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<sst xmlns="http://schemas.openxmlformats.org/spreadsheetml/2006/main" count="3346" uniqueCount="3346">
  <si>
    <t>Date Type:</t>
  </si>
  <si>
    <t>Shipped Date</t>
  </si>
  <si>
    <t>Start Date:</t>
  </si>
  <si>
    <t>06/03/2024</t>
  </si>
  <si>
    <t>End Date:</t>
  </si>
  <si>
    <t>06/09/2024</t>
  </si>
  <si>
    <t>Report Run Date:</t>
  </si>
  <si>
    <t>06/10/2024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</si>
  <si>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</si>
  <si>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</si>
  <si>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</si>
  <si>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</si>
  <si>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</si>
  <si>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</si>
  <si>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</si>
  <si>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</si>
  <si>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</si>
  <si>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</si>
  <si>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</si>
  <si>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CSNSTORES</t>
  </si>
  <si>
    <t>OVERSTOCK01</t>
  </si>
  <si>
    <t>OLLIIX</t>
  </si>
  <si>
    <t>KOHLDSN</t>
  </si>
  <si>
    <t>JCPENNEY01</t>
  </si>
  <si>
    <t>BLK01</t>
  </si>
  <si>
    <t>ZOLA</t>
  </si>
  <si>
    <t>HDDS</t>
  </si>
  <si>
    <t>FINGERHUTDS</t>
  </si>
  <si>
    <t>DESINC</t>
  </si>
  <si>
    <t>KIRKLANDDS</t>
  </si>
  <si>
    <t>ASHFURNDS</t>
  </si>
  <si>
    <t>HOUZZ</t>
  </si>
  <si>
    <t>ROOMECOM</t>
  </si>
  <si>
    <t>WALMARTDS</t>
  </si>
  <si>
    <t>AAFESDS</t>
  </si>
  <si>
    <t>ZULILY</t>
  </si>
  <si>
    <t>NEBFUR01</t>
  </si>
  <si>
    <t>BEALLSDS</t>
  </si>
  <si>
    <t>HSNDS</t>
  </si>
  <si>
    <t>AMERSIGNDS</t>
  </si>
  <si>
    <t>LAMPDS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</si>
  <si>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</si>
  <si>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</si>
  <si>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</si>
  <si>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</si>
  <si>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</si>
  <si>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</si>
  <si>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</si>
  <si>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</si>
  <si>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</si>
  <si>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</si>
  <si>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</si>
  <si>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</si>
  <si>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</si>
  <si>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</si>
  <si>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</si>
  <si>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</si>
  <si>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</si>
  <si>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</si>
  <si>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</si>
  <si>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</si>
  <si>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</si>
  <si>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</si>
  <si>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</si>
  <si>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</si>
  <si>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</si>
  <si>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</si>
  <si>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</si>
  <si>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</si>
  <si>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</si>
  <si>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</si>
  <si>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</si>
  <si>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</si>
  <si>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</si>
  <si>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</si>
  <si>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</si>
  <si>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</si>
  <si>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</si>
  <si>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</si>
  <si>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</si>
  <si>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</si>
  <si>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</si>
  <si>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</si>
  <si>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</si>
  <si>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</si>
  <si>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</si>
  <si>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</si>
  <si>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</si>
  <si>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</si>
  <si>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</si>
  <si>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</si>
  <si>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</si>
  <si>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</si>
  <si>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</si>
  <si>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</si>
  <si>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</si>
  <si>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</si>
  <si>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</si>
  <si>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</si>
  <si>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</si>
  <si>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</si>
  <si>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</si>
  <si>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</si>
  <si>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</si>
  <si>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</si>
  <si>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</si>
  <si>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</si>
  <si>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</si>
  <si>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</si>
  <si>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</si>
  <si>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</si>
  <si>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</si>
  <si>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</si>
  <si>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</si>
  <si>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</si>
  <si>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</si>
  <si>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</si>
  <si>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</si>
  <si>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</si>
  <si>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</si>
  <si>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</si>
  <si>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</si>
  <si>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</si>
  <si>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</si>
  <si>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</si>
  <si>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</si>
  <si>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</si>
  <si>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</si>
  <si>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</si>
  <si>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</si>
  <si>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</si>
  <si>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</si>
  <si>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</si>
  <si>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</si>
  <si>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</si>
  <si>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</si>
  <si>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06/07/2024</t>
  </si>
  <si>
    <t>06/12/2024</t>
  </si>
  <si>
    <t>06/19/2024</t>
  </si>
  <si>
    <t>06/21/2024</t>
  </si>
  <si>
    <t>06/23/2024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</si>
  <si>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</si>
  <si>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</si>
  <si>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</si>
  <si>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</si>
  <si>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</si>
  <si>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</si>
  <si>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</si>
  <si>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</si>
  <si>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</si>
  <si>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</si>
  <si>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</si>
  <si>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07/17/2024</t>
  </si>
  <si>
    <t>07/19/2024</t>
  </si>
  <si>
    <t>07/22/2024</t>
  </si>
  <si>
    <t>07/24/2024</t>
  </si>
  <si>
    <t>07/25/2024</t>
  </si>
  <si>
    <t>07/28/2024</t>
  </si>
  <si>
    <t>07/30/2024</t>
  </si>
  <si>
    <t>07/31/2024</t>
  </si>
  <si>
    <t>08/05/2024</t>
  </si>
  <si>
    <t>08/07/2024</t>
  </si>
  <si>
    <t>08/12/2024</t>
  </si>
  <si>
    <t>08/14/2024</t>
  </si>
  <si>
    <t>08/19/2024</t>
  </si>
  <si>
    <t>08/20/2024</t>
  </si>
  <si>
    <t>08/21/2024</t>
  </si>
  <si>
    <t>08/22/2024</t>
  </si>
  <si>
    <t>08/28/2024</t>
  </si>
  <si>
    <t>08/30/2024</t>
  </si>
  <si>
    <t>08/31/2024</t>
  </si>
  <si>
    <t>09/01/2024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</si>
  <si>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</si>
  <si>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</si>
  <si>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</si>
  <si>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</si>
  <si>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</si>
  <si>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</si>
  <si>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</si>
  <si>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</si>
  <si>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</si>
  <si>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</si>
  <si>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</si>
  <si>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</si>
  <si>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</si>
  <si>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</si>
  <si>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</si>
  <si>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</si>
  <si>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</si>
  <si>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</si>
  <si>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</si>
  <si>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</si>
  <si>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</si>
  <si>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</si>
  <si>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</si>
  <si>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</si>
  <si>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</si>
  <si>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</si>
  <si>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</si>
  <si>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</si>
  <si>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</si>
  <si>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</si>
  <si>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</si>
  <si>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</si>
  <si>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</si>
  <si>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</si>
  <si>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</si>
  <si>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</si>
  <si>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</si>
  <si>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</si>
  <si>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6/28/2024</t>
  </si>
  <si>
    <t>AMAZON,AMAZONDS,BLK01,CASTLEGATE,KOHLDSN,MACY02,OLLIIX,OVERSTOCK01,ZOLA,Zulily</t>
  </si>
  <si>
    <t>Setup</t>
  </si>
  <si>
    <t>12/29/2020</t>
  </si>
  <si>
    <t>No</t>
  </si>
  <si>
    <t>7/29/2020</t>
  </si>
  <si>
    <t>7/31/2020</t>
  </si>
  <si>
    <t>5/15/2020</t>
  </si>
  <si>
    <t>5/20/2020</t>
  </si>
  <si>
    <t>4/6/2020</t>
  </si>
  <si>
    <t>4/8/2020</t>
  </si>
  <si>
    <t>4/2/2020</t>
  </si>
  <si>
    <t>4/24/2020</t>
  </si>
  <si>
    <t>5/8/2020</t>
  </si>
  <si>
    <t>4/29/2020</t>
  </si>
  <si>
    <t>5/6/2020</t>
  </si>
  <si>
    <t>3/12/2021</t>
  </si>
  <si>
    <t>4/7/2021</t>
  </si>
  <si>
    <t>10/21/2020</t>
  </si>
  <si>
    <t>11/6/2020</t>
  </si>
  <si>
    <t>6/25/2020</t>
  </si>
  <si>
    <t>Ready To Offer</t>
  </si>
  <si>
    <t>6/21/2023</t>
  </si>
  <si>
    <t>7/17/2023</t>
  </si>
  <si>
    <t>4/26/2020</t>
  </si>
  <si>
    <t>Discontinued</t>
  </si>
  <si>
    <t>11/18/2020</t>
  </si>
  <si>
    <t>12/8/2020</t>
  </si>
  <si>
    <t>9/21/2021</t>
  </si>
  <si>
    <t>5/8/2023</t>
  </si>
  <si>
    <t>8/25/2022</t>
  </si>
  <si>
    <t>5/29/2023</t>
  </si>
  <si>
    <t>Restricted</t>
  </si>
  <si>
    <t>10/20/2020</t>
  </si>
  <si>
    <t>11/23/2020</t>
  </si>
  <si>
    <t>8/24/2023</t>
  </si>
  <si>
    <t>4/21/2022</t>
  </si>
  <si>
    <t>6/27/2022</t>
  </si>
  <si>
    <t>3/2/2021</t>
  </si>
  <si>
    <t>12/1/2021</t>
  </si>
  <si>
    <t>Temp Discontinued</t>
  </si>
  <si>
    <t>6/7/2020</t>
  </si>
  <si>
    <t>10/23/2020</t>
  </si>
  <si>
    <t>Open</t>
  </si>
  <si>
    <t>7/14/2023</t>
  </si>
  <si>
    <t>II10-1090</t>
  </si>
  <si>
    <t>King/Cal King</t>
  </si>
  <si>
    <t>3/30/2020</t>
  </si>
  <si>
    <t>AMAZON,AMAZONDS,BLK01,CSNSTORES,KIRKLANDDS,KOHLDSN,MACY02,OLLIIX,TGTDVS,Zulily</t>
  </si>
  <si>
    <t>7/5/2020</t>
  </si>
  <si>
    <t>8/4/2020</t>
  </si>
  <si>
    <t>5/19/2020</t>
  </si>
  <si>
    <t>5/7/2020</t>
  </si>
  <si>
    <t>3/26/2021</t>
  </si>
  <si>
    <t>11/4/2020</t>
  </si>
  <si>
    <t>7/7/2020</t>
  </si>
  <si>
    <t>8/28/2023</t>
  </si>
  <si>
    <t>7/9/2020</t>
  </si>
  <si>
    <t>11/30/2020</t>
  </si>
  <si>
    <t>11/9/2021</t>
  </si>
  <si>
    <t>3/26/2024</t>
  </si>
  <si>
    <t>4/12/2022</t>
  </si>
  <si>
    <t>9/19/2022</t>
  </si>
  <si>
    <t>4/16/2021</t>
  </si>
  <si>
    <t>4/22/2024</t>
  </si>
  <si>
    <t>6/3/2020</t>
  </si>
  <si>
    <t>10/26/2020</t>
  </si>
  <si>
    <t>II10-994</t>
  </si>
  <si>
    <t>Ivory</t>
  </si>
  <si>
    <t>PF004112</t>
  </si>
  <si>
    <t>12/26/2017</t>
  </si>
  <si>
    <t>9/25/2024</t>
  </si>
  <si>
    <t>AMAZON,AMAZONDS,ASHFURNDS,BEALLSDS,CASTLEGATE,CSNSTORES,KIRKLANDDS,KOHLDSN,MACY02,OLLIIX,OVERSTOCK01,TGTDVS,Zulily</t>
  </si>
  <si>
    <t>7/11/2018</t>
  </si>
  <si>
    <t>6/11/2018</t>
  </si>
  <si>
    <t>10/15/2018</t>
  </si>
  <si>
    <t>1/3/2019</t>
  </si>
  <si>
    <t>1/7/2019</t>
  </si>
  <si>
    <t>3/22/2018</t>
  </si>
  <si>
    <t>4/11/2018</t>
  </si>
  <si>
    <t>3/19/2018</t>
  </si>
  <si>
    <t>11/9/2017</t>
  </si>
  <si>
    <t>3/12/2018</t>
  </si>
  <si>
    <t>4/25/2018</t>
  </si>
  <si>
    <t>5/11/2018</t>
  </si>
  <si>
    <t>4/8/2021</t>
  </si>
  <si>
    <t>10/1/2018</t>
  </si>
  <si>
    <t>10/8/2018</t>
  </si>
  <si>
    <t>6/26/2020</t>
  </si>
  <si>
    <t>7/13/2020</t>
  </si>
  <si>
    <t>7/31/2023</t>
  </si>
  <si>
    <t>4/23/2018</t>
  </si>
  <si>
    <t>3/26/2020</t>
  </si>
  <si>
    <t>4/7/2020</t>
  </si>
  <si>
    <t>11/5/2021</t>
  </si>
  <si>
    <t>10/27/2022</t>
  </si>
  <si>
    <t>3/29/2019</t>
  </si>
  <si>
    <t>3/27/2019</t>
  </si>
  <si>
    <t>1/23/2020</t>
  </si>
  <si>
    <t>12/20/2018</t>
  </si>
  <si>
    <t>1/14/2019</t>
  </si>
  <si>
    <t>5/14/2019</t>
  </si>
  <si>
    <t>3/3/2022</t>
  </si>
  <si>
    <t>4/27/2021</t>
  </si>
  <si>
    <t>10/3/2020</t>
  </si>
  <si>
    <t>6/7/2021</t>
  </si>
  <si>
    <t>8/21/2019</t>
  </si>
  <si>
    <t>10/7/2019</t>
  </si>
  <si>
    <t>9/11/2023</t>
  </si>
  <si>
    <t>4/22/2019</t>
  </si>
  <si>
    <t>2/11/2019</t>
  </si>
  <si>
    <t>2/19/2019</t>
  </si>
  <si>
    <t>II10-995</t>
  </si>
  <si>
    <t>7/24/2024</t>
  </si>
  <si>
    <t>AMAZON,AMAZONDS,ASHFURNDS,BLK01,CASTLEGATE,CSNSTORES,KIRKLANDDS,MACY02,OLLIIX,OVERSTOCK01,TGTDVS,Zulily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</si>
  <si>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</si>
  <si>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</si>
  <si>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</si>
  <si>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</si>
  <si>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</si>
  <si>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</si>
  <si>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</si>
  <si>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3/27/2024</t>
  </si>
  <si>
    <t>4/1/2024</t>
  </si>
  <si>
    <t>11/22/2022</t>
  </si>
  <si>
    <t>2/28/2019</t>
  </si>
  <si>
    <t>8/30/2021</t>
  </si>
  <si>
    <t>2/28/2022</t>
  </si>
  <si>
    <t>7/16/2021</t>
  </si>
  <si>
    <t>10/2/2020</t>
  </si>
  <si>
    <t>12/10/2020</t>
  </si>
  <si>
    <t>10/9/2019</t>
  </si>
  <si>
    <t>4/25/2019</t>
  </si>
  <si>
    <t>II10-1274</t>
  </si>
  <si>
    <t>White/Navy</t>
  </si>
  <si>
    <t>PP000428;PF005760</t>
  </si>
  <si>
    <t>9/27/2022</t>
  </si>
  <si>
    <t>8/21/2024</t>
  </si>
  <si>
    <t>AMAZONDS,ASHFURNDS,CSNSTORES,KOHLDSN,MACY02,OVERSTOCK01,TGTDVS</t>
  </si>
  <si>
    <t>3/27/2023</t>
  </si>
  <si>
    <t>4/4/2023</t>
  </si>
  <si>
    <t>11/4/2022</t>
  </si>
  <si>
    <t>12/5/2022</t>
  </si>
  <si>
    <t>10/20/2022</t>
  </si>
  <si>
    <t>11/3/2022</t>
  </si>
  <si>
    <t>10/13/2022</t>
  </si>
  <si>
    <t>10/24/2022</t>
  </si>
  <si>
    <t>12/26/2022</t>
  </si>
  <si>
    <t>1/18/2023</t>
  </si>
  <si>
    <t>10/3/2022</t>
  </si>
  <si>
    <t>1/4/2023</t>
  </si>
  <si>
    <t>1/16/2023</t>
  </si>
  <si>
    <t>6/8/2024</t>
  </si>
  <si>
    <t>2/22/2023</t>
  </si>
  <si>
    <t>5/30/2023</t>
  </si>
  <si>
    <t>6/28/2023</t>
  </si>
  <si>
    <t>12/4/2023</t>
  </si>
  <si>
    <t>2/26/2024</t>
  </si>
  <si>
    <t>1/9/2024</t>
  </si>
  <si>
    <t>4/17/2024</t>
  </si>
  <si>
    <t>3/20/2023</t>
  </si>
  <si>
    <t>4/29/2024</t>
  </si>
  <si>
    <t>5/8/2024</t>
  </si>
  <si>
    <t>1/8/2023</t>
  </si>
  <si>
    <t>1/31/2023</t>
  </si>
  <si>
    <t>11/22/2023</t>
  </si>
  <si>
    <t>11/9/2022</t>
  </si>
  <si>
    <t>8/22/2023</t>
  </si>
  <si>
    <t>II10-1275</t>
  </si>
  <si>
    <t>9/18/2024</t>
  </si>
  <si>
    <t>AMAZONDS,CSNSTORES,DESINC,KOHLDSN,MACY02,OLLIIX,OVERSTOCK01,TGTDVS,ZOLA</t>
  </si>
  <si>
    <t>4/13/2023</t>
  </si>
  <si>
    <t>11/16/2022</t>
  </si>
  <si>
    <t>11/7/2022</t>
  </si>
  <si>
    <t>2/8/2023</t>
  </si>
  <si>
    <t>1/30/2023</t>
  </si>
  <si>
    <t>7/6/2023</t>
  </si>
  <si>
    <t>5/27/2024</t>
  </si>
  <si>
    <t>4/19/2023</t>
  </si>
  <si>
    <t>4/12/2023</t>
  </si>
  <si>
    <t>3/18/2024</t>
  </si>
  <si>
    <t>11/2/2022</t>
  </si>
  <si>
    <t>II10-1093</t>
  </si>
  <si>
    <t>Blush</t>
  </si>
  <si>
    <t>C</t>
  </si>
  <si>
    <t>PF005068</t>
  </si>
  <si>
    <t>AMAZON,AMAZONDS,BLK01,CSNSTORES,MACY02,OVERSTOCK01,TGTDVS,Zulily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</si>
  <si>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</si>
  <si>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</si>
  <si>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</si>
  <si>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</si>
  <si>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</si>
  <si>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</si>
  <si>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</si>
  <si>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</si>
  <si>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</si>
  <si>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</si>
  <si>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</si>
  <si>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6/1/2023</t>
  </si>
  <si>
    <t>6/26/2023</t>
  </si>
  <si>
    <t>II10-1094</t>
  </si>
  <si>
    <t>AMAZON,MACY02,OLLIIX</t>
  </si>
  <si>
    <t>5/24/2020</t>
  </si>
  <si>
    <t>4/13/2020</t>
  </si>
  <si>
    <t>4/17/2020</t>
  </si>
  <si>
    <t>8/12/2020</t>
  </si>
  <si>
    <t>5/11/2020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</si>
  <si>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</si>
  <si>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</si>
  <si>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</si>
  <si>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</si>
  <si>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</si>
  <si>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</si>
  <si>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</si>
  <si>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</si>
  <si>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</si>
  <si>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</si>
  <si>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</si>
  <si>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</si>
  <si>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</si>
  <si>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</si>
  <si>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</si>
  <si>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AMAZON,AMAZONDS,FINGERHUTDS,KIRKLANDDS,KOHLDSN,MACY02,OLLIIX,OVERSTOCK01,TGTDVS,Zulily</t>
  </si>
  <si>
    <t>6/7/2019</t>
  </si>
  <si>
    <t>9/10/2018</t>
  </si>
  <si>
    <t>9/20/2018</t>
  </si>
  <si>
    <t>10/2/2018</t>
  </si>
  <si>
    <t>9/8/2018</t>
  </si>
  <si>
    <t>10/9/2018</t>
  </si>
  <si>
    <t>8/17/2018</t>
  </si>
  <si>
    <t>9/12/2018</t>
  </si>
  <si>
    <t>7/10/2018</t>
  </si>
  <si>
    <t>9/9/2018</t>
  </si>
  <si>
    <t>10/10/2018</t>
  </si>
  <si>
    <t>10/23/2018</t>
  </si>
  <si>
    <t>2/5/2019</t>
  </si>
  <si>
    <t>6/27/2019</t>
  </si>
  <si>
    <t>10/14/2019</t>
  </si>
  <si>
    <t>6/12/2020</t>
  </si>
  <si>
    <t>8/24/2020</t>
  </si>
  <si>
    <t>8/14/2023</t>
  </si>
  <si>
    <t>9/19/2018</t>
  </si>
  <si>
    <t>12/8/2021</t>
  </si>
  <si>
    <t>9/19/2023</t>
  </si>
  <si>
    <t>3/15/2019</t>
  </si>
  <si>
    <t>3/4/2019</t>
  </si>
  <si>
    <t>4/22/2022</t>
  </si>
  <si>
    <t>4/14/2021</t>
  </si>
  <si>
    <t>5/6/2024</t>
  </si>
  <si>
    <t>8/31/2018</t>
  </si>
  <si>
    <t>2/29/2024</t>
  </si>
  <si>
    <t>7/22/2019</t>
  </si>
  <si>
    <t>5/30/2019</t>
  </si>
  <si>
    <t>6/19/2019</t>
  </si>
  <si>
    <t>II10-1039</t>
  </si>
  <si>
    <t>AMAZON,AMAZONDS,AMERSIGNDS,KOHLDSN,MACY02,OLLIIX,OVERSTOCK01,TGTDVS,Zulily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</si>
  <si>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</si>
  <si>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</si>
  <si>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</si>
  <si>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</si>
  <si>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</si>
  <si>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</si>
  <si>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</si>
  <si>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</si>
  <si>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8/14/2019</t>
  </si>
  <si>
    <t>8/19/2020</t>
  </si>
  <si>
    <t>8/7/2023</t>
  </si>
  <si>
    <t>11/9/2018</t>
  </si>
  <si>
    <t>4/1/2020</t>
  </si>
  <si>
    <t>11/22/2021</t>
  </si>
  <si>
    <t>12/27/2022</t>
  </si>
  <si>
    <t>3/20/2019</t>
  </si>
  <si>
    <t>2/28/2020</t>
  </si>
  <si>
    <t>11/14/2019</t>
  </si>
  <si>
    <t>2/23/2022</t>
  </si>
  <si>
    <t>2/10/2022</t>
  </si>
  <si>
    <t>9/27/2018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</si>
  <si>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</si>
  <si>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</si>
  <si>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</si>
  <si>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</si>
  <si>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</si>
  <si>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</si>
  <si>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</si>
  <si>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AMAZON,CSNSTORES,KOHLDSN,MACY02,NEBFUR01,TGTDVS</t>
  </si>
  <si>
    <t>5/22/2020</t>
  </si>
  <si>
    <t>8/26/2020</t>
  </si>
  <si>
    <t>9/23/2020</t>
  </si>
  <si>
    <t>8/27/2020</t>
  </si>
  <si>
    <t>4/9/2020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</si>
  <si>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</si>
  <si>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</si>
  <si>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</si>
  <si>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</si>
  <si>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</si>
  <si>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</si>
  <si>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</si>
  <si>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</si>
  <si>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</si>
  <si>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Yes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</si>
  <si>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</si>
  <si>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</si>
  <si>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</si>
  <si>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</si>
  <si>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</si>
  <si>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</si>
  <si>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</si>
  <si>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</si>
  <si>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AMAZON,KOHLDSN,MACY02,OVERSTOCK01,TGTDVS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</si>
  <si>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</si>
  <si>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</si>
  <si>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</si>
  <si>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</si>
  <si>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</si>
  <si>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</si>
  <si>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</si>
  <si>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</si>
  <si>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</si>
  <si>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</si>
  <si>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</si>
  <si>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</si>
  <si>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PF005628</t>
  </si>
  <si>
    <t>6/30/2021</t>
  </si>
  <si>
    <t>AMAZON,MACY02,TGTDVS</t>
  </si>
  <si>
    <t>4/6/2022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</si>
  <si>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</si>
  <si>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</si>
  <si>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</si>
  <si>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</si>
  <si>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</si>
  <si>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</si>
  <si>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</si>
  <si>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1/9/2022</t>
  </si>
  <si>
    <t>3/20/2022</t>
  </si>
  <si>
    <t>3/28/2022</t>
  </si>
  <si>
    <t>2/8/2022</t>
  </si>
  <si>
    <t>1/4/2022</t>
  </si>
  <si>
    <t>2/1/2022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</si>
  <si>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</si>
  <si>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</si>
  <si>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</si>
  <si>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</si>
  <si>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</si>
  <si>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</si>
  <si>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</si>
  <si>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</si>
  <si>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</si>
  <si>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AMAZON,JCPENNEY01,KIRKLANDDS,MACY02,OVERSTOCK01,TGTDVS</t>
  </si>
  <si>
    <t>5/23/2022</t>
  </si>
  <si>
    <t>1/19/2022</t>
  </si>
  <si>
    <t>1/3/2022</t>
  </si>
  <si>
    <t>4/1/2022</t>
  </si>
  <si>
    <t>2/15/2022</t>
  </si>
  <si>
    <t>3/15/2022</t>
  </si>
  <si>
    <t>2/19/2024</t>
  </si>
  <si>
    <t>2/9/2022</t>
  </si>
  <si>
    <t>5/1/2022</t>
  </si>
  <si>
    <t>7/27/2022</t>
  </si>
  <si>
    <t>II10-785</t>
  </si>
  <si>
    <t>Alpine</t>
  </si>
  <si>
    <t>3 Piece Comforter Mini Set</t>
  </si>
  <si>
    <t>Yellow</t>
  </si>
  <si>
    <t>B+</t>
  </si>
  <si>
    <t>PF001638;PP000371</t>
  </si>
  <si>
    <t>Ikat</t>
  </si>
  <si>
    <t>Casual|Modern/Contemporary</t>
  </si>
  <si>
    <t>4/2/2017</t>
  </si>
  <si>
    <t>AMAZON,AMAZONDS,KOHLDSN,MACY02,TGTDVS</t>
  </si>
  <si>
    <t>11/8/2017</t>
  </si>
  <si>
    <t>3/7/2017</t>
  </si>
  <si>
    <t>8/20/2019</t>
  </si>
  <si>
    <t>9/28/2016</t>
  </si>
  <si>
    <t>11/3/2016</t>
  </si>
  <si>
    <t>9/7/2016</t>
  </si>
  <si>
    <t>11/7/2016</t>
  </si>
  <si>
    <t>7/30/2016</t>
  </si>
  <si>
    <t>11/8/2016</t>
  </si>
  <si>
    <t>10/26/2016</t>
  </si>
  <si>
    <t>2/13/2017</t>
  </si>
  <si>
    <t>4/25/2017</t>
  </si>
  <si>
    <t>5/8/2017</t>
  </si>
  <si>
    <t>8/3/2020</t>
  </si>
  <si>
    <t>12/13/2016</t>
  </si>
  <si>
    <t>Offered</t>
  </si>
  <si>
    <t>10/8/2023</t>
  </si>
  <si>
    <t>11/2/2018</t>
  </si>
  <si>
    <t>11/19/2018</t>
  </si>
  <si>
    <t>11/14/2017</t>
  </si>
  <si>
    <t>2/5/2021</t>
  </si>
  <si>
    <t>1/13/2017</t>
  </si>
  <si>
    <t>10/5/2016</t>
  </si>
  <si>
    <t>11/28/2016</t>
  </si>
  <si>
    <t>7/19/2017</t>
  </si>
  <si>
    <t>7/20/2017</t>
  </si>
  <si>
    <t>10/16/2017</t>
  </si>
  <si>
    <t>II10-786</t>
  </si>
  <si>
    <t>AMAZON,BLK01,CSNSTORES,KOHLDSN,MACY02,OLLIIX</t>
  </si>
  <si>
    <t>11/7/2017</t>
  </si>
  <si>
    <t>8/12/2019</t>
  </si>
  <si>
    <t>10/30/2018</t>
  </si>
  <si>
    <t>11/2/2016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</si>
  <si>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</si>
  <si>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</si>
  <si>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</si>
  <si>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</si>
  <si>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</si>
  <si>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</si>
  <si>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</si>
  <si>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</si>
  <si>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</si>
  <si>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II10-552</t>
  </si>
  <si>
    <t>Navy</t>
  </si>
  <si>
    <t>PF001636;PP000371</t>
  </si>
  <si>
    <t>8/5/2024</t>
  </si>
  <si>
    <t>AMAZON,AMERSIGNDS,KOHLDSN,MACY02,OLLIIX,OVERSTOCK01</t>
  </si>
  <si>
    <t>10/7/2015</t>
  </si>
  <si>
    <t>3/16/2017</t>
  </si>
  <si>
    <t>10/14/2015</t>
  </si>
  <si>
    <t>9/11/2015</t>
  </si>
  <si>
    <t>8/27/2015</t>
  </si>
  <si>
    <t>11/30/2015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</si>
  <si>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</si>
  <si>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</si>
  <si>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</si>
  <si>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</si>
  <si>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</si>
  <si>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</si>
  <si>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</si>
  <si>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6/4/2019</t>
  </si>
  <si>
    <t>3/16/2021</t>
  </si>
  <si>
    <t>11/5/2018</t>
  </si>
  <si>
    <t>1/29/2019</t>
  </si>
  <si>
    <t>8/16/2020</t>
  </si>
  <si>
    <t>9/15/2016</t>
  </si>
  <si>
    <t>7/31/2018</t>
  </si>
  <si>
    <t>12/7/2021</t>
  </si>
  <si>
    <t>7/31/2016</t>
  </si>
  <si>
    <t>1/7/2016</t>
  </si>
  <si>
    <t>7/19/2019</t>
  </si>
  <si>
    <t>II10-553</t>
  </si>
  <si>
    <t>8/7/2024</t>
  </si>
  <si>
    <t>AMAZON,BLK01,CSNSTORES,KOHLDSN,MACY02,OLLIIX,OVERSTOCK01,TGTDVS</t>
  </si>
  <si>
    <t>3/20/2017</t>
  </si>
  <si>
    <t>9/30/2015</t>
  </si>
  <si>
    <t>9/22/2015</t>
  </si>
  <si>
    <t>10/29/2015</t>
  </si>
  <si>
    <t>11/23/2015</t>
  </si>
  <si>
    <t>9/28/2015</t>
  </si>
  <si>
    <t>3/6/2019</t>
  </si>
  <si>
    <t>9/3/2015</t>
  </si>
  <si>
    <t>11/29/2021</t>
  </si>
  <si>
    <t>12/15/2020</t>
  </si>
  <si>
    <t>8/10/2021</t>
  </si>
  <si>
    <t>11/26/2018</t>
  </si>
  <si>
    <t>7/15/2020</t>
  </si>
  <si>
    <t>6/28/2019</t>
  </si>
  <si>
    <t>1/17/2017</t>
  </si>
  <si>
    <t>4/12/2021</t>
  </si>
  <si>
    <t>3/16/2016</t>
  </si>
  <si>
    <t>8/2/2019</t>
  </si>
  <si>
    <t>II10-781</t>
  </si>
  <si>
    <t>Aqua</t>
  </si>
  <si>
    <t>PF001637;PP000371</t>
  </si>
  <si>
    <t>7/19/2024</t>
  </si>
  <si>
    <t>AMAZON,AMAZONDS,KOHLDSN,MACY02,OVERSTOCK01,TGTDVS</t>
  </si>
  <si>
    <t>2/14/2018</t>
  </si>
  <si>
    <t>3/27/2017</t>
  </si>
  <si>
    <t>2/21/2017</t>
  </si>
  <si>
    <t>7/3/2017</t>
  </si>
  <si>
    <t>12/12/2018</t>
  </si>
  <si>
    <t>2/11/2021</t>
  </si>
  <si>
    <t>7/11/2023</t>
  </si>
  <si>
    <t>11/14/2016</t>
  </si>
  <si>
    <t>9/14/2017</t>
  </si>
  <si>
    <t>7/25/2017</t>
  </si>
  <si>
    <t>II10-782</t>
  </si>
  <si>
    <t>6/30/2017</t>
  </si>
  <si>
    <t>AMAZON,KOHLDSN,MACY02,ROOMECOM</t>
  </si>
  <si>
    <t>11/21/2016</t>
  </si>
  <si>
    <t>12/14/2016</t>
  </si>
  <si>
    <t>2/7/2017</t>
  </si>
  <si>
    <t>7/3/2023</t>
  </si>
  <si>
    <t>11/9/2016</t>
  </si>
  <si>
    <t>12/7/2023</t>
  </si>
  <si>
    <t>1/18/2021</t>
  </si>
  <si>
    <t>8/18/2017</t>
  </si>
  <si>
    <t>10/25/2017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</si>
  <si>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</si>
  <si>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</si>
  <si>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</si>
  <si>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</si>
  <si>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</si>
  <si>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</si>
  <si>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</si>
  <si>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AMAZON,BLK01,HDDS,KIRKLANDDS,MACY02,OLLIIX,OVERSTOCK01,TGTDVS,Zulily</t>
  </si>
  <si>
    <t>1/26/2021</t>
  </si>
  <si>
    <t>10/5/2020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</si>
  <si>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</si>
  <si>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</si>
  <si>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</si>
  <si>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</si>
  <si>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</si>
  <si>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</si>
  <si>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</si>
  <si>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</si>
  <si>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10/1/2021</t>
  </si>
  <si>
    <t>12/4/2020</t>
  </si>
  <si>
    <t>2/25/2021</t>
  </si>
  <si>
    <t>6/1/2020</t>
  </si>
  <si>
    <t>5/12/2020</t>
  </si>
  <si>
    <t>12/3/2020</t>
  </si>
  <si>
    <t>3/13/2024</t>
  </si>
  <si>
    <t>12/17/2020</t>
  </si>
  <si>
    <t>1/25/2021</t>
  </si>
  <si>
    <t>8/8/2022</t>
  </si>
  <si>
    <t>6/2/2020</t>
  </si>
  <si>
    <t>10/7/2020</t>
  </si>
  <si>
    <t>II10-1105</t>
  </si>
  <si>
    <t>AMAZON,BLK01,CSNSTORES,KOHLDSN,MACY02,OLLIIX,OVERSTOCK01,TGTDVS,ZOLA</t>
  </si>
  <si>
    <t>2/1/2021</t>
  </si>
  <si>
    <t>12/18/2020</t>
  </si>
  <si>
    <t>9/4/2020</t>
  </si>
  <si>
    <t>6/8/2020</t>
  </si>
  <si>
    <t>9/29/2021</t>
  </si>
  <si>
    <t>1/29/2021</t>
  </si>
  <si>
    <t>9/1/2020</t>
  </si>
  <si>
    <t>1/4/2021</t>
  </si>
  <si>
    <t>2/23/2023</t>
  </si>
  <si>
    <t>4/18/2023</t>
  </si>
  <si>
    <t>3/31/2023</t>
  </si>
  <si>
    <t>II10-1149</t>
  </si>
  <si>
    <t>PP001486;PF005293</t>
  </si>
  <si>
    <t>1/19/2021</t>
  </si>
  <si>
    <t>AMAZON,JCPENNEY01,MACY02,OLLIIX,OVERSTOCK01,TGTDVS</t>
  </si>
  <si>
    <t>3/24/2022</t>
  </si>
  <si>
    <t>12/17/2021</t>
  </si>
  <si>
    <t>2/10/2021</t>
  </si>
  <si>
    <t>1/20/2021</t>
  </si>
  <si>
    <t>3/4/2021</t>
  </si>
  <si>
    <t>4/19/2021</t>
  </si>
  <si>
    <t>5/5/2021</t>
  </si>
  <si>
    <t>12/19/2021</t>
  </si>
  <si>
    <t>12/10/2021</t>
  </si>
  <si>
    <t>1/18/2022</t>
  </si>
  <si>
    <t>9/22/2022</t>
  </si>
  <si>
    <t>4/28/2021</t>
  </si>
  <si>
    <t>9/13/2021</t>
  </si>
  <si>
    <t>6/21/2021</t>
  </si>
  <si>
    <t>II10-1150</t>
  </si>
  <si>
    <t>12/26/2021</t>
  </si>
  <si>
    <t>3/5/2021</t>
  </si>
  <si>
    <t>2/12/2021</t>
  </si>
  <si>
    <t>6/8/2021</t>
  </si>
  <si>
    <t>2/9/2021</t>
  </si>
  <si>
    <t>12/21/2021</t>
  </si>
  <si>
    <t>2/2/2024</t>
  </si>
  <si>
    <t>6/14/2021</t>
  </si>
  <si>
    <t>7/11/2021</t>
  </si>
  <si>
    <t>II10-1266</t>
  </si>
  <si>
    <t>PP001486;PF005761</t>
  </si>
  <si>
    <t>8/23/2022</t>
  </si>
  <si>
    <t>7/8/2024</t>
  </si>
  <si>
    <t>HOUZZ,JCPENNEY01,MACY02,OLLIIX,TGTDVS,ZOLA</t>
  </si>
  <si>
    <t>4/24/2023</t>
  </si>
  <si>
    <t>10/18/2022</t>
  </si>
  <si>
    <t>9/2/2022</t>
  </si>
  <si>
    <t>9/12/2022</t>
  </si>
  <si>
    <t>8/29/2022</t>
  </si>
  <si>
    <t>11/21/2022</t>
  </si>
  <si>
    <t>12/16/2022</t>
  </si>
  <si>
    <t>9/23/2022</t>
  </si>
  <si>
    <t>10/6/2022</t>
  </si>
  <si>
    <t>11/15/2022</t>
  </si>
  <si>
    <t>9/15/2023</t>
  </si>
  <si>
    <t>9/26/2022</t>
  </si>
  <si>
    <t>6/20/2023</t>
  </si>
  <si>
    <t>11/25/2022</t>
  </si>
  <si>
    <t>II10-1267</t>
  </si>
  <si>
    <t>CSNSTORES,MACY02,OLLIIX,TGTDVS</t>
  </si>
  <si>
    <t>6/5/2023</t>
  </si>
  <si>
    <t>2/10/2023</t>
  </si>
  <si>
    <t>10/14/2022</t>
  </si>
  <si>
    <t>9/28/2022</t>
  </si>
  <si>
    <t>8/11/2023</t>
  </si>
  <si>
    <t>10/5/2022</t>
  </si>
  <si>
    <t>9/26/2023</t>
  </si>
  <si>
    <t>1/25/2023</t>
  </si>
  <si>
    <t>10/24/2023</t>
  </si>
  <si>
    <t>11/30/2022</t>
  </si>
  <si>
    <t>II10-1270</t>
  </si>
  <si>
    <t>PP001486;PF005762</t>
  </si>
  <si>
    <t>6/12/2024</t>
  </si>
  <si>
    <t>KOHLDSN,MACY02</t>
  </si>
  <si>
    <t>4/16/2023</t>
  </si>
  <si>
    <t>10/19/2022</t>
  </si>
  <si>
    <t>2/28/2023</t>
  </si>
  <si>
    <t>10/9/2023</t>
  </si>
  <si>
    <t>2/16/2023</t>
  </si>
  <si>
    <t>II10-1271</t>
  </si>
  <si>
    <t>AMAZONDS,MACY02,OLLIIX</t>
  </si>
  <si>
    <t>10/7/2022</t>
  </si>
  <si>
    <t>8/24/2022</t>
  </si>
  <si>
    <t>8/13/2023</t>
  </si>
  <si>
    <t>3/21/2023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</si>
  <si>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</si>
  <si>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</si>
  <si>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</si>
  <si>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</si>
  <si>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</si>
  <si>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</si>
  <si>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HSNDS,KIRKLANDDS,MACY02,OVERSTOCK01,TGTDVS</t>
  </si>
  <si>
    <t>1/19/2024</t>
  </si>
  <si>
    <t>12/5/2019</t>
  </si>
  <si>
    <t>1/22/2020</t>
  </si>
  <si>
    <t>10/21/2019</t>
  </si>
  <si>
    <t>10/28/2019</t>
  </si>
  <si>
    <t>10/12/2019</t>
  </si>
  <si>
    <t>11/25/2019</t>
  </si>
  <si>
    <t>9/21/2019</t>
  </si>
  <si>
    <t>9/28/2019</t>
  </si>
  <si>
    <t>12/3/2019</t>
  </si>
  <si>
    <t>1/2/2020</t>
  </si>
  <si>
    <t>1/29/2020</t>
  </si>
  <si>
    <t>2/3/2020</t>
  </si>
  <si>
    <t>3/30/2021</t>
  </si>
  <si>
    <t>2/25/2020</t>
  </si>
  <si>
    <t>6/30/2020</t>
  </si>
  <si>
    <t>7/19/2023</t>
  </si>
  <si>
    <t>9/20/2019</t>
  </si>
  <si>
    <t>11/5/2019</t>
  </si>
  <si>
    <t>11/10/2021</t>
  </si>
  <si>
    <t>8/29/2023</t>
  </si>
  <si>
    <t>7/28/2020</t>
  </si>
  <si>
    <t>8/9/2020</t>
  </si>
  <si>
    <t>3/4/2020</t>
  </si>
  <si>
    <t>1/9/2023</t>
  </si>
  <si>
    <t>9/6/2021</t>
  </si>
  <si>
    <t>1/28/2021</t>
  </si>
  <si>
    <t>10/30/2019</t>
  </si>
  <si>
    <t>II10-1062</t>
  </si>
  <si>
    <t>AMAZON,BLK01,KOHLDSN,MACY02,OLLIIX,OVERSTOCK01,TGTDVS,Zulily</t>
  </si>
  <si>
    <t>1/24/2024</t>
  </si>
  <si>
    <t>1/24/2020</t>
  </si>
  <si>
    <t>11/6/2019</t>
  </si>
  <si>
    <t>11/27/2019</t>
  </si>
  <si>
    <t>9/19/2019</t>
  </si>
  <si>
    <t>1/20/2020</t>
  </si>
  <si>
    <t>3/19/2021</t>
  </si>
  <si>
    <t>9/22/2020</t>
  </si>
  <si>
    <t>6/30/2023</t>
  </si>
  <si>
    <t>9/23/2019</t>
  </si>
  <si>
    <t>1/24/2023</t>
  </si>
  <si>
    <t>4/14/2023</t>
  </si>
  <si>
    <t>3/8/2020</t>
  </si>
  <si>
    <t>4/16/2020</t>
  </si>
  <si>
    <t>10/9/2022</t>
  </si>
  <si>
    <t>8/17/2023</t>
  </si>
  <si>
    <t>9/20/2023</t>
  </si>
  <si>
    <t>II10-1124</t>
  </si>
  <si>
    <t>Taupe</t>
  </si>
  <si>
    <t>PP001321;PF005135</t>
  </si>
  <si>
    <t>Shabby Chic</t>
  </si>
  <si>
    <t>AMAZON,HDDS,MACY02,TGTDVS</t>
  </si>
  <si>
    <t>1/18/2024</t>
  </si>
  <si>
    <t>10/10/2020</t>
  </si>
  <si>
    <t>9/28/2020</t>
  </si>
  <si>
    <t>9/30/2020</t>
  </si>
  <si>
    <t>11/10/2020</t>
  </si>
  <si>
    <t>10/19/2020</t>
  </si>
  <si>
    <t>11/2/2020</t>
  </si>
  <si>
    <t>9/26/2021</t>
  </si>
  <si>
    <t>2/3/2021</t>
  </si>
  <si>
    <t>10/15/2020</t>
  </si>
  <si>
    <t>1/5/2023</t>
  </si>
  <si>
    <t>11/1/2020</t>
  </si>
  <si>
    <t>II10-1125</t>
  </si>
  <si>
    <t>AMAZON,AMAZONDS,CSNSTORES,HDDS,KOHLDSN,MACY02,OVERSTOCK01,TGTDVS,Zulily</t>
  </si>
  <si>
    <t>10/27/2020</t>
  </si>
  <si>
    <t>11/3/2020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</si>
  <si>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</si>
  <si>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</si>
  <si>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</si>
  <si>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</si>
  <si>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</si>
  <si>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</si>
  <si>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</si>
  <si>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KOHLDSN,MACY02,OVERSTOCK01</t>
  </si>
  <si>
    <t>7/18/2022</t>
  </si>
  <si>
    <t>9/21/2022</t>
  </si>
  <si>
    <t>5/20/2022</t>
  </si>
  <si>
    <t>5/12/2022</t>
  </si>
  <si>
    <t>7/20/2022</t>
  </si>
  <si>
    <t>5/10/2022</t>
  </si>
  <si>
    <t>5/18/2022</t>
  </si>
  <si>
    <t>8/3/2022</t>
  </si>
  <si>
    <t>5/16/2022</t>
  </si>
  <si>
    <t>6/10/2022</t>
  </si>
  <si>
    <t>1/10/2023</t>
  </si>
  <si>
    <t>11/3/2023</t>
  </si>
  <si>
    <t>8/26/2022</t>
  </si>
  <si>
    <t>4/16/2024</t>
  </si>
  <si>
    <t>II10-1249</t>
  </si>
  <si>
    <t>AMAZONDS,KOHLDSN,MACY02,TGTDVS</t>
  </si>
  <si>
    <t>10/4/2022</t>
  </si>
  <si>
    <t>6/3/2022</t>
  </si>
  <si>
    <t>7/1/2022</t>
  </si>
  <si>
    <t>5/19/2022</t>
  </si>
  <si>
    <t>8/16/2022</t>
  </si>
  <si>
    <t>5/4/2022</t>
  </si>
  <si>
    <t>5/10/2024</t>
  </si>
  <si>
    <t>II10-1315</t>
  </si>
  <si>
    <t>Auburn</t>
  </si>
  <si>
    <t>PP001321;PF006111</t>
  </si>
  <si>
    <t>11/21/2023</t>
  </si>
  <si>
    <t>2/20/2024</t>
  </si>
  <si>
    <t>11/26/2023</t>
  </si>
  <si>
    <t>3/5/2024</t>
  </si>
  <si>
    <t>11/20/2023</t>
  </si>
  <si>
    <t>12/20/2023</t>
  </si>
  <si>
    <t>11/30/2023</t>
  </si>
  <si>
    <t>12/28/2023</t>
  </si>
  <si>
    <t>II10-1316</t>
  </si>
  <si>
    <t>3/19/2024</t>
  </si>
  <si>
    <t>3/12/2024</t>
  </si>
  <si>
    <t>2/8/2024</t>
  </si>
  <si>
    <t>4/23/2024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</si>
  <si>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</si>
  <si>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</si>
  <si>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</si>
  <si>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</si>
  <si>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</si>
  <si>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</si>
  <si>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</si>
  <si>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</si>
  <si>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AMAZON,CSNSTORES,KOHLDSN,MACY02,OLLIIX,OVERSTOCK01,TGTDVS</t>
  </si>
  <si>
    <t>10/6/2021</t>
  </si>
  <si>
    <t>3/10/2021</t>
  </si>
  <si>
    <t>12/31/2020</t>
  </si>
  <si>
    <t>1/5/2021</t>
  </si>
  <si>
    <t>12/22/2020</t>
  </si>
  <si>
    <t>3/31/2021</t>
  </si>
  <si>
    <t>12/28/2020</t>
  </si>
  <si>
    <t>12/2/2021</t>
  </si>
  <si>
    <t>1/5/2022</t>
  </si>
  <si>
    <t>11/4/2021</t>
  </si>
  <si>
    <t>1/21/2021</t>
  </si>
  <si>
    <t>4/30/2024</t>
  </si>
  <si>
    <t>5/14/2023</t>
  </si>
  <si>
    <t>10/30/2023</t>
  </si>
  <si>
    <t>II10-1131</t>
  </si>
  <si>
    <t>AMAZON,CSNSTORES,MACY02,OLLIIX,OVERSTOCK01,TGTDVS,ZOLA</t>
  </si>
  <si>
    <t>10/4/2021</t>
  </si>
  <si>
    <t>3/1/2021</t>
  </si>
  <si>
    <t>1/7/2021</t>
  </si>
  <si>
    <t>1/22/2021</t>
  </si>
  <si>
    <t>12/30/2020</t>
  </si>
  <si>
    <t>5/31/2021</t>
  </si>
  <si>
    <t>12/23/2020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</si>
  <si>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</si>
  <si>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</si>
  <si>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</si>
  <si>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</si>
  <si>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</si>
  <si>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</si>
  <si>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</si>
  <si>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</si>
  <si>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</si>
  <si>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AMAZON,AMAZONDS,BEALLSDS,CSNSTORES,JCPENNEY01,MACY02,OLLIIX,OVERSTOCK01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</si>
  <si>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</si>
  <si>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</si>
  <si>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</si>
  <si>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</si>
  <si>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</si>
  <si>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</si>
  <si>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</si>
  <si>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</si>
  <si>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</si>
  <si>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</si>
  <si>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</si>
  <si>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</si>
  <si>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</si>
  <si>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</si>
  <si>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</si>
  <si>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</si>
  <si>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</si>
  <si>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</si>
  <si>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</si>
  <si>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</si>
  <si>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6/10/2024</t>
  </si>
  <si>
    <t>AMAZON,CSNSTORES,KOHLDSN,NEBFUR01,OLLIIX,OVERSTOCK01,TGTDVS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</si>
  <si>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</si>
  <si>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</si>
  <si>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</si>
  <si>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</si>
  <si>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</si>
  <si>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</si>
  <si>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</si>
  <si>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</si>
  <si>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4/29/2019</t>
  </si>
  <si>
    <t>4/3/2020</t>
  </si>
  <si>
    <t>12/4/2022</t>
  </si>
  <si>
    <t>1/25/2020</t>
  </si>
  <si>
    <t>2/1/2020</t>
  </si>
  <si>
    <t>11/21/2019</t>
  </si>
  <si>
    <t>6/29/2022</t>
  </si>
  <si>
    <t>8/6/2021</t>
  </si>
  <si>
    <t>7/1/2021</t>
  </si>
  <si>
    <t>4/28/2020</t>
  </si>
  <si>
    <t>12/11/2023</t>
  </si>
  <si>
    <t>7/26/2019</t>
  </si>
  <si>
    <t>II10-1052</t>
  </si>
  <si>
    <t>Ellipse</t>
  </si>
  <si>
    <t>Cotton Jacquard Comforter Set</t>
  </si>
  <si>
    <t>PP001094;PF004582</t>
  </si>
  <si>
    <t>3/1/2019</t>
  </si>
  <si>
    <t>6/30/2024</t>
  </si>
  <si>
    <t>AMAZON,BLK01,CSNSTORES,JCPENNEY01,KOHLDSN,MACY02,OLLIIX,OVERSTOCK01</t>
  </si>
  <si>
    <t>4/12/2024</t>
  </si>
  <si>
    <t>5/20/2019</t>
  </si>
  <si>
    <t>8/31/2019</t>
  </si>
  <si>
    <t>4/9/2019</t>
  </si>
  <si>
    <t>3/18/2019</t>
  </si>
  <si>
    <t>5/9/2019</t>
  </si>
  <si>
    <t>5/22/2019</t>
  </si>
  <si>
    <t>3/5/2020</t>
  </si>
  <si>
    <t>4/26/2021</t>
  </si>
  <si>
    <t>11/9/2019</t>
  </si>
  <si>
    <t>3/5/2019</t>
  </si>
  <si>
    <t>12/6/2019</t>
  </si>
  <si>
    <t>II10-1053</t>
  </si>
  <si>
    <t>JCPENNEY01,MACY02,OVERSTOCK01,TGTDVS,Zulily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</si>
  <si>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</si>
  <si>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</si>
  <si>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</si>
  <si>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</si>
  <si>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</si>
  <si>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</si>
  <si>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</si>
  <si>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</si>
  <si>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</si>
  <si>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</si>
  <si>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</si>
  <si>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</si>
  <si>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</si>
  <si>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BLK01,CSNSTORES,MACY02,OLLIIX</t>
  </si>
  <si>
    <t>Dropped</t>
  </si>
  <si>
    <t>10/27/2019</t>
  </si>
  <si>
    <t>9/29/2019</t>
  </si>
  <si>
    <t>10/4/2019</t>
  </si>
  <si>
    <t>9/17/2019</t>
  </si>
  <si>
    <t>12/11/2019</t>
  </si>
  <si>
    <t>12/30/2019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</si>
  <si>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</si>
  <si>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</si>
  <si>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</si>
  <si>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</si>
  <si>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</si>
  <si>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</si>
  <si>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</si>
  <si>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</si>
  <si>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</si>
  <si>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CSNSTORES,JCPENNEY01,MACY02,OLLIIX,OVERSTOCK01</t>
  </si>
  <si>
    <t>1/7/2020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</si>
  <si>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</si>
  <si>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</si>
  <si>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</si>
  <si>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</si>
  <si>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</si>
  <si>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</si>
  <si>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</si>
  <si>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</si>
  <si>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</si>
  <si>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</si>
  <si>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</si>
  <si>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</si>
  <si>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6/7/2024</t>
  </si>
  <si>
    <t>AMAZONDS,CSNSTORES,MACY02,OVERSTOCK01,TGTDVS</t>
  </si>
  <si>
    <t>10/9/2020</t>
  </si>
  <si>
    <t>8/6/2020</t>
  </si>
  <si>
    <t>8/11/2020</t>
  </si>
  <si>
    <t>5/26/2023</t>
  </si>
  <si>
    <t>3/21/2021</t>
  </si>
  <si>
    <t>7/16/2023</t>
  </si>
  <si>
    <t>2/24/2021</t>
  </si>
  <si>
    <t>5/28/2024</t>
  </si>
  <si>
    <t>4/11/2021</t>
  </si>
  <si>
    <t>II10-1109</t>
  </si>
  <si>
    <t>AMAZONDS,ASHFURNDS,CSNSTORES,FINGERHUTDS,KOHLDSN,MACY02,OLLIIX,OVERSTOCK01,TGTDVS</t>
  </si>
  <si>
    <t>8/5/2020</t>
  </si>
  <si>
    <t>10/12/2020</t>
  </si>
  <si>
    <t>8/13/2020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</si>
  <si>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</si>
  <si>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</si>
  <si>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</si>
  <si>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</si>
  <si>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</si>
  <si>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</si>
  <si>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</si>
  <si>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</si>
  <si>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</si>
  <si>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</si>
  <si>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</si>
  <si>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9/7/2022</t>
  </si>
  <si>
    <t>5/4/2021</t>
  </si>
  <si>
    <t>6/1/2021</t>
  </si>
  <si>
    <t>4/22/2021</t>
  </si>
  <si>
    <t>3/17/2021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</si>
  <si>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</si>
  <si>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</si>
  <si>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</si>
  <si>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</si>
  <si>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</si>
  <si>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</si>
  <si>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</si>
  <si>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</si>
  <si>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</si>
  <si>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</si>
  <si>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</si>
  <si>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</si>
  <si>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</t>
  </si>
  <si>
    <t>8/18/2022</t>
  </si>
  <si>
    <t>12/12/2022</t>
  </si>
  <si>
    <t>5/9/2021</t>
  </si>
  <si>
    <t>5/23/2021</t>
  </si>
  <si>
    <t>12/14/2021</t>
  </si>
  <si>
    <t>9/1/2022</t>
  </si>
  <si>
    <t>II10-1158</t>
  </si>
  <si>
    <t>8/19/2022</t>
  </si>
  <si>
    <t>9/6/2022</t>
  </si>
  <si>
    <t>5/17/2021</t>
  </si>
  <si>
    <t>4/15/2021</t>
  </si>
  <si>
    <t>10/7/2021</t>
  </si>
  <si>
    <t>5/24/2021</t>
  </si>
  <si>
    <t>11/17/2022</t>
  </si>
  <si>
    <t>7/12/2021</t>
  </si>
  <si>
    <t>II10-1116</t>
  </si>
  <si>
    <t>Cody</t>
  </si>
  <si>
    <t>3 Piece Cotton Comforter Set</t>
  </si>
  <si>
    <t>Gray/Yellow</t>
  </si>
  <si>
    <t>PP001505;PF005117</t>
  </si>
  <si>
    <t>Stripe</t>
  </si>
  <si>
    <t>CSNSTORES,JCPENNEY01,MACY02,OLLIIX,OVERSTOCK01,TGTDVS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</si>
  <si>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</si>
  <si>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</si>
  <si>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</si>
  <si>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</si>
  <si>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</si>
  <si>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</si>
  <si>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</si>
  <si>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10/5/2021</t>
  </si>
  <si>
    <t>9/12/2023</t>
  </si>
  <si>
    <t>10/24/2020</t>
  </si>
  <si>
    <t>11/27/2020</t>
  </si>
  <si>
    <t>II10-1117</t>
  </si>
  <si>
    <t>JCPENNEY01,MACY02,OLLIIX,OVERSTOCK01,TGTDVS</t>
  </si>
  <si>
    <t>4/10/2023</t>
  </si>
  <si>
    <t>1/2/2021</t>
  </si>
  <si>
    <t>11/15/2020</t>
  </si>
  <si>
    <t>6/14/2022</t>
  </si>
  <si>
    <t>12/16/2020</t>
  </si>
  <si>
    <t>II10-1260</t>
  </si>
  <si>
    <t>Gray/Navy</t>
  </si>
  <si>
    <t>PP001505;PF005755</t>
  </si>
  <si>
    <t>CSNSTORES,KOHLDSN,MACY02,OLLIIX,TGTDVS</t>
  </si>
  <si>
    <t>3/30/2023</t>
  </si>
  <si>
    <t>8/5/2022</t>
  </si>
  <si>
    <t>11/1/2022</t>
  </si>
  <si>
    <t>9/16/2022</t>
  </si>
  <si>
    <t>II10-1261</t>
  </si>
  <si>
    <t>AMAZONDS,KOHLDSN,OLLIIX,TGTDVS</t>
  </si>
  <si>
    <t>4/25/2023</t>
  </si>
  <si>
    <t>8/30/2022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</si>
  <si>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</si>
  <si>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</si>
  <si>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</si>
  <si>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</si>
  <si>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</si>
  <si>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</si>
  <si>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</si>
  <si>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7/12/2024</t>
  </si>
  <si>
    <t>AMAZON,CSNSTORES,HSNDS,MACY02,OLLIIX,OVERSTOCK01,TGTDVS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</si>
  <si>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</si>
  <si>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</si>
  <si>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</si>
  <si>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</si>
  <si>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</si>
  <si>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</si>
  <si>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</si>
  <si>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</si>
  <si>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CSNSTORES,MACY02,OLLIIX,OVERSTOCK01,TGTDVS,Zulily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</si>
  <si>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</si>
  <si>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</si>
  <si>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</si>
  <si>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</si>
  <si>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</si>
  <si>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</si>
  <si>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</si>
  <si>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</si>
  <si>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</si>
  <si>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</si>
  <si>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</si>
  <si>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</si>
  <si>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OLLIIX,OVERSTOCK01</t>
  </si>
  <si>
    <t>1/5/2024</t>
  </si>
  <si>
    <t>11/18/2023</t>
  </si>
  <si>
    <t>11/24/2023</t>
  </si>
  <si>
    <t>1/15/2024</t>
  </si>
  <si>
    <t>II10-1312</t>
  </si>
  <si>
    <t>8/19/2024</t>
  </si>
  <si>
    <t>3/14/2024</t>
  </si>
  <si>
    <t>4/3/2024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</si>
  <si>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</si>
  <si>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</si>
  <si>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</si>
  <si>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</si>
  <si>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</si>
  <si>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</si>
  <si>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</si>
  <si>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</si>
  <si>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</si>
  <si>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</si>
  <si>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</si>
  <si>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</si>
  <si>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</si>
  <si>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</si>
  <si>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</si>
  <si>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</si>
  <si>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</si>
  <si>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</si>
  <si>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</si>
  <si>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</si>
  <si>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</si>
  <si>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</si>
  <si>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CSNSTORES,JCPENNEY01,OLLIIX,TGTDVS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</si>
  <si>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</si>
  <si>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</si>
  <si>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</si>
  <si>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</si>
  <si>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</si>
  <si>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</si>
  <si>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</si>
  <si>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</si>
  <si>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</si>
  <si>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</si>
  <si>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</si>
  <si>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</si>
  <si>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</si>
  <si>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AMAZONDS,JCPENNEY01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</si>
  <si>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</si>
  <si>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</si>
  <si>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</si>
  <si>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</si>
  <si>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</si>
  <si>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</si>
  <si>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</si>
  <si>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</si>
  <si>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CSNSTORES,TGTDVS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</si>
  <si>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</si>
  <si>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</si>
  <si>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</si>
  <si>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</si>
  <si>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</si>
  <si>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</si>
  <si>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</si>
  <si>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</si>
  <si>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</si>
  <si>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MACY02,OVERSTOCK01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</si>
  <si>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</si>
  <si>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</si>
  <si>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</si>
  <si>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</si>
  <si>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</si>
  <si>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</si>
  <si>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</si>
  <si>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</si>
  <si>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</si>
  <si>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</si>
  <si>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</si>
  <si>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</si>
  <si>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</si>
  <si>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</si>
  <si>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</si>
  <si>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</si>
  <si>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</si>
  <si>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</si>
  <si>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</si>
  <si>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</si>
  <si>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7/9/2021</t>
  </si>
  <si>
    <t>7/27/2021</t>
  </si>
  <si>
    <t>8/31/2021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</si>
  <si>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</si>
  <si>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</si>
  <si>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</si>
  <si>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</si>
  <si>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</si>
  <si>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</si>
  <si>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</si>
  <si>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</si>
  <si>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</si>
  <si>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</si>
  <si>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</si>
  <si>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CSNSTORES,MACY02,OVERSTOCK01</t>
  </si>
  <si>
    <t>10/15/2022</t>
  </si>
  <si>
    <t>12/19/2022</t>
  </si>
  <si>
    <t>10/8/2022</t>
  </si>
  <si>
    <t>II10-1280</t>
  </si>
  <si>
    <t>CSNSTORES,MACY02</t>
  </si>
  <si>
    <t>4/21/2023</t>
  </si>
  <si>
    <t>12/1/2022</t>
  </si>
  <si>
    <t>1/17/2023</t>
  </si>
  <si>
    <t>11/8/2022</t>
  </si>
  <si>
    <t>8/23/2023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</si>
  <si>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</si>
  <si>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</si>
  <si>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</si>
  <si>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</si>
  <si>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</si>
  <si>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</si>
  <si>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AMAZON,OLLIIX,TGTDVS</t>
  </si>
  <si>
    <t>3/16/2022</t>
  </si>
  <si>
    <t>5/10/2021</t>
  </si>
  <si>
    <t>1/14/2022</t>
  </si>
  <si>
    <t>10/3/2021</t>
  </si>
  <si>
    <t>II10-1320</t>
  </si>
  <si>
    <t>Shay</t>
  </si>
  <si>
    <t>3 Piece Striped Cotton Comforter Set</t>
  </si>
  <si>
    <t>Sage</t>
  </si>
  <si>
    <t>PP001961;PF006245</t>
  </si>
  <si>
    <t>6/4/2024</t>
  </si>
  <si>
    <t>6/5/2024</t>
  </si>
  <si>
    <t>6/3/2024</t>
  </si>
  <si>
    <t>II10-1321</t>
  </si>
  <si>
    <t>II10-1324</t>
  </si>
  <si>
    <t>PP001961;PF006246</t>
  </si>
  <si>
    <t>II10-1325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</si>
  <si>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</si>
  <si>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</si>
  <si>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</si>
  <si>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</si>
  <si>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</si>
  <si>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</si>
  <si>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</si>
  <si>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</si>
  <si>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</si>
  <si>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</si>
  <si>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</si>
  <si>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</si>
  <si>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</si>
  <si>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</si>
  <si>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</si>
  <si>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1/18/2019</t>
  </si>
  <si>
    <t>9/4/2017</t>
  </si>
  <si>
    <t>1/8/2015</t>
  </si>
  <si>
    <t>8/15/2017</t>
  </si>
  <si>
    <t>II10-047</t>
  </si>
  <si>
    <t>BLK01,CSNSTORES,MACY02,OLLIIX,TGTDVS</t>
  </si>
  <si>
    <t>8/29/2018</t>
  </si>
  <si>
    <t>10/17/2018</t>
  </si>
  <si>
    <t>2/8/2016</t>
  </si>
  <si>
    <t>3/23/2015</t>
  </si>
  <si>
    <t>1/5/2015</t>
  </si>
  <si>
    <t>1/19/2015</t>
  </si>
  <si>
    <t>7/27/2020</t>
  </si>
  <si>
    <t>5/4/2017</t>
  </si>
  <si>
    <t>5/7/2018</t>
  </si>
  <si>
    <t>II10-048</t>
  </si>
  <si>
    <t>King</t>
  </si>
  <si>
    <t>OLLIIX,TGTDVS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</si>
  <si>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</si>
  <si>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</si>
  <si>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</si>
  <si>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</si>
  <si>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</si>
  <si>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</si>
  <si>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</si>
  <si>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</si>
  <si>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</si>
  <si>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</si>
  <si>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</si>
  <si>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</si>
  <si>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</si>
  <si>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</si>
  <si>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</si>
  <si>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</si>
  <si>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</si>
  <si>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</si>
  <si>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</si>
  <si>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</si>
  <si>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II10-1203</t>
  </si>
  <si>
    <t>Hayes AZ</t>
  </si>
  <si>
    <t>4 Piece Cotton Chambray Comforter Set with Chenille</t>
  </si>
  <si>
    <t>ARB-</t>
  </si>
  <si>
    <t>Other</t>
  </si>
  <si>
    <t>7/20/2021</t>
  </si>
  <si>
    <t>8/24/2021</t>
  </si>
  <si>
    <t>9/14/2022</t>
  </si>
  <si>
    <t>II10-1204</t>
  </si>
  <si>
    <t>11/18/2022</t>
  </si>
  <si>
    <t>II10-1012</t>
  </si>
  <si>
    <t>Masie</t>
  </si>
  <si>
    <t>3 Piece Elastic Embroidered Cotton Comforter Set</t>
  </si>
  <si>
    <t>PP000451;PF004164</t>
  </si>
  <si>
    <t>ASHFURNDS,CSNSTORES,MACY02,OLLIIX</t>
  </si>
  <si>
    <t>4/6/2018</t>
  </si>
  <si>
    <t>3/1/2018</t>
  </si>
  <si>
    <t>3/29/2018</t>
  </si>
  <si>
    <t>2/1/2018</t>
  </si>
  <si>
    <t>2/11/2018</t>
  </si>
  <si>
    <t>2/7/2018</t>
  </si>
  <si>
    <t>4/4/2018</t>
  </si>
  <si>
    <t>4/9/2018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</si>
  <si>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</si>
  <si>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</si>
  <si>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</si>
  <si>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</si>
  <si>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</si>
  <si>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</si>
  <si>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</si>
  <si>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II10-1044</t>
  </si>
  <si>
    <t>PP000451;PF004499</t>
  </si>
  <si>
    <t>ASHFURNDS,MACY02</t>
  </si>
  <si>
    <t>11/14/2018</t>
  </si>
  <si>
    <t>11/29/2018</t>
  </si>
  <si>
    <t>8/16/2018</t>
  </si>
  <si>
    <t>10/31/2018</t>
  </si>
  <si>
    <t>11/13/2018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</si>
  <si>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</si>
  <si>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</si>
  <si>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</si>
  <si>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</si>
  <si>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</si>
  <si>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</si>
  <si>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</si>
  <si>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</si>
  <si>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</si>
  <si>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AMAZON,KOHLDSN,MACY02</t>
  </si>
  <si>
    <t>8/22/2019</t>
  </si>
  <si>
    <t>12/10/2018</t>
  </si>
  <si>
    <t>11/1/2018</t>
  </si>
  <si>
    <t>II10-596</t>
  </si>
  <si>
    <t>White</t>
  </si>
  <si>
    <t>PF001679;PP000451</t>
  </si>
  <si>
    <t>ASHFURNDS,CSNSTORES,KOHLDSN</t>
  </si>
  <si>
    <t>10/1/2019</t>
  </si>
  <si>
    <t>6/22/2016</t>
  </si>
  <si>
    <t>5/13/2016</t>
  </si>
  <si>
    <t>6/9/2016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</si>
  <si>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</si>
  <si>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</si>
  <si>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</si>
  <si>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</si>
  <si>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</si>
  <si>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</si>
  <si>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</si>
  <si>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9/14/2018</t>
  </si>
  <si>
    <t>11/18/2016</t>
  </si>
  <si>
    <t>7/24/2017</t>
  </si>
  <si>
    <t>II10-597</t>
  </si>
  <si>
    <t>7/14/2016</t>
  </si>
  <si>
    <t>5/3/2016</t>
  </si>
  <si>
    <t>3/11/2016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</si>
  <si>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</si>
  <si>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</si>
  <si>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</si>
  <si>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</si>
  <si>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</si>
  <si>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</si>
  <si>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</si>
  <si>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</si>
  <si>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</si>
  <si>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AMAZON,MACY02</t>
  </si>
  <si>
    <t>9/12/2019</t>
  </si>
  <si>
    <t>9/30/2016</t>
  </si>
  <si>
    <t>1/4/2017</t>
  </si>
  <si>
    <t>12/21/2016</t>
  </si>
  <si>
    <t>8/17/2016</t>
  </si>
  <si>
    <t>1/6/2017</t>
  </si>
  <si>
    <t>12/5/2016</t>
  </si>
  <si>
    <t>10/18/2018</t>
  </si>
  <si>
    <t>10/25/2021</t>
  </si>
  <si>
    <t>1/9/2017</t>
  </si>
  <si>
    <t>11/30/2018</t>
  </si>
  <si>
    <t>8/10/2020</t>
  </si>
  <si>
    <t>3/29/2021</t>
  </si>
  <si>
    <t>7/31/2019</t>
  </si>
  <si>
    <t>1/3/2017</t>
  </si>
  <si>
    <t>4/2/2019</t>
  </si>
  <si>
    <t>II10-800</t>
  </si>
  <si>
    <t>AMAZON,ASHFURNDS,BEALLSDS,CSNSTORES,ZOLA</t>
  </si>
  <si>
    <t>12/2/2016</t>
  </si>
  <si>
    <t>12/8/2016</t>
  </si>
  <si>
    <t>10/21/2018</t>
  </si>
  <si>
    <t>3/19/2020</t>
  </si>
  <si>
    <t>11/7/2019</t>
  </si>
  <si>
    <t>12/3/2016</t>
  </si>
  <si>
    <t>9/6/2017</t>
  </si>
  <si>
    <t>II10-931</t>
  </si>
  <si>
    <t>Cotton Comforter Mini Set</t>
  </si>
  <si>
    <t>PP000342</t>
  </si>
  <si>
    <t>10/18/2017</t>
  </si>
  <si>
    <t>AMAZONDS,OVERSTOCK01</t>
  </si>
  <si>
    <t>6/15/2018</t>
  </si>
  <si>
    <t>1/29/2018</t>
  </si>
  <si>
    <t>12/15/2017</t>
  </si>
  <si>
    <t>1/30/2018</t>
  </si>
  <si>
    <t>12/11/2017</t>
  </si>
  <si>
    <t>1/2/2018</t>
  </si>
  <si>
    <t>8/1/2017</t>
  </si>
  <si>
    <t>12/20/2017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</si>
  <si>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</si>
  <si>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</si>
  <si>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</si>
  <si>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</si>
  <si>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</si>
  <si>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</si>
  <si>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</si>
  <si>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</si>
  <si>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</si>
  <si>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</si>
  <si>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</si>
  <si>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</si>
  <si>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</si>
  <si>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AMAZON,MACY02,ZOLA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</si>
  <si>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</si>
  <si>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</si>
  <si>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</si>
  <si>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</si>
  <si>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</si>
  <si>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</si>
  <si>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</si>
  <si>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</si>
  <si>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</si>
  <si>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</si>
  <si>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</si>
  <si>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</si>
  <si>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</si>
  <si>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</si>
  <si>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</si>
  <si>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</si>
  <si>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</si>
  <si>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</si>
  <si>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</si>
  <si>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</si>
  <si>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</si>
  <si>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11/20/2018</t>
  </si>
  <si>
    <t>5/8/2015</t>
  </si>
  <si>
    <t>5/4/2015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</si>
  <si>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</si>
  <si>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</si>
  <si>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</si>
  <si>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</si>
  <si>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</si>
  <si>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</si>
  <si>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</si>
  <si>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</si>
  <si>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</si>
  <si>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4/20/2015</t>
  </si>
  <si>
    <t>4/13/2015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</si>
  <si>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</si>
  <si>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</si>
  <si>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</si>
  <si>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</si>
  <si>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</si>
  <si>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</si>
  <si>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</si>
  <si>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</si>
  <si>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</si>
  <si>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</si>
  <si>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</si>
  <si>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</si>
  <si>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</si>
  <si>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JCPENNEY01,KOHLDSN,TGTDVS</t>
  </si>
  <si>
    <t>Unproductive</t>
  </si>
  <si>
    <t>1/7/2015</t>
  </si>
  <si>
    <t>1/28/2016</t>
  </si>
  <si>
    <t>7/2/2019</t>
  </si>
  <si>
    <t>1/29/2015</t>
  </si>
  <si>
    <t>8/20/2020</t>
  </si>
  <si>
    <t>II10-053</t>
  </si>
  <si>
    <t>CSNSTORES,KOHLDSN,MACY02,OVERSTOCK01,TGTDVS</t>
  </si>
  <si>
    <t>6/12/2015</t>
  </si>
  <si>
    <t>8/26/2018</t>
  </si>
  <si>
    <t>4/15/2015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</si>
  <si>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</si>
  <si>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</si>
  <si>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</si>
  <si>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</si>
  <si>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</si>
  <si>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</si>
  <si>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</si>
  <si>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</si>
  <si>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</si>
  <si>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</si>
  <si>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</si>
  <si>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</si>
  <si>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12/31/2015</t>
  </si>
  <si>
    <t>5/26/2016</t>
  </si>
  <si>
    <t>3/8/2017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</si>
  <si>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</si>
  <si>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</si>
  <si>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</si>
  <si>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</si>
  <si>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</si>
  <si>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</si>
  <si>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</si>
  <si>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</si>
  <si>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</si>
  <si>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</si>
  <si>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</si>
  <si>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</si>
  <si>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</si>
  <si>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</si>
  <si>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</si>
  <si>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</si>
  <si>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</si>
  <si>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</si>
  <si>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</si>
  <si>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</si>
  <si>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</si>
  <si>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</si>
  <si>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</si>
  <si>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</si>
  <si>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</si>
  <si>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</si>
  <si>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</si>
  <si>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</si>
  <si>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9/13/2016</t>
  </si>
  <si>
    <t>4/6/2017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</si>
  <si>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</si>
  <si>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</si>
  <si>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</si>
  <si>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</si>
  <si>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</si>
  <si>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</si>
  <si>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</si>
  <si>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</si>
  <si>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</si>
  <si>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</si>
  <si>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</si>
  <si>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</si>
  <si>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</si>
  <si>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</si>
  <si>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</si>
  <si>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</si>
  <si>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</si>
  <si>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</si>
  <si>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</si>
  <si>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</si>
  <si>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</si>
  <si>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</si>
  <si>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</si>
  <si>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</si>
  <si>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AMAZON,CASTLEGATE,CSNSTORES,MACY02,OVERSCONSIGN,OVERSTOCK01,TGTDVS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</si>
  <si>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</si>
  <si>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</si>
  <si>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</si>
  <si>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</si>
  <si>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</si>
  <si>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</si>
  <si>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</si>
  <si>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</si>
  <si>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</si>
  <si>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</si>
  <si>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</si>
  <si>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</si>
  <si>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</si>
  <si>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</si>
  <si>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</si>
  <si>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</si>
  <si>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AMAZON,CASTLEGATE,CSNSTORES,KOHLDSN,MACY02,OVERSTOCK01,TGTDVS</t>
  </si>
  <si>
    <t>2/1/2019</t>
  </si>
  <si>
    <t>8/28/2018</t>
  </si>
  <si>
    <t>3/23/2018</t>
  </si>
  <si>
    <t>1/10/2022</t>
  </si>
  <si>
    <t>7/23/2019</t>
  </si>
  <si>
    <t>3/13/2018</t>
  </si>
  <si>
    <t>1/12/2023</t>
  </si>
  <si>
    <t>11/19/2020</t>
  </si>
  <si>
    <t>10/29/2019</t>
  </si>
  <si>
    <t>11/23/2022</t>
  </si>
  <si>
    <t>II12-1276</t>
  </si>
  <si>
    <t>AMAZONDS,CSNSTORES,JCPENNEY01,MACY02,OVERSTOCK01,TGTDVS</t>
  </si>
  <si>
    <t>6/27/2023</t>
  </si>
  <si>
    <t>3/23/2023</t>
  </si>
  <si>
    <t>II12-1277</t>
  </si>
  <si>
    <t>AMAZONDS,CSNSTORES,JCPENNEY01,KOHLDSN,MACY02,OVERSTOCK01,TGTDVS</t>
  </si>
  <si>
    <t>10/17/2022</t>
  </si>
  <si>
    <t>2/3/2023</t>
  </si>
  <si>
    <t>3/1/2023</t>
  </si>
  <si>
    <t>4/5/2023</t>
  </si>
  <si>
    <t>5/20/2024</t>
  </si>
  <si>
    <t>3/19/2023</t>
  </si>
  <si>
    <t>II12-1091</t>
  </si>
  <si>
    <t>8/14/2024</t>
  </si>
  <si>
    <t>MACY02,NEBFUR01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</si>
  <si>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</si>
  <si>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</si>
  <si>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</si>
  <si>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</si>
  <si>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</si>
  <si>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</si>
  <si>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</si>
  <si>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</si>
  <si>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AMAZON,CSNSTORES,KOHLDSN,MACY02,TGTDVS</t>
  </si>
  <si>
    <t>4/5/2020</t>
  </si>
  <si>
    <t>6/10/2020</t>
  </si>
  <si>
    <t>5/13/2020</t>
  </si>
  <si>
    <t>9/8/2022</t>
  </si>
  <si>
    <t>9/11/2020</t>
  </si>
  <si>
    <t>II12-1095</t>
  </si>
  <si>
    <t>BLK01,KOHLDSN,OLLIIX,OVERSTOCK01,TGTDVS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</si>
  <si>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</si>
  <si>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</si>
  <si>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</si>
  <si>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</si>
  <si>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</si>
  <si>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</si>
  <si>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</si>
  <si>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</si>
  <si>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</si>
  <si>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</si>
  <si>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</si>
  <si>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</si>
  <si>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</si>
  <si>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</si>
  <si>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</si>
  <si>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</si>
  <si>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</si>
  <si>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</si>
  <si>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AMAZON,CSNSTORES,OVERSTOCK01,TGTDVS</t>
  </si>
  <si>
    <t>9/11/2018</t>
  </si>
  <si>
    <t>9/25/2018</t>
  </si>
  <si>
    <t>2/13/2019</t>
  </si>
  <si>
    <t>7/5/2019</t>
  </si>
  <si>
    <t>II12-1102</t>
  </si>
  <si>
    <t>AMAZON,CSNSTORES</t>
  </si>
  <si>
    <t>5/28/2020</t>
  </si>
  <si>
    <t>6/9/2020</t>
  </si>
  <si>
    <t>5/30/2022</t>
  </si>
  <si>
    <t>12/18/2023</t>
  </si>
  <si>
    <t>II12-1103</t>
  </si>
  <si>
    <t>AMAZON,TGTDVS</t>
  </si>
  <si>
    <t>3/10/2020</t>
  </si>
  <si>
    <t>5/29/2020</t>
  </si>
  <si>
    <t>7/15/2022</t>
  </si>
  <si>
    <t>5/23/2023</t>
  </si>
  <si>
    <t>1/3/2024</t>
  </si>
  <si>
    <t>II12-1224</t>
  </si>
  <si>
    <t>4/29/2022</t>
  </si>
  <si>
    <t>4/13/2022</t>
  </si>
  <si>
    <t>5/29/2022</t>
  </si>
  <si>
    <t>II12-1225</t>
  </si>
  <si>
    <t>4/8/2022</t>
  </si>
  <si>
    <t>6/28/2022</t>
  </si>
  <si>
    <t>1/6/2022</t>
  </si>
  <si>
    <t>6/2/2022</t>
  </si>
  <si>
    <t>3/30/2022</t>
  </si>
  <si>
    <t>2/7/2022</t>
  </si>
  <si>
    <t>II12-1106</t>
  </si>
  <si>
    <t>3 Piece Cotton Jacquard Duvet Cover Set</t>
  </si>
  <si>
    <t>AMAZON,CSNSTORES,KOHLDSN,MACY02,OVERSTOCK01,TGTDVS,ZOLA</t>
  </si>
  <si>
    <t>12/13/2020</t>
  </si>
  <si>
    <t>5/25/2020</t>
  </si>
  <si>
    <t>11/15/2021</t>
  </si>
  <si>
    <t>II12-1107</t>
  </si>
  <si>
    <t>AMAZON,JCPENNEY01,KOHLDSN,MACY02,OLLIIX,TGTDVS,ZOLA</t>
  </si>
  <si>
    <t>12/14/2020</t>
  </si>
  <si>
    <t>8/25/2020</t>
  </si>
  <si>
    <t>6/21/2022</t>
  </si>
  <si>
    <t>1/17/2021</t>
  </si>
  <si>
    <t>1/8/2021</t>
  </si>
  <si>
    <t>4/30/2022</t>
  </si>
  <si>
    <t>II12-1268</t>
  </si>
  <si>
    <t>AMAZONDS,MACY02,TGTDVS</t>
  </si>
  <si>
    <t>2/14/2023</t>
  </si>
  <si>
    <t>10/31/2022</t>
  </si>
  <si>
    <t>3/24/2023</t>
  </si>
  <si>
    <t>3/17/2023</t>
  </si>
  <si>
    <t>II12-1269</t>
  </si>
  <si>
    <t>CSNSTORES,JCPENNEY01,MACY02,TGTDVS</t>
  </si>
  <si>
    <t>5/2/2023</t>
  </si>
  <si>
    <t>9/29/2022</t>
  </si>
  <si>
    <t>6/23/2023</t>
  </si>
  <si>
    <t>9/18/2022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</si>
  <si>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</si>
  <si>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</si>
  <si>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</si>
  <si>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</si>
  <si>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</si>
  <si>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</si>
  <si>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</si>
  <si>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AMAZON,JCPENNEY01,KOHLDSN</t>
  </si>
  <si>
    <t>12/22/2021</t>
  </si>
  <si>
    <t>9/18/2023</t>
  </si>
  <si>
    <t>II12-1272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</si>
  <si>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</si>
  <si>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</si>
  <si>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</si>
  <si>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</si>
  <si>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</si>
  <si>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</si>
  <si>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</si>
  <si>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</si>
  <si>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KOHLDSN,TGTDVS,Zulily</t>
  </si>
  <si>
    <t>1/6/2023</t>
  </si>
  <si>
    <t>II12-554</t>
  </si>
  <si>
    <t>3 Piece Duvet Cover Mini Set</t>
  </si>
  <si>
    <t>AMAZON,AMAZONDS,KOHLDSN,MACY02</t>
  </si>
  <si>
    <t>8/26/2015</t>
  </si>
  <si>
    <t>11/26/2015</t>
  </si>
  <si>
    <t>9/10/2015</t>
  </si>
  <si>
    <t>5/7/2019</t>
  </si>
  <si>
    <t>8/31/2015</t>
  </si>
  <si>
    <t>9/14/2020</t>
  </si>
  <si>
    <t>3/10/2023</t>
  </si>
  <si>
    <t>3/25/2016</t>
  </si>
  <si>
    <t>6/13/2017</t>
  </si>
  <si>
    <t>II12-555</t>
  </si>
  <si>
    <t>AMAZON,CSNSTORES,NEBFUR01,OVERSTOCK01</t>
  </si>
  <si>
    <t>10/13/2015</t>
  </si>
  <si>
    <t>9/1/2015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</si>
  <si>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</si>
  <si>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</si>
  <si>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</si>
  <si>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</si>
  <si>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</si>
  <si>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</si>
  <si>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</si>
  <si>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</si>
  <si>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</si>
  <si>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AMAZON,CSNSTORES,JCPENNEY01</t>
  </si>
  <si>
    <t>2/19/2018</t>
  </si>
  <si>
    <t>1/10/2024</t>
  </si>
  <si>
    <t>11/25/2016</t>
  </si>
  <si>
    <t>1/18/2017</t>
  </si>
  <si>
    <t>3/13/2017</t>
  </si>
  <si>
    <t>6/8/2017</t>
  </si>
  <si>
    <t>9/16/2016</t>
  </si>
  <si>
    <t>11/23/2016</t>
  </si>
  <si>
    <t>6/28/2017</t>
  </si>
  <si>
    <t>10/26/2017</t>
  </si>
  <si>
    <t>II12-788</t>
  </si>
  <si>
    <t>8/26/2019</t>
  </si>
  <si>
    <t>12/15/2016</t>
  </si>
  <si>
    <t>2/27/2017</t>
  </si>
  <si>
    <t>5/19/2017</t>
  </si>
  <si>
    <t>3/6/2017</t>
  </si>
  <si>
    <t>12/12/2016</t>
  </si>
  <si>
    <t>II12-783</t>
  </si>
  <si>
    <t>CSNSTORES,JCPENNEY01</t>
  </si>
  <si>
    <t>11/16/2016</t>
  </si>
  <si>
    <t>2/6/2017</t>
  </si>
  <si>
    <t>5/17/2017</t>
  </si>
  <si>
    <t>1/2/2019</t>
  </si>
  <si>
    <t>12/5/2017</t>
  </si>
  <si>
    <t>10/17/2019</t>
  </si>
  <si>
    <t>II12-784</t>
  </si>
  <si>
    <t>AMAZON,CSNSTORES,KOHLDSN</t>
  </si>
  <si>
    <t>5/18/2017</t>
  </si>
  <si>
    <t>3/20/2024</t>
  </si>
  <si>
    <t>8/22/2017</t>
  </si>
  <si>
    <t>II12-1126</t>
  </si>
  <si>
    <t>3 Piece Cotton Duvet Cover Set with Chenille Tufting</t>
  </si>
  <si>
    <t>CSNSTORES,MACY02,TGTDVS</t>
  </si>
  <si>
    <t>1/31/2024</t>
  </si>
  <si>
    <t>2/15/2021</t>
  </si>
  <si>
    <t>12/20/2021</t>
  </si>
  <si>
    <t>11/9/2020</t>
  </si>
  <si>
    <t>II12-1127</t>
  </si>
  <si>
    <t>9/11/2024</t>
  </si>
  <si>
    <t>KIRKLANDDS,KOHLDSN,MACY02,TGTDVS,Zulily</t>
  </si>
  <si>
    <t>10/14/2020</t>
  </si>
  <si>
    <t>9/4/2022</t>
  </si>
  <si>
    <t>5/2/2024</t>
  </si>
  <si>
    <t>II12-1063</t>
  </si>
  <si>
    <t>MACY02,OVERSTOCK01,TGTDVS</t>
  </si>
  <si>
    <t>1/17/2024</t>
  </si>
  <si>
    <t>9/30/2019</t>
  </si>
  <si>
    <t>3/24/2020</t>
  </si>
  <si>
    <t>3/18/2020</t>
  </si>
  <si>
    <t>12/20/2022</t>
  </si>
  <si>
    <t>II12-1064</t>
  </si>
  <si>
    <t>AMAZON,BLK01,CSNSTORES,KIRKLANDDS,MACY02,OLLIIX,OVERSTOCK01,ZOLA</t>
  </si>
  <si>
    <t>2/14/2024</t>
  </si>
  <si>
    <t>1/21/2020</t>
  </si>
  <si>
    <t>7/10/2020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</si>
  <si>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</si>
  <si>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</si>
  <si>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</si>
  <si>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</si>
  <si>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</si>
  <si>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</si>
  <si>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</si>
  <si>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</si>
  <si>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</si>
  <si>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</si>
  <si>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</si>
  <si>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</si>
  <si>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8/12/2022</t>
  </si>
  <si>
    <t>6/17/2022</t>
  </si>
  <si>
    <t>II12-1058</t>
  </si>
  <si>
    <t>Cotton Printed Duvet Cover Set with Trims</t>
  </si>
  <si>
    <t>AMAZON,CSNSTORES,MACY02,OVERSTOCK01,TGTDVS,ZOLA</t>
  </si>
  <si>
    <t>3/28/2019</t>
  </si>
  <si>
    <t>7/25/2019</t>
  </si>
  <si>
    <t>7/18/2019</t>
  </si>
  <si>
    <t>8/7/2020</t>
  </si>
  <si>
    <t>7/14/2020</t>
  </si>
  <si>
    <t>4/24/2019</t>
  </si>
  <si>
    <t>5/3/2024</t>
  </si>
  <si>
    <t>12/26/2023</t>
  </si>
  <si>
    <t>7/12/2019</t>
  </si>
  <si>
    <t>II12-1059</t>
  </si>
  <si>
    <t>AMAZON,CSNSTORES,MACY02,TGTDVS</t>
  </si>
  <si>
    <t>4/1/2019</t>
  </si>
  <si>
    <t>7/11/2019</t>
  </si>
  <si>
    <t>1/15/2021</t>
  </si>
  <si>
    <t>6/15/2021</t>
  </si>
  <si>
    <t>10/3/2019</t>
  </si>
  <si>
    <t>II12-1132</t>
  </si>
  <si>
    <t>AMAZON,CSNSTORES,MACY02,TGTDVS,ZOLA</t>
  </si>
  <si>
    <t>2/7/2021</t>
  </si>
  <si>
    <t>7/5/2021</t>
  </si>
  <si>
    <t>II12-1133</t>
  </si>
  <si>
    <t>AMAZON,BLK01,CSNSTORES,MACY02</t>
  </si>
  <si>
    <t>6/8/2023</t>
  </si>
  <si>
    <t>7/12/2022</t>
  </si>
  <si>
    <t>6/23/2021</t>
  </si>
  <si>
    <t>II12-1118</t>
  </si>
  <si>
    <t>3 Piece Cotton Duvet Cover Set</t>
  </si>
  <si>
    <t>AMAZON,CSNSTORES,KOHLDSN,MACY02,OVERSTOCK01,TGTDVS</t>
  </si>
  <si>
    <t>8/11/2022</t>
  </si>
  <si>
    <t>3/8/2023</t>
  </si>
  <si>
    <t>II12-1119</t>
  </si>
  <si>
    <t>AMAZON,CSNSTORES,KOHLDSN,MACY02,OVERSTOCK01</t>
  </si>
  <si>
    <t>1/1/2021</t>
  </si>
  <si>
    <t>10/29/2020</t>
  </si>
  <si>
    <t>11/27/2022</t>
  </si>
  <si>
    <t>3/31/2022</t>
  </si>
  <si>
    <t>II12-1262</t>
  </si>
  <si>
    <t>DESINC,MACY02,OVERSTOCK01,TGTDVS</t>
  </si>
  <si>
    <t>12/22/2022</t>
  </si>
  <si>
    <t>10/12/2022</t>
  </si>
  <si>
    <t>II12-1263</t>
  </si>
  <si>
    <t>CSNSTORES,MACY02,OVERSTOCK01,TGTDVS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</si>
  <si>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</si>
  <si>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</si>
  <si>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</si>
  <si>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</si>
  <si>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</si>
  <si>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</si>
  <si>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AMAZON,CSNSTORES,JCPENNEY01,MACY02,OVERSTOCK01,TGTDVS</t>
  </si>
  <si>
    <t>3/28/2024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</si>
  <si>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</si>
  <si>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</si>
  <si>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</si>
  <si>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</si>
  <si>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</si>
  <si>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</si>
  <si>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</si>
  <si>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</si>
  <si>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</si>
  <si>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</si>
  <si>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</si>
  <si>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3/11/2022</t>
  </si>
  <si>
    <t>II12-1071</t>
  </si>
  <si>
    <t>MACY02,TGTDVS</t>
  </si>
  <si>
    <t>1/8/2020</t>
  </si>
  <si>
    <t>12/31/2019</t>
  </si>
  <si>
    <t>11/20/2019</t>
  </si>
  <si>
    <t>II12-1072</t>
  </si>
  <si>
    <t>9/27/2019</t>
  </si>
  <si>
    <t>2/21/2020</t>
  </si>
  <si>
    <t>5/8/2022</t>
  </si>
  <si>
    <t>2/4/2020</t>
  </si>
  <si>
    <t>II12-1176</t>
  </si>
  <si>
    <t>PP001094;PF005347</t>
  </si>
  <si>
    <t>JCPENNEY01,MACY02</t>
  </si>
  <si>
    <t>11/29/2022</t>
  </si>
  <si>
    <t>4/20/2021</t>
  </si>
  <si>
    <t>7/21/2021</t>
  </si>
  <si>
    <t>5/27/2021</t>
  </si>
  <si>
    <t>II12-1163</t>
  </si>
  <si>
    <t>Chenille 3 Piece Cotton Duvet Cover Set</t>
  </si>
  <si>
    <t>5/12/2021</t>
  </si>
  <si>
    <t>8/5/2021</t>
  </si>
  <si>
    <t>7/14/2021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</si>
  <si>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</si>
  <si>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</si>
  <si>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</si>
  <si>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</si>
  <si>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</si>
  <si>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</si>
  <si>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</si>
  <si>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</si>
  <si>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</si>
  <si>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</si>
  <si>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</si>
  <si>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</si>
  <si>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</si>
  <si>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</si>
  <si>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</si>
  <si>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</si>
  <si>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</si>
  <si>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</si>
  <si>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</si>
  <si>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</si>
  <si>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</si>
  <si>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II12-1313</t>
  </si>
  <si>
    <t>3 Piece Cotton Blend Chenille Duvet Cover Set</t>
  </si>
  <si>
    <t>3/29/2024</t>
  </si>
  <si>
    <t>1/2/2024</t>
  </si>
  <si>
    <t>II12-1314</t>
  </si>
  <si>
    <t>OVERSTOCK01,ZOLA</t>
  </si>
  <si>
    <t>12/14/2023</t>
  </si>
  <si>
    <t>11/27/2023</t>
  </si>
  <si>
    <t>II12-1281</t>
  </si>
  <si>
    <t>Organic Cotton Chambray 3 Piece Duvet Cover Set</t>
  </si>
  <si>
    <t>AMAZONDS,CSNSTORES,MACY02</t>
  </si>
  <si>
    <t>12/2/2022</t>
  </si>
  <si>
    <t>II12-1282</t>
  </si>
  <si>
    <t>AMAZON,MACY02,OLLIIX,TGTDVS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</si>
  <si>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</si>
  <si>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</si>
  <si>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</si>
  <si>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</si>
  <si>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</si>
  <si>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</si>
  <si>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</si>
  <si>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</si>
  <si>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</si>
  <si>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</si>
  <si>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</si>
  <si>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</si>
  <si>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</si>
  <si>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12/27/2021</t>
  </si>
  <si>
    <t>7/25/2021</t>
  </si>
  <si>
    <t>II12-1216</t>
  </si>
  <si>
    <t>3 Piece Cotton Printed Duvet Cover Set w/ trims</t>
  </si>
  <si>
    <t>KOHLDSN,OLLIIX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</si>
  <si>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</si>
  <si>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</si>
  <si>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</si>
  <si>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</si>
  <si>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</si>
  <si>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</si>
  <si>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</si>
  <si>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</si>
  <si>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</si>
  <si>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</si>
  <si>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</si>
  <si>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</si>
  <si>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</si>
  <si>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</si>
  <si>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</si>
  <si>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</si>
  <si>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</si>
  <si>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</si>
  <si>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</si>
  <si>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</si>
  <si>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</si>
  <si>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</si>
  <si>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</si>
  <si>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8/9/2022</t>
  </si>
  <si>
    <t>7/5/2022</t>
  </si>
  <si>
    <t>7/8/2022</t>
  </si>
  <si>
    <t>5/13/2022</t>
  </si>
  <si>
    <t>7/30/2022</t>
  </si>
  <si>
    <t>8/4/2022</t>
  </si>
  <si>
    <t>6/30/2022</t>
  </si>
  <si>
    <t>10/16/2022</t>
  </si>
  <si>
    <t>II12-1110</t>
  </si>
  <si>
    <t>3 Piece Flax and Cotton Blended Duvet Cover Set</t>
  </si>
  <si>
    <t>AMAZONDS,CSNSTORES,MACY02,ZOLA</t>
  </si>
  <si>
    <t>8/14/2020</t>
  </si>
  <si>
    <t>11/8/2021</t>
  </si>
  <si>
    <t>8/18/2021</t>
  </si>
  <si>
    <t>II12-1111</t>
  </si>
  <si>
    <t>10/11/2020</t>
  </si>
  <si>
    <t>7/29/2022</t>
  </si>
  <si>
    <t>II12-1322</t>
  </si>
  <si>
    <t>3 Piece Striped Cotton Duvet Cover Set</t>
  </si>
  <si>
    <t>II12-1323</t>
  </si>
  <si>
    <t>II12-1326</t>
  </si>
  <si>
    <t>II12-1327</t>
  </si>
  <si>
    <t>II12-598</t>
  </si>
  <si>
    <t>Duvet&amp;Duvet Set</t>
  </si>
  <si>
    <t>3 Piece Elastic Embroidered Cotton Duvet Cover Set</t>
  </si>
  <si>
    <t>CASTLEGATE,HOUZZ,MACY02,TGTDVS</t>
  </si>
  <si>
    <t>3/24/2017</t>
  </si>
  <si>
    <t>6/20/2016</t>
  </si>
  <si>
    <t>3/10/2016</t>
  </si>
  <si>
    <t>6/23/2016</t>
  </si>
  <si>
    <t>3/8/2016</t>
  </si>
  <si>
    <t>11/6/2018</t>
  </si>
  <si>
    <t>12/17/2018</t>
  </si>
  <si>
    <t>1/25/2022</t>
  </si>
  <si>
    <t>11/27/2018</t>
  </si>
  <si>
    <t>II12-599</t>
  </si>
  <si>
    <t>CSNSTORES,OLLIIX,OVERSTOCK01,TGTDVS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</si>
  <si>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</si>
  <si>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</si>
  <si>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</si>
  <si>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</si>
  <si>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</si>
  <si>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</si>
  <si>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</si>
  <si>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4/12/2018</t>
  </si>
  <si>
    <t>2/27/2018</t>
  </si>
  <si>
    <t>2/6/2018</t>
  </si>
  <si>
    <t>2/8/2018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</si>
  <si>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</si>
  <si>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</si>
  <si>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</si>
  <si>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</si>
  <si>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</si>
  <si>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</si>
  <si>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</si>
  <si>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</si>
  <si>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3/16/2018</t>
  </si>
  <si>
    <t>9/4/2019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</si>
  <si>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</si>
  <si>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</si>
  <si>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</si>
  <si>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</si>
  <si>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</si>
  <si>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</si>
  <si>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</si>
  <si>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</si>
  <si>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</si>
  <si>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II12-1046</t>
  </si>
  <si>
    <t>AMAZON,CSNSTORES,TGTDVS</t>
  </si>
  <si>
    <t>11/8/2018</t>
  </si>
  <si>
    <t>8/23/2021</t>
  </si>
  <si>
    <t>8/27/2023</t>
  </si>
  <si>
    <t>5/27/2020</t>
  </si>
  <si>
    <t>7/14/2019</t>
  </si>
  <si>
    <t>II12-1047</t>
  </si>
  <si>
    <t>AMAZON,CSNSTORES,ROOMECOM</t>
  </si>
  <si>
    <t>7/1/2019</t>
  </si>
  <si>
    <t>12/7/2018</t>
  </si>
  <si>
    <t>II12-049</t>
  </si>
  <si>
    <t>Duvet Cover Set</t>
  </si>
  <si>
    <t>CSNSTORES,OLLIIX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</si>
  <si>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</si>
  <si>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</si>
  <si>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</si>
  <si>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</si>
  <si>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</si>
  <si>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</si>
  <si>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</si>
  <si>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</si>
  <si>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CSNSTORES,KOHLDSN,MACY02,TGTDVS</t>
  </si>
  <si>
    <t>5/19/2015</t>
  </si>
  <si>
    <t>1/3/2015</t>
  </si>
  <si>
    <t>10/11/2019</t>
  </si>
  <si>
    <t>7/26/2020</t>
  </si>
  <si>
    <t>3/2/2015</t>
  </si>
  <si>
    <t>5/28/2019</t>
  </si>
  <si>
    <t>6/3/2019</t>
  </si>
  <si>
    <t>2/25/2019</t>
  </si>
  <si>
    <t>II12-051</t>
  </si>
  <si>
    <t>3/30/2015</t>
  </si>
  <si>
    <t>6/26/2015</t>
  </si>
  <si>
    <t>3/25/2015</t>
  </si>
  <si>
    <t>8/5/2019</t>
  </si>
  <si>
    <t>II12-032</t>
  </si>
  <si>
    <t>BLK01,KOHLDSN,TGTDVS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</si>
  <si>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</si>
  <si>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</si>
  <si>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</si>
  <si>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</si>
  <si>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</si>
  <si>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</si>
  <si>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</si>
  <si>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</si>
  <si>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</si>
  <si>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</si>
  <si>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</si>
  <si>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</si>
  <si>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</si>
  <si>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</si>
  <si>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</si>
  <si>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</si>
  <si>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</si>
  <si>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</si>
  <si>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</si>
  <si>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</si>
  <si>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</si>
  <si>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</si>
  <si>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</si>
  <si>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</si>
  <si>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</si>
  <si>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II12-933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</si>
  <si>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</si>
  <si>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</si>
  <si>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</si>
  <si>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</si>
  <si>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</si>
  <si>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</si>
  <si>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</si>
  <si>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</si>
  <si>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</si>
  <si>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</si>
  <si>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</si>
  <si>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</si>
  <si>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</si>
  <si>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8/11/2021</t>
  </si>
  <si>
    <t>12/17/2019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</si>
  <si>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</si>
  <si>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</si>
  <si>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</si>
  <si>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</si>
  <si>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</si>
  <si>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</si>
  <si>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</si>
  <si>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</si>
  <si>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</si>
  <si>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</si>
  <si>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</si>
  <si>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</si>
  <si>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</si>
  <si>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</si>
  <si>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</si>
  <si>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</si>
  <si>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</si>
  <si>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</si>
  <si>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</si>
  <si>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</si>
  <si>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</si>
  <si>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</si>
  <si>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</si>
  <si>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</si>
  <si>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</si>
  <si>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</si>
  <si>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</si>
  <si>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</si>
  <si>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</si>
  <si>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</si>
  <si>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</si>
  <si>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</si>
  <si>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</si>
  <si>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10/19/2016</t>
  </si>
  <si>
    <t>10/4/2016</t>
  </si>
  <si>
    <t>9/26/2016</t>
  </si>
  <si>
    <t>12/20/2016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</si>
  <si>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</si>
  <si>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</si>
  <si>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</si>
  <si>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</si>
  <si>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</si>
  <si>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</si>
  <si>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</si>
  <si>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</si>
  <si>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</si>
  <si>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</si>
  <si>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</si>
  <si>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</si>
  <si>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</si>
  <si>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</si>
  <si>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</si>
  <si>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</si>
  <si>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</si>
  <si>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</si>
  <si>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</si>
  <si>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</si>
  <si>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</si>
  <si>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</si>
  <si>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</si>
  <si>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</si>
  <si>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CSNSTORES,MACY02,TGTDVS,ZOLA</t>
  </si>
  <si>
    <t>8/28/2017</t>
  </si>
  <si>
    <t>8/31/2017</t>
  </si>
  <si>
    <t>8/27/2017</t>
  </si>
  <si>
    <t>9/3/2017</t>
  </si>
  <si>
    <t>8/7/2017</t>
  </si>
  <si>
    <t>8/30/2017</t>
  </si>
  <si>
    <t>5/13/2018</t>
  </si>
  <si>
    <t>12/8/2017</t>
  </si>
  <si>
    <t>7/24/2020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</si>
  <si>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</si>
  <si>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</si>
  <si>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</si>
  <si>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</si>
  <si>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</si>
  <si>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</si>
  <si>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</si>
  <si>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</si>
  <si>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</si>
  <si>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</si>
  <si>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</si>
  <si>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</si>
  <si>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</si>
  <si>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</si>
  <si>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</si>
  <si>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</si>
  <si>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</si>
  <si>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</si>
  <si>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</si>
  <si>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</si>
  <si>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</si>
  <si>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</si>
  <si>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</si>
  <si>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8/31/2016</t>
  </si>
  <si>
    <t>4/10/2016</t>
  </si>
  <si>
    <t>3/21/2016</t>
  </si>
  <si>
    <t>3/5/2017</t>
  </si>
  <si>
    <t>8/4/2016</t>
  </si>
  <si>
    <t>1/24/2019</t>
  </si>
  <si>
    <t>4/6/2016</t>
  </si>
  <si>
    <t>10/5/2018</t>
  </si>
  <si>
    <t>5/23/2019</t>
  </si>
  <si>
    <t>6/6/2016</t>
  </si>
  <si>
    <t>8/14/2017</t>
  </si>
  <si>
    <t>II13-615</t>
  </si>
  <si>
    <t>AMAZON,CSNSTORES,MACY02,OVERSTOCK01,Zulily</t>
  </si>
  <si>
    <t>8/19/2016</t>
  </si>
  <si>
    <t>8/29/2016</t>
  </si>
  <si>
    <t>1/9/2019</t>
  </si>
  <si>
    <t>II13-610</t>
  </si>
  <si>
    <t>Coral</t>
  </si>
  <si>
    <t>PF001681</t>
  </si>
  <si>
    <t>8/3/2016</t>
  </si>
  <si>
    <t>4/11/2016</t>
  </si>
  <si>
    <t>8/5/2016</t>
  </si>
  <si>
    <t>3/11/2019</t>
  </si>
  <si>
    <t>8/30/2019</t>
  </si>
  <si>
    <t>1/19/2018</t>
  </si>
  <si>
    <t>II13-611</t>
  </si>
  <si>
    <t>AMAZON,CSNSTORES,MACY02</t>
  </si>
  <si>
    <t>8/22/2016</t>
  </si>
  <si>
    <t>4/4/2016</t>
  </si>
  <si>
    <t>3/2/2016</t>
  </si>
  <si>
    <t>6/27/2016</t>
  </si>
  <si>
    <t>5/31/2020</t>
  </si>
  <si>
    <t>3/17/2020</t>
  </si>
  <si>
    <t>9/13/2019</t>
  </si>
  <si>
    <t>8/3/2017</t>
  </si>
  <si>
    <t>II13-1198</t>
  </si>
  <si>
    <t>Nea AZ</t>
  </si>
  <si>
    <t>Cotton Coverlet Set</t>
  </si>
  <si>
    <t>4</t>
  </si>
  <si>
    <t>AMAZON,DESINC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</si>
  <si>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</si>
  <si>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</si>
  <si>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</si>
  <si>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</si>
  <si>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</si>
  <si>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</si>
  <si>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AMAZON,BLK01,CSNSTORES,JCPENNEY01,MACY02,OLLIIX,OVERSTOCK01,TGTDVS</t>
  </si>
  <si>
    <t>10/5/2015</t>
  </si>
  <si>
    <t>8/19/2015</t>
  </si>
  <si>
    <t>11/4/2015</t>
  </si>
  <si>
    <t>9/18/2020</t>
  </si>
  <si>
    <t>12/11/2015</t>
  </si>
  <si>
    <t>7/16/2019</t>
  </si>
  <si>
    <t>5/31/2019</t>
  </si>
  <si>
    <t>5/8/2021</t>
  </si>
  <si>
    <t>9/1/2017</t>
  </si>
  <si>
    <t>7/26/2017</t>
  </si>
  <si>
    <t>II13-565</t>
  </si>
  <si>
    <t>AMAZON,BLK01,CSNSTORES,KOHLDSN,LAMPDS,OLLIIX,OVERSTOCK01,TGTDVS</t>
  </si>
  <si>
    <t>8/21/2015</t>
  </si>
  <si>
    <t>9/4/2015</t>
  </si>
  <si>
    <t>11/18/2015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</si>
  <si>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</si>
  <si>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</si>
  <si>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</si>
  <si>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</si>
  <si>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</si>
  <si>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</si>
  <si>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</si>
  <si>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AMAZONDS,BLK01</t>
  </si>
  <si>
    <t>10/8/2021</t>
  </si>
  <si>
    <t>9/15/2021</t>
  </si>
  <si>
    <t>11/3/2021</t>
  </si>
  <si>
    <t>9/2/2021</t>
  </si>
  <si>
    <t>9/25/2021</t>
  </si>
  <si>
    <t>9/20/2021</t>
  </si>
  <si>
    <t>II13-1200</t>
  </si>
  <si>
    <t>AMAZON,KOHLDSN,MACY02,OLLIIX,TGTDVS</t>
  </si>
  <si>
    <t>11/11/2021</t>
  </si>
  <si>
    <t>2/21/2022</t>
  </si>
  <si>
    <t>10/12/2023</t>
  </si>
  <si>
    <t>7/25/2023</t>
  </si>
  <si>
    <t>6/8/2022</t>
  </si>
  <si>
    <t>10/18/2021</t>
  </si>
  <si>
    <t>II13-1201</t>
  </si>
  <si>
    <t>Black</t>
  </si>
  <si>
    <t>PP000486;PF005524</t>
  </si>
  <si>
    <t>7/28/2024</t>
  </si>
  <si>
    <t>MACY02,OLLIIX,TGTDVS</t>
  </si>
  <si>
    <t>2/25/2024</t>
  </si>
  <si>
    <t>5/14/2024</t>
  </si>
  <si>
    <t>8/18/2023</t>
  </si>
  <si>
    <t>II13-1202</t>
  </si>
  <si>
    <t>AMAZON,JCPENNEY01,MACY02,OLLIIX,OVERSTOCK01,Zulily</t>
  </si>
  <si>
    <t>9/7/2021</t>
  </si>
  <si>
    <t>11/12/2021</t>
  </si>
  <si>
    <t>5/16/2024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</si>
  <si>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</si>
  <si>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</si>
  <si>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</si>
  <si>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</si>
  <si>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</si>
  <si>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</si>
  <si>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</si>
  <si>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</si>
  <si>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</si>
  <si>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CSNSTORES,JCPENNEY01,OVERSTOCK01,TGTDVS</t>
  </si>
  <si>
    <t>10/26/2021</t>
  </si>
  <si>
    <t>10/15/2021</t>
  </si>
  <si>
    <t>3/4/2022</t>
  </si>
  <si>
    <t>5/15/2024</t>
  </si>
  <si>
    <t>12/31/2021</t>
  </si>
  <si>
    <t>II13-1196</t>
  </si>
  <si>
    <t>CSNSTORES,JCPENNEY01,OLLIIX,OVERSTOCK01,TGTDVS</t>
  </si>
  <si>
    <t>11/26/2021</t>
  </si>
  <si>
    <t>10/29/2021</t>
  </si>
  <si>
    <t>2/3/2022</t>
  </si>
  <si>
    <t>10/10/2021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</si>
  <si>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</si>
  <si>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</si>
  <si>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</si>
  <si>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</si>
  <si>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</si>
  <si>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</si>
  <si>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</si>
  <si>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II13-1042</t>
  </si>
  <si>
    <t>3 Piece Printed Cotton Quilt Set</t>
  </si>
  <si>
    <t>Farm House|Transitional</t>
  </si>
  <si>
    <t>11/18/2018</t>
  </si>
  <si>
    <t>AMAZON,JCPENNEY01,MACY02</t>
  </si>
  <si>
    <t>11/23/2018</t>
  </si>
  <si>
    <t>9/2/2020</t>
  </si>
  <si>
    <t>II13-1043</t>
  </si>
  <si>
    <t>9/4/2024</t>
  </si>
  <si>
    <t>AMAZON,JCPENNEY01,KOHLDSN,OLLIIX,OVERSTOCK01,TGTDVS</t>
  </si>
  <si>
    <t>7/8/2021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</si>
  <si>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</si>
  <si>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</si>
  <si>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</si>
  <si>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</si>
  <si>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</si>
  <si>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</si>
  <si>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</si>
  <si>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</si>
  <si>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</si>
  <si>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</si>
  <si>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</si>
  <si>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</si>
  <si>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</si>
  <si>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</si>
  <si>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</si>
  <si>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</si>
  <si>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</si>
  <si>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</si>
  <si>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8/25/2021</t>
  </si>
  <si>
    <t>11/2/2021</t>
  </si>
  <si>
    <t>8/27/2021</t>
  </si>
  <si>
    <t>II13-1246</t>
  </si>
  <si>
    <t>Salar</t>
  </si>
  <si>
    <t>3 Piece Printed Cotton Quilt Set with Trims</t>
  </si>
  <si>
    <t>PP001746;PF005675</t>
  </si>
  <si>
    <t>AMAZONDS,CSNSTORES,MACY02,OVERSTOCK01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</si>
  <si>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</si>
  <si>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</si>
  <si>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</si>
  <si>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</si>
  <si>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</si>
  <si>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</si>
  <si>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</si>
  <si>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</si>
  <si>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</si>
  <si>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</si>
  <si>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</si>
  <si>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</si>
  <si>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</si>
  <si>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</si>
  <si>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</si>
  <si>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</si>
  <si>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</si>
  <si>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</si>
  <si>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</si>
  <si>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</si>
  <si>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</si>
  <si>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</si>
  <si>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</si>
  <si>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</si>
  <si>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</si>
  <si>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</si>
  <si>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</si>
  <si>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</si>
  <si>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AMAZON,CSNSTORES,MACY02,OLLIIX,TGTDVS</t>
  </si>
  <si>
    <t>12/6/2018</t>
  </si>
  <si>
    <t>12/27/2018</t>
  </si>
  <si>
    <t>1/21/2019</t>
  </si>
  <si>
    <t>5/5/2015</t>
  </si>
  <si>
    <t>II11-593</t>
  </si>
  <si>
    <t>PF003361;PP000437;PF005628</t>
  </si>
  <si>
    <t>AMAZON,MACY02,OLLIIX,OVERSTOCK01,TGTDVS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</si>
  <si>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</si>
  <si>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</si>
  <si>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</si>
  <si>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</si>
  <si>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</si>
  <si>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</si>
  <si>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</si>
  <si>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</si>
  <si>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</si>
  <si>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</si>
  <si>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AMAZON,BLK01,JCPENNEY01,KOHLDSN,MACY02,OLLIIX,OVERSTOCK01,TGTDVS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</si>
  <si>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</si>
  <si>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</si>
  <si>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</si>
  <si>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</si>
  <si>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</si>
  <si>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</si>
  <si>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</si>
  <si>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</si>
  <si>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AMAZON,AMAZONDS,HDDS,KOHLDSN,MACY02,OLLIIX,OVERSTOCK01,TGTDVS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</si>
  <si>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</si>
  <si>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</si>
  <si>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</si>
  <si>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</si>
  <si>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</si>
  <si>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</si>
  <si>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</si>
  <si>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</si>
  <si>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</si>
  <si>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AMAZON,AMAZONDS,HDDS,KIRKLANDDS,KOHLDSN,MACY02,OLLIIX,OVERSTOCK01,TGTDVS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</si>
  <si>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</si>
  <si>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</si>
  <si>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</si>
  <si>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</si>
  <si>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</si>
  <si>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</si>
  <si>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</si>
  <si>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</si>
  <si>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</si>
  <si>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</si>
  <si>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</si>
  <si>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</si>
  <si>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7/6/2020</t>
  </si>
  <si>
    <t>1/24/2017</t>
  </si>
  <si>
    <t>II11-550</t>
  </si>
  <si>
    <t>Isla</t>
  </si>
  <si>
    <t>Cotton Embroidered Euro Sham</t>
  </si>
  <si>
    <t>PF003356;PP000371;PP000486</t>
  </si>
  <si>
    <t>6/21/2024</t>
  </si>
  <si>
    <t>AMAZON,BEALLSDS,BLK01,CSNSTORES,JCPENNEY01,KOHLDSN,MACY02,OLLIIX,OVERSTOCK01</t>
  </si>
  <si>
    <t>10/2/2015</t>
  </si>
  <si>
    <t>10/20/2015</t>
  </si>
  <si>
    <t>11/29/2015</t>
  </si>
  <si>
    <t>10/26/2022</t>
  </si>
  <si>
    <t>3/28/2017</t>
  </si>
  <si>
    <t>6/2/2016</t>
  </si>
  <si>
    <t>9/11/2017</t>
  </si>
  <si>
    <t>II11-1187</t>
  </si>
  <si>
    <t>PP001620;PF005441</t>
  </si>
  <si>
    <t>AMAZON,MACY02,OVERSTOCK01,TGTDVS</t>
  </si>
  <si>
    <t>6/9/2021</t>
  </si>
  <si>
    <t>6/11/2021</t>
  </si>
  <si>
    <t>II11-551</t>
  </si>
  <si>
    <t>PF003356;PP000371</t>
  </si>
  <si>
    <t>AMAZON,BLK01,CSNSTORES,MACY02,OLLIIX,OVERSTOCK01,TGTDVS</t>
  </si>
  <si>
    <t>10/23/2015</t>
  </si>
  <si>
    <t>7/18/2016</t>
  </si>
  <si>
    <t>II11-1188</t>
  </si>
  <si>
    <t>CSNSTORES,KOHLDSN,MACY02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</si>
  <si>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</si>
  <si>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</si>
  <si>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</si>
  <si>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</si>
  <si>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</si>
  <si>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</si>
  <si>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</si>
  <si>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AMAZON,CSNSTORES,MACY02,OLLIIX</t>
  </si>
  <si>
    <t>8/24/2016</t>
  </si>
  <si>
    <t>II11-803</t>
  </si>
  <si>
    <t>4/4/2017</t>
  </si>
  <si>
    <t>12/26/2016</t>
  </si>
  <si>
    <t>5/14/2018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</si>
  <si>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</si>
  <si>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</si>
  <si>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</si>
  <si>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</si>
  <si>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</si>
  <si>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</si>
  <si>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</si>
  <si>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</si>
  <si>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AMAZON,AMAZONDS,ASHFURNDS,CSNSTORES,KIRKLANDDS,MACY02,OLLIIX,OVERSTOCK01,TGTDVS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</si>
  <si>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</si>
  <si>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</si>
  <si>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</si>
  <si>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</si>
  <si>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</si>
  <si>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</si>
  <si>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</si>
  <si>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</si>
  <si>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</si>
  <si>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</si>
  <si>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</si>
  <si>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</si>
  <si>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AMAZON,AMAZONDS,BLK01,CSNSTORES,MACY02,OVERSCONSIGN,OVERSTOCK01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</si>
  <si>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</si>
  <si>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</si>
  <si>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</si>
  <si>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</si>
  <si>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</si>
  <si>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</si>
  <si>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</si>
  <si>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</si>
  <si>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</si>
  <si>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</si>
  <si>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</si>
  <si>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</si>
  <si>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AMAZONDS,CSNSTORES,KOHLDSN,MACY02,OLLIIX,TGTDVS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</si>
  <si>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</si>
  <si>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</si>
  <si>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</si>
  <si>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</si>
  <si>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</si>
  <si>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</si>
  <si>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</si>
  <si>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</si>
  <si>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</si>
  <si>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AMAZON,AMAZONDS,CSNSTORES,HDDS,KOHLDSN,MACY02,TGTDVS</t>
  </si>
  <si>
    <t>2/20/2020</t>
  </si>
  <si>
    <t>II30-993</t>
  </si>
  <si>
    <t>Chet</t>
  </si>
  <si>
    <t>Embroidered Cotton Oblong Pillow</t>
  </si>
  <si>
    <t>PP000785;PF005628</t>
  </si>
  <si>
    <t>AMAZON,JCPENNEY01,KOHLDSN,MACY02,OLLIIX,TGTDVS</t>
  </si>
  <si>
    <t>4/30/2018</t>
  </si>
  <si>
    <t>2/22/2018</t>
  </si>
  <si>
    <t>1/25/2018</t>
  </si>
  <si>
    <t>5/29/2018</t>
  </si>
  <si>
    <t>9/13/2020</t>
  </si>
  <si>
    <t>3/8/2018</t>
  </si>
  <si>
    <t>4/24/2018</t>
  </si>
  <si>
    <t>II30-1085</t>
  </si>
  <si>
    <t>Kerala</t>
  </si>
  <si>
    <t>Cotton Square Pillow</t>
  </si>
  <si>
    <t>PP001462</t>
  </si>
  <si>
    <t>AMAZON,BLK01,KOHLDSN,MACY02,OLLIIX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</si>
  <si>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</si>
  <si>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</si>
  <si>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</si>
  <si>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</si>
  <si>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</si>
  <si>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</si>
  <si>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</si>
  <si>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AMAZON,AMAZONDS,BLK01,MACY02,OLLIIX</t>
  </si>
  <si>
    <t>5/24/2018</t>
  </si>
  <si>
    <t>9/20/2015</t>
  </si>
  <si>
    <t>9/15/2015</t>
  </si>
  <si>
    <t>11/6/2015</t>
  </si>
  <si>
    <t>II30-1078</t>
  </si>
  <si>
    <t>Riko</t>
  </si>
  <si>
    <t>Cotton Embroidered Square Pillow</t>
  </si>
  <si>
    <t>PP001094;PP001321;PP001341;PF004816</t>
  </si>
  <si>
    <t>BLK01,KOHLDSN,MACY02,OLLIIX,TGTDVS</t>
  </si>
  <si>
    <t>6/15/2020</t>
  </si>
  <si>
    <t>2/5/2020</t>
  </si>
  <si>
    <t>10/20/2019</t>
  </si>
  <si>
    <t>8/21/2020</t>
  </si>
  <si>
    <t>II30-208</t>
  </si>
  <si>
    <t>Kiran</t>
  </si>
  <si>
    <t>Cotton Oblong Pillow with Chain Stitch</t>
  </si>
  <si>
    <t>12x18"</t>
  </si>
  <si>
    <t>AMAZONDS,CSNSTORES,KOHLDSN,MACY02,OLLIIX,OVERSTOCK01,TGTDVS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</si>
  <si>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</si>
  <si>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</si>
  <si>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</si>
  <si>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</si>
  <si>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</si>
  <si>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</si>
  <si>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BEALLSDS,KOHLDSN,MACY02,OLLIIX</t>
  </si>
  <si>
    <t>5/23/2015</t>
  </si>
  <si>
    <t>6/16/2015</t>
  </si>
  <si>
    <t>6/9/2015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</si>
  <si>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</si>
  <si>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</si>
  <si>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</si>
  <si>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</si>
  <si>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</si>
  <si>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</si>
  <si>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</si>
  <si>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II30-221</t>
  </si>
  <si>
    <t>Cario</t>
  </si>
  <si>
    <t>PF003342;PP000371;PP000454;PP000478</t>
  </si>
  <si>
    <t>AMAZON,BEALLSDS,BLK01,MACY02,OLLIIX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</si>
  <si>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</si>
  <si>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</si>
  <si>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</si>
  <si>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</si>
  <si>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</si>
  <si>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</si>
  <si>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</si>
  <si>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</si>
  <si>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</si>
  <si>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II30-904</t>
  </si>
  <si>
    <t>12x20"</t>
  </si>
  <si>
    <t>AMAZON,JCPENNEY01,OLLIIX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</si>
  <si>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</si>
  <si>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</si>
  <si>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</si>
  <si>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</si>
  <si>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</si>
  <si>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</si>
  <si>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</si>
  <si>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II30-545</t>
  </si>
  <si>
    <t>Nadia Dot</t>
  </si>
  <si>
    <t>Embroidered Oblong Pillow</t>
  </si>
  <si>
    <t>PF003356;PP000371;PP000451</t>
  </si>
  <si>
    <t>AMAZON,BLK01,KIRKLANDDS,MACY02,OLLIIX,TGTDVS</t>
  </si>
  <si>
    <t>10/26/2015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</si>
  <si>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</si>
  <si>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</si>
  <si>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</si>
  <si>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</si>
  <si>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</si>
  <si>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</si>
  <si>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</si>
  <si>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</si>
  <si>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</si>
  <si>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AMAZON,CSNSTORES,JCPENNEY01,MACY02,TGTDVS</t>
  </si>
  <si>
    <t>5/28/2015</t>
  </si>
  <si>
    <t>II30-211</t>
  </si>
  <si>
    <t>Cotton Metallic Embroidery Oblong Pillow</t>
  </si>
  <si>
    <t>Silver</t>
  </si>
  <si>
    <t>PF003343;PP000371;PP000451;PP000460;PP000508</t>
  </si>
  <si>
    <t>KOHLDSN,TGTDVS</t>
  </si>
  <si>
    <t>12/28/2015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</si>
  <si>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</si>
  <si>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</si>
  <si>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</si>
  <si>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</si>
  <si>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</si>
  <si>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</si>
  <si>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</si>
  <si>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</si>
  <si>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</si>
  <si>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</si>
  <si>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</si>
  <si>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</si>
  <si>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</si>
  <si>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</si>
  <si>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</si>
  <si>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</si>
  <si>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</si>
  <si>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</si>
  <si>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</si>
  <si>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</si>
  <si>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</si>
  <si>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</si>
  <si>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</si>
  <si>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</si>
  <si>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</si>
  <si>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</si>
  <si>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</si>
  <si>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</si>
  <si>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</si>
  <si>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</si>
  <si>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</si>
  <si>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</si>
  <si>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</si>
  <si>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</si>
  <si>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</si>
  <si>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</si>
  <si>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</si>
  <si>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</si>
  <si>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</si>
  <si>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</si>
  <si>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</si>
  <si>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</si>
  <si>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</si>
  <si>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</si>
  <si>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</si>
  <si>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</si>
  <si>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AMAZONDS,CSNSTORES,MACY02,OLLIIX,OVERSTOCK01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</si>
  <si>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</si>
  <si>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</si>
  <si>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</si>
  <si>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</si>
  <si>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</si>
  <si>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</si>
  <si>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</si>
  <si>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</si>
  <si>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</si>
  <si>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AMAZON,BLK01,CSNSTORES,JCPENNEY01,MACY02,OVERSTOCK01,TGTDVS</t>
  </si>
  <si>
    <t>6/7/2018</t>
  </si>
  <si>
    <t>10/5/2017</t>
  </si>
  <si>
    <t>10/23/2017</t>
  </si>
  <si>
    <t>4/17/2018</t>
  </si>
  <si>
    <t>5/3/2018</t>
  </si>
  <si>
    <t>12/6/2017</t>
  </si>
  <si>
    <t>7/6/2021</t>
  </si>
  <si>
    <t>1/12/2018</t>
  </si>
  <si>
    <t>WR10-2192</t>
  </si>
  <si>
    <t>Full</t>
  </si>
  <si>
    <t>6/25/2024</t>
  </si>
  <si>
    <t>AMAZON,BLK01,CSNSTORES,JCPENNEY01,KOHLDSN,MACY02</t>
  </si>
  <si>
    <t>4/2/2018</t>
  </si>
  <si>
    <t>4/7/2023</t>
  </si>
  <si>
    <t>WR10-2193</t>
  </si>
  <si>
    <t>Queen</t>
  </si>
  <si>
    <t>AMAZON,AMAZONDS,CSNSTORES,HDDS,JCPENNEY01,MACY02,OVERSTOCK01,TGTDVS</t>
  </si>
  <si>
    <t>10/10/2017</t>
  </si>
  <si>
    <t>11/29/2017</t>
  </si>
  <si>
    <t>8/9/2021</t>
  </si>
  <si>
    <t>10/13/2017</t>
  </si>
  <si>
    <t>1/14/2018</t>
  </si>
  <si>
    <t>10/18/2023</t>
  </si>
  <si>
    <t>6/14/2019</t>
  </si>
  <si>
    <t>WR10-2194</t>
  </si>
  <si>
    <t>AMAZON,AMAZONDS,CSNSTORES,FINGERHUTDS,JCPENNEY01,LOWESDS,MACY02,OVERSTOCK01</t>
  </si>
  <si>
    <t>3/11/2018</t>
  </si>
  <si>
    <t>7/9/2018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</si>
  <si>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</si>
  <si>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</si>
  <si>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</si>
  <si>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</si>
  <si>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</si>
  <si>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</si>
  <si>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</si>
  <si>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</si>
  <si>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</si>
  <si>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</si>
  <si>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</si>
  <si>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</si>
  <si>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</si>
  <si>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</si>
  <si>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6/23/2024</t>
  </si>
  <si>
    <t>AMAZON,CSNSTORES,MACY02,OVERSTOCK01</t>
  </si>
  <si>
    <t>1/22/2018</t>
  </si>
  <si>
    <t>11/13/2019</t>
  </si>
  <si>
    <t>WR10-2179</t>
  </si>
  <si>
    <t>9/30/2017</t>
  </si>
  <si>
    <t>AMAZON,AMAZONDS,HDDS,JCPENNEY01,MACY02,OLLIIX,OVERSTOCK01,TGTDVS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</si>
  <si>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</si>
  <si>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</si>
  <si>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</si>
  <si>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</si>
  <si>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</si>
  <si>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</si>
  <si>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</si>
  <si>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</si>
  <si>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AMAZON,AMAZONDS,CSNSTORES,JCPENNEY01,MACY02,OLLIIX,OVERSTOCK01</t>
  </si>
  <si>
    <t>4/13/2018</t>
  </si>
  <si>
    <t>9/29/2020</t>
  </si>
  <si>
    <t>7/18/2018</t>
  </si>
  <si>
    <t>12/12/2017</t>
  </si>
  <si>
    <t>11/24/2020</t>
  </si>
  <si>
    <t>10/19/2023</t>
  </si>
  <si>
    <t>7/8/2019</t>
  </si>
  <si>
    <t>WR10-2181</t>
  </si>
  <si>
    <t>Cal King</t>
  </si>
  <si>
    <t>AMAZON,HDDS,MACY02,OLLIIX</t>
  </si>
  <si>
    <t>10/20/2017</t>
  </si>
  <si>
    <t>10/16/2019</t>
  </si>
  <si>
    <t>11/20/2017</t>
  </si>
  <si>
    <t>4/21/2020</t>
  </si>
  <si>
    <t>12/3/2023</t>
  </si>
  <si>
    <t>WR10-079</t>
  </si>
  <si>
    <t>Hadley Plaid</t>
  </si>
  <si>
    <t>Oversized Cozy Spun Comforter Set</t>
  </si>
  <si>
    <t>PF003305</t>
  </si>
  <si>
    <t>AMAZON,CSNSTORES,HDDS</t>
  </si>
  <si>
    <t>11/21/2018</t>
  </si>
  <si>
    <t>8/9/2019</t>
  </si>
  <si>
    <t>7/28/2022</t>
  </si>
  <si>
    <t>1/27/2023</t>
  </si>
  <si>
    <t>WR10-080</t>
  </si>
  <si>
    <t>6/23/2015</t>
  </si>
  <si>
    <t>1/19/2017</t>
  </si>
  <si>
    <t>8/6/2019</t>
  </si>
  <si>
    <t>WR10-081</t>
  </si>
  <si>
    <t>7/30/2024</t>
  </si>
  <si>
    <t>AMAZON,CSNSTORES,KOHLDSN,OVERSTOCK01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</si>
  <si>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</si>
  <si>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</si>
  <si>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</si>
  <si>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</si>
  <si>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</si>
  <si>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</si>
  <si>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</si>
  <si>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</si>
  <si>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7/1/2020</t>
  </si>
  <si>
    <t>11/14/2020</t>
  </si>
  <si>
    <t>WR10-1892</t>
  </si>
  <si>
    <t>Bernard</t>
  </si>
  <si>
    <t>Comforter Set</t>
  </si>
  <si>
    <t>PF003312</t>
  </si>
  <si>
    <t>9/2/2016</t>
  </si>
  <si>
    <t>8/27/2016</t>
  </si>
  <si>
    <t>9/6/2016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</si>
  <si>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</si>
  <si>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</si>
  <si>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</si>
  <si>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</si>
  <si>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</si>
  <si>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</si>
  <si>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</si>
  <si>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</si>
  <si>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</si>
  <si>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</si>
  <si>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</si>
  <si>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</si>
  <si>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</si>
  <si>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</si>
  <si>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4/8/2019</t>
  </si>
  <si>
    <t>10/22/2021</t>
  </si>
  <si>
    <t>12/3/2018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</si>
  <si>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</si>
  <si>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</si>
  <si>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</si>
  <si>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</si>
  <si>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</si>
  <si>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</si>
  <si>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</si>
  <si>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</si>
  <si>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</si>
  <si>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</si>
  <si>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</si>
  <si>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</si>
  <si>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</si>
  <si>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</si>
  <si>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</si>
  <si>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</si>
  <si>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</si>
  <si>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</si>
  <si>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</si>
  <si>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</si>
  <si>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</si>
  <si>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7/26/2021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</si>
  <si>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</si>
  <si>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</si>
  <si>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</si>
  <si>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</si>
  <si>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</si>
  <si>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</si>
  <si>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</si>
  <si>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</si>
  <si>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</si>
  <si>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</si>
  <si>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</si>
  <si>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</si>
  <si>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</si>
  <si>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</si>
  <si>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</si>
  <si>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</si>
  <si>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</si>
  <si>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</si>
  <si>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</si>
  <si>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</si>
  <si>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</si>
  <si>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</si>
  <si>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</si>
  <si>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</si>
  <si>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</si>
  <si>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</si>
  <si>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</si>
  <si>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</si>
  <si>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</si>
  <si>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4/15/2024</t>
  </si>
  <si>
    <t>3/21/2024</t>
  </si>
  <si>
    <t>5/23/2024</t>
  </si>
  <si>
    <t>WR10-3975</t>
  </si>
  <si>
    <t>5/31/2024</t>
  </si>
  <si>
    <t>WR10-3976</t>
  </si>
  <si>
    <t>JCPENNEY01,KOHLDSN</t>
  </si>
  <si>
    <t>4/25/2024</t>
  </si>
  <si>
    <t>6/6/2024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</si>
  <si>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</si>
  <si>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</si>
  <si>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</si>
  <si>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</si>
  <si>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</si>
  <si>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</si>
  <si>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</si>
  <si>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1/12/2024</t>
  </si>
  <si>
    <t>10/5/2023</t>
  </si>
  <si>
    <t>9/29/2023</t>
  </si>
  <si>
    <t>7/24/2023</t>
  </si>
  <si>
    <t>7/30/2023</t>
  </si>
  <si>
    <t>2/16/2024</t>
  </si>
  <si>
    <t>9/17/2023</t>
  </si>
  <si>
    <t>10/10/2023</t>
  </si>
  <si>
    <t>1/4/2024</t>
  </si>
  <si>
    <t>WR14-1728</t>
  </si>
  <si>
    <t>7/1/2024</t>
  </si>
  <si>
    <t>AMAZON,AMAZONDS,CSNSTORES,MACY02,OLLIIX,OVERSTOCK01,TGTDVS</t>
  </si>
  <si>
    <t>6/7/2017</t>
  </si>
  <si>
    <t>7/10/2019</t>
  </si>
  <si>
    <t>12/18/2021</t>
  </si>
  <si>
    <t>8/25/2016</t>
  </si>
  <si>
    <t>WR14-1729</t>
  </si>
  <si>
    <t>AMAZON,CSNSTORES,FINGERHUTDS,HDDS,JCPENNEY01,KOHLDSN,MACY02,OVERSTOCK01,TGTDVS</t>
  </si>
  <si>
    <t>5/26/2017</t>
  </si>
  <si>
    <t>7/27/2016</t>
  </si>
  <si>
    <t>WR13-3919</t>
  </si>
  <si>
    <t>Mill Creek</t>
  </si>
  <si>
    <t>PP000534;PF004793</t>
  </si>
  <si>
    <t>AMAZON,CSNSTORES,JCPENNEY01,MACY02,OVERSTOCK01</t>
  </si>
  <si>
    <t>2/7/2024</t>
  </si>
  <si>
    <t>10/3/2023</t>
  </si>
  <si>
    <t>8/1/2023</t>
  </si>
  <si>
    <t>11/1/2023</t>
  </si>
  <si>
    <t>10/16/2023</t>
  </si>
  <si>
    <t>WR13-2815</t>
  </si>
  <si>
    <t>AMAZON,AMAZONDS,BLK01,CSNSTORES,JCPENNEY01,MACY02,OLLIIX,OVERSTOCK01,TGTDVS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</si>
  <si>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</si>
  <si>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</si>
  <si>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</si>
  <si>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</si>
  <si>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</si>
  <si>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</si>
  <si>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AMAZON,CSNSTORES,OLLIIX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</si>
  <si>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</si>
  <si>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</si>
  <si>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</si>
  <si>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</si>
  <si>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</si>
  <si>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</si>
  <si>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</si>
  <si>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</si>
  <si>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</si>
  <si>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AMAZON,AMAZONDS,CSNSTORES,JCPENNEY01,MACY02,OLLIIX,TGTDVS</t>
  </si>
  <si>
    <t>3/16/2023</t>
  </si>
  <si>
    <t>1/11/2024</t>
  </si>
  <si>
    <t>1/30/2022</t>
  </si>
  <si>
    <t>WR13-3472</t>
  </si>
  <si>
    <t>AMAZON,AMAZONDS,BLK01,CSNSTORES,JCPENNEY01,KOHLDSN,MACY02,TGTDVS,Zulily</t>
  </si>
  <si>
    <t>2/11/2022</t>
  </si>
  <si>
    <t>5/11/2023</t>
  </si>
  <si>
    <t>4/26/2022</t>
  </si>
  <si>
    <t>WR13-3904</t>
  </si>
  <si>
    <t>PP001704;PF005929</t>
  </si>
  <si>
    <t>6/29/2024</t>
  </si>
  <si>
    <t>AMAZON,JCPENNEY01,KOHLDSN,TGTDVS</t>
  </si>
  <si>
    <t>4/28/2023</t>
  </si>
  <si>
    <t>2/13/2023</t>
  </si>
  <si>
    <t>9/22/2023</t>
  </si>
  <si>
    <t>2/20/2023</t>
  </si>
  <si>
    <t>6/24/2023</t>
  </si>
  <si>
    <t>9/10/2023</t>
  </si>
  <si>
    <t>2/15/2023</t>
  </si>
  <si>
    <t>WR13-3905</t>
  </si>
  <si>
    <t>AMAZON,AMAZONDS,BLK01,OLLIIX,TGTDVS,Zulily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</si>
  <si>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</si>
  <si>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</si>
  <si>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</si>
  <si>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</si>
  <si>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</si>
  <si>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</si>
  <si>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</si>
  <si>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</si>
  <si>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AMAZON,AMAZONDS,CSNSTORES,JCPENNEY01,KOHLDSN,MACY02,NEBFUR01,OLLIIX,OVERSTOCK01,TGTDVS</t>
  </si>
  <si>
    <t>8/23/2016</t>
  </si>
  <si>
    <t>5/30/2017</t>
  </si>
  <si>
    <t>2/13/2018</t>
  </si>
  <si>
    <t>8/29/2021</t>
  </si>
  <si>
    <t>WR14-1727</t>
  </si>
  <si>
    <t>AMAZON,AMAZONDS,CSNSTORES,JCPENNEY01,KOHLDSN,OLLIIX,OVERSTOCK01</t>
  </si>
  <si>
    <t>10/13/2021</t>
  </si>
  <si>
    <t>10/2/2021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</si>
  <si>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</si>
  <si>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</si>
  <si>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</si>
  <si>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</si>
  <si>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</si>
  <si>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</si>
  <si>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</si>
  <si>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</si>
  <si>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11/10/2022</t>
  </si>
  <si>
    <t>WR14-3866</t>
  </si>
  <si>
    <t>WR14-1730</t>
  </si>
  <si>
    <t>Sunset</t>
  </si>
  <si>
    <t>Oversized Cotton Quilt Mini Set</t>
  </si>
  <si>
    <t>AMAZON,CSNSTORES,FINGERHUTDS,JCPENNEY01,KOHLDSN,MACY02</t>
  </si>
  <si>
    <t>8/30/2016</t>
  </si>
  <si>
    <t>5/29/2017</t>
  </si>
  <si>
    <t>2/12/2018</t>
  </si>
  <si>
    <t>7/24/2021</t>
  </si>
  <si>
    <t>7/28/2021</t>
  </si>
  <si>
    <t>7/17/2017</t>
  </si>
  <si>
    <t>5/21/2019</t>
  </si>
  <si>
    <t>WR14-1731</t>
  </si>
  <si>
    <t>AMAZON,AMAZONDS,CSNSTORES,HDDS,HSNDS,OVERSTOCK01</t>
  </si>
  <si>
    <t>5/28/2017</t>
  </si>
  <si>
    <t>4/26/2019</t>
  </si>
  <si>
    <t>WR13-2947</t>
  </si>
  <si>
    <t>Montana</t>
  </si>
  <si>
    <t>Printed Cotton Oversized Quilt Mini Set</t>
  </si>
  <si>
    <t>PP001497;PF005105</t>
  </si>
  <si>
    <t>AMAZON,CSNSTORES,KOHLDSN,MACY02,OVERSTOCK01,WALMARTDS</t>
  </si>
  <si>
    <t>WR13-2948</t>
  </si>
  <si>
    <t>AAFESDS,AMAZON,BLK01,CSNSTORES,HDDS,JCPENNEY01,KOHLDSN,MACY02,OVERSTOCK01,TGTDVS</t>
  </si>
  <si>
    <t>10/18/2020</t>
  </si>
  <si>
    <t>7/21/2020</t>
  </si>
  <si>
    <t>WR13-3042</t>
  </si>
  <si>
    <t>Spruce Hill</t>
  </si>
  <si>
    <t>PP001508;PF005120</t>
  </si>
  <si>
    <t>AMAZON,AMAZONDS,BLK01,CSNSTORES,TGTDVS</t>
  </si>
  <si>
    <t>5/21/2021</t>
  </si>
  <si>
    <t>9/21/2020</t>
  </si>
  <si>
    <t>1/31/2021</t>
  </si>
  <si>
    <t>WR13-3043</t>
  </si>
  <si>
    <t>12/21/2023</t>
  </si>
  <si>
    <t>WR14-1785</t>
  </si>
  <si>
    <t>Tasha</t>
  </si>
  <si>
    <t>Quilt Mini Set</t>
  </si>
  <si>
    <t>CSNSTORES,OVERSTOCK01</t>
  </si>
  <si>
    <t>WR14-1786</t>
  </si>
  <si>
    <t>AMAZON,AMAZONDS,CSNSTORES,OVERSTOCK01</t>
  </si>
  <si>
    <t>8/27/2018</t>
  </si>
  <si>
    <t>WR14-1787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</si>
  <si>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</si>
  <si>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</si>
  <si>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</si>
  <si>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</si>
  <si>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</si>
  <si>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</si>
  <si>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</si>
  <si>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</si>
  <si>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WR13-2523</t>
  </si>
  <si>
    <t>Tulsa</t>
  </si>
  <si>
    <t>Oversized Plaid Print Cotton Quilt Set</t>
  </si>
  <si>
    <t>Red/Grey</t>
  </si>
  <si>
    <t>PF004511;PP001031</t>
  </si>
  <si>
    <t>AMAZON,AMAZONDS,CSNSTORES,JCPENNEY01,MACY02,OVERSTOCK01</t>
  </si>
  <si>
    <t>2/20/2019</t>
  </si>
  <si>
    <t>2/16/2019</t>
  </si>
  <si>
    <t>WR13-2524</t>
  </si>
  <si>
    <t>AMAZON,AMAZONDS,BLK01,CSNSTORES,KOHLDSN,TGTDVS</t>
  </si>
  <si>
    <t>5/9/2024</t>
  </si>
  <si>
    <t>5/24/2024</t>
  </si>
  <si>
    <t>WR14-1724</t>
  </si>
  <si>
    <t>Huntington</t>
  </si>
  <si>
    <t>AMAZON,BLK01,CSNSTORES,JCPENNEY01,MACY02,OVERSTOCK01</t>
  </si>
  <si>
    <t>6/5/2017</t>
  </si>
  <si>
    <t>WR14-1725</t>
  </si>
  <si>
    <t>CSNSTORES,KOHLDSN</t>
  </si>
  <si>
    <t>10/6/2016</t>
  </si>
  <si>
    <t>6/25/2018</t>
  </si>
  <si>
    <t>4/21/2024</t>
  </si>
  <si>
    <t>8/6/2017</t>
  </si>
  <si>
    <t>WR14-2021</t>
  </si>
  <si>
    <t>Buffalo Check</t>
  </si>
  <si>
    <t>Oversized Quilt Mini Set</t>
  </si>
  <si>
    <t>PF003309</t>
  </si>
  <si>
    <t>8/12/2017</t>
  </si>
  <si>
    <t>CSNSTORES,JCPENNEY01,OVERSTOCK01</t>
  </si>
  <si>
    <t>10/24/2017</t>
  </si>
  <si>
    <t>9/20/2017</t>
  </si>
  <si>
    <t>9/4/2021</t>
  </si>
  <si>
    <t>10/6/2017</t>
  </si>
  <si>
    <t>WR14-2022</t>
  </si>
  <si>
    <t>AMAZON,CSNSTORES,OVERSTOCK01</t>
  </si>
  <si>
    <t>WR14-2020</t>
  </si>
  <si>
    <t>3/2/2018</t>
  </si>
  <si>
    <t>2/20/2022</t>
  </si>
  <si>
    <t>WR14-2233</t>
  </si>
  <si>
    <t>Twin Falls</t>
  </si>
  <si>
    <t>Oversized 4 Piece Quilt Set</t>
  </si>
  <si>
    <t>Brown/Blue</t>
  </si>
  <si>
    <t>AMAZON,AMAZONDS,KOHLDSN,MACY02,OLLIIX,OVERSTOCK01</t>
  </si>
  <si>
    <t>2/28/2018</t>
  </si>
  <si>
    <t>7/6/2017</t>
  </si>
  <si>
    <t>11/2/2017</t>
  </si>
  <si>
    <t>5/29/2024</t>
  </si>
  <si>
    <t>6/4/2023</t>
  </si>
  <si>
    <t>WR14-2234</t>
  </si>
  <si>
    <t>AMAZON,JCPENNEY01,KOHLDSN,OVERSTOCK01</t>
  </si>
  <si>
    <t>9/26/2018</t>
  </si>
  <si>
    <t>5/1/2024</t>
  </si>
  <si>
    <t>12/10/2017</t>
  </si>
  <si>
    <t>3/14/2019</t>
  </si>
  <si>
    <t>WR14-1783</t>
  </si>
  <si>
    <t>Woolrich Check</t>
  </si>
  <si>
    <t>Gingham</t>
  </si>
  <si>
    <t>HDDS,MACY02,OLLIIX,OVERSTOCK01,TGTDVS</t>
  </si>
  <si>
    <t>6/1/2017</t>
  </si>
  <si>
    <t>7/26/2016</t>
  </si>
  <si>
    <t>5/22/2023</t>
  </si>
  <si>
    <t>WR14-1784</t>
  </si>
  <si>
    <t>FINGERHUTDS,MACY02,OLLIIX,OVERSTOCK01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</si>
  <si>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</si>
  <si>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</si>
  <si>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</si>
  <si>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</si>
  <si>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</si>
  <si>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</si>
  <si>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</si>
  <si>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</si>
  <si>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</si>
  <si>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</si>
  <si>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</si>
  <si>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</si>
  <si>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</si>
  <si>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</si>
  <si>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</si>
  <si>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</si>
  <si>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</si>
  <si>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</si>
  <si>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AMAZON,CSNSTORES,JCPENNEY01,OLLIIX,TGTDVS</t>
  </si>
  <si>
    <t>5/25/2018</t>
  </si>
  <si>
    <t>WR14-2236</t>
  </si>
  <si>
    <t>AMAZON,BLK01,MACY02,OLLIIX</t>
  </si>
  <si>
    <t>8/15/2023</t>
  </si>
  <si>
    <t>WR13-3234</t>
  </si>
  <si>
    <t>Valley</t>
  </si>
  <si>
    <t>PP001593;PF005352</t>
  </si>
  <si>
    <t>Pieced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</si>
  <si>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</si>
  <si>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</si>
  <si>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</si>
  <si>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</si>
  <si>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</si>
  <si>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</si>
  <si>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</si>
  <si>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10/26/2023</t>
  </si>
  <si>
    <t>12/7/2017</t>
  </si>
  <si>
    <t>2/24/2020</t>
  </si>
  <si>
    <t>WR13-2121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</si>
  <si>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</si>
  <si>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</si>
  <si>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</si>
  <si>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</si>
  <si>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</si>
  <si>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</si>
  <si>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</si>
  <si>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AMAZONDS,BLK01,KOHLDSN,OLLIIX</t>
  </si>
  <si>
    <t>2/17/2023</t>
  </si>
  <si>
    <t>5/16/2023</t>
  </si>
  <si>
    <t>WR13-3884</t>
  </si>
  <si>
    <t>AMAZONDS,CSNSTORES,MACY02,TGTDVS</t>
  </si>
  <si>
    <t>3/13/2023</t>
  </si>
  <si>
    <t>WR13-3867</t>
  </si>
  <si>
    <t>Day bed</t>
  </si>
  <si>
    <t>One Size</t>
  </si>
  <si>
    <t>WR13-3871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</si>
  <si>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</si>
  <si>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</si>
  <si>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</si>
  <si>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</si>
  <si>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</si>
  <si>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</si>
  <si>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</si>
  <si>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</si>
  <si>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</si>
  <si>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5/9/2022</t>
  </si>
  <si>
    <t>6/19/2022</t>
  </si>
  <si>
    <t>11/10/2023</t>
  </si>
  <si>
    <t>WR50-1785</t>
  </si>
  <si>
    <t>THROW</t>
  </si>
  <si>
    <t>Filled Throw</t>
  </si>
  <si>
    <t>Quilted Throw</t>
  </si>
  <si>
    <t>50x70"</t>
  </si>
  <si>
    <t>AMAZON,AMAZONDS,TGTDVS</t>
  </si>
  <si>
    <t>5/4/2018</t>
  </si>
  <si>
    <t>8/1/2020</t>
  </si>
  <si>
    <t>10/22/2020</t>
  </si>
  <si>
    <t>9/8/2016</t>
  </si>
  <si>
    <t>10/27/2017</t>
  </si>
  <si>
    <t>5/16/2017</t>
  </si>
  <si>
    <t>6/20/2017</t>
  </si>
  <si>
    <t>WR50-1782</t>
  </si>
  <si>
    <t>AMAZON,AMAZONDS,CSNSTORES,TGTDVS</t>
  </si>
  <si>
    <t>8/20/2018</t>
  </si>
  <si>
    <t>11/1/2016</t>
  </si>
  <si>
    <t>6/4/2017</t>
  </si>
  <si>
    <t>7/11/2017</t>
  </si>
  <si>
    <t>WR50-1781</t>
  </si>
  <si>
    <t>8/8/2016</t>
  </si>
  <si>
    <t>WR50-1784</t>
  </si>
  <si>
    <t>10/1/2020</t>
  </si>
  <si>
    <t>5/23/2017</t>
  </si>
  <si>
    <t>11/17/2018</t>
  </si>
  <si>
    <t>WR50-1786</t>
  </si>
  <si>
    <t>5/24/2017</t>
  </si>
  <si>
    <t>1/6/2020</t>
  </si>
  <si>
    <t>WR50-1780</t>
  </si>
  <si>
    <t>5/31/2017</t>
  </si>
  <si>
    <t>10/20/2018</t>
  </si>
  <si>
    <t>WR50-1783</t>
  </si>
  <si>
    <t>10/4/2017</t>
  </si>
  <si>
    <t>WR50-3868</t>
  </si>
  <si>
    <t>Throw</t>
  </si>
  <si>
    <t>WR50-3872</t>
  </si>
  <si>
    <t>WR30-2189</t>
  </si>
  <si>
    <t>Bear</t>
  </si>
  <si>
    <t>Square Berber Pillow</t>
  </si>
  <si>
    <t>Animal</t>
  </si>
  <si>
    <t>KOHLDSN,MACY02,OLLIIX,OVERSTOCK01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</si>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</sst>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7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644</v>
      </c>
      <c r="AA6" s="4">
        <f>=ROUNDDOWN(23.8518518518519,0)</f>
      </c>
      <c r="AB6" s="5">
        <v>27</v>
      </c>
      <c r="AC6" s="2" t="s">
        <v>210</v>
      </c>
      <c r="AD6" s="4">
        <v>110</v>
      </c>
      <c r="AE6" s="4">
        <v>760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72</v>
      </c>
      <c r="AQ6" s="8">
        <v>5176.99</v>
      </c>
      <c r="AR6" s="4">
        <v>41</v>
      </c>
      <c r="AS6" s="8">
        <v>2923.07</v>
      </c>
      <c r="AT6" s="7">
        <v>0.7561</v>
      </c>
      <c r="AU6" s="7">
        <v>0.7711</v>
      </c>
      <c r="AV6" s="4">
        <v>110</v>
      </c>
      <c r="AW6" s="8">
        <v>8456.21</v>
      </c>
      <c r="AX6" s="4">
        <v>173</v>
      </c>
      <c r="AY6" s="8">
        <v>14538.68</v>
      </c>
      <c r="AZ6" s="7">
        <v>-0.3642</v>
      </c>
      <c r="BA6" s="7">
        <v>-0.4184</v>
      </c>
      <c r="BB6" s="7">
        <v>0.6122</v>
      </c>
      <c r="BC6" s="4">
        <v>285</v>
      </c>
      <c r="BD6" s="8">
        <v>21933.47</v>
      </c>
      <c r="BE6" s="4">
        <v>809</v>
      </c>
      <c r="BF6" s="8">
        <v>66038.63</v>
      </c>
      <c r="BG6" s="7">
        <v>-0.6477</v>
      </c>
      <c r="BH6" s="7">
        <v>-0.6679</v>
      </c>
      <c r="BI6" s="7">
        <v>0.3855</v>
      </c>
      <c r="BJ6" s="4">
        <v>72</v>
      </c>
      <c r="BK6" s="8">
        <v>5176.99</v>
      </c>
      <c r="BL6" s="2" t="s">
        <v>211</v>
      </c>
      <c r="BM6" s="7">
        <v>1</v>
      </c>
      <c r="BN6" s="7">
        <v>1</v>
      </c>
      <c r="BO6" s="4">
        <v>62</v>
      </c>
      <c r="BP6" s="8">
        <v>4484.46</v>
      </c>
      <c r="BQ6" s="4">
        <v>26</v>
      </c>
      <c r="BR6" s="8">
        <v>1880.58</v>
      </c>
      <c r="BS6" s="7">
        <v>1.3846</v>
      </c>
      <c r="BT6" s="7">
        <v>1.3846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6</v>
      </c>
      <c r="CB6" s="8">
        <v>420</v>
      </c>
      <c r="CC6" s="4">
        <v>9</v>
      </c>
      <c r="CD6" s="8">
        <v>630</v>
      </c>
      <c r="CE6" s="7">
        <v>-0.3333</v>
      </c>
      <c r="CF6" s="7">
        <v>-0.3333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/>
      <c r="CN6" s="8"/>
      <c r="CO6" s="4"/>
      <c r="CP6" s="8"/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/>
      <c r="CZ6" s="8"/>
      <c r="DA6" s="4">
        <v>2</v>
      </c>
      <c r="DB6" s="8">
        <v>132.98</v>
      </c>
      <c r="DC6" s="7">
        <v>-1</v>
      </c>
      <c r="DD6" s="7">
        <v>-1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3</v>
      </c>
      <c r="DN6" s="8">
        <v>211.89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209</v>
      </c>
      <c r="DT6" s="2" t="s">
        <v>221</v>
      </c>
      <c r="DU6" s="2" t="s">
        <v>214</v>
      </c>
      <c r="DV6" s="2" t="s">
        <v>202</v>
      </c>
      <c r="DW6" s="4">
        <v>1</v>
      </c>
      <c r="DX6" s="8">
        <v>72.58</v>
      </c>
      <c r="DY6" s="4"/>
      <c r="DZ6" s="8"/>
      <c r="EA6" s="7"/>
      <c r="EB6" s="7"/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>
        <v>1</v>
      </c>
      <c r="EJ6" s="8">
        <v>61.88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>
        <v>1</v>
      </c>
      <c r="FT6" s="8">
        <v>69.38</v>
      </c>
      <c r="FU6" s="4"/>
      <c r="FV6" s="8"/>
      <c r="FW6" s="7"/>
      <c r="FX6" s="7"/>
      <c r="FY6" s="2" t="s">
        <v>212</v>
      </c>
      <c r="FZ6" s="2" t="s">
        <v>199</v>
      </c>
      <c r="GA6" s="2" t="s">
        <v>215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231</v>
      </c>
      <c r="GL6" s="2" t="s">
        <v>199</v>
      </c>
      <c r="GM6" s="2" t="s">
        <v>202</v>
      </c>
      <c r="GN6" s="2" t="s">
        <v>202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232</v>
      </c>
      <c r="GZ6" s="2" t="s">
        <v>233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209</v>
      </c>
      <c r="HL6" s="2" t="s">
        <v>234</v>
      </c>
      <c r="HM6" s="2" t="s">
        <v>214</v>
      </c>
      <c r="HN6" s="2" t="s">
        <v>202</v>
      </c>
      <c r="HO6" s="4"/>
      <c r="HP6" s="8"/>
      <c r="HQ6" s="4"/>
      <c r="HR6" s="8"/>
      <c r="HS6" s="7"/>
      <c r="HT6" s="7"/>
      <c r="HU6" s="2" t="s">
        <v>212</v>
      </c>
      <c r="HV6" s="2" t="s">
        <v>235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231</v>
      </c>
      <c r="IT6" s="2" t="s">
        <v>199</v>
      </c>
      <c r="IU6" s="2" t="s">
        <v>202</v>
      </c>
      <c r="IV6" s="2" t="s">
        <v>202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240</v>
      </c>
      <c r="JH6" s="2" t="s">
        <v>241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242</v>
      </c>
      <c r="JR6" s="2" t="s">
        <v>199</v>
      </c>
      <c r="JS6" s="2" t="s">
        <v>202</v>
      </c>
      <c r="JT6" s="2" t="s">
        <v>202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202</v>
      </c>
      <c r="KD6" s="2" t="s">
        <v>202</v>
      </c>
      <c r="KE6" s="2" t="s">
        <v>202</v>
      </c>
      <c r="KF6" s="2" t="s">
        <v>202</v>
      </c>
      <c r="KG6" s="2" t="s">
        <v>202</v>
      </c>
      <c r="KH6" s="2" t="s">
        <v>202</v>
      </c>
      <c r="KI6" s="4"/>
      <c r="KJ6" s="8"/>
      <c r="KK6" s="4">
        <v>1</v>
      </c>
      <c r="KL6" s="8">
        <v>67.62</v>
      </c>
      <c r="KM6" s="7">
        <v>-1</v>
      </c>
      <c r="KN6" s="7">
        <v>-1</v>
      </c>
      <c r="KO6" s="2" t="s">
        <v>212</v>
      </c>
      <c r="KP6" s="2" t="s">
        <v>235</v>
      </c>
      <c r="KQ6" s="2" t="s">
        <v>243</v>
      </c>
      <c r="KR6" s="2" t="s">
        <v>244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235</v>
      </c>
      <c r="LC6" s="2" t="s">
        <v>243</v>
      </c>
      <c r="LD6" s="2" t="s">
        <v>245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246</v>
      </c>
      <c r="LP6" s="2" t="s">
        <v>202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199</v>
      </c>
      <c r="MA6" s="2" t="s">
        <v>247</v>
      </c>
      <c r="MB6" s="2" t="s">
        <v>202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199</v>
      </c>
      <c r="MM6" s="2" t="s">
        <v>248</v>
      </c>
      <c r="MN6" s="2" t="s">
        <v>249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212</v>
      </c>
      <c r="MX6" s="2" t="s">
        <v>199</v>
      </c>
      <c r="MY6" s="2" t="s">
        <v>243</v>
      </c>
      <c r="MZ6" s="2" t="s">
        <v>202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212</v>
      </c>
      <c r="NJ6" s="2" t="s">
        <v>250</v>
      </c>
      <c r="NK6" s="2" t="s">
        <v>251</v>
      </c>
      <c r="NL6" s="2" t="s">
        <v>252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202</v>
      </c>
      <c r="NV6" s="2" t="s">
        <v>202</v>
      </c>
      <c r="NW6" s="2" t="s">
        <v>202</v>
      </c>
      <c r="NX6" s="2" t="s">
        <v>202</v>
      </c>
      <c r="NY6" s="2" t="s">
        <v>202</v>
      </c>
      <c r="NZ6" s="2" t="s">
        <v>202</v>
      </c>
      <c r="OA6" s="4"/>
      <c r="OB6" s="8"/>
      <c r="OC6" s="4"/>
      <c r="OD6" s="8"/>
      <c r="OE6" s="7"/>
      <c r="OF6" s="7"/>
      <c r="OG6" s="2" t="s">
        <v>253</v>
      </c>
      <c r="OH6" s="2" t="s">
        <v>199</v>
      </c>
      <c r="OI6" s="2" t="s">
        <v>202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199</v>
      </c>
      <c r="OU6" s="2" t="s">
        <v>254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242</v>
      </c>
      <c r="PF6" s="2" t="s">
        <v>199</v>
      </c>
      <c r="PG6" s="2" t="s">
        <v>202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231</v>
      </c>
      <c r="PR6" s="2" t="s">
        <v>235</v>
      </c>
      <c r="PS6" s="2" t="s">
        <v>202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253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231</v>
      </c>
      <c r="QP6" s="2" t="s">
        <v>235</v>
      </c>
      <c r="QQ6" s="2" t="s">
        <v>202</v>
      </c>
      <c r="QR6" s="2" t="s">
        <v>202</v>
      </c>
      <c r="QS6" s="2" t="s">
        <v>214</v>
      </c>
      <c r="QT6" s="2" t="s">
        <v>202</v>
      </c>
      <c r="QU6" s="4">
        <v>530</v>
      </c>
      <c r="QV6" s="4"/>
      <c r="QW6" s="4"/>
      <c r="QX6" s="4"/>
      <c r="QY6" s="4">
        <v>114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>
        <v>110</v>
      </c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50</v>
      </c>
      <c r="SJ6" s="4"/>
      <c r="SK6" s="4"/>
      <c r="SL6" s="4"/>
      <c r="SM6" s="4">
        <v>100</v>
      </c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500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</row>
    <row r="7">
      <c r="A7" s="2" t="s">
        <v>255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256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257</v>
      </c>
      <c r="Z7" s="4">
        <v>840</v>
      </c>
      <c r="AA7" s="4">
        <f>=ROUNDDOWN(19.5348837209302,0)</f>
      </c>
      <c r="AB7" s="5">
        <v>43</v>
      </c>
      <c r="AC7" s="2" t="s">
        <v>210</v>
      </c>
      <c r="AD7" s="4">
        <v>38</v>
      </c>
      <c r="AE7" s="4">
        <v>988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38</v>
      </c>
      <c r="AQ7" s="8">
        <v>3279.22</v>
      </c>
      <c r="AR7" s="4">
        <v>132</v>
      </c>
      <c r="AS7" s="8">
        <v>11615.61</v>
      </c>
      <c r="AT7" s="7">
        <v>-0.7121</v>
      </c>
      <c r="AU7" s="7">
        <v>-0.7177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0.3878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38</v>
      </c>
      <c r="BK7" s="8">
        <v>3279.22</v>
      </c>
      <c r="BL7" s="2" t="s">
        <v>258</v>
      </c>
      <c r="BM7" s="7">
        <v>1</v>
      </c>
      <c r="BN7" s="7">
        <v>1</v>
      </c>
      <c r="BO7" s="4">
        <v>25</v>
      </c>
      <c r="BP7" s="8">
        <v>2225.25</v>
      </c>
      <c r="BQ7" s="4">
        <v>112</v>
      </c>
      <c r="BR7" s="8">
        <v>9969.12</v>
      </c>
      <c r="BS7" s="7">
        <v>-0.7768</v>
      </c>
      <c r="BT7" s="7">
        <v>-0.7768</v>
      </c>
      <c r="BU7" s="2" t="s">
        <v>212</v>
      </c>
      <c r="BV7" s="2" t="s">
        <v>199</v>
      </c>
      <c r="BW7" s="2" t="s">
        <v>202</v>
      </c>
      <c r="BX7" s="2" t="s">
        <v>213</v>
      </c>
      <c r="BY7" s="2" t="s">
        <v>214</v>
      </c>
      <c r="BZ7" s="2" t="s">
        <v>202</v>
      </c>
      <c r="CA7" s="4">
        <v>7</v>
      </c>
      <c r="CB7" s="8">
        <v>595</v>
      </c>
      <c r="CC7" s="4">
        <v>9</v>
      </c>
      <c r="CD7" s="8">
        <v>765</v>
      </c>
      <c r="CE7" s="7">
        <v>-0.2222</v>
      </c>
      <c r="CF7" s="7">
        <v>-0.2222</v>
      </c>
      <c r="CG7" s="2" t="s">
        <v>212</v>
      </c>
      <c r="CH7" s="2" t="s">
        <v>199</v>
      </c>
      <c r="CI7" s="2" t="s">
        <v>259</v>
      </c>
      <c r="CJ7" s="2" t="s">
        <v>260</v>
      </c>
      <c r="CK7" s="2" t="s">
        <v>214</v>
      </c>
      <c r="CL7" s="2" t="s">
        <v>202</v>
      </c>
      <c r="CM7" s="4">
        <v>2</v>
      </c>
      <c r="CN7" s="8">
        <v>173.84</v>
      </c>
      <c r="CO7" s="4"/>
      <c r="CP7" s="8"/>
      <c r="CQ7" s="7"/>
      <c r="CR7" s="7"/>
      <c r="CS7" s="2" t="s">
        <v>212</v>
      </c>
      <c r="CT7" s="2" t="s">
        <v>199</v>
      </c>
      <c r="CU7" s="2" t="s">
        <v>217</v>
      </c>
      <c r="CV7" s="2" t="s">
        <v>261</v>
      </c>
      <c r="CW7" s="2" t="s">
        <v>214</v>
      </c>
      <c r="CX7" s="2" t="s">
        <v>202</v>
      </c>
      <c r="CY7" s="4">
        <v>3</v>
      </c>
      <c r="CZ7" s="8">
        <v>207.93</v>
      </c>
      <c r="DA7" s="4">
        <v>7</v>
      </c>
      <c r="DB7" s="8">
        <v>548.2</v>
      </c>
      <c r="DC7" s="7">
        <v>-0.5714</v>
      </c>
      <c r="DD7" s="7">
        <v>-0.6207</v>
      </c>
      <c r="DE7" s="2" t="s">
        <v>212</v>
      </c>
      <c r="DF7" s="2" t="s">
        <v>199</v>
      </c>
      <c r="DG7" s="2" t="s">
        <v>219</v>
      </c>
      <c r="DH7" s="2" t="s">
        <v>220</v>
      </c>
      <c r="DI7" s="2" t="s">
        <v>214</v>
      </c>
      <c r="DJ7" s="2" t="s">
        <v>202</v>
      </c>
      <c r="DK7" s="4"/>
      <c r="DL7" s="8"/>
      <c r="DM7" s="4"/>
      <c r="DN7" s="8"/>
      <c r="DO7" s="7"/>
      <c r="DP7" s="7"/>
      <c r="DQ7" s="2" t="s">
        <v>212</v>
      </c>
      <c r="DR7" s="2" t="s">
        <v>199</v>
      </c>
      <c r="DS7" s="2" t="s">
        <v>257</v>
      </c>
      <c r="DT7" s="2" t="s">
        <v>209</v>
      </c>
      <c r="DU7" s="2" t="s">
        <v>214</v>
      </c>
      <c r="DV7" s="2" t="s">
        <v>202</v>
      </c>
      <c r="DW7" s="4"/>
      <c r="DX7" s="8"/>
      <c r="DY7" s="4">
        <v>1</v>
      </c>
      <c r="DZ7" s="8">
        <v>82.1</v>
      </c>
      <c r="EA7" s="7">
        <v>-1</v>
      </c>
      <c r="EB7" s="7">
        <v>-1</v>
      </c>
      <c r="EC7" s="2" t="s">
        <v>212</v>
      </c>
      <c r="ED7" s="2" t="s">
        <v>199</v>
      </c>
      <c r="EE7" s="2" t="s">
        <v>222</v>
      </c>
      <c r="EF7" s="2" t="s">
        <v>262</v>
      </c>
      <c r="EG7" s="2" t="s">
        <v>214</v>
      </c>
      <c r="EH7" s="2" t="s">
        <v>202</v>
      </c>
      <c r="EI7" s="4">
        <v>1</v>
      </c>
      <c r="EJ7" s="8">
        <v>77.2</v>
      </c>
      <c r="EK7" s="4"/>
      <c r="EL7" s="8"/>
      <c r="EM7" s="7"/>
      <c r="EN7" s="7"/>
      <c r="EO7" s="2" t="s">
        <v>212</v>
      </c>
      <c r="EP7" s="2" t="s">
        <v>199</v>
      </c>
      <c r="EQ7" s="2" t="s">
        <v>224</v>
      </c>
      <c r="ER7" s="2" t="s">
        <v>223</v>
      </c>
      <c r="ES7" s="2" t="s">
        <v>214</v>
      </c>
      <c r="ET7" s="2" t="s">
        <v>202</v>
      </c>
      <c r="EU7" s="4"/>
      <c r="EV7" s="8"/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263</v>
      </c>
      <c r="FE7" s="2" t="s">
        <v>214</v>
      </c>
      <c r="FF7" s="2" t="s">
        <v>202</v>
      </c>
      <c r="FG7" s="4"/>
      <c r="FH7" s="8"/>
      <c r="FI7" s="4">
        <v>1</v>
      </c>
      <c r="FJ7" s="8">
        <v>84.54</v>
      </c>
      <c r="FK7" s="7">
        <v>-1</v>
      </c>
      <c r="FL7" s="7">
        <v>-1</v>
      </c>
      <c r="FM7" s="2" t="s">
        <v>212</v>
      </c>
      <c r="FN7" s="2" t="s">
        <v>199</v>
      </c>
      <c r="FO7" s="2" t="s">
        <v>228</v>
      </c>
      <c r="FP7" s="2" t="s">
        <v>264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259</v>
      </c>
      <c r="GB7" s="2" t="s">
        <v>265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231</v>
      </c>
      <c r="GL7" s="2" t="s">
        <v>199</v>
      </c>
      <c r="GM7" s="2" t="s">
        <v>202</v>
      </c>
      <c r="GN7" s="2" t="s">
        <v>202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212</v>
      </c>
      <c r="GX7" s="2" t="s">
        <v>199</v>
      </c>
      <c r="GY7" s="2" t="s">
        <v>232</v>
      </c>
      <c r="GZ7" s="2" t="s">
        <v>266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257</v>
      </c>
      <c r="HL7" s="2" t="s">
        <v>267</v>
      </c>
      <c r="HM7" s="2" t="s">
        <v>214</v>
      </c>
      <c r="HN7" s="2" t="s">
        <v>202</v>
      </c>
      <c r="HO7" s="4"/>
      <c r="HP7" s="8"/>
      <c r="HQ7" s="4">
        <v>1</v>
      </c>
      <c r="HR7" s="8">
        <v>84.54</v>
      </c>
      <c r="HS7" s="7">
        <v>-1</v>
      </c>
      <c r="HT7" s="7">
        <v>-1</v>
      </c>
      <c r="HU7" s="2" t="s">
        <v>212</v>
      </c>
      <c r="HV7" s="2" t="s">
        <v>199</v>
      </c>
      <c r="HW7" s="2" t="s">
        <v>236</v>
      </c>
      <c r="HX7" s="2" t="s">
        <v>268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269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231</v>
      </c>
      <c r="IT7" s="2" t="s">
        <v>199</v>
      </c>
      <c r="IU7" s="2" t="s">
        <v>202</v>
      </c>
      <c r="IV7" s="2" t="s">
        <v>202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212</v>
      </c>
      <c r="JF7" s="2" t="s">
        <v>199</v>
      </c>
      <c r="JG7" s="2" t="s">
        <v>240</v>
      </c>
      <c r="JH7" s="2" t="s">
        <v>270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242</v>
      </c>
      <c r="JR7" s="2" t="s">
        <v>199</v>
      </c>
      <c r="JS7" s="2" t="s">
        <v>202</v>
      </c>
      <c r="JT7" s="2" t="s">
        <v>202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202</v>
      </c>
      <c r="KD7" s="2" t="s">
        <v>202</v>
      </c>
      <c r="KE7" s="2" t="s">
        <v>202</v>
      </c>
      <c r="KF7" s="2" t="s">
        <v>202</v>
      </c>
      <c r="KG7" s="2" t="s">
        <v>202</v>
      </c>
      <c r="KH7" s="2" t="s">
        <v>202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212</v>
      </c>
      <c r="KP7" s="2" t="s">
        <v>235</v>
      </c>
      <c r="KQ7" s="2" t="s">
        <v>243</v>
      </c>
      <c r="KR7" s="2" t="s">
        <v>236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212</v>
      </c>
      <c r="LB7" s="2" t="s">
        <v>235</v>
      </c>
      <c r="LC7" s="2" t="s">
        <v>243</v>
      </c>
      <c r="LD7" s="2" t="s">
        <v>271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246</v>
      </c>
      <c r="LP7" s="2" t="s">
        <v>272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212</v>
      </c>
      <c r="LZ7" s="2" t="s">
        <v>199</v>
      </c>
      <c r="MA7" s="2" t="s">
        <v>247</v>
      </c>
      <c r="MB7" s="2" t="s">
        <v>202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199</v>
      </c>
      <c r="MM7" s="2" t="s">
        <v>248</v>
      </c>
      <c r="MN7" s="2" t="s">
        <v>273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212</v>
      </c>
      <c r="MX7" s="2" t="s">
        <v>199</v>
      </c>
      <c r="MY7" s="2" t="s">
        <v>243</v>
      </c>
      <c r="MZ7" s="2" t="s">
        <v>274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212</v>
      </c>
      <c r="NJ7" s="2" t="s">
        <v>250</v>
      </c>
      <c r="NK7" s="2" t="s">
        <v>275</v>
      </c>
      <c r="NL7" s="2" t="s">
        <v>276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202</v>
      </c>
      <c r="NV7" s="2" t="s">
        <v>202</v>
      </c>
      <c r="NW7" s="2" t="s">
        <v>202</v>
      </c>
      <c r="NX7" s="2" t="s">
        <v>202</v>
      </c>
      <c r="NY7" s="2" t="s">
        <v>202</v>
      </c>
      <c r="NZ7" s="2" t="s">
        <v>202</v>
      </c>
      <c r="OA7" s="4"/>
      <c r="OB7" s="8"/>
      <c r="OC7" s="4"/>
      <c r="OD7" s="8"/>
      <c r="OE7" s="7"/>
      <c r="OF7" s="7"/>
      <c r="OG7" s="2" t="s">
        <v>253</v>
      </c>
      <c r="OH7" s="2" t="s">
        <v>199</v>
      </c>
      <c r="OI7" s="2" t="s">
        <v>202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199</v>
      </c>
      <c r="OU7" s="2" t="s">
        <v>254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242</v>
      </c>
      <c r="PF7" s="2" t="s">
        <v>199</v>
      </c>
      <c r="PG7" s="2" t="s">
        <v>202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231</v>
      </c>
      <c r="PR7" s="2" t="s">
        <v>235</v>
      </c>
      <c r="PS7" s="2" t="s">
        <v>202</v>
      </c>
      <c r="PT7" s="2" t="s">
        <v>202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253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231</v>
      </c>
      <c r="QP7" s="2" t="s">
        <v>235</v>
      </c>
      <c r="QQ7" s="2" t="s">
        <v>202</v>
      </c>
      <c r="QR7" s="2" t="s">
        <v>202</v>
      </c>
      <c r="QS7" s="2" t="s">
        <v>214</v>
      </c>
      <c r="QT7" s="2" t="s">
        <v>202</v>
      </c>
      <c r="QU7" s="4">
        <v>716</v>
      </c>
      <c r="QV7" s="4"/>
      <c r="QW7" s="4"/>
      <c r="QX7" s="4"/>
      <c r="QY7" s="4">
        <v>124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38</v>
      </c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>
        <v>300</v>
      </c>
      <c r="SG7" s="4"/>
      <c r="SH7" s="4"/>
      <c r="SI7" s="4">
        <v>100</v>
      </c>
      <c r="SJ7" s="4"/>
      <c r="SK7" s="4"/>
      <c r="SL7" s="4"/>
      <c r="SM7" s="4">
        <v>150</v>
      </c>
      <c r="SN7" s="4"/>
      <c r="SO7" s="4">
        <v>100</v>
      </c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>
        <v>300</v>
      </c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</row>
    <row r="8">
      <c r="A8" s="2" t="s">
        <v>277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278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279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280</v>
      </c>
      <c r="Z8" s="4">
        <v>1666</v>
      </c>
      <c r="AA8" s="4">
        <f>=ROUNDDOWN(34,0)</f>
      </c>
      <c r="AB8" s="5">
        <v>49</v>
      </c>
      <c r="AC8" s="2" t="s">
        <v>281</v>
      </c>
      <c r="AD8" s="4">
        <v>130</v>
      </c>
      <c r="AE8" s="4">
        <v>730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48</v>
      </c>
      <c r="AQ8" s="8">
        <v>3243.33</v>
      </c>
      <c r="AR8" s="4">
        <v>159</v>
      </c>
      <c r="AS8" s="8">
        <v>11006.02</v>
      </c>
      <c r="AT8" s="7">
        <v>-0.6981</v>
      </c>
      <c r="AU8" s="7">
        <v>-0.7053</v>
      </c>
      <c r="AV8" s="4">
        <v>106</v>
      </c>
      <c r="AW8" s="8">
        <v>8103.61</v>
      </c>
      <c r="AX8" s="4">
        <v>592</v>
      </c>
      <c r="AY8" s="8">
        <v>47836.43</v>
      </c>
      <c r="AZ8" s="7">
        <v>-0.8209</v>
      </c>
      <c r="BA8" s="7">
        <v>-0.8306</v>
      </c>
      <c r="BB8" s="7">
        <v>0.4002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0.3695</v>
      </c>
      <c r="BJ8" s="4">
        <v>48</v>
      </c>
      <c r="BK8" s="8">
        <v>3243.33</v>
      </c>
      <c r="BL8" s="2" t="s">
        <v>282</v>
      </c>
      <c r="BM8" s="7">
        <v>1</v>
      </c>
      <c r="BN8" s="7">
        <v>1</v>
      </c>
      <c r="BO8" s="4">
        <v>29</v>
      </c>
      <c r="BP8" s="8">
        <v>2006.22</v>
      </c>
      <c r="BQ8" s="4">
        <v>113</v>
      </c>
      <c r="BR8" s="8">
        <v>7817.34</v>
      </c>
      <c r="BS8" s="7">
        <v>-0.7434</v>
      </c>
      <c r="BT8" s="7">
        <v>-0.7434</v>
      </c>
      <c r="BU8" s="2" t="s">
        <v>212</v>
      </c>
      <c r="BV8" s="2" t="s">
        <v>199</v>
      </c>
      <c r="BW8" s="2" t="s">
        <v>202</v>
      </c>
      <c r="BX8" s="2" t="s">
        <v>283</v>
      </c>
      <c r="BY8" s="2" t="s">
        <v>214</v>
      </c>
      <c r="BZ8" s="2" t="s">
        <v>202</v>
      </c>
      <c r="CA8" s="4">
        <v>3</v>
      </c>
      <c r="CB8" s="8">
        <v>210</v>
      </c>
      <c r="CC8" s="4">
        <v>20</v>
      </c>
      <c r="CD8" s="8">
        <v>1400</v>
      </c>
      <c r="CE8" s="7">
        <v>-0.85</v>
      </c>
      <c r="CF8" s="7">
        <v>-0.85</v>
      </c>
      <c r="CG8" s="2" t="s">
        <v>212</v>
      </c>
      <c r="CH8" s="2" t="s">
        <v>199</v>
      </c>
      <c r="CI8" s="2" t="s">
        <v>284</v>
      </c>
      <c r="CJ8" s="2" t="s">
        <v>285</v>
      </c>
      <c r="CK8" s="2" t="s">
        <v>214</v>
      </c>
      <c r="CL8" s="2" t="s">
        <v>202</v>
      </c>
      <c r="CM8" s="4">
        <v>6</v>
      </c>
      <c r="CN8" s="8">
        <v>423.78</v>
      </c>
      <c r="CO8" s="4">
        <v>6</v>
      </c>
      <c r="CP8" s="8">
        <v>423.78</v>
      </c>
      <c r="CQ8" s="7"/>
      <c r="CR8" s="7"/>
      <c r="CS8" s="2" t="s">
        <v>212</v>
      </c>
      <c r="CT8" s="2" t="s">
        <v>199</v>
      </c>
      <c r="CU8" s="2" t="s">
        <v>286</v>
      </c>
      <c r="CV8" s="2" t="s">
        <v>287</v>
      </c>
      <c r="CW8" s="2" t="s">
        <v>214</v>
      </c>
      <c r="CX8" s="2" t="s">
        <v>202</v>
      </c>
      <c r="CY8" s="4">
        <v>4</v>
      </c>
      <c r="CZ8" s="8">
        <v>219.18</v>
      </c>
      <c r="DA8" s="4">
        <v>4</v>
      </c>
      <c r="DB8" s="8">
        <v>265.96</v>
      </c>
      <c r="DC8" s="7"/>
      <c r="DD8" s="7">
        <v>-0.1759</v>
      </c>
      <c r="DE8" s="2" t="s">
        <v>212</v>
      </c>
      <c r="DF8" s="2" t="s">
        <v>199</v>
      </c>
      <c r="DG8" s="2" t="s">
        <v>288</v>
      </c>
      <c r="DH8" s="2" t="s">
        <v>289</v>
      </c>
      <c r="DI8" s="2" t="s">
        <v>214</v>
      </c>
      <c r="DJ8" s="2" t="s">
        <v>202</v>
      </c>
      <c r="DK8" s="4">
        <v>1</v>
      </c>
      <c r="DL8" s="8">
        <v>65.58</v>
      </c>
      <c r="DM8" s="4">
        <v>6</v>
      </c>
      <c r="DN8" s="8">
        <v>423.78</v>
      </c>
      <c r="DO8" s="7">
        <v>-0.8333</v>
      </c>
      <c r="DP8" s="7">
        <v>-0.8452</v>
      </c>
      <c r="DQ8" s="2" t="s">
        <v>212</v>
      </c>
      <c r="DR8" s="2" t="s">
        <v>199</v>
      </c>
      <c r="DS8" s="2" t="s">
        <v>290</v>
      </c>
      <c r="DT8" s="2" t="s">
        <v>288</v>
      </c>
      <c r="DU8" s="2" t="s">
        <v>214</v>
      </c>
      <c r="DV8" s="2" t="s">
        <v>202</v>
      </c>
      <c r="DW8" s="4"/>
      <c r="DX8" s="8"/>
      <c r="DY8" s="4">
        <v>6</v>
      </c>
      <c r="DZ8" s="8">
        <v>405.66</v>
      </c>
      <c r="EA8" s="7">
        <v>-1</v>
      </c>
      <c r="EB8" s="7">
        <v>-1</v>
      </c>
      <c r="EC8" s="2" t="s">
        <v>212</v>
      </c>
      <c r="ED8" s="2" t="s">
        <v>199</v>
      </c>
      <c r="EE8" s="2" t="s">
        <v>291</v>
      </c>
      <c r="EF8" s="2" t="s">
        <v>292</v>
      </c>
      <c r="EG8" s="2" t="s">
        <v>214</v>
      </c>
      <c r="EH8" s="2" t="s">
        <v>202</v>
      </c>
      <c r="EI8" s="4">
        <v>3</v>
      </c>
      <c r="EJ8" s="8">
        <v>185.64</v>
      </c>
      <c r="EK8" s="4">
        <v>1</v>
      </c>
      <c r="EL8" s="8">
        <v>66.64</v>
      </c>
      <c r="EM8" s="7">
        <v>2</v>
      </c>
      <c r="EN8" s="7">
        <v>1.7857</v>
      </c>
      <c r="EO8" s="2" t="s">
        <v>212</v>
      </c>
      <c r="EP8" s="2" t="s">
        <v>199</v>
      </c>
      <c r="EQ8" s="2" t="s">
        <v>293</v>
      </c>
      <c r="ER8" s="2" t="s">
        <v>294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226</v>
      </c>
      <c r="FD8" s="2" t="s">
        <v>295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296</v>
      </c>
      <c r="FP8" s="2" t="s">
        <v>297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298</v>
      </c>
      <c r="GB8" s="2" t="s">
        <v>299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231</v>
      </c>
      <c r="GL8" s="2" t="s">
        <v>199</v>
      </c>
      <c r="GM8" s="2" t="s">
        <v>202</v>
      </c>
      <c r="GN8" s="2" t="s">
        <v>202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232</v>
      </c>
      <c r="GZ8" s="2" t="s">
        <v>300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291</v>
      </c>
      <c r="HL8" s="2" t="s">
        <v>301</v>
      </c>
      <c r="HM8" s="2" t="s">
        <v>214</v>
      </c>
      <c r="HN8" s="2" t="s">
        <v>202</v>
      </c>
      <c r="HO8" s="4">
        <v>1</v>
      </c>
      <c r="HP8" s="8">
        <v>68.69</v>
      </c>
      <c r="HQ8" s="4"/>
      <c r="HR8" s="8"/>
      <c r="HS8" s="7"/>
      <c r="HT8" s="7"/>
      <c r="HU8" s="2" t="s">
        <v>212</v>
      </c>
      <c r="HV8" s="2" t="s">
        <v>199</v>
      </c>
      <c r="HW8" s="2" t="s">
        <v>302</v>
      </c>
      <c r="HX8" s="2" t="s">
        <v>303</v>
      </c>
      <c r="HY8" s="2" t="s">
        <v>214</v>
      </c>
      <c r="HZ8" s="2" t="s">
        <v>202</v>
      </c>
      <c r="IA8" s="4">
        <v>1</v>
      </c>
      <c r="IB8" s="8">
        <v>64.24</v>
      </c>
      <c r="IC8" s="4">
        <v>1</v>
      </c>
      <c r="ID8" s="8">
        <v>67.62</v>
      </c>
      <c r="IE8" s="7"/>
      <c r="IF8" s="7">
        <v>-0.05</v>
      </c>
      <c r="IG8" s="2" t="s">
        <v>212</v>
      </c>
      <c r="IH8" s="2" t="s">
        <v>199</v>
      </c>
      <c r="II8" s="2" t="s">
        <v>238</v>
      </c>
      <c r="IJ8" s="2" t="s">
        <v>304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231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240</v>
      </c>
      <c r="JH8" s="2" t="s">
        <v>305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242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202</v>
      </c>
      <c r="KD8" s="2" t="s">
        <v>202</v>
      </c>
      <c r="KE8" s="2" t="s">
        <v>202</v>
      </c>
      <c r="KF8" s="2" t="s">
        <v>202</v>
      </c>
      <c r="KG8" s="2" t="s">
        <v>202</v>
      </c>
      <c r="KH8" s="2" t="s">
        <v>202</v>
      </c>
      <c r="KI8" s="4"/>
      <c r="KJ8" s="8"/>
      <c r="KK8" s="4">
        <v>1</v>
      </c>
      <c r="KL8" s="8">
        <v>67.62</v>
      </c>
      <c r="KM8" s="7">
        <v>-1</v>
      </c>
      <c r="KN8" s="7">
        <v>-1</v>
      </c>
      <c r="KO8" s="2" t="s">
        <v>212</v>
      </c>
      <c r="KP8" s="2" t="s">
        <v>235</v>
      </c>
      <c r="KQ8" s="2" t="s">
        <v>306</v>
      </c>
      <c r="KR8" s="2" t="s">
        <v>307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235</v>
      </c>
      <c r="LC8" s="2" t="s">
        <v>308</v>
      </c>
      <c r="LD8" s="2" t="s">
        <v>202</v>
      </c>
      <c r="LE8" s="2" t="s">
        <v>214</v>
      </c>
      <c r="LF8" s="2" t="s">
        <v>202</v>
      </c>
      <c r="LG8" s="4"/>
      <c r="LH8" s="8"/>
      <c r="LI8" s="4">
        <v>1</v>
      </c>
      <c r="LJ8" s="8">
        <v>67.62</v>
      </c>
      <c r="LK8" s="7">
        <v>-1</v>
      </c>
      <c r="LL8" s="7">
        <v>-1</v>
      </c>
      <c r="LM8" s="2" t="s">
        <v>212</v>
      </c>
      <c r="LN8" s="2" t="s">
        <v>199</v>
      </c>
      <c r="LO8" s="2" t="s">
        <v>309</v>
      </c>
      <c r="LP8" s="2" t="s">
        <v>310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199</v>
      </c>
      <c r="MA8" s="2" t="s">
        <v>311</v>
      </c>
      <c r="MB8" s="2" t="s">
        <v>312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199</v>
      </c>
      <c r="MM8" s="2" t="s">
        <v>248</v>
      </c>
      <c r="MN8" s="2" t="s">
        <v>313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212</v>
      </c>
      <c r="MX8" s="2" t="s">
        <v>199</v>
      </c>
      <c r="MY8" s="2" t="s">
        <v>314</v>
      </c>
      <c r="MZ8" s="2" t="s">
        <v>315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212</v>
      </c>
      <c r="NJ8" s="2" t="s">
        <v>250</v>
      </c>
      <c r="NK8" s="2" t="s">
        <v>316</v>
      </c>
      <c r="NL8" s="2" t="s">
        <v>317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202</v>
      </c>
      <c r="NV8" s="2" t="s">
        <v>202</v>
      </c>
      <c r="NW8" s="2" t="s">
        <v>202</v>
      </c>
      <c r="NX8" s="2" t="s">
        <v>202</v>
      </c>
      <c r="NY8" s="2" t="s">
        <v>202</v>
      </c>
      <c r="NZ8" s="2" t="s">
        <v>202</v>
      </c>
      <c r="OA8" s="4"/>
      <c r="OB8" s="8"/>
      <c r="OC8" s="4"/>
      <c r="OD8" s="8"/>
      <c r="OE8" s="7"/>
      <c r="OF8" s="7"/>
      <c r="OG8" s="2" t="s">
        <v>253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212</v>
      </c>
      <c r="OT8" s="2" t="s">
        <v>199</v>
      </c>
      <c r="OU8" s="2" t="s">
        <v>318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202</v>
      </c>
      <c r="PF8" s="2" t="s">
        <v>202</v>
      </c>
      <c r="PG8" s="2" t="s">
        <v>202</v>
      </c>
      <c r="PH8" s="2" t="s">
        <v>202</v>
      </c>
      <c r="PI8" s="2" t="s">
        <v>202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235</v>
      </c>
      <c r="PS8" s="2" t="s">
        <v>319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253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212</v>
      </c>
      <c r="QP8" s="2" t="s">
        <v>235</v>
      </c>
      <c r="QQ8" s="2" t="s">
        <v>320</v>
      </c>
      <c r="QR8" s="2" t="s">
        <v>321</v>
      </c>
      <c r="QS8" s="2" t="s">
        <v>214</v>
      </c>
      <c r="QT8" s="2" t="s">
        <v>202</v>
      </c>
      <c r="QU8" s="4">
        <v>1250</v>
      </c>
      <c r="QV8" s="4"/>
      <c r="QW8" s="4"/>
      <c r="QX8" s="4"/>
      <c r="QY8" s="4">
        <v>416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>
        <v>130</v>
      </c>
      <c r="TD8" s="4"/>
      <c r="TE8" s="4"/>
      <c r="TF8" s="4"/>
      <c r="TG8" s="4">
        <v>200</v>
      </c>
      <c r="TH8" s="4">
        <v>300</v>
      </c>
      <c r="TI8" s="4"/>
      <c r="TJ8" s="4">
        <v>100</v>
      </c>
      <c r="TK8" s="4"/>
      <c r="TL8" s="4"/>
      <c r="TM8" s="4"/>
    </row>
    <row r="9">
      <c r="A9" s="2" t="s">
        <v>322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256</v>
      </c>
      <c r="K9" s="2" t="s">
        <v>278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279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280</v>
      </c>
      <c r="Z9" s="4">
        <v>1498</v>
      </c>
      <c r="AA9" s="4">
        <f>=ROUNDDOWN(17.8333333333333,0)</f>
      </c>
      <c r="AB9" s="5">
        <v>84</v>
      </c>
      <c r="AC9" s="2" t="s">
        <v>323</v>
      </c>
      <c r="AD9" s="4">
        <v>100</v>
      </c>
      <c r="AE9" s="4">
        <v>3190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58</v>
      </c>
      <c r="AQ9" s="8">
        <v>4860.28</v>
      </c>
      <c r="AR9" s="4">
        <v>433</v>
      </c>
      <c r="AS9" s="8">
        <v>36830.41</v>
      </c>
      <c r="AT9" s="7">
        <v>-0.8661</v>
      </c>
      <c r="AU9" s="7">
        <v>-0.868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0.5998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58</v>
      </c>
      <c r="BK9" s="8">
        <v>4860.28</v>
      </c>
      <c r="BL9" s="2" t="s">
        <v>324</v>
      </c>
      <c r="BM9" s="7">
        <v>1</v>
      </c>
      <c r="BN9" s="7">
        <v>1</v>
      </c>
      <c r="BO9" s="4">
        <v>41</v>
      </c>
      <c r="BP9" s="8">
        <v>3490.74</v>
      </c>
      <c r="BQ9" s="4">
        <v>403</v>
      </c>
      <c r="BR9" s="8">
        <v>34311.42</v>
      </c>
      <c r="BS9" s="7">
        <v>-0.8983</v>
      </c>
      <c r="BT9" s="7">
        <v>-0.8983</v>
      </c>
      <c r="BU9" s="2" t="s">
        <v>212</v>
      </c>
      <c r="BV9" s="2" t="s">
        <v>199</v>
      </c>
      <c r="BW9" s="2" t="s">
        <v>202</v>
      </c>
      <c r="BX9" s="2" t="s">
        <v>325</v>
      </c>
      <c r="BY9" s="2" t="s">
        <v>214</v>
      </c>
      <c r="BZ9" s="2" t="s">
        <v>202</v>
      </c>
      <c r="CA9" s="4">
        <v>7</v>
      </c>
      <c r="CB9" s="8">
        <v>595</v>
      </c>
      <c r="CC9" s="4">
        <v>12</v>
      </c>
      <c r="CD9" s="8">
        <v>1020</v>
      </c>
      <c r="CE9" s="7">
        <v>-0.4167</v>
      </c>
      <c r="CF9" s="7">
        <v>-0.4167</v>
      </c>
      <c r="CG9" s="2" t="s">
        <v>212</v>
      </c>
      <c r="CH9" s="2" t="s">
        <v>199</v>
      </c>
      <c r="CI9" s="2" t="s">
        <v>284</v>
      </c>
      <c r="CJ9" s="2" t="s">
        <v>296</v>
      </c>
      <c r="CK9" s="2" t="s">
        <v>214</v>
      </c>
      <c r="CL9" s="2" t="s">
        <v>202</v>
      </c>
      <c r="CM9" s="4">
        <v>2</v>
      </c>
      <c r="CN9" s="8">
        <v>173.84</v>
      </c>
      <c r="CO9" s="4"/>
      <c r="CP9" s="8"/>
      <c r="CQ9" s="7"/>
      <c r="CR9" s="7"/>
      <c r="CS9" s="2" t="s">
        <v>212</v>
      </c>
      <c r="CT9" s="2" t="s">
        <v>199</v>
      </c>
      <c r="CU9" s="2" t="s">
        <v>286</v>
      </c>
      <c r="CV9" s="2" t="s">
        <v>287</v>
      </c>
      <c r="CW9" s="2" t="s">
        <v>214</v>
      </c>
      <c r="CX9" s="2" t="s">
        <v>202</v>
      </c>
      <c r="CY9" s="4">
        <v>5</v>
      </c>
      <c r="CZ9" s="8">
        <v>350.4</v>
      </c>
      <c r="DA9" s="4">
        <v>2</v>
      </c>
      <c r="DB9" s="8">
        <v>163.64</v>
      </c>
      <c r="DC9" s="7">
        <v>1.5</v>
      </c>
      <c r="DD9" s="7">
        <v>1.1413</v>
      </c>
      <c r="DE9" s="2" t="s">
        <v>212</v>
      </c>
      <c r="DF9" s="2" t="s">
        <v>199</v>
      </c>
      <c r="DG9" s="2" t="s">
        <v>288</v>
      </c>
      <c r="DH9" s="2" t="s">
        <v>301</v>
      </c>
      <c r="DI9" s="2" t="s">
        <v>214</v>
      </c>
      <c r="DJ9" s="2" t="s">
        <v>202</v>
      </c>
      <c r="DK9" s="4">
        <v>1</v>
      </c>
      <c r="DL9" s="8">
        <v>81.81</v>
      </c>
      <c r="DM9" s="4">
        <v>4</v>
      </c>
      <c r="DN9" s="8">
        <v>347.68</v>
      </c>
      <c r="DO9" s="7">
        <v>-0.75</v>
      </c>
      <c r="DP9" s="7">
        <v>-0.7647</v>
      </c>
      <c r="DQ9" s="2" t="s">
        <v>212</v>
      </c>
      <c r="DR9" s="2" t="s">
        <v>199</v>
      </c>
      <c r="DS9" s="2" t="s">
        <v>290</v>
      </c>
      <c r="DT9" s="2" t="s">
        <v>326</v>
      </c>
      <c r="DU9" s="2" t="s">
        <v>214</v>
      </c>
      <c r="DV9" s="2" t="s">
        <v>202</v>
      </c>
      <c r="DW9" s="4">
        <v>1</v>
      </c>
      <c r="DX9" s="8">
        <v>84.25</v>
      </c>
      <c r="DY9" s="4">
        <v>8</v>
      </c>
      <c r="DZ9" s="8">
        <v>656.8</v>
      </c>
      <c r="EA9" s="7">
        <v>-0.875</v>
      </c>
      <c r="EB9" s="7">
        <v>-0.8717</v>
      </c>
      <c r="EC9" s="2" t="s">
        <v>212</v>
      </c>
      <c r="ED9" s="2" t="s">
        <v>199</v>
      </c>
      <c r="EE9" s="2" t="s">
        <v>291</v>
      </c>
      <c r="EF9" s="2" t="s">
        <v>292</v>
      </c>
      <c r="EG9" s="2" t="s">
        <v>214</v>
      </c>
      <c r="EH9" s="2" t="s">
        <v>202</v>
      </c>
      <c r="EI9" s="4"/>
      <c r="EJ9" s="8"/>
      <c r="EK9" s="4"/>
      <c r="EL9" s="8"/>
      <c r="EM9" s="7"/>
      <c r="EN9" s="7"/>
      <c r="EO9" s="2" t="s">
        <v>212</v>
      </c>
      <c r="EP9" s="2" t="s">
        <v>199</v>
      </c>
      <c r="EQ9" s="2" t="s">
        <v>293</v>
      </c>
      <c r="ER9" s="2" t="s">
        <v>297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226</v>
      </c>
      <c r="FD9" s="2" t="s">
        <v>327</v>
      </c>
      <c r="FE9" s="2" t="s">
        <v>214</v>
      </c>
      <c r="FF9" s="2" t="s">
        <v>202</v>
      </c>
      <c r="FG9" s="4"/>
      <c r="FH9" s="8"/>
      <c r="FI9" s="4">
        <v>1</v>
      </c>
      <c r="FJ9" s="8">
        <v>84.54</v>
      </c>
      <c r="FK9" s="7">
        <v>-1</v>
      </c>
      <c r="FL9" s="7">
        <v>-1</v>
      </c>
      <c r="FM9" s="2" t="s">
        <v>212</v>
      </c>
      <c r="FN9" s="2" t="s">
        <v>199</v>
      </c>
      <c r="FO9" s="2" t="s">
        <v>296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298</v>
      </c>
      <c r="GB9" s="2" t="s">
        <v>329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231</v>
      </c>
      <c r="GL9" s="2" t="s">
        <v>199</v>
      </c>
      <c r="GM9" s="2" t="s">
        <v>202</v>
      </c>
      <c r="GN9" s="2" t="s">
        <v>202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232</v>
      </c>
      <c r="GZ9" s="2" t="s">
        <v>330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291</v>
      </c>
      <c r="HL9" s="2" t="s">
        <v>296</v>
      </c>
      <c r="HM9" s="2" t="s">
        <v>214</v>
      </c>
      <c r="HN9" s="2" t="s">
        <v>202</v>
      </c>
      <c r="HO9" s="4">
        <v>1</v>
      </c>
      <c r="HP9" s="8">
        <v>84.24</v>
      </c>
      <c r="HQ9" s="4"/>
      <c r="HR9" s="8"/>
      <c r="HS9" s="7"/>
      <c r="HT9" s="7"/>
      <c r="HU9" s="2" t="s">
        <v>212</v>
      </c>
      <c r="HV9" s="2" t="s">
        <v>199</v>
      </c>
      <c r="HW9" s="2" t="s">
        <v>302</v>
      </c>
      <c r="HX9" s="2" t="s">
        <v>219</v>
      </c>
      <c r="HY9" s="2" t="s">
        <v>214</v>
      </c>
      <c r="HZ9" s="2" t="s">
        <v>202</v>
      </c>
      <c r="IA9" s="4"/>
      <c r="IB9" s="8"/>
      <c r="IC9" s="4">
        <v>1</v>
      </c>
      <c r="ID9" s="8">
        <v>82.11</v>
      </c>
      <c r="IE9" s="7">
        <v>-1</v>
      </c>
      <c r="IF9" s="7">
        <v>-1</v>
      </c>
      <c r="IG9" s="2" t="s">
        <v>212</v>
      </c>
      <c r="IH9" s="2" t="s">
        <v>199</v>
      </c>
      <c r="II9" s="2" t="s">
        <v>238</v>
      </c>
      <c r="IJ9" s="2" t="s">
        <v>331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212</v>
      </c>
      <c r="IT9" s="2" t="s">
        <v>199</v>
      </c>
      <c r="IU9" s="2" t="s">
        <v>332</v>
      </c>
      <c r="IV9" s="2" t="s">
        <v>333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240</v>
      </c>
      <c r="JH9" s="2" t="s">
        <v>334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242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202</v>
      </c>
      <c r="KD9" s="2" t="s">
        <v>202</v>
      </c>
      <c r="KE9" s="2" t="s">
        <v>202</v>
      </c>
      <c r="KF9" s="2" t="s">
        <v>202</v>
      </c>
      <c r="KG9" s="2" t="s">
        <v>202</v>
      </c>
      <c r="KH9" s="2" t="s">
        <v>202</v>
      </c>
      <c r="KI9" s="4"/>
      <c r="KJ9" s="8"/>
      <c r="KK9" s="4">
        <v>2</v>
      </c>
      <c r="KL9" s="8">
        <v>164.22</v>
      </c>
      <c r="KM9" s="7">
        <v>-1</v>
      </c>
      <c r="KN9" s="7">
        <v>-1</v>
      </c>
      <c r="KO9" s="2" t="s">
        <v>212</v>
      </c>
      <c r="KP9" s="2" t="s">
        <v>235</v>
      </c>
      <c r="KQ9" s="2" t="s">
        <v>335</v>
      </c>
      <c r="KR9" s="2" t="s">
        <v>307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235</v>
      </c>
      <c r="LC9" s="2" t="s">
        <v>308</v>
      </c>
      <c r="LD9" s="2" t="s">
        <v>336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309</v>
      </c>
      <c r="LP9" s="2" t="s">
        <v>287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212</v>
      </c>
      <c r="LZ9" s="2" t="s">
        <v>199</v>
      </c>
      <c r="MA9" s="2" t="s">
        <v>311</v>
      </c>
      <c r="MB9" s="2" t="s">
        <v>337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199</v>
      </c>
      <c r="MM9" s="2" t="s">
        <v>248</v>
      </c>
      <c r="MN9" s="2" t="s">
        <v>338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212</v>
      </c>
      <c r="MX9" s="2" t="s">
        <v>199</v>
      </c>
      <c r="MY9" s="2" t="s">
        <v>339</v>
      </c>
      <c r="MZ9" s="2" t="s">
        <v>340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212</v>
      </c>
      <c r="NJ9" s="2" t="s">
        <v>250</v>
      </c>
      <c r="NK9" s="2" t="s">
        <v>316</v>
      </c>
      <c r="NL9" s="2" t="s">
        <v>341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202</v>
      </c>
      <c r="NV9" s="2" t="s">
        <v>202</v>
      </c>
      <c r="NW9" s="2" t="s">
        <v>202</v>
      </c>
      <c r="NX9" s="2" t="s">
        <v>202</v>
      </c>
      <c r="NY9" s="2" t="s">
        <v>202</v>
      </c>
      <c r="NZ9" s="2" t="s">
        <v>202</v>
      </c>
      <c r="OA9" s="4"/>
      <c r="OB9" s="8"/>
      <c r="OC9" s="4"/>
      <c r="OD9" s="8"/>
      <c r="OE9" s="7"/>
      <c r="OF9" s="7"/>
      <c r="OG9" s="2" t="s">
        <v>253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212</v>
      </c>
      <c r="OT9" s="2" t="s">
        <v>199</v>
      </c>
      <c r="OU9" s="2" t="s">
        <v>254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202</v>
      </c>
      <c r="PF9" s="2" t="s">
        <v>202</v>
      </c>
      <c r="PG9" s="2" t="s">
        <v>202</v>
      </c>
      <c r="PH9" s="2" t="s">
        <v>202</v>
      </c>
      <c r="PI9" s="2" t="s">
        <v>202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235</v>
      </c>
      <c r="PS9" s="2" t="s">
        <v>342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253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212</v>
      </c>
      <c r="QP9" s="2" t="s">
        <v>235</v>
      </c>
      <c r="QQ9" s="2" t="s">
        <v>320</v>
      </c>
      <c r="QR9" s="2" t="s">
        <v>321</v>
      </c>
      <c r="QS9" s="2" t="s">
        <v>214</v>
      </c>
      <c r="QT9" s="2" t="s">
        <v>202</v>
      </c>
      <c r="QU9" s="4">
        <v>1433</v>
      </c>
      <c r="QV9" s="4"/>
      <c r="QW9" s="4"/>
      <c r="QX9" s="4"/>
      <c r="QY9" s="4">
        <v>65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100</v>
      </c>
      <c r="SF9" s="4">
        <v>500</v>
      </c>
      <c r="SG9" s="4"/>
      <c r="SH9" s="4"/>
      <c r="SI9" s="4">
        <v>300</v>
      </c>
      <c r="SJ9" s="4"/>
      <c r="SK9" s="4"/>
      <c r="SL9" s="4"/>
      <c r="SM9" s="4"/>
      <c r="SN9" s="4"/>
      <c r="SO9" s="4"/>
      <c r="SP9" s="4"/>
      <c r="SQ9" s="4">
        <v>450</v>
      </c>
      <c r="SR9" s="4"/>
      <c r="SS9" s="4"/>
      <c r="ST9" s="4"/>
      <c r="SU9" s="4">
        <v>250</v>
      </c>
      <c r="SV9" s="4"/>
      <c r="SW9" s="4">
        <v>700</v>
      </c>
      <c r="SX9" s="4"/>
      <c r="SY9" s="4"/>
      <c r="SZ9" s="4"/>
      <c r="TA9" s="4"/>
      <c r="TB9" s="4"/>
      <c r="TC9" s="4">
        <v>160</v>
      </c>
      <c r="TD9" s="4"/>
      <c r="TE9" s="4"/>
      <c r="TF9" s="4"/>
      <c r="TG9" s="4">
        <v>130</v>
      </c>
      <c r="TH9" s="4">
        <v>400</v>
      </c>
      <c r="TI9" s="4"/>
      <c r="TJ9" s="4">
        <v>200</v>
      </c>
      <c r="TK9" s="4"/>
      <c r="TL9" s="4"/>
      <c r="TM9" s="4"/>
    </row>
    <row r="10">
      <c r="A10" s="2" t="s">
        <v>343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344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345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346</v>
      </c>
      <c r="Z10" s="4">
        <v>1164</v>
      </c>
      <c r="AA10" s="4">
        <f>=ROUNDDOWN(30.6315789473684,0)</f>
      </c>
      <c r="AB10" s="5">
        <v>38</v>
      </c>
      <c r="AC10" s="2" t="s">
        <v>347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30</v>
      </c>
      <c r="AQ10" s="8">
        <v>2080.02</v>
      </c>
      <c r="AR10" s="4">
        <v>10</v>
      </c>
      <c r="AS10" s="8">
        <v>735.11</v>
      </c>
      <c r="AT10" s="7">
        <v>2</v>
      </c>
      <c r="AU10" s="7">
        <v>1.8295</v>
      </c>
      <c r="AV10" s="4">
        <v>52</v>
      </c>
      <c r="AW10" s="8">
        <v>3993.34</v>
      </c>
      <c r="AX10" s="4">
        <v>29</v>
      </c>
      <c r="AY10" s="8">
        <v>2519.05</v>
      </c>
      <c r="AZ10" s="7">
        <v>0.7931</v>
      </c>
      <c r="BA10" s="7">
        <v>0.5853</v>
      </c>
      <c r="BB10" s="7">
        <v>0.5209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0.1821</v>
      </c>
      <c r="BJ10" s="4">
        <v>30</v>
      </c>
      <c r="BK10" s="8">
        <v>2080.02</v>
      </c>
      <c r="BL10" s="2" t="s">
        <v>348</v>
      </c>
      <c r="BM10" s="7">
        <v>1</v>
      </c>
      <c r="BN10" s="7">
        <v>1</v>
      </c>
      <c r="BO10" s="4">
        <v>10</v>
      </c>
      <c r="BP10" s="8">
        <v>740.6</v>
      </c>
      <c r="BQ10" s="4">
        <v>7</v>
      </c>
      <c r="BR10" s="8">
        <v>518.42</v>
      </c>
      <c r="BS10" s="7">
        <v>0.4286</v>
      </c>
      <c r="BT10" s="7">
        <v>0.4286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4</v>
      </c>
      <c r="CB10" s="8">
        <v>280</v>
      </c>
      <c r="CC10" s="4"/>
      <c r="CD10" s="8"/>
      <c r="CE10" s="7"/>
      <c r="CF10" s="7"/>
      <c r="CG10" s="2" t="s">
        <v>212</v>
      </c>
      <c r="CH10" s="2" t="s">
        <v>199</v>
      </c>
      <c r="CI10" s="2" t="s">
        <v>349</v>
      </c>
      <c r="CJ10" s="2" t="s">
        <v>350</v>
      </c>
      <c r="CK10" s="2" t="s">
        <v>214</v>
      </c>
      <c r="CL10" s="2" t="s">
        <v>202</v>
      </c>
      <c r="CM10" s="4">
        <v>6</v>
      </c>
      <c r="CN10" s="8">
        <v>438.18</v>
      </c>
      <c r="CO10" s="4">
        <v>2</v>
      </c>
      <c r="CP10" s="8">
        <v>146.06</v>
      </c>
      <c r="CQ10" s="7">
        <v>2</v>
      </c>
      <c r="CR10" s="7">
        <v>2</v>
      </c>
      <c r="CS10" s="2" t="s">
        <v>212</v>
      </c>
      <c r="CT10" s="2" t="s">
        <v>199</v>
      </c>
      <c r="CU10" s="2" t="s">
        <v>351</v>
      </c>
      <c r="CV10" s="2" t="s">
        <v>352</v>
      </c>
      <c r="CW10" s="2" t="s">
        <v>214</v>
      </c>
      <c r="CX10" s="2" t="s">
        <v>202</v>
      </c>
      <c r="CY10" s="4">
        <v>3</v>
      </c>
      <c r="CZ10" s="8">
        <v>175.96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353</v>
      </c>
      <c r="DH10" s="2" t="s">
        <v>354</v>
      </c>
      <c r="DI10" s="2" t="s">
        <v>214</v>
      </c>
      <c r="DJ10" s="2" t="s">
        <v>202</v>
      </c>
      <c r="DK10" s="4">
        <v>2</v>
      </c>
      <c r="DL10" s="8">
        <v>131.16</v>
      </c>
      <c r="DM10" s="4">
        <v>1</v>
      </c>
      <c r="DN10" s="8">
        <v>70.63</v>
      </c>
      <c r="DO10" s="7">
        <v>1</v>
      </c>
      <c r="DP10" s="7">
        <v>0.857</v>
      </c>
      <c r="DQ10" s="2" t="s">
        <v>212</v>
      </c>
      <c r="DR10" s="2" t="s">
        <v>199</v>
      </c>
      <c r="DS10" s="2" t="s">
        <v>355</v>
      </c>
      <c r="DT10" s="2" t="s">
        <v>356</v>
      </c>
      <c r="DU10" s="2" t="s">
        <v>214</v>
      </c>
      <c r="DV10" s="2" t="s">
        <v>202</v>
      </c>
      <c r="DW10" s="4"/>
      <c r="DX10" s="8"/>
      <c r="DY10" s="4"/>
      <c r="DZ10" s="8"/>
      <c r="EA10" s="7"/>
      <c r="EB10" s="7"/>
      <c r="EC10" s="2" t="s">
        <v>212</v>
      </c>
      <c r="ED10" s="2" t="s">
        <v>199</v>
      </c>
      <c r="EE10" s="2" t="s">
        <v>357</v>
      </c>
      <c r="EF10" s="2" t="s">
        <v>358</v>
      </c>
      <c r="EG10" s="2" t="s">
        <v>214</v>
      </c>
      <c r="EH10" s="2" t="s">
        <v>202</v>
      </c>
      <c r="EI10" s="4">
        <v>3</v>
      </c>
      <c r="EJ10" s="8">
        <v>185.64</v>
      </c>
      <c r="EK10" s="4"/>
      <c r="EL10" s="8"/>
      <c r="EM10" s="7"/>
      <c r="EN10" s="7"/>
      <c r="EO10" s="2" t="s">
        <v>212</v>
      </c>
      <c r="EP10" s="2" t="s">
        <v>199</v>
      </c>
      <c r="EQ10" s="2" t="s">
        <v>359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360</v>
      </c>
      <c r="FD10" s="2" t="s">
        <v>361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362</v>
      </c>
      <c r="FP10" s="2" t="s">
        <v>202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363</v>
      </c>
      <c r="GB10" s="2" t="s">
        <v>364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231</v>
      </c>
      <c r="GL10" s="2" t="s">
        <v>199</v>
      </c>
      <c r="GM10" s="2" t="s">
        <v>202</v>
      </c>
      <c r="GN10" s="2" t="s">
        <v>202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365</v>
      </c>
      <c r="GZ10" s="2" t="s">
        <v>366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359</v>
      </c>
      <c r="HL10" s="2" t="s">
        <v>367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253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>
        <v>2</v>
      </c>
      <c r="IB10" s="8">
        <v>128.48</v>
      </c>
      <c r="IC10" s="4"/>
      <c r="ID10" s="8"/>
      <c r="IE10" s="7"/>
      <c r="IF10" s="7"/>
      <c r="IG10" s="2" t="s">
        <v>212</v>
      </c>
      <c r="IH10" s="2" t="s">
        <v>199</v>
      </c>
      <c r="II10" s="2" t="s">
        <v>368</v>
      </c>
      <c r="IJ10" s="2" t="s">
        <v>369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370</v>
      </c>
      <c r="IV10" s="2" t="s">
        <v>371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372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242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202</v>
      </c>
      <c r="KD10" s="2" t="s">
        <v>202</v>
      </c>
      <c r="KE10" s="2" t="s">
        <v>202</v>
      </c>
      <c r="KF10" s="2" t="s">
        <v>202</v>
      </c>
      <c r="KG10" s="2" t="s">
        <v>202</v>
      </c>
      <c r="KH10" s="2" t="s">
        <v>202</v>
      </c>
      <c r="KI10" s="4"/>
      <c r="KJ10" s="8"/>
      <c r="KK10" s="4"/>
      <c r="KL10" s="8"/>
      <c r="KM10" s="7"/>
      <c r="KN10" s="7"/>
      <c r="KO10" s="2" t="s">
        <v>212</v>
      </c>
      <c r="KP10" s="2" t="s">
        <v>235</v>
      </c>
      <c r="KQ10" s="2" t="s">
        <v>373</v>
      </c>
      <c r="KR10" s="2" t="s">
        <v>374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253</v>
      </c>
      <c r="LB10" s="2" t="s">
        <v>199</v>
      </c>
      <c r="LC10" s="2" t="s">
        <v>202</v>
      </c>
      <c r="LD10" s="2" t="s">
        <v>202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253</v>
      </c>
      <c r="LN10" s="2" t="s">
        <v>199</v>
      </c>
      <c r="LO10" s="2" t="s">
        <v>202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231</v>
      </c>
      <c r="LZ10" s="2" t="s">
        <v>199</v>
      </c>
      <c r="MA10" s="2" t="s">
        <v>202</v>
      </c>
      <c r="MB10" s="2" t="s">
        <v>202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199</v>
      </c>
      <c r="MM10" s="2" t="s">
        <v>375</v>
      </c>
      <c r="MN10" s="2" t="s">
        <v>202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253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212</v>
      </c>
      <c r="NJ10" s="2" t="s">
        <v>250</v>
      </c>
      <c r="NK10" s="2" t="s">
        <v>305</v>
      </c>
      <c r="NL10" s="2" t="s">
        <v>376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253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253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212</v>
      </c>
      <c r="OT10" s="2" t="s">
        <v>199</v>
      </c>
      <c r="OU10" s="2" t="s">
        <v>377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242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202</v>
      </c>
      <c r="PR10" s="2" t="s">
        <v>202</v>
      </c>
      <c r="PS10" s="2" t="s">
        <v>202</v>
      </c>
      <c r="PT10" s="2" t="s">
        <v>202</v>
      </c>
      <c r="PU10" s="2" t="s">
        <v>202</v>
      </c>
      <c r="PV10" s="2" t="s">
        <v>202</v>
      </c>
      <c r="PW10" s="4"/>
      <c r="PX10" s="8"/>
      <c r="PY10" s="4"/>
      <c r="PZ10" s="8"/>
      <c r="QA10" s="7"/>
      <c r="QB10" s="7"/>
      <c r="QC10" s="2" t="s">
        <v>253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1154</v>
      </c>
      <c r="QV10" s="4"/>
      <c r="QW10" s="4"/>
      <c r="QX10" s="4"/>
      <c r="QY10" s="4"/>
      <c r="QZ10" s="4"/>
      <c r="RA10" s="4"/>
      <c r="RB10" s="4">
        <v>10</v>
      </c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>
        <v>300</v>
      </c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>
        <v>150</v>
      </c>
      <c r="TB10" s="4"/>
      <c r="TC10" s="4"/>
      <c r="TD10" s="4"/>
      <c r="TE10" s="4"/>
      <c r="TF10" s="4"/>
      <c r="TG10" s="4"/>
      <c r="TH10" s="4"/>
      <c r="TI10" s="4"/>
      <c r="TJ10" s="4"/>
      <c r="TK10" s="4">
        <v>500</v>
      </c>
      <c r="TL10" s="4"/>
      <c r="TM10" s="4"/>
    </row>
    <row r="11">
      <c r="A11" s="2" t="s">
        <v>378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256</v>
      </c>
      <c r="K11" s="2" t="s">
        <v>344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345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346</v>
      </c>
      <c r="Z11" s="4">
        <v>1312</v>
      </c>
      <c r="AA11" s="4">
        <f>=ROUNDDOWN(37.4857142857143,0)</f>
      </c>
      <c r="AB11" s="5">
        <v>35</v>
      </c>
      <c r="AC11" s="2" t="s">
        <v>379</v>
      </c>
      <c r="AD11" s="4">
        <v>250</v>
      </c>
      <c r="AE11" s="4">
        <v>250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22</v>
      </c>
      <c r="AQ11" s="8">
        <v>1913.32</v>
      </c>
      <c r="AR11" s="4">
        <v>19</v>
      </c>
      <c r="AS11" s="8">
        <v>1783.94</v>
      </c>
      <c r="AT11" s="7">
        <v>0.1579</v>
      </c>
      <c r="AU11" s="7">
        <v>0.0725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0.4791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22</v>
      </c>
      <c r="BK11" s="8">
        <v>1913.32</v>
      </c>
      <c r="BL11" s="2" t="s">
        <v>380</v>
      </c>
      <c r="BM11" s="7">
        <v>1</v>
      </c>
      <c r="BN11" s="7">
        <v>1</v>
      </c>
      <c r="BO11" s="4">
        <v>12</v>
      </c>
      <c r="BP11" s="8">
        <v>1083</v>
      </c>
      <c r="BQ11" s="4">
        <v>10</v>
      </c>
      <c r="BR11" s="8">
        <v>902.5</v>
      </c>
      <c r="BS11" s="7">
        <v>0.2</v>
      </c>
      <c r="BT11" s="7">
        <v>0.2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1</v>
      </c>
      <c r="CB11" s="8">
        <v>85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349</v>
      </c>
      <c r="CJ11" s="2" t="s">
        <v>381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2</v>
      </c>
      <c r="CP11" s="8">
        <v>177.36</v>
      </c>
      <c r="CQ11" s="7">
        <v>0.5</v>
      </c>
      <c r="CR11" s="7">
        <v>0.5</v>
      </c>
      <c r="CS11" s="2" t="s">
        <v>212</v>
      </c>
      <c r="CT11" s="2" t="s">
        <v>199</v>
      </c>
      <c r="CU11" s="2" t="s">
        <v>351</v>
      </c>
      <c r="CV11" s="2" t="s">
        <v>382</v>
      </c>
      <c r="CW11" s="2" t="s">
        <v>214</v>
      </c>
      <c r="CX11" s="2" t="s">
        <v>202</v>
      </c>
      <c r="CY11" s="4">
        <v>1</v>
      </c>
      <c r="CZ11" s="8">
        <v>77.01</v>
      </c>
      <c r="DA11" s="4">
        <v>1</v>
      </c>
      <c r="DB11" s="8">
        <v>81.82</v>
      </c>
      <c r="DC11" s="7"/>
      <c r="DD11" s="7">
        <v>-0.0588</v>
      </c>
      <c r="DE11" s="2" t="s">
        <v>212</v>
      </c>
      <c r="DF11" s="2" t="s">
        <v>199</v>
      </c>
      <c r="DG11" s="2" t="s">
        <v>353</v>
      </c>
      <c r="DH11" s="2" t="s">
        <v>305</v>
      </c>
      <c r="DI11" s="2" t="s">
        <v>214</v>
      </c>
      <c r="DJ11" s="2" t="s">
        <v>202</v>
      </c>
      <c r="DK11" s="4">
        <v>2</v>
      </c>
      <c r="DL11" s="8">
        <v>163.62</v>
      </c>
      <c r="DM11" s="4">
        <v>3</v>
      </c>
      <c r="DN11" s="8">
        <v>260.76</v>
      </c>
      <c r="DO11" s="7">
        <v>-0.3333</v>
      </c>
      <c r="DP11" s="7">
        <v>-0.3725</v>
      </c>
      <c r="DQ11" s="2" t="s">
        <v>212</v>
      </c>
      <c r="DR11" s="2" t="s">
        <v>199</v>
      </c>
      <c r="DS11" s="2" t="s">
        <v>355</v>
      </c>
      <c r="DT11" s="2" t="s">
        <v>383</v>
      </c>
      <c r="DU11" s="2" t="s">
        <v>214</v>
      </c>
      <c r="DV11" s="2" t="s">
        <v>202</v>
      </c>
      <c r="DW11" s="4"/>
      <c r="DX11" s="8"/>
      <c r="DY11" s="4">
        <v>1</v>
      </c>
      <c r="DZ11" s="8">
        <v>109.48</v>
      </c>
      <c r="EA11" s="7">
        <v>-1</v>
      </c>
      <c r="EB11" s="7">
        <v>-1</v>
      </c>
      <c r="EC11" s="2" t="s">
        <v>212</v>
      </c>
      <c r="ED11" s="2" t="s">
        <v>199</v>
      </c>
      <c r="EE11" s="2" t="s">
        <v>357</v>
      </c>
      <c r="EF11" s="2" t="s">
        <v>384</v>
      </c>
      <c r="EG11" s="2" t="s">
        <v>214</v>
      </c>
      <c r="EH11" s="2" t="s">
        <v>202</v>
      </c>
      <c r="EI11" s="4">
        <v>2</v>
      </c>
      <c r="EJ11" s="8">
        <v>154.4</v>
      </c>
      <c r="EK11" s="4">
        <v>1</v>
      </c>
      <c r="EL11" s="8">
        <v>82.03</v>
      </c>
      <c r="EM11" s="7">
        <v>1</v>
      </c>
      <c r="EN11" s="7">
        <v>0.8822</v>
      </c>
      <c r="EO11" s="2" t="s">
        <v>212</v>
      </c>
      <c r="EP11" s="2" t="s">
        <v>199</v>
      </c>
      <c r="EQ11" s="2" t="s">
        <v>359</v>
      </c>
      <c r="ER11" s="2" t="s">
        <v>383</v>
      </c>
      <c r="ES11" s="2" t="s">
        <v>214</v>
      </c>
      <c r="ET11" s="2" t="s">
        <v>202</v>
      </c>
      <c r="EU11" s="4"/>
      <c r="EV11" s="8"/>
      <c r="EW11" s="4"/>
      <c r="EX11" s="8"/>
      <c r="EY11" s="7"/>
      <c r="EZ11" s="7"/>
      <c r="FA11" s="2" t="s">
        <v>212</v>
      </c>
      <c r="FB11" s="2" t="s">
        <v>199</v>
      </c>
      <c r="FC11" s="2" t="s">
        <v>360</v>
      </c>
      <c r="FD11" s="2" t="s">
        <v>385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362</v>
      </c>
      <c r="FP11" s="2" t="s">
        <v>202</v>
      </c>
      <c r="FQ11" s="2" t="s">
        <v>214</v>
      </c>
      <c r="FR11" s="2" t="s">
        <v>202</v>
      </c>
      <c r="FS11" s="4">
        <v>1</v>
      </c>
      <c r="FT11" s="8">
        <v>84.25</v>
      </c>
      <c r="FU11" s="4"/>
      <c r="FV11" s="8"/>
      <c r="FW11" s="7"/>
      <c r="FX11" s="7"/>
      <c r="FY11" s="2" t="s">
        <v>212</v>
      </c>
      <c r="FZ11" s="2" t="s">
        <v>199</v>
      </c>
      <c r="GA11" s="2" t="s">
        <v>363</v>
      </c>
      <c r="GB11" s="2" t="s">
        <v>386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231</v>
      </c>
      <c r="GL11" s="2" t="s">
        <v>199</v>
      </c>
      <c r="GM11" s="2" t="s">
        <v>202</v>
      </c>
      <c r="GN11" s="2" t="s">
        <v>202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232</v>
      </c>
      <c r="GZ11" s="2" t="s">
        <v>266</v>
      </c>
      <c r="HA11" s="2" t="s">
        <v>214</v>
      </c>
      <c r="HB11" s="2" t="s">
        <v>202</v>
      </c>
      <c r="HC11" s="4"/>
      <c r="HD11" s="8"/>
      <c r="HE11" s="4">
        <v>1</v>
      </c>
      <c r="HF11" s="8">
        <v>169.99</v>
      </c>
      <c r="HG11" s="7">
        <v>-1</v>
      </c>
      <c r="HH11" s="7">
        <v>-1</v>
      </c>
      <c r="HI11" s="2" t="s">
        <v>212</v>
      </c>
      <c r="HJ11" s="2" t="s">
        <v>199</v>
      </c>
      <c r="HK11" s="2" t="s">
        <v>359</v>
      </c>
      <c r="HL11" s="2" t="s">
        <v>305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253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368</v>
      </c>
      <c r="IJ11" s="2" t="s">
        <v>387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370</v>
      </c>
      <c r="IV11" s="2" t="s">
        <v>388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372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242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202</v>
      </c>
      <c r="KD11" s="2" t="s">
        <v>202</v>
      </c>
      <c r="KE11" s="2" t="s">
        <v>202</v>
      </c>
      <c r="KF11" s="2" t="s">
        <v>202</v>
      </c>
      <c r="KG11" s="2" t="s">
        <v>202</v>
      </c>
      <c r="KH11" s="2" t="s">
        <v>202</v>
      </c>
      <c r="KI11" s="4"/>
      <c r="KJ11" s="8"/>
      <c r="KK11" s="4"/>
      <c r="KL11" s="8"/>
      <c r="KM11" s="7"/>
      <c r="KN11" s="7"/>
      <c r="KO11" s="2" t="s">
        <v>212</v>
      </c>
      <c r="KP11" s="2" t="s">
        <v>235</v>
      </c>
      <c r="KQ11" s="2" t="s">
        <v>373</v>
      </c>
      <c r="KR11" s="2" t="s">
        <v>389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253</v>
      </c>
      <c r="LB11" s="2" t="s">
        <v>199</v>
      </c>
      <c r="LC11" s="2" t="s">
        <v>202</v>
      </c>
      <c r="LD11" s="2" t="s">
        <v>202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253</v>
      </c>
      <c r="LN11" s="2" t="s">
        <v>199</v>
      </c>
      <c r="LO11" s="2" t="s">
        <v>202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231</v>
      </c>
      <c r="LZ11" s="2" t="s">
        <v>199</v>
      </c>
      <c r="MA11" s="2" t="s">
        <v>202</v>
      </c>
      <c r="MB11" s="2" t="s">
        <v>202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199</v>
      </c>
      <c r="MM11" s="2" t="s">
        <v>375</v>
      </c>
      <c r="MN11" s="2" t="s">
        <v>390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253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212</v>
      </c>
      <c r="NJ11" s="2" t="s">
        <v>250</v>
      </c>
      <c r="NK11" s="2" t="s">
        <v>305</v>
      </c>
      <c r="NL11" s="2" t="s">
        <v>391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253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253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212</v>
      </c>
      <c r="OT11" s="2" t="s">
        <v>199</v>
      </c>
      <c r="OU11" s="2" t="s">
        <v>377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242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202</v>
      </c>
      <c r="PR11" s="2" t="s">
        <v>202</v>
      </c>
      <c r="PS11" s="2" t="s">
        <v>202</v>
      </c>
      <c r="PT11" s="2" t="s">
        <v>202</v>
      </c>
      <c r="PU11" s="2" t="s">
        <v>202</v>
      </c>
      <c r="PV11" s="2" t="s">
        <v>202</v>
      </c>
      <c r="PW11" s="4"/>
      <c r="PX11" s="8"/>
      <c r="PY11" s="4"/>
      <c r="PZ11" s="8"/>
      <c r="QA11" s="7"/>
      <c r="QB11" s="7"/>
      <c r="QC11" s="2" t="s">
        <v>253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1312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>
        <v>250</v>
      </c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</row>
    <row r="12">
      <c r="A12" s="2" t="s">
        <v>392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393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394</v>
      </c>
      <c r="Q12" s="2" t="s">
        <v>201</v>
      </c>
      <c r="R12" s="2" t="s">
        <v>202</v>
      </c>
      <c r="S12" s="2" t="s">
        <v>395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257</v>
      </c>
      <c r="Z12" s="4">
        <v>343</v>
      </c>
      <c r="AA12" s="4">
        <f>=ROUNDDOWN(31.1818181818182,0)</f>
      </c>
      <c r="AB12" s="5">
        <v>11</v>
      </c>
      <c r="AC12" s="2" t="s">
        <v>202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8</v>
      </c>
      <c r="AQ12" s="8">
        <v>573.31</v>
      </c>
      <c r="AR12" s="4">
        <v>10</v>
      </c>
      <c r="AS12" s="8">
        <v>701.37</v>
      </c>
      <c r="AT12" s="7">
        <v>-0.2</v>
      </c>
      <c r="AU12" s="7">
        <v>-0.1826</v>
      </c>
      <c r="AV12" s="4">
        <v>17</v>
      </c>
      <c r="AW12" s="8">
        <v>1380.31</v>
      </c>
      <c r="AX12" s="4">
        <v>15</v>
      </c>
      <c r="AY12" s="8">
        <v>1144.47</v>
      </c>
      <c r="AZ12" s="7">
        <v>0.1333</v>
      </c>
      <c r="BA12" s="7">
        <v>0.2061</v>
      </c>
      <c r="BB12" s="7">
        <v>0.4153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0.0629</v>
      </c>
      <c r="BJ12" s="4">
        <v>8</v>
      </c>
      <c r="BK12" s="8">
        <v>573.31</v>
      </c>
      <c r="BL12" s="2" t="s">
        <v>396</v>
      </c>
      <c r="BM12" s="7">
        <v>1</v>
      </c>
      <c r="BN12" s="7">
        <v>1</v>
      </c>
      <c r="BO12" s="4">
        <v>4</v>
      </c>
      <c r="BP12" s="8">
        <v>293.36</v>
      </c>
      <c r="BQ12" s="4">
        <v>2</v>
      </c>
      <c r="BR12" s="8">
        <v>146.68</v>
      </c>
      <c r="BS12" s="7">
        <v>1</v>
      </c>
      <c r="BT12" s="7">
        <v>1</v>
      </c>
      <c r="BU12" s="2" t="s">
        <v>212</v>
      </c>
      <c r="BV12" s="2" t="s">
        <v>199</v>
      </c>
      <c r="BW12" s="2" t="s">
        <v>202</v>
      </c>
      <c r="BX12" s="2" t="s">
        <v>397</v>
      </c>
      <c r="BY12" s="2" t="s">
        <v>214</v>
      </c>
      <c r="BZ12" s="2" t="s">
        <v>202</v>
      </c>
      <c r="CA12" s="4">
        <v>1</v>
      </c>
      <c r="CB12" s="8">
        <v>70</v>
      </c>
      <c r="CC12" s="4">
        <v>2</v>
      </c>
      <c r="CD12" s="8">
        <v>140</v>
      </c>
      <c r="CE12" s="7">
        <v>-0.5</v>
      </c>
      <c r="CF12" s="7">
        <v>-0.5</v>
      </c>
      <c r="CG12" s="2" t="s">
        <v>212</v>
      </c>
      <c r="CH12" s="2" t="s">
        <v>199</v>
      </c>
      <c r="CI12" s="2" t="s">
        <v>398</v>
      </c>
      <c r="CJ12" s="2" t="s">
        <v>399</v>
      </c>
      <c r="CK12" s="2" t="s">
        <v>214</v>
      </c>
      <c r="CL12" s="2" t="s">
        <v>202</v>
      </c>
      <c r="CM12" s="4">
        <v>2</v>
      </c>
      <c r="CN12" s="8">
        <v>141.26</v>
      </c>
      <c r="CO12" s="4">
        <v>1</v>
      </c>
      <c r="CP12" s="8">
        <v>70.63</v>
      </c>
      <c r="CQ12" s="7">
        <v>1</v>
      </c>
      <c r="CR12" s="7">
        <v>1</v>
      </c>
      <c r="CS12" s="2" t="s">
        <v>212</v>
      </c>
      <c r="CT12" s="2" t="s">
        <v>199</v>
      </c>
      <c r="CU12" s="2" t="s">
        <v>217</v>
      </c>
      <c r="CV12" s="2" t="s">
        <v>261</v>
      </c>
      <c r="CW12" s="2" t="s">
        <v>214</v>
      </c>
      <c r="CX12" s="2" t="s">
        <v>202</v>
      </c>
      <c r="CY12" s="4"/>
      <c r="CZ12" s="8"/>
      <c r="DA12" s="4">
        <v>1</v>
      </c>
      <c r="DB12" s="8">
        <v>66.49</v>
      </c>
      <c r="DC12" s="7">
        <v>-1</v>
      </c>
      <c r="DD12" s="7">
        <v>-1</v>
      </c>
      <c r="DE12" s="2" t="s">
        <v>212</v>
      </c>
      <c r="DF12" s="2" t="s">
        <v>199</v>
      </c>
      <c r="DG12" s="2" t="s">
        <v>219</v>
      </c>
      <c r="DH12" s="2" t="s">
        <v>400</v>
      </c>
      <c r="DI12" s="2" t="s">
        <v>214</v>
      </c>
      <c r="DJ12" s="2" t="s">
        <v>202</v>
      </c>
      <c r="DK12" s="4"/>
      <c r="DL12" s="8"/>
      <c r="DM12" s="4">
        <v>2</v>
      </c>
      <c r="DN12" s="8">
        <v>141.26</v>
      </c>
      <c r="DO12" s="7">
        <v>-1</v>
      </c>
      <c r="DP12" s="7">
        <v>-1</v>
      </c>
      <c r="DQ12" s="2" t="s">
        <v>212</v>
      </c>
      <c r="DR12" s="2" t="s">
        <v>199</v>
      </c>
      <c r="DS12" s="2" t="s">
        <v>257</v>
      </c>
      <c r="DT12" s="2" t="s">
        <v>221</v>
      </c>
      <c r="DU12" s="2" t="s">
        <v>214</v>
      </c>
      <c r="DV12" s="2" t="s">
        <v>202</v>
      </c>
      <c r="DW12" s="4"/>
      <c r="DX12" s="8"/>
      <c r="DY12" s="4"/>
      <c r="DZ12" s="8"/>
      <c r="EA12" s="7"/>
      <c r="EB12" s="7"/>
      <c r="EC12" s="2" t="s">
        <v>212</v>
      </c>
      <c r="ED12" s="2" t="s">
        <v>199</v>
      </c>
      <c r="EE12" s="2" t="s">
        <v>401</v>
      </c>
      <c r="EF12" s="2" t="s">
        <v>402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262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327</v>
      </c>
      <c r="FE12" s="2" t="s">
        <v>214</v>
      </c>
      <c r="FF12" s="2" t="s">
        <v>202</v>
      </c>
      <c r="FG12" s="4">
        <v>1</v>
      </c>
      <c r="FH12" s="8">
        <v>68.69</v>
      </c>
      <c r="FI12" s="4">
        <v>1</v>
      </c>
      <c r="FJ12" s="8">
        <v>68.69</v>
      </c>
      <c r="FK12" s="7"/>
      <c r="FL12" s="7"/>
      <c r="FM12" s="2" t="s">
        <v>212</v>
      </c>
      <c r="FN12" s="2" t="s">
        <v>199</v>
      </c>
      <c r="FO12" s="2" t="s">
        <v>228</v>
      </c>
      <c r="FP12" s="2" t="s">
        <v>403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404</v>
      </c>
      <c r="FZ12" s="2" t="s">
        <v>199</v>
      </c>
      <c r="GA12" s="2" t="s">
        <v>202</v>
      </c>
      <c r="GB12" s="2" t="s">
        <v>202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231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232</v>
      </c>
      <c r="GZ12" s="2" t="s">
        <v>405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212</v>
      </c>
      <c r="HJ12" s="2" t="s">
        <v>199</v>
      </c>
      <c r="HK12" s="2" t="s">
        <v>257</v>
      </c>
      <c r="HL12" s="2" t="s">
        <v>224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404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238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231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253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242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202</v>
      </c>
      <c r="KD12" s="2" t="s">
        <v>202</v>
      </c>
      <c r="KE12" s="2" t="s">
        <v>202</v>
      </c>
      <c r="KF12" s="2" t="s">
        <v>202</v>
      </c>
      <c r="KG12" s="2" t="s">
        <v>202</v>
      </c>
      <c r="KH12" s="2" t="s">
        <v>202</v>
      </c>
      <c r="KI12" s="4"/>
      <c r="KJ12" s="8"/>
      <c r="KK12" s="4">
        <v>1</v>
      </c>
      <c r="KL12" s="8">
        <v>67.62</v>
      </c>
      <c r="KM12" s="7">
        <v>-1</v>
      </c>
      <c r="KN12" s="7">
        <v>-1</v>
      </c>
      <c r="KO12" s="2" t="s">
        <v>212</v>
      </c>
      <c r="KP12" s="2" t="s">
        <v>235</v>
      </c>
      <c r="KQ12" s="2" t="s">
        <v>406</v>
      </c>
      <c r="KR12" s="2" t="s">
        <v>407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235</v>
      </c>
      <c r="LC12" s="2" t="s">
        <v>408</v>
      </c>
      <c r="LD12" s="2" t="s">
        <v>202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212</v>
      </c>
      <c r="LN12" s="2" t="s">
        <v>199</v>
      </c>
      <c r="LO12" s="2" t="s">
        <v>246</v>
      </c>
      <c r="LP12" s="2" t="s">
        <v>409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231</v>
      </c>
      <c r="LZ12" s="2" t="s">
        <v>199</v>
      </c>
      <c r="MA12" s="2" t="s">
        <v>202</v>
      </c>
      <c r="MB12" s="2" t="s">
        <v>202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253</v>
      </c>
      <c r="ML12" s="2" t="s">
        <v>199</v>
      </c>
      <c r="MM12" s="2" t="s">
        <v>202</v>
      </c>
      <c r="MN12" s="2" t="s">
        <v>202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253</v>
      </c>
      <c r="MX12" s="2" t="s">
        <v>199</v>
      </c>
      <c r="MY12" s="2" t="s">
        <v>202</v>
      </c>
      <c r="MZ12" s="2" t="s">
        <v>202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212</v>
      </c>
      <c r="NJ12" s="2" t="s">
        <v>250</v>
      </c>
      <c r="NK12" s="2" t="s">
        <v>275</v>
      </c>
      <c r="NL12" s="2" t="s">
        <v>399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202</v>
      </c>
      <c r="NV12" s="2" t="s">
        <v>202</v>
      </c>
      <c r="NW12" s="2" t="s">
        <v>202</v>
      </c>
      <c r="NX12" s="2" t="s">
        <v>202</v>
      </c>
      <c r="NY12" s="2" t="s">
        <v>202</v>
      </c>
      <c r="NZ12" s="2" t="s">
        <v>202</v>
      </c>
      <c r="OA12" s="4"/>
      <c r="OB12" s="8"/>
      <c r="OC12" s="4"/>
      <c r="OD12" s="8"/>
      <c r="OE12" s="7"/>
      <c r="OF12" s="7"/>
      <c r="OG12" s="2" t="s">
        <v>253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212</v>
      </c>
      <c r="OT12" s="2" t="s">
        <v>199</v>
      </c>
      <c r="OU12" s="2" t="s">
        <v>254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242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231</v>
      </c>
      <c r="PR12" s="2" t="s">
        <v>235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253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231</v>
      </c>
      <c r="QP12" s="2" t="s">
        <v>235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343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410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256</v>
      </c>
      <c r="K13" s="2" t="s">
        <v>393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394</v>
      </c>
      <c r="Q13" s="2" t="s">
        <v>201</v>
      </c>
      <c r="R13" s="2" t="s">
        <v>202</v>
      </c>
      <c r="S13" s="2" t="s">
        <v>395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257</v>
      </c>
      <c r="Z13" s="4">
        <v>260</v>
      </c>
      <c r="AA13" s="4">
        <f>=ROUNDDOWN(37.1428571428571,0)</f>
      </c>
      <c r="AB13" s="5">
        <v>7</v>
      </c>
      <c r="AC13" s="2" t="s">
        <v>202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9</v>
      </c>
      <c r="AQ13" s="8">
        <v>807</v>
      </c>
      <c r="AR13" s="4">
        <v>5</v>
      </c>
      <c r="AS13" s="8">
        <v>443.1</v>
      </c>
      <c r="AT13" s="7">
        <v>0.8</v>
      </c>
      <c r="AU13" s="7">
        <v>0.8213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0.5847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9</v>
      </c>
      <c r="BK13" s="8">
        <v>807</v>
      </c>
      <c r="BL13" s="2" t="s">
        <v>411</v>
      </c>
      <c r="BM13" s="7">
        <v>1</v>
      </c>
      <c r="BN13" s="7">
        <v>1</v>
      </c>
      <c r="BO13" s="4">
        <v>8</v>
      </c>
      <c r="BP13" s="8">
        <v>722</v>
      </c>
      <c r="BQ13" s="4">
        <v>4</v>
      </c>
      <c r="BR13" s="8">
        <v>361</v>
      </c>
      <c r="BS13" s="7">
        <v>1</v>
      </c>
      <c r="BT13" s="7">
        <v>1</v>
      </c>
      <c r="BU13" s="2" t="s">
        <v>212</v>
      </c>
      <c r="BV13" s="2" t="s">
        <v>199</v>
      </c>
      <c r="BW13" s="2" t="s">
        <v>202</v>
      </c>
      <c r="BX13" s="2" t="s">
        <v>327</v>
      </c>
      <c r="BY13" s="2" t="s">
        <v>214</v>
      </c>
      <c r="BZ13" s="2" t="s">
        <v>202</v>
      </c>
      <c r="CA13" s="4">
        <v>1</v>
      </c>
      <c r="CB13" s="8">
        <v>85</v>
      </c>
      <c r="CC13" s="4"/>
      <c r="CD13" s="8"/>
      <c r="CE13" s="7"/>
      <c r="CF13" s="7"/>
      <c r="CG13" s="2" t="s">
        <v>212</v>
      </c>
      <c r="CH13" s="2" t="s">
        <v>199</v>
      </c>
      <c r="CI13" s="2" t="s">
        <v>398</v>
      </c>
      <c r="CJ13" s="2" t="s">
        <v>298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217</v>
      </c>
      <c r="CV13" s="2" t="s">
        <v>412</v>
      </c>
      <c r="CW13" s="2" t="s">
        <v>214</v>
      </c>
      <c r="CX13" s="2" t="s">
        <v>202</v>
      </c>
      <c r="CY13" s="4"/>
      <c r="CZ13" s="8"/>
      <c r="DA13" s="4"/>
      <c r="DB13" s="8"/>
      <c r="DC13" s="7"/>
      <c r="DD13" s="7"/>
      <c r="DE13" s="2" t="s">
        <v>212</v>
      </c>
      <c r="DF13" s="2" t="s">
        <v>199</v>
      </c>
      <c r="DG13" s="2" t="s">
        <v>219</v>
      </c>
      <c r="DH13" s="2" t="s">
        <v>413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257</v>
      </c>
      <c r="DT13" s="2" t="s">
        <v>414</v>
      </c>
      <c r="DU13" s="2" t="s">
        <v>214</v>
      </c>
      <c r="DV13" s="2" t="s">
        <v>202</v>
      </c>
      <c r="DW13" s="4"/>
      <c r="DX13" s="8"/>
      <c r="DY13" s="4">
        <v>1</v>
      </c>
      <c r="DZ13" s="8">
        <v>82.1</v>
      </c>
      <c r="EA13" s="7">
        <v>-1</v>
      </c>
      <c r="EB13" s="7">
        <v>-1</v>
      </c>
      <c r="EC13" s="2" t="s">
        <v>212</v>
      </c>
      <c r="ED13" s="2" t="s">
        <v>199</v>
      </c>
      <c r="EE13" s="2" t="s">
        <v>401</v>
      </c>
      <c r="EF13" s="2" t="s">
        <v>415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416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313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228</v>
      </c>
      <c r="FP13" s="2" t="s">
        <v>417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404</v>
      </c>
      <c r="FZ13" s="2" t="s">
        <v>199</v>
      </c>
      <c r="GA13" s="2" t="s">
        <v>202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231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232</v>
      </c>
      <c r="GZ13" s="2" t="s">
        <v>418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257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404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238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231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253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242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202</v>
      </c>
      <c r="KD13" s="2" t="s">
        <v>202</v>
      </c>
      <c r="KE13" s="2" t="s">
        <v>202</v>
      </c>
      <c r="KF13" s="2" t="s">
        <v>202</v>
      </c>
      <c r="KG13" s="2" t="s">
        <v>202</v>
      </c>
      <c r="KH13" s="2" t="s">
        <v>202</v>
      </c>
      <c r="KI13" s="4"/>
      <c r="KJ13" s="8"/>
      <c r="KK13" s="4"/>
      <c r="KL13" s="8"/>
      <c r="KM13" s="7"/>
      <c r="KN13" s="7"/>
      <c r="KO13" s="2" t="s">
        <v>212</v>
      </c>
      <c r="KP13" s="2" t="s">
        <v>235</v>
      </c>
      <c r="KQ13" s="2" t="s">
        <v>406</v>
      </c>
      <c r="KR13" s="2" t="s">
        <v>419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235</v>
      </c>
      <c r="LC13" s="2" t="s">
        <v>408</v>
      </c>
      <c r="LD13" s="2" t="s">
        <v>202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212</v>
      </c>
      <c r="LN13" s="2" t="s">
        <v>199</v>
      </c>
      <c r="LO13" s="2" t="s">
        <v>420</v>
      </c>
      <c r="LP13" s="2" t="s">
        <v>421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231</v>
      </c>
      <c r="LZ13" s="2" t="s">
        <v>199</v>
      </c>
      <c r="MA13" s="2" t="s">
        <v>202</v>
      </c>
      <c r="MB13" s="2" t="s">
        <v>202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253</v>
      </c>
      <c r="ML13" s="2" t="s">
        <v>199</v>
      </c>
      <c r="MM13" s="2" t="s">
        <v>202</v>
      </c>
      <c r="MN13" s="2" t="s">
        <v>202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253</v>
      </c>
      <c r="MX13" s="2" t="s">
        <v>199</v>
      </c>
      <c r="MY13" s="2" t="s">
        <v>202</v>
      </c>
      <c r="MZ13" s="2" t="s">
        <v>202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212</v>
      </c>
      <c r="NJ13" s="2" t="s">
        <v>250</v>
      </c>
      <c r="NK13" s="2" t="s">
        <v>275</v>
      </c>
      <c r="NL13" s="2" t="s">
        <v>422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202</v>
      </c>
      <c r="NV13" s="2" t="s">
        <v>202</v>
      </c>
      <c r="NW13" s="2" t="s">
        <v>202</v>
      </c>
      <c r="NX13" s="2" t="s">
        <v>202</v>
      </c>
      <c r="NY13" s="2" t="s">
        <v>202</v>
      </c>
      <c r="NZ13" s="2" t="s">
        <v>202</v>
      </c>
      <c r="OA13" s="4"/>
      <c r="OB13" s="8"/>
      <c r="OC13" s="4"/>
      <c r="OD13" s="8"/>
      <c r="OE13" s="7"/>
      <c r="OF13" s="7"/>
      <c r="OG13" s="2" t="s">
        <v>253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212</v>
      </c>
      <c r="OT13" s="2" t="s">
        <v>199</v>
      </c>
      <c r="OU13" s="2" t="s">
        <v>254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242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231</v>
      </c>
      <c r="PR13" s="2" t="s">
        <v>235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253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231</v>
      </c>
      <c r="QP13" s="2" t="s">
        <v>235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260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423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197</v>
      </c>
      <c r="K14" s="2" t="s">
        <v>426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427</v>
      </c>
      <c r="Q14" s="2" t="s">
        <v>201</v>
      </c>
      <c r="R14" s="2" t="s">
        <v>202</v>
      </c>
      <c r="S14" s="2" t="s">
        <v>428</v>
      </c>
      <c r="T14" s="2" t="s">
        <v>204</v>
      </c>
      <c r="U14" s="2" t="s">
        <v>205</v>
      </c>
      <c r="V14" s="2" t="s">
        <v>429</v>
      </c>
      <c r="W14" s="2" t="s">
        <v>430</v>
      </c>
      <c r="X14" s="2" t="s">
        <v>208</v>
      </c>
      <c r="Y14" s="2" t="s">
        <v>431</v>
      </c>
      <c r="Z14" s="4">
        <v>777</v>
      </c>
      <c r="AA14" s="4">
        <f>=ROUNDDOWN(56.7153284671533,0)</f>
      </c>
      <c r="AB14" s="5">
        <v>13.7</v>
      </c>
      <c r="AC14" s="2" t="s">
        <v>202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10</v>
      </c>
      <c r="AQ14" s="8">
        <v>614.87</v>
      </c>
      <c r="AR14" s="4">
        <v>82</v>
      </c>
      <c r="AS14" s="8">
        <v>5186.42</v>
      </c>
      <c r="AT14" s="7">
        <v>-0.878</v>
      </c>
      <c r="AU14" s="7">
        <v>-0.8814</v>
      </c>
      <c r="AV14" s="4">
        <v>143</v>
      </c>
      <c r="AW14" s="8">
        <v>11089.09</v>
      </c>
      <c r="AX14" s="4">
        <v>163</v>
      </c>
      <c r="AY14" s="8">
        <v>11905.91</v>
      </c>
      <c r="AZ14" s="7">
        <v>-0.1227</v>
      </c>
      <c r="BA14" s="7">
        <v>-0.0686</v>
      </c>
      <c r="BB14" s="7">
        <v>0.0554</v>
      </c>
      <c r="BC14" s="4">
        <v>192</v>
      </c>
      <c r="BD14" s="8">
        <v>14665.16</v>
      </c>
      <c r="BE14" s="4">
        <v>197</v>
      </c>
      <c r="BF14" s="8">
        <v>14224.39</v>
      </c>
      <c r="BG14" s="7">
        <v>-0.0254</v>
      </c>
      <c r="BH14" s="7">
        <v>0.031</v>
      </c>
      <c r="BI14" s="7">
        <v>0.7562</v>
      </c>
      <c r="BJ14" s="4">
        <v>10</v>
      </c>
      <c r="BK14" s="8">
        <v>614.87</v>
      </c>
      <c r="BL14" s="2" t="s">
        <v>432</v>
      </c>
      <c r="BM14" s="7">
        <v>1</v>
      </c>
      <c r="BN14" s="7">
        <v>1</v>
      </c>
      <c r="BO14" s="4">
        <v>4</v>
      </c>
      <c r="BP14" s="8">
        <v>264.72</v>
      </c>
      <c r="BQ14" s="4">
        <v>45</v>
      </c>
      <c r="BR14" s="8">
        <v>2978.1</v>
      </c>
      <c r="BS14" s="7">
        <v>-0.9111</v>
      </c>
      <c r="BT14" s="7">
        <v>-0.9111</v>
      </c>
      <c r="BU14" s="2" t="s">
        <v>212</v>
      </c>
      <c r="BV14" s="2" t="s">
        <v>199</v>
      </c>
      <c r="BW14" s="2" t="s">
        <v>202</v>
      </c>
      <c r="BX14" s="2" t="s">
        <v>433</v>
      </c>
      <c r="BY14" s="2" t="s">
        <v>214</v>
      </c>
      <c r="BZ14" s="2" t="s">
        <v>202</v>
      </c>
      <c r="CA14" s="4">
        <v>2</v>
      </c>
      <c r="CB14" s="8">
        <v>124.78</v>
      </c>
      <c r="CC14" s="4">
        <v>3</v>
      </c>
      <c r="CD14" s="8">
        <v>187.17</v>
      </c>
      <c r="CE14" s="7">
        <v>-0.3333</v>
      </c>
      <c r="CF14" s="7">
        <v>-0.3333</v>
      </c>
      <c r="CG14" s="2" t="s">
        <v>212</v>
      </c>
      <c r="CH14" s="2" t="s">
        <v>199</v>
      </c>
      <c r="CI14" s="2" t="s">
        <v>434</v>
      </c>
      <c r="CJ14" s="2" t="s">
        <v>307</v>
      </c>
      <c r="CK14" s="2" t="s">
        <v>214</v>
      </c>
      <c r="CL14" s="2" t="s">
        <v>202</v>
      </c>
      <c r="CM14" s="4">
        <v>2</v>
      </c>
      <c r="CN14" s="8">
        <v>111</v>
      </c>
      <c r="CO14" s="4">
        <v>4</v>
      </c>
      <c r="CP14" s="8">
        <v>242.2</v>
      </c>
      <c r="CQ14" s="7">
        <v>-0.5</v>
      </c>
      <c r="CR14" s="7">
        <v>-0.5417</v>
      </c>
      <c r="CS14" s="2" t="s">
        <v>212</v>
      </c>
      <c r="CT14" s="2" t="s">
        <v>199</v>
      </c>
      <c r="CU14" s="2" t="s">
        <v>435</v>
      </c>
      <c r="CV14" s="2" t="s">
        <v>436</v>
      </c>
      <c r="CW14" s="2" t="s">
        <v>214</v>
      </c>
      <c r="CX14" s="2" t="s">
        <v>202</v>
      </c>
      <c r="CY14" s="4"/>
      <c r="CZ14" s="8"/>
      <c r="DA14" s="4"/>
      <c r="DB14" s="8"/>
      <c r="DC14" s="7"/>
      <c r="DD14" s="7"/>
      <c r="DE14" s="2" t="s">
        <v>212</v>
      </c>
      <c r="DF14" s="2" t="s">
        <v>199</v>
      </c>
      <c r="DG14" s="2" t="s">
        <v>437</v>
      </c>
      <c r="DH14" s="2" t="s">
        <v>438</v>
      </c>
      <c r="DI14" s="2" t="s">
        <v>214</v>
      </c>
      <c r="DJ14" s="2" t="s">
        <v>202</v>
      </c>
      <c r="DK14" s="4"/>
      <c r="DL14" s="8"/>
      <c r="DM14" s="4">
        <v>2</v>
      </c>
      <c r="DN14" s="8">
        <v>127.48</v>
      </c>
      <c r="DO14" s="7">
        <v>-1</v>
      </c>
      <c r="DP14" s="7">
        <v>-1</v>
      </c>
      <c r="DQ14" s="2" t="s">
        <v>212</v>
      </c>
      <c r="DR14" s="2" t="s">
        <v>199</v>
      </c>
      <c r="DS14" s="2" t="s">
        <v>439</v>
      </c>
      <c r="DT14" s="2" t="s">
        <v>440</v>
      </c>
      <c r="DU14" s="2" t="s">
        <v>214</v>
      </c>
      <c r="DV14" s="2" t="s">
        <v>202</v>
      </c>
      <c r="DW14" s="4"/>
      <c r="DX14" s="8"/>
      <c r="DY14" s="4">
        <v>25</v>
      </c>
      <c r="DZ14" s="8">
        <v>1466</v>
      </c>
      <c r="EA14" s="7">
        <v>-1</v>
      </c>
      <c r="EB14" s="7">
        <v>-1</v>
      </c>
      <c r="EC14" s="2" t="s">
        <v>212</v>
      </c>
      <c r="ED14" s="2" t="s">
        <v>199</v>
      </c>
      <c r="EE14" s="2" t="s">
        <v>441</v>
      </c>
      <c r="EF14" s="2" t="s">
        <v>442</v>
      </c>
      <c r="EG14" s="2" t="s">
        <v>214</v>
      </c>
      <c r="EH14" s="2" t="s">
        <v>202</v>
      </c>
      <c r="EI14" s="4">
        <v>1</v>
      </c>
      <c r="EJ14" s="8">
        <v>52.63</v>
      </c>
      <c r="EK14" s="4"/>
      <c r="EL14" s="8"/>
      <c r="EM14" s="7"/>
      <c r="EN14" s="7"/>
      <c r="EO14" s="2" t="s">
        <v>212</v>
      </c>
      <c r="EP14" s="2" t="s">
        <v>199</v>
      </c>
      <c r="EQ14" s="2" t="s">
        <v>443</v>
      </c>
      <c r="ER14" s="2" t="s">
        <v>444</v>
      </c>
      <c r="ES14" s="2" t="s">
        <v>214</v>
      </c>
      <c r="ET14" s="2" t="s">
        <v>202</v>
      </c>
      <c r="EU14" s="4"/>
      <c r="EV14" s="8"/>
      <c r="EW14" s="4"/>
      <c r="EX14" s="8"/>
      <c r="EY14" s="7"/>
      <c r="EZ14" s="7"/>
      <c r="FA14" s="2" t="s">
        <v>212</v>
      </c>
      <c r="FB14" s="2" t="s">
        <v>199</v>
      </c>
      <c r="FC14" s="2" t="s">
        <v>445</v>
      </c>
      <c r="FD14" s="2" t="s">
        <v>320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446</v>
      </c>
      <c r="FP14" s="2" t="s">
        <v>447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448</v>
      </c>
      <c r="GB14" s="2" t="s">
        <v>449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231</v>
      </c>
      <c r="GL14" s="2" t="s">
        <v>199</v>
      </c>
      <c r="GM14" s="2" t="s">
        <v>202</v>
      </c>
      <c r="GN14" s="2" t="s">
        <v>202</v>
      </c>
      <c r="GO14" s="2" t="s">
        <v>214</v>
      </c>
      <c r="GP14" s="2" t="s">
        <v>202</v>
      </c>
      <c r="GQ14" s="4">
        <v>1</v>
      </c>
      <c r="GR14" s="8">
        <v>61.74</v>
      </c>
      <c r="GS14" s="4"/>
      <c r="GT14" s="8"/>
      <c r="GU14" s="7"/>
      <c r="GV14" s="7"/>
      <c r="GW14" s="2" t="s">
        <v>212</v>
      </c>
      <c r="GX14" s="2" t="s">
        <v>199</v>
      </c>
      <c r="GY14" s="2" t="s">
        <v>232</v>
      </c>
      <c r="GZ14" s="2" t="s">
        <v>450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441</v>
      </c>
      <c r="HL14" s="2" t="s">
        <v>451</v>
      </c>
      <c r="HM14" s="2" t="s">
        <v>214</v>
      </c>
      <c r="HN14" s="2" t="s">
        <v>202</v>
      </c>
      <c r="HO14" s="4"/>
      <c r="HP14" s="8"/>
      <c r="HQ14" s="4">
        <v>1</v>
      </c>
      <c r="HR14" s="8">
        <v>61.99</v>
      </c>
      <c r="HS14" s="7">
        <v>-1</v>
      </c>
      <c r="HT14" s="7">
        <v>-1</v>
      </c>
      <c r="HU14" s="2" t="s">
        <v>212</v>
      </c>
      <c r="HV14" s="2" t="s">
        <v>199</v>
      </c>
      <c r="HW14" s="2" t="s">
        <v>302</v>
      </c>
      <c r="HX14" s="2" t="s">
        <v>209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452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332</v>
      </c>
      <c r="IV14" s="2" t="s">
        <v>202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240</v>
      </c>
      <c r="JH14" s="2" t="s">
        <v>453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242</v>
      </c>
      <c r="JR14" s="2" t="s">
        <v>199</v>
      </c>
      <c r="JS14" s="2" t="s">
        <v>202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202</v>
      </c>
      <c r="KD14" s="2" t="s">
        <v>202</v>
      </c>
      <c r="KE14" s="2" t="s">
        <v>202</v>
      </c>
      <c r="KF14" s="2" t="s">
        <v>202</v>
      </c>
      <c r="KG14" s="2" t="s">
        <v>202</v>
      </c>
      <c r="KH14" s="2" t="s">
        <v>202</v>
      </c>
      <c r="KI14" s="4"/>
      <c r="KJ14" s="8"/>
      <c r="KK14" s="4">
        <v>2</v>
      </c>
      <c r="KL14" s="8">
        <v>123.48</v>
      </c>
      <c r="KM14" s="7">
        <v>-1</v>
      </c>
      <c r="KN14" s="7">
        <v>-1</v>
      </c>
      <c r="KO14" s="2" t="s">
        <v>212</v>
      </c>
      <c r="KP14" s="2" t="s">
        <v>235</v>
      </c>
      <c r="KQ14" s="2" t="s">
        <v>454</v>
      </c>
      <c r="KR14" s="2" t="s">
        <v>307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404</v>
      </c>
      <c r="LB14" s="2" t="s">
        <v>199</v>
      </c>
      <c r="LC14" s="2" t="s">
        <v>202</v>
      </c>
      <c r="LD14" s="2" t="s">
        <v>202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445</v>
      </c>
      <c r="LP14" s="2" t="s">
        <v>455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212</v>
      </c>
      <c r="LZ14" s="2" t="s">
        <v>250</v>
      </c>
      <c r="MA14" s="2" t="s">
        <v>311</v>
      </c>
      <c r="MB14" s="2" t="s">
        <v>456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199</v>
      </c>
      <c r="MM14" s="2" t="s">
        <v>248</v>
      </c>
      <c r="MN14" s="2" t="s">
        <v>457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212</v>
      </c>
      <c r="MX14" s="2" t="s">
        <v>199</v>
      </c>
      <c r="MY14" s="2" t="s">
        <v>339</v>
      </c>
      <c r="MZ14" s="2" t="s">
        <v>458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212</v>
      </c>
      <c r="NJ14" s="2" t="s">
        <v>250</v>
      </c>
      <c r="NK14" s="2" t="s">
        <v>459</v>
      </c>
      <c r="NL14" s="2" t="s">
        <v>296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202</v>
      </c>
      <c r="NV14" s="2" t="s">
        <v>202</v>
      </c>
      <c r="NW14" s="2" t="s">
        <v>202</v>
      </c>
      <c r="NX14" s="2" t="s">
        <v>202</v>
      </c>
      <c r="NY14" s="2" t="s">
        <v>202</v>
      </c>
      <c r="NZ14" s="2" t="s">
        <v>202</v>
      </c>
      <c r="OA14" s="4"/>
      <c r="OB14" s="8"/>
      <c r="OC14" s="4"/>
      <c r="OD14" s="8"/>
      <c r="OE14" s="7"/>
      <c r="OF14" s="7"/>
      <c r="OG14" s="2" t="s">
        <v>253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212</v>
      </c>
      <c r="OT14" s="2" t="s">
        <v>199</v>
      </c>
      <c r="OU14" s="2" t="s">
        <v>460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202</v>
      </c>
      <c r="PF14" s="2" t="s">
        <v>202</v>
      </c>
      <c r="PG14" s="2" t="s">
        <v>202</v>
      </c>
      <c r="PH14" s="2" t="s">
        <v>202</v>
      </c>
      <c r="PI14" s="2" t="s">
        <v>202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235</v>
      </c>
      <c r="PS14" s="2" t="s">
        <v>461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253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212</v>
      </c>
      <c r="QP14" s="2" t="s">
        <v>235</v>
      </c>
      <c r="QQ14" s="2" t="s">
        <v>462</v>
      </c>
      <c r="QR14" s="2" t="s">
        <v>463</v>
      </c>
      <c r="QS14" s="2" t="s">
        <v>214</v>
      </c>
      <c r="QT14" s="2" t="s">
        <v>202</v>
      </c>
      <c r="QU14" s="4">
        <v>613</v>
      </c>
      <c r="QV14" s="4"/>
      <c r="QW14" s="4"/>
      <c r="QX14" s="4"/>
      <c r="QY14" s="4">
        <v>164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464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256</v>
      </c>
      <c r="K15" s="2" t="s">
        <v>426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427</v>
      </c>
      <c r="Q15" s="2" t="s">
        <v>201</v>
      </c>
      <c r="R15" s="2" t="s">
        <v>202</v>
      </c>
      <c r="S15" s="2" t="s">
        <v>428</v>
      </c>
      <c r="T15" s="2" t="s">
        <v>204</v>
      </c>
      <c r="U15" s="2" t="s">
        <v>205</v>
      </c>
      <c r="V15" s="2" t="s">
        <v>429</v>
      </c>
      <c r="W15" s="2" t="s">
        <v>430</v>
      </c>
      <c r="X15" s="2" t="s">
        <v>208</v>
      </c>
      <c r="Y15" s="2" t="s">
        <v>431</v>
      </c>
      <c r="Z15" s="4">
        <v>6501</v>
      </c>
      <c r="AA15" s="4">
        <f>=ROUNDDOWN(198.807339449541,0)</f>
      </c>
      <c r="AB15" s="5">
        <v>32.7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133</v>
      </c>
      <c r="AQ15" s="8">
        <v>10474.22</v>
      </c>
      <c r="AR15" s="4">
        <v>81</v>
      </c>
      <c r="AS15" s="8">
        <v>6719.49</v>
      </c>
      <c r="AT15" s="7">
        <v>0.642</v>
      </c>
      <c r="AU15" s="7">
        <v>0.5588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0.9446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133</v>
      </c>
      <c r="BK15" s="8">
        <v>10474.22</v>
      </c>
      <c r="BL15" s="2" t="s">
        <v>465</v>
      </c>
      <c r="BM15" s="7">
        <v>1</v>
      </c>
      <c r="BN15" s="7">
        <v>1</v>
      </c>
      <c r="BO15" s="4">
        <v>129</v>
      </c>
      <c r="BP15" s="8">
        <v>10181.97</v>
      </c>
      <c r="BQ15" s="4">
        <v>67</v>
      </c>
      <c r="BR15" s="8">
        <v>5566.36</v>
      </c>
      <c r="BS15" s="7">
        <v>0.9254</v>
      </c>
      <c r="BT15" s="7">
        <v>0.8292</v>
      </c>
      <c r="BU15" s="2" t="s">
        <v>212</v>
      </c>
      <c r="BV15" s="2" t="s">
        <v>199</v>
      </c>
      <c r="BW15" s="2" t="s">
        <v>202</v>
      </c>
      <c r="BX15" s="2" t="s">
        <v>466</v>
      </c>
      <c r="BY15" s="2" t="s">
        <v>214</v>
      </c>
      <c r="BZ15" s="2" t="s">
        <v>202</v>
      </c>
      <c r="CA15" s="4">
        <v>1</v>
      </c>
      <c r="CB15" s="8">
        <v>79.49</v>
      </c>
      <c r="CC15" s="4">
        <v>3</v>
      </c>
      <c r="CD15" s="8">
        <v>238.47</v>
      </c>
      <c r="CE15" s="7">
        <v>-0.6667</v>
      </c>
      <c r="CF15" s="7">
        <v>-0.6667</v>
      </c>
      <c r="CG15" s="2" t="s">
        <v>212</v>
      </c>
      <c r="CH15" s="2" t="s">
        <v>199</v>
      </c>
      <c r="CI15" s="2" t="s">
        <v>467</v>
      </c>
      <c r="CJ15" s="2" t="s">
        <v>468</v>
      </c>
      <c r="CK15" s="2" t="s">
        <v>214</v>
      </c>
      <c r="CL15" s="2" t="s">
        <v>202</v>
      </c>
      <c r="CM15" s="4">
        <v>2</v>
      </c>
      <c r="CN15" s="8">
        <v>143.86</v>
      </c>
      <c r="CO15" s="4">
        <v>3</v>
      </c>
      <c r="CP15" s="8">
        <v>243.39</v>
      </c>
      <c r="CQ15" s="7">
        <v>-0.3333</v>
      </c>
      <c r="CR15" s="7">
        <v>-0.4089</v>
      </c>
      <c r="CS15" s="2" t="s">
        <v>212</v>
      </c>
      <c r="CT15" s="2" t="s">
        <v>199</v>
      </c>
      <c r="CU15" s="2" t="s">
        <v>435</v>
      </c>
      <c r="CV15" s="2" t="s">
        <v>469</v>
      </c>
      <c r="CW15" s="2" t="s">
        <v>214</v>
      </c>
      <c r="CX15" s="2" t="s">
        <v>202</v>
      </c>
      <c r="CY15" s="4"/>
      <c r="CZ15" s="8"/>
      <c r="DA15" s="4"/>
      <c r="DB15" s="8"/>
      <c r="DC15" s="7"/>
      <c r="DD15" s="7"/>
      <c r="DE15" s="2" t="s">
        <v>212</v>
      </c>
      <c r="DF15" s="2" t="s">
        <v>199</v>
      </c>
      <c r="DG15" s="2" t="s">
        <v>467</v>
      </c>
      <c r="DH15" s="2" t="s">
        <v>469</v>
      </c>
      <c r="DI15" s="2" t="s">
        <v>214</v>
      </c>
      <c r="DJ15" s="2" t="s">
        <v>202</v>
      </c>
      <c r="DK15" s="4"/>
      <c r="DL15" s="8"/>
      <c r="DM15" s="4">
        <v>3</v>
      </c>
      <c r="DN15" s="8">
        <v>243.39</v>
      </c>
      <c r="DO15" s="7">
        <v>-1</v>
      </c>
      <c r="DP15" s="7">
        <v>-1</v>
      </c>
      <c r="DQ15" s="2" t="s">
        <v>212</v>
      </c>
      <c r="DR15" s="2" t="s">
        <v>199</v>
      </c>
      <c r="DS15" s="2" t="s">
        <v>439</v>
      </c>
      <c r="DT15" s="2" t="s">
        <v>470</v>
      </c>
      <c r="DU15" s="2" t="s">
        <v>214</v>
      </c>
      <c r="DV15" s="2" t="s">
        <v>202</v>
      </c>
      <c r="DW15" s="4"/>
      <c r="DX15" s="8"/>
      <c r="DY15" s="4">
        <v>3</v>
      </c>
      <c r="DZ15" s="8">
        <v>262.47</v>
      </c>
      <c r="EA15" s="7">
        <v>-1</v>
      </c>
      <c r="EB15" s="7">
        <v>-1</v>
      </c>
      <c r="EC15" s="2" t="s">
        <v>212</v>
      </c>
      <c r="ED15" s="2" t="s">
        <v>199</v>
      </c>
      <c r="EE15" s="2" t="s">
        <v>441</v>
      </c>
      <c r="EF15" s="2" t="s">
        <v>451</v>
      </c>
      <c r="EG15" s="2" t="s">
        <v>214</v>
      </c>
      <c r="EH15" s="2" t="s">
        <v>202</v>
      </c>
      <c r="EI15" s="4">
        <v>1</v>
      </c>
      <c r="EJ15" s="8">
        <v>68.9</v>
      </c>
      <c r="EK15" s="4"/>
      <c r="EL15" s="8"/>
      <c r="EM15" s="7"/>
      <c r="EN15" s="7"/>
      <c r="EO15" s="2" t="s">
        <v>212</v>
      </c>
      <c r="EP15" s="2" t="s">
        <v>199</v>
      </c>
      <c r="EQ15" s="2" t="s">
        <v>471</v>
      </c>
      <c r="ER15" s="2" t="s">
        <v>472</v>
      </c>
      <c r="ES15" s="2" t="s">
        <v>214</v>
      </c>
      <c r="ET15" s="2" t="s">
        <v>202</v>
      </c>
      <c r="EU15" s="4"/>
      <c r="EV15" s="8"/>
      <c r="EW15" s="4"/>
      <c r="EX15" s="8"/>
      <c r="EY15" s="7"/>
      <c r="EZ15" s="7"/>
      <c r="FA15" s="2" t="s">
        <v>212</v>
      </c>
      <c r="FB15" s="2" t="s">
        <v>199</v>
      </c>
      <c r="FC15" s="2" t="s">
        <v>473</v>
      </c>
      <c r="FD15" s="2" t="s">
        <v>472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461</v>
      </c>
      <c r="FP15" s="2" t="s">
        <v>474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448</v>
      </c>
      <c r="GB15" s="2" t="s">
        <v>475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231</v>
      </c>
      <c r="GL15" s="2" t="s">
        <v>199</v>
      </c>
      <c r="GM15" s="2" t="s">
        <v>202</v>
      </c>
      <c r="GN15" s="2" t="s">
        <v>202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232</v>
      </c>
      <c r="GZ15" s="2" t="s">
        <v>476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441</v>
      </c>
      <c r="HL15" s="2" t="s">
        <v>477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199</v>
      </c>
      <c r="HW15" s="2" t="s">
        <v>302</v>
      </c>
      <c r="HX15" s="2" t="s">
        <v>478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479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332</v>
      </c>
      <c r="IV15" s="2" t="s">
        <v>202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240</v>
      </c>
      <c r="JH15" s="2" t="s">
        <v>480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242</v>
      </c>
      <c r="JR15" s="2" t="s">
        <v>199</v>
      </c>
      <c r="JS15" s="2" t="s">
        <v>202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202</v>
      </c>
      <c r="KD15" s="2" t="s">
        <v>202</v>
      </c>
      <c r="KE15" s="2" t="s">
        <v>202</v>
      </c>
      <c r="KF15" s="2" t="s">
        <v>202</v>
      </c>
      <c r="KG15" s="2" t="s">
        <v>202</v>
      </c>
      <c r="KH15" s="2" t="s">
        <v>202</v>
      </c>
      <c r="KI15" s="4"/>
      <c r="KJ15" s="8"/>
      <c r="KK15" s="4">
        <v>1</v>
      </c>
      <c r="KL15" s="8">
        <v>78.75</v>
      </c>
      <c r="KM15" s="7">
        <v>-1</v>
      </c>
      <c r="KN15" s="7">
        <v>-1</v>
      </c>
      <c r="KO15" s="2" t="s">
        <v>212</v>
      </c>
      <c r="KP15" s="2" t="s">
        <v>235</v>
      </c>
      <c r="KQ15" s="2" t="s">
        <v>481</v>
      </c>
      <c r="KR15" s="2" t="s">
        <v>307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235</v>
      </c>
      <c r="LC15" s="2" t="s">
        <v>308</v>
      </c>
      <c r="LD15" s="2" t="s">
        <v>482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473</v>
      </c>
      <c r="LP15" s="2" t="s">
        <v>483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212</v>
      </c>
      <c r="LZ15" s="2" t="s">
        <v>199</v>
      </c>
      <c r="MA15" s="2" t="s">
        <v>311</v>
      </c>
      <c r="MB15" s="2" t="s">
        <v>484</v>
      </c>
      <c r="MC15" s="2" t="s">
        <v>214</v>
      </c>
      <c r="MD15" s="2" t="s">
        <v>202</v>
      </c>
      <c r="ME15" s="4"/>
      <c r="MF15" s="8"/>
      <c r="MG15" s="4">
        <v>1</v>
      </c>
      <c r="MH15" s="8">
        <v>86.66</v>
      </c>
      <c r="MI15" s="7">
        <v>-1</v>
      </c>
      <c r="MJ15" s="7">
        <v>-1</v>
      </c>
      <c r="MK15" s="2" t="s">
        <v>212</v>
      </c>
      <c r="ML15" s="2" t="s">
        <v>199</v>
      </c>
      <c r="MM15" s="2" t="s">
        <v>248</v>
      </c>
      <c r="MN15" s="2" t="s">
        <v>485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212</v>
      </c>
      <c r="MX15" s="2" t="s">
        <v>199</v>
      </c>
      <c r="MY15" s="2" t="s">
        <v>339</v>
      </c>
      <c r="MZ15" s="2" t="s">
        <v>202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212</v>
      </c>
      <c r="NJ15" s="2" t="s">
        <v>250</v>
      </c>
      <c r="NK15" s="2" t="s">
        <v>459</v>
      </c>
      <c r="NL15" s="2" t="s">
        <v>486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202</v>
      </c>
      <c r="NV15" s="2" t="s">
        <v>202</v>
      </c>
      <c r="NW15" s="2" t="s">
        <v>202</v>
      </c>
      <c r="NX15" s="2" t="s">
        <v>202</v>
      </c>
      <c r="NY15" s="2" t="s">
        <v>202</v>
      </c>
      <c r="NZ15" s="2" t="s">
        <v>202</v>
      </c>
      <c r="OA15" s="4"/>
      <c r="OB15" s="8"/>
      <c r="OC15" s="4"/>
      <c r="OD15" s="8"/>
      <c r="OE15" s="7"/>
      <c r="OF15" s="7"/>
      <c r="OG15" s="2" t="s">
        <v>253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212</v>
      </c>
      <c r="OT15" s="2" t="s">
        <v>199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202</v>
      </c>
      <c r="PF15" s="2" t="s">
        <v>202</v>
      </c>
      <c r="PG15" s="2" t="s">
        <v>202</v>
      </c>
      <c r="PH15" s="2" t="s">
        <v>202</v>
      </c>
      <c r="PI15" s="2" t="s">
        <v>202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235</v>
      </c>
      <c r="PS15" s="2" t="s">
        <v>461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253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212</v>
      </c>
      <c r="QP15" s="2" t="s">
        <v>235</v>
      </c>
      <c r="QQ15" s="2" t="s">
        <v>462</v>
      </c>
      <c r="QR15" s="2" t="s">
        <v>487</v>
      </c>
      <c r="QS15" s="2" t="s">
        <v>214</v>
      </c>
      <c r="QT15" s="2" t="s">
        <v>202</v>
      </c>
      <c r="QU15" s="4">
        <v>2</v>
      </c>
      <c r="QV15" s="4">
        <v>2525</v>
      </c>
      <c r="QW15" s="4"/>
      <c r="QX15" s="4"/>
      <c r="QY15" s="4">
        <v>3974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488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197</v>
      </c>
      <c r="K16" s="2" t="s">
        <v>489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490</v>
      </c>
      <c r="Q16" s="2" t="s">
        <v>201</v>
      </c>
      <c r="R16" s="2" t="s">
        <v>202</v>
      </c>
      <c r="S16" s="2" t="s">
        <v>491</v>
      </c>
      <c r="T16" s="2" t="s">
        <v>204</v>
      </c>
      <c r="U16" s="2" t="s">
        <v>205</v>
      </c>
      <c r="V16" s="2" t="s">
        <v>429</v>
      </c>
      <c r="W16" s="2" t="s">
        <v>430</v>
      </c>
      <c r="X16" s="2" t="s">
        <v>208</v>
      </c>
      <c r="Y16" s="2" t="s">
        <v>492</v>
      </c>
      <c r="Z16" s="4">
        <v>311</v>
      </c>
      <c r="AA16" s="4">
        <f>=ROUNDDOWN(28.2727272727273,0)</f>
      </c>
      <c r="AB16" s="5">
        <v>11</v>
      </c>
      <c r="AC16" s="2" t="s">
        <v>493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4</v>
      </c>
      <c r="AQ16" s="8">
        <v>245.56</v>
      </c>
      <c r="AR16" s="4">
        <v>25</v>
      </c>
      <c r="AS16" s="8">
        <v>1615.56</v>
      </c>
      <c r="AT16" s="7">
        <v>-0.84</v>
      </c>
      <c r="AU16" s="7">
        <v>-0.848</v>
      </c>
      <c r="AV16" s="4">
        <v>38</v>
      </c>
      <c r="AW16" s="8">
        <v>2924.38</v>
      </c>
      <c r="AX16" s="4">
        <v>29</v>
      </c>
      <c r="AY16" s="8">
        <v>1930.59</v>
      </c>
      <c r="AZ16" s="7">
        <v>0.3103</v>
      </c>
      <c r="BA16" s="7">
        <v>0.5148</v>
      </c>
      <c r="BB16" s="7">
        <v>0.084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0.1994</v>
      </c>
      <c r="BJ16" s="4">
        <v>4</v>
      </c>
      <c r="BK16" s="8">
        <v>245.56</v>
      </c>
      <c r="BL16" s="2" t="s">
        <v>494</v>
      </c>
      <c r="BM16" s="7">
        <v>1</v>
      </c>
      <c r="BN16" s="7">
        <v>1</v>
      </c>
      <c r="BO16" s="4">
        <v>2</v>
      </c>
      <c r="BP16" s="8">
        <v>130.54</v>
      </c>
      <c r="BQ16" s="4">
        <v>20</v>
      </c>
      <c r="BR16" s="8">
        <v>1305.4</v>
      </c>
      <c r="BS16" s="7">
        <v>-0.9</v>
      </c>
      <c r="BT16" s="7">
        <v>-0.9</v>
      </c>
      <c r="BU16" s="2" t="s">
        <v>212</v>
      </c>
      <c r="BV16" s="2" t="s">
        <v>199</v>
      </c>
      <c r="BW16" s="2" t="s">
        <v>202</v>
      </c>
      <c r="BX16" s="2" t="s">
        <v>495</v>
      </c>
      <c r="BY16" s="2" t="s">
        <v>214</v>
      </c>
      <c r="BZ16" s="2" t="s">
        <v>202</v>
      </c>
      <c r="CA16" s="4">
        <v>1</v>
      </c>
      <c r="CB16" s="8">
        <v>62.39</v>
      </c>
      <c r="CC16" s="4">
        <v>1</v>
      </c>
      <c r="CD16" s="8">
        <v>62.39</v>
      </c>
      <c r="CE16" s="7"/>
      <c r="CF16" s="7"/>
      <c r="CG16" s="2" t="s">
        <v>212</v>
      </c>
      <c r="CH16" s="2" t="s">
        <v>199</v>
      </c>
      <c r="CI16" s="2" t="s">
        <v>496</v>
      </c>
      <c r="CJ16" s="2" t="s">
        <v>497</v>
      </c>
      <c r="CK16" s="2" t="s">
        <v>214</v>
      </c>
      <c r="CL16" s="2" t="s">
        <v>202</v>
      </c>
      <c r="CM16" s="4"/>
      <c r="CN16" s="8"/>
      <c r="CO16" s="4">
        <v>2</v>
      </c>
      <c r="CP16" s="8">
        <v>121.1</v>
      </c>
      <c r="CQ16" s="7">
        <v>-1</v>
      </c>
      <c r="CR16" s="7">
        <v>-1</v>
      </c>
      <c r="CS16" s="2" t="s">
        <v>212</v>
      </c>
      <c r="CT16" s="2" t="s">
        <v>199</v>
      </c>
      <c r="CU16" s="2" t="s">
        <v>217</v>
      </c>
      <c r="CV16" s="2" t="s">
        <v>498</v>
      </c>
      <c r="CW16" s="2" t="s">
        <v>214</v>
      </c>
      <c r="CX16" s="2" t="s">
        <v>202</v>
      </c>
      <c r="CY16" s="4"/>
      <c r="CZ16" s="8"/>
      <c r="DA16" s="4">
        <v>1</v>
      </c>
      <c r="DB16" s="8">
        <v>60</v>
      </c>
      <c r="DC16" s="7">
        <v>-1</v>
      </c>
      <c r="DD16" s="7">
        <v>-1</v>
      </c>
      <c r="DE16" s="2" t="s">
        <v>212</v>
      </c>
      <c r="DF16" s="2" t="s">
        <v>199</v>
      </c>
      <c r="DG16" s="2" t="s">
        <v>219</v>
      </c>
      <c r="DH16" s="2" t="s">
        <v>499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492</v>
      </c>
      <c r="DT16" s="2" t="s">
        <v>500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501</v>
      </c>
      <c r="EF16" s="2" t="s">
        <v>502</v>
      </c>
      <c r="EG16" s="2" t="s">
        <v>214</v>
      </c>
      <c r="EH16" s="2" t="s">
        <v>202</v>
      </c>
      <c r="EI16" s="4">
        <v>1</v>
      </c>
      <c r="EJ16" s="8">
        <v>52.63</v>
      </c>
      <c r="EK16" s="4"/>
      <c r="EL16" s="8"/>
      <c r="EM16" s="7"/>
      <c r="EN16" s="7"/>
      <c r="EO16" s="2" t="s">
        <v>212</v>
      </c>
      <c r="EP16" s="2" t="s">
        <v>199</v>
      </c>
      <c r="EQ16" s="2" t="s">
        <v>224</v>
      </c>
      <c r="ER16" s="2" t="s">
        <v>262</v>
      </c>
      <c r="ES16" s="2" t="s">
        <v>214</v>
      </c>
      <c r="ET16" s="2" t="s">
        <v>202</v>
      </c>
      <c r="EU16" s="4"/>
      <c r="EV16" s="8"/>
      <c r="EW16" s="4"/>
      <c r="EX16" s="8"/>
      <c r="EY16" s="7"/>
      <c r="EZ16" s="7"/>
      <c r="FA16" s="2" t="s">
        <v>212</v>
      </c>
      <c r="FB16" s="2" t="s">
        <v>199</v>
      </c>
      <c r="FC16" s="2" t="s">
        <v>503</v>
      </c>
      <c r="FD16" s="2" t="s">
        <v>504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505</v>
      </c>
      <c r="FP16" s="2" t="s">
        <v>506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404</v>
      </c>
      <c r="FZ16" s="2" t="s">
        <v>199</v>
      </c>
      <c r="GA16" s="2" t="s">
        <v>202</v>
      </c>
      <c r="GB16" s="2" t="s">
        <v>202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231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232</v>
      </c>
      <c r="GZ16" s="2" t="s">
        <v>233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492</v>
      </c>
      <c r="HL16" s="2" t="s">
        <v>500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199</v>
      </c>
      <c r="HW16" s="2" t="s">
        <v>236</v>
      </c>
      <c r="HX16" s="2" t="s">
        <v>507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238</v>
      </c>
      <c r="IJ16" s="2" t="s">
        <v>269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332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240</v>
      </c>
      <c r="JH16" s="2" t="s">
        <v>508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242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509</v>
      </c>
      <c r="JW16" s="4"/>
      <c r="JX16" s="8"/>
      <c r="JY16" s="4"/>
      <c r="JZ16" s="8"/>
      <c r="KA16" s="7"/>
      <c r="KB16" s="7"/>
      <c r="KC16" s="2" t="s">
        <v>202</v>
      </c>
      <c r="KD16" s="2" t="s">
        <v>202</v>
      </c>
      <c r="KE16" s="2" t="s">
        <v>202</v>
      </c>
      <c r="KF16" s="2" t="s">
        <v>202</v>
      </c>
      <c r="KG16" s="2" t="s">
        <v>202</v>
      </c>
      <c r="KH16" s="2" t="s">
        <v>202</v>
      </c>
      <c r="KI16" s="4"/>
      <c r="KJ16" s="8"/>
      <c r="KK16" s="4"/>
      <c r="KL16" s="8"/>
      <c r="KM16" s="7"/>
      <c r="KN16" s="7"/>
      <c r="KO16" s="2" t="s">
        <v>212</v>
      </c>
      <c r="KP16" s="2" t="s">
        <v>235</v>
      </c>
      <c r="KQ16" s="2" t="s">
        <v>510</v>
      </c>
      <c r="KR16" s="2" t="s">
        <v>511</v>
      </c>
      <c r="KS16" s="2" t="s">
        <v>214</v>
      </c>
      <c r="KT16" s="2" t="s">
        <v>202</v>
      </c>
      <c r="KU16" s="4"/>
      <c r="KV16" s="8"/>
      <c r="KW16" s="4">
        <v>1</v>
      </c>
      <c r="KX16" s="8">
        <v>66.67</v>
      </c>
      <c r="KY16" s="7">
        <v>-1</v>
      </c>
      <c r="KZ16" s="7">
        <v>-1</v>
      </c>
      <c r="LA16" s="2" t="s">
        <v>212</v>
      </c>
      <c r="LB16" s="2" t="s">
        <v>235</v>
      </c>
      <c r="LC16" s="2" t="s">
        <v>512</v>
      </c>
      <c r="LD16" s="2" t="s">
        <v>513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253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231</v>
      </c>
      <c r="LZ16" s="2" t="s">
        <v>199</v>
      </c>
      <c r="MA16" s="2" t="s">
        <v>202</v>
      </c>
      <c r="MB16" s="2" t="s">
        <v>202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253</v>
      </c>
      <c r="ML16" s="2" t="s">
        <v>199</v>
      </c>
      <c r="MM16" s="2" t="s">
        <v>202</v>
      </c>
      <c r="MN16" s="2" t="s">
        <v>202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212</v>
      </c>
      <c r="MX16" s="2" t="s">
        <v>199</v>
      </c>
      <c r="MY16" s="2" t="s">
        <v>339</v>
      </c>
      <c r="MZ16" s="2" t="s">
        <v>202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212</v>
      </c>
      <c r="NJ16" s="2" t="s">
        <v>250</v>
      </c>
      <c r="NK16" s="2" t="s">
        <v>213</v>
      </c>
      <c r="NL16" s="2" t="s">
        <v>514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202</v>
      </c>
      <c r="NV16" s="2" t="s">
        <v>202</v>
      </c>
      <c r="NW16" s="2" t="s">
        <v>202</v>
      </c>
      <c r="NX16" s="2" t="s">
        <v>202</v>
      </c>
      <c r="NY16" s="2" t="s">
        <v>202</v>
      </c>
      <c r="NZ16" s="2" t="s">
        <v>202</v>
      </c>
      <c r="OA16" s="4"/>
      <c r="OB16" s="8"/>
      <c r="OC16" s="4"/>
      <c r="OD16" s="8"/>
      <c r="OE16" s="7"/>
      <c r="OF16" s="7"/>
      <c r="OG16" s="2" t="s">
        <v>253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212</v>
      </c>
      <c r="OT16" s="2" t="s">
        <v>199</v>
      </c>
      <c r="OU16" s="2" t="s">
        <v>515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242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231</v>
      </c>
      <c r="PR16" s="2" t="s">
        <v>235</v>
      </c>
      <c r="PS16" s="2" t="s">
        <v>202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253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231</v>
      </c>
      <c r="QP16" s="2" t="s">
        <v>235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31</v>
      </c>
      <c r="QV16" s="4">
        <v>280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>
        <v>130</v>
      </c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>
        <v>150</v>
      </c>
      <c r="TF16" s="4"/>
      <c r="TG16" s="4"/>
      <c r="TH16" s="4"/>
      <c r="TI16" s="4"/>
      <c r="TJ16" s="4"/>
      <c r="TK16" s="4"/>
      <c r="TL16" s="4"/>
      <c r="TM16" s="4"/>
    </row>
    <row r="17">
      <c r="A17" s="2" t="s">
        <v>516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256</v>
      </c>
      <c r="K17" s="2" t="s">
        <v>489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490</v>
      </c>
      <c r="Q17" s="2" t="s">
        <v>201</v>
      </c>
      <c r="R17" s="2" t="s">
        <v>202</v>
      </c>
      <c r="S17" s="2" t="s">
        <v>491</v>
      </c>
      <c r="T17" s="2" t="s">
        <v>204</v>
      </c>
      <c r="U17" s="2" t="s">
        <v>205</v>
      </c>
      <c r="V17" s="2" t="s">
        <v>429</v>
      </c>
      <c r="W17" s="2" t="s">
        <v>430</v>
      </c>
      <c r="X17" s="2" t="s">
        <v>208</v>
      </c>
      <c r="Y17" s="2" t="s">
        <v>492</v>
      </c>
      <c r="Z17" s="4">
        <v>41</v>
      </c>
      <c r="AA17" s="4">
        <f>=ROUNDDOWN(2.5625,0)</f>
      </c>
      <c r="AB17" s="5">
        <v>16</v>
      </c>
      <c r="AC17" s="2" t="s">
        <v>517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34</v>
      </c>
      <c r="AQ17" s="8">
        <v>2678.82</v>
      </c>
      <c r="AR17" s="4">
        <v>4</v>
      </c>
      <c r="AS17" s="8">
        <v>315.03</v>
      </c>
      <c r="AT17" s="7">
        <v>7.5</v>
      </c>
      <c r="AU17" s="7">
        <v>7.5034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0.916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34</v>
      </c>
      <c r="BK17" s="8">
        <v>2678.82</v>
      </c>
      <c r="BL17" s="2" t="s">
        <v>518</v>
      </c>
      <c r="BM17" s="7">
        <v>1</v>
      </c>
      <c r="BN17" s="7">
        <v>1</v>
      </c>
      <c r="BO17" s="4">
        <v>32</v>
      </c>
      <c r="BP17" s="8">
        <v>2525.76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/>
      <c r="CB17" s="8"/>
      <c r="CC17" s="4">
        <v>3</v>
      </c>
      <c r="CD17" s="8">
        <v>238.47</v>
      </c>
      <c r="CE17" s="7">
        <v>-1</v>
      </c>
      <c r="CF17" s="7">
        <v>-1</v>
      </c>
      <c r="CG17" s="2" t="s">
        <v>212</v>
      </c>
      <c r="CH17" s="2" t="s">
        <v>199</v>
      </c>
      <c r="CI17" s="2" t="s">
        <v>496</v>
      </c>
      <c r="CJ17" s="2" t="s">
        <v>399</v>
      </c>
      <c r="CK17" s="2" t="s">
        <v>214</v>
      </c>
      <c r="CL17" s="2" t="s">
        <v>202</v>
      </c>
      <c r="CM17" s="4">
        <v>1</v>
      </c>
      <c r="CN17" s="8">
        <v>71.93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217</v>
      </c>
      <c r="CV17" s="2" t="s">
        <v>261</v>
      </c>
      <c r="CW17" s="2" t="s">
        <v>214</v>
      </c>
      <c r="CX17" s="2" t="s">
        <v>202</v>
      </c>
      <c r="CY17" s="4"/>
      <c r="CZ17" s="8"/>
      <c r="DA17" s="4"/>
      <c r="DB17" s="8"/>
      <c r="DC17" s="7"/>
      <c r="DD17" s="7"/>
      <c r="DE17" s="2" t="s">
        <v>212</v>
      </c>
      <c r="DF17" s="2" t="s">
        <v>199</v>
      </c>
      <c r="DG17" s="2" t="s">
        <v>219</v>
      </c>
      <c r="DH17" s="2" t="s">
        <v>220</v>
      </c>
      <c r="DI17" s="2" t="s">
        <v>214</v>
      </c>
      <c r="DJ17" s="2" t="s">
        <v>202</v>
      </c>
      <c r="DK17" s="4">
        <v>1</v>
      </c>
      <c r="DL17" s="8">
        <v>81.13</v>
      </c>
      <c r="DM17" s="4"/>
      <c r="DN17" s="8"/>
      <c r="DO17" s="7"/>
      <c r="DP17" s="7"/>
      <c r="DQ17" s="2" t="s">
        <v>212</v>
      </c>
      <c r="DR17" s="2" t="s">
        <v>199</v>
      </c>
      <c r="DS17" s="2" t="s">
        <v>492</v>
      </c>
      <c r="DT17" s="2" t="s">
        <v>519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501</v>
      </c>
      <c r="EF17" s="2" t="s">
        <v>520</v>
      </c>
      <c r="EG17" s="2" t="s">
        <v>214</v>
      </c>
      <c r="EH17" s="2" t="s">
        <v>202</v>
      </c>
      <c r="EI17" s="4"/>
      <c r="EJ17" s="8"/>
      <c r="EK17" s="4">
        <v>1</v>
      </c>
      <c r="EL17" s="8">
        <v>76.56</v>
      </c>
      <c r="EM17" s="7">
        <v>-1</v>
      </c>
      <c r="EN17" s="7">
        <v>-1</v>
      </c>
      <c r="EO17" s="2" t="s">
        <v>212</v>
      </c>
      <c r="EP17" s="2" t="s">
        <v>199</v>
      </c>
      <c r="EQ17" s="2" t="s">
        <v>224</v>
      </c>
      <c r="ER17" s="2" t="s">
        <v>262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503</v>
      </c>
      <c r="FD17" s="2" t="s">
        <v>521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505</v>
      </c>
      <c r="FP17" s="2" t="s">
        <v>522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404</v>
      </c>
      <c r="FZ17" s="2" t="s">
        <v>199</v>
      </c>
      <c r="GA17" s="2" t="s">
        <v>202</v>
      </c>
      <c r="GB17" s="2" t="s">
        <v>202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231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232</v>
      </c>
      <c r="GZ17" s="2" t="s">
        <v>386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492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199</v>
      </c>
      <c r="HW17" s="2" t="s">
        <v>236</v>
      </c>
      <c r="HX17" s="2" t="s">
        <v>523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238</v>
      </c>
      <c r="IJ17" s="2" t="s">
        <v>202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212</v>
      </c>
      <c r="IT17" s="2" t="s">
        <v>199</v>
      </c>
      <c r="IU17" s="2" t="s">
        <v>332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240</v>
      </c>
      <c r="JH17" s="2" t="s">
        <v>524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242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202</v>
      </c>
      <c r="KD17" s="2" t="s">
        <v>202</v>
      </c>
      <c r="KE17" s="2" t="s">
        <v>202</v>
      </c>
      <c r="KF17" s="2" t="s">
        <v>202</v>
      </c>
      <c r="KG17" s="2" t="s">
        <v>202</v>
      </c>
      <c r="KH17" s="2" t="s">
        <v>202</v>
      </c>
      <c r="KI17" s="4"/>
      <c r="KJ17" s="8"/>
      <c r="KK17" s="4"/>
      <c r="KL17" s="8"/>
      <c r="KM17" s="7"/>
      <c r="KN17" s="7"/>
      <c r="KO17" s="2" t="s">
        <v>212</v>
      </c>
      <c r="KP17" s="2" t="s">
        <v>235</v>
      </c>
      <c r="KQ17" s="2" t="s">
        <v>510</v>
      </c>
      <c r="KR17" s="2" t="s">
        <v>525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235</v>
      </c>
      <c r="LC17" s="2" t="s">
        <v>512</v>
      </c>
      <c r="LD17" s="2" t="s">
        <v>526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253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231</v>
      </c>
      <c r="LZ17" s="2" t="s">
        <v>199</v>
      </c>
      <c r="MA17" s="2" t="s">
        <v>202</v>
      </c>
      <c r="MB17" s="2" t="s">
        <v>202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253</v>
      </c>
      <c r="ML17" s="2" t="s">
        <v>199</v>
      </c>
      <c r="MM17" s="2" t="s">
        <v>202</v>
      </c>
      <c r="MN17" s="2" t="s">
        <v>202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212</v>
      </c>
      <c r="MX17" s="2" t="s">
        <v>199</v>
      </c>
      <c r="MY17" s="2" t="s">
        <v>339</v>
      </c>
      <c r="MZ17" s="2" t="s">
        <v>263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212</v>
      </c>
      <c r="NJ17" s="2" t="s">
        <v>250</v>
      </c>
      <c r="NK17" s="2" t="s">
        <v>213</v>
      </c>
      <c r="NL17" s="2" t="s">
        <v>527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202</v>
      </c>
      <c r="NV17" s="2" t="s">
        <v>202</v>
      </c>
      <c r="NW17" s="2" t="s">
        <v>202</v>
      </c>
      <c r="NX17" s="2" t="s">
        <v>202</v>
      </c>
      <c r="NY17" s="2" t="s">
        <v>202</v>
      </c>
      <c r="NZ17" s="2" t="s">
        <v>202</v>
      </c>
      <c r="OA17" s="4"/>
      <c r="OB17" s="8"/>
      <c r="OC17" s="4"/>
      <c r="OD17" s="8"/>
      <c r="OE17" s="7"/>
      <c r="OF17" s="7"/>
      <c r="OG17" s="2" t="s">
        <v>253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212</v>
      </c>
      <c r="OT17" s="2" t="s">
        <v>199</v>
      </c>
      <c r="OU17" s="2" t="s">
        <v>515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242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231</v>
      </c>
      <c r="PR17" s="2" t="s">
        <v>235</v>
      </c>
      <c r="PS17" s="2" t="s">
        <v>202</v>
      </c>
      <c r="PT17" s="2" t="s">
        <v>202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253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231</v>
      </c>
      <c r="QP17" s="2" t="s">
        <v>235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41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>
        <v>150</v>
      </c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>
        <v>190</v>
      </c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>
        <v>400</v>
      </c>
      <c r="TF17" s="4"/>
      <c r="TG17" s="4"/>
      <c r="TH17" s="4"/>
      <c r="TI17" s="4"/>
      <c r="TJ17" s="4"/>
      <c r="TK17" s="4"/>
      <c r="TL17" s="4"/>
      <c r="TM17" s="4"/>
    </row>
    <row r="18">
      <c r="A18" s="2" t="s">
        <v>528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197</v>
      </c>
      <c r="K18" s="2" t="s">
        <v>529</v>
      </c>
      <c r="L18" s="3">
        <v>52.99</v>
      </c>
      <c r="M18" s="3">
        <v>55.64</v>
      </c>
      <c r="N18" s="3">
        <v>104.99</v>
      </c>
      <c r="O18" s="2" t="s">
        <v>530</v>
      </c>
      <c r="P18" s="2" t="s">
        <v>394</v>
      </c>
      <c r="Q18" s="2" t="s">
        <v>201</v>
      </c>
      <c r="R18" s="2" t="s">
        <v>202</v>
      </c>
      <c r="S18" s="2" t="s">
        <v>531</v>
      </c>
      <c r="T18" s="2" t="s">
        <v>204</v>
      </c>
      <c r="U18" s="2" t="s">
        <v>205</v>
      </c>
      <c r="V18" s="2" t="s">
        <v>429</v>
      </c>
      <c r="W18" s="2" t="s">
        <v>430</v>
      </c>
      <c r="X18" s="2" t="s">
        <v>208</v>
      </c>
      <c r="Y18" s="2" t="s">
        <v>532</v>
      </c>
      <c r="Z18" s="4">
        <v>437</v>
      </c>
      <c r="AA18" s="4">
        <f>=ROUNDDOWN(109.25,0)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5</v>
      </c>
      <c r="AQ18" s="8">
        <v>268.05</v>
      </c>
      <c r="AR18" s="4">
        <v>1</v>
      </c>
      <c r="AS18" s="8">
        <v>62.39</v>
      </c>
      <c r="AT18" s="7">
        <v>4</v>
      </c>
      <c r="AU18" s="7">
        <v>3.2964</v>
      </c>
      <c r="AV18" s="4">
        <v>11</v>
      </c>
      <c r="AW18" s="8">
        <v>651.69</v>
      </c>
      <c r="AX18" s="4">
        <v>5</v>
      </c>
      <c r="AY18" s="8">
        <v>387.89</v>
      </c>
      <c r="AZ18" s="7">
        <v>1.2</v>
      </c>
      <c r="BA18" s="7">
        <v>0.6801</v>
      </c>
      <c r="BB18" s="7">
        <v>0.4113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0.0444</v>
      </c>
      <c r="BJ18" s="4">
        <v>5</v>
      </c>
      <c r="BK18" s="8">
        <v>268.05</v>
      </c>
      <c r="BL18" s="2" t="s">
        <v>533</v>
      </c>
      <c r="BM18" s="7">
        <v>1</v>
      </c>
      <c r="BN18" s="7">
        <v>1</v>
      </c>
      <c r="BO18" s="4">
        <v>2</v>
      </c>
      <c r="BP18" s="8">
        <v>94.66</v>
      </c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534</v>
      </c>
      <c r="BY18" s="2" t="s">
        <v>214</v>
      </c>
      <c r="BZ18" s="2" t="s">
        <v>202</v>
      </c>
      <c r="CA18" s="4">
        <v>1</v>
      </c>
      <c r="CB18" s="8">
        <v>62.39</v>
      </c>
      <c r="CC18" s="4">
        <v>1</v>
      </c>
      <c r="CD18" s="8">
        <v>62.39</v>
      </c>
      <c r="CE18" s="7"/>
      <c r="CF18" s="7"/>
      <c r="CG18" s="2" t="s">
        <v>212</v>
      </c>
      <c r="CH18" s="2" t="s">
        <v>199</v>
      </c>
      <c r="CI18" s="2" t="s">
        <v>535</v>
      </c>
      <c r="CJ18" s="2" t="s">
        <v>536</v>
      </c>
      <c r="CK18" s="2" t="s">
        <v>214</v>
      </c>
      <c r="CL18" s="2" t="s">
        <v>202</v>
      </c>
      <c r="CM18" s="4">
        <v>2</v>
      </c>
      <c r="CN18" s="8">
        <v>111</v>
      </c>
      <c r="CO18" s="4"/>
      <c r="CP18" s="8"/>
      <c r="CQ18" s="7"/>
      <c r="CR18" s="7"/>
      <c r="CS18" s="2" t="s">
        <v>212</v>
      </c>
      <c r="CT18" s="2" t="s">
        <v>199</v>
      </c>
      <c r="CU18" s="2" t="s">
        <v>537</v>
      </c>
      <c r="CV18" s="2" t="s">
        <v>538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539</v>
      </c>
      <c r="DH18" s="2" t="s">
        <v>540</v>
      </c>
      <c r="DI18" s="2" t="s">
        <v>509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541</v>
      </c>
      <c r="DT18" s="2" t="s">
        <v>542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543</v>
      </c>
      <c r="EF18" s="2" t="s">
        <v>544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541</v>
      </c>
      <c r="ER18" s="2" t="s">
        <v>545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546</v>
      </c>
      <c r="FD18" s="2" t="s">
        <v>547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231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404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231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232</v>
      </c>
      <c r="GZ18" s="2" t="s">
        <v>548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541</v>
      </c>
      <c r="HL18" s="2" t="s">
        <v>549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212</v>
      </c>
      <c r="HV18" s="2" t="s">
        <v>199</v>
      </c>
      <c r="HW18" s="2" t="s">
        <v>550</v>
      </c>
      <c r="HX18" s="2" t="s">
        <v>551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253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332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253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242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202</v>
      </c>
      <c r="KD18" s="2" t="s">
        <v>202</v>
      </c>
      <c r="KE18" s="2" t="s">
        <v>202</v>
      </c>
      <c r="KF18" s="2" t="s">
        <v>202</v>
      </c>
      <c r="KG18" s="2" t="s">
        <v>202</v>
      </c>
      <c r="KH18" s="2" t="s">
        <v>202</v>
      </c>
      <c r="KI18" s="4"/>
      <c r="KJ18" s="8"/>
      <c r="KK18" s="4"/>
      <c r="KL18" s="8"/>
      <c r="KM18" s="7"/>
      <c r="KN18" s="7"/>
      <c r="KO18" s="2" t="s">
        <v>212</v>
      </c>
      <c r="KP18" s="2" t="s">
        <v>235</v>
      </c>
      <c r="KQ18" s="2" t="s">
        <v>552</v>
      </c>
      <c r="KR18" s="2" t="s">
        <v>553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253</v>
      </c>
      <c r="LB18" s="2" t="s">
        <v>199</v>
      </c>
      <c r="LC18" s="2" t="s">
        <v>202</v>
      </c>
      <c r="LD18" s="2" t="s">
        <v>202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253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231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212</v>
      </c>
      <c r="ML18" s="2" t="s">
        <v>199</v>
      </c>
      <c r="MM18" s="2" t="s">
        <v>375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253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212</v>
      </c>
      <c r="NJ18" s="2" t="s">
        <v>250</v>
      </c>
      <c r="NK18" s="2" t="s">
        <v>554</v>
      </c>
      <c r="NL18" s="2" t="s">
        <v>555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253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253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212</v>
      </c>
      <c r="OT18" s="2" t="s">
        <v>199</v>
      </c>
      <c r="OU18" s="2" t="s">
        <v>254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242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253</v>
      </c>
      <c r="PR18" s="2" t="s">
        <v>235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202</v>
      </c>
      <c r="QD18" s="2" t="s">
        <v>202</v>
      </c>
      <c r="QE18" s="2" t="s">
        <v>202</v>
      </c>
      <c r="QF18" s="2" t="s">
        <v>202</v>
      </c>
      <c r="QG18" s="2" t="s">
        <v>202</v>
      </c>
      <c r="QH18" s="2" t="s">
        <v>202</v>
      </c>
      <c r="QI18" s="4"/>
      <c r="QJ18" s="8"/>
      <c r="QK18" s="4"/>
      <c r="QL18" s="8"/>
      <c r="QM18" s="7"/>
      <c r="QN18" s="7"/>
      <c r="QO18" s="2" t="s">
        <v>253</v>
      </c>
      <c r="QP18" s="2" t="s">
        <v>235</v>
      </c>
      <c r="QQ18" s="2" t="s">
        <v>202</v>
      </c>
      <c r="QR18" s="2" t="s">
        <v>202</v>
      </c>
      <c r="QS18" s="2" t="s">
        <v>214</v>
      </c>
      <c r="QT18" s="2" t="s">
        <v>202</v>
      </c>
      <c r="QU18" s="4">
        <v>437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556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256</v>
      </c>
      <c r="K19" s="2" t="s">
        <v>529</v>
      </c>
      <c r="L19" s="3">
        <v>69</v>
      </c>
      <c r="M19" s="3">
        <v>72.45</v>
      </c>
      <c r="N19" s="3">
        <v>134.99</v>
      </c>
      <c r="O19" s="2" t="s">
        <v>530</v>
      </c>
      <c r="P19" s="2" t="s">
        <v>394</v>
      </c>
      <c r="Q19" s="2" t="s">
        <v>201</v>
      </c>
      <c r="R19" s="2" t="s">
        <v>202</v>
      </c>
      <c r="S19" s="2" t="s">
        <v>531</v>
      </c>
      <c r="T19" s="2" t="s">
        <v>204</v>
      </c>
      <c r="U19" s="2" t="s">
        <v>205</v>
      </c>
      <c r="V19" s="2" t="s">
        <v>429</v>
      </c>
      <c r="W19" s="2" t="s">
        <v>430</v>
      </c>
      <c r="X19" s="2" t="s">
        <v>208</v>
      </c>
      <c r="Y19" s="2" t="s">
        <v>532</v>
      </c>
      <c r="Z19" s="4">
        <v>304</v>
      </c>
      <c r="AA19" s="4">
        <f>=ROUNDDOWN(60.8,0)</f>
      </c>
      <c r="AB19" s="5">
        <v>5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6</v>
      </c>
      <c r="AQ19" s="8">
        <v>383.64</v>
      </c>
      <c r="AR19" s="4">
        <v>4</v>
      </c>
      <c r="AS19" s="8">
        <v>325.5</v>
      </c>
      <c r="AT19" s="7">
        <v>0.5</v>
      </c>
      <c r="AU19" s="7">
        <v>0.1786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0.5887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6</v>
      </c>
      <c r="BK19" s="8">
        <v>383.64</v>
      </c>
      <c r="BL19" s="2" t="s">
        <v>557</v>
      </c>
      <c r="BM19" s="7">
        <v>1</v>
      </c>
      <c r="BN19" s="7">
        <v>1</v>
      </c>
      <c r="BO19" s="4">
        <v>4</v>
      </c>
      <c r="BP19" s="8">
        <v>224.26</v>
      </c>
      <c r="BQ19" s="4">
        <v>1</v>
      </c>
      <c r="BR19" s="8">
        <v>86.25</v>
      </c>
      <c r="BS19" s="7">
        <v>3</v>
      </c>
      <c r="BT19" s="7">
        <v>1.6001</v>
      </c>
      <c r="BU19" s="2" t="s">
        <v>212</v>
      </c>
      <c r="BV19" s="2" t="s">
        <v>199</v>
      </c>
      <c r="BW19" s="2" t="s">
        <v>202</v>
      </c>
      <c r="BX19" s="2" t="s">
        <v>534</v>
      </c>
      <c r="BY19" s="2" t="s">
        <v>214</v>
      </c>
      <c r="BZ19" s="2" t="s">
        <v>202</v>
      </c>
      <c r="CA19" s="4"/>
      <c r="CB19" s="8"/>
      <c r="CC19" s="4">
        <v>1</v>
      </c>
      <c r="CD19" s="8">
        <v>79.49</v>
      </c>
      <c r="CE19" s="7">
        <v>-1</v>
      </c>
      <c r="CF19" s="7">
        <v>-1</v>
      </c>
      <c r="CG19" s="2" t="s">
        <v>212</v>
      </c>
      <c r="CH19" s="2" t="s">
        <v>199</v>
      </c>
      <c r="CI19" s="2" t="s">
        <v>535</v>
      </c>
      <c r="CJ19" s="2" t="s">
        <v>558</v>
      </c>
      <c r="CK19" s="2" t="s">
        <v>214</v>
      </c>
      <c r="CL19" s="2" t="s">
        <v>202</v>
      </c>
      <c r="CM19" s="4"/>
      <c r="CN19" s="8"/>
      <c r="CO19" s="4">
        <v>1</v>
      </c>
      <c r="CP19" s="8">
        <v>77.07</v>
      </c>
      <c r="CQ19" s="7">
        <v>-1</v>
      </c>
      <c r="CR19" s="7">
        <v>-1</v>
      </c>
      <c r="CS19" s="2" t="s">
        <v>212</v>
      </c>
      <c r="CT19" s="2" t="s">
        <v>199</v>
      </c>
      <c r="CU19" s="2" t="s">
        <v>537</v>
      </c>
      <c r="CV19" s="2" t="s">
        <v>559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539</v>
      </c>
      <c r="DH19" s="2" t="s">
        <v>560</v>
      </c>
      <c r="DI19" s="2" t="s">
        <v>509</v>
      </c>
      <c r="DJ19" s="2" t="s">
        <v>202</v>
      </c>
      <c r="DK19" s="4">
        <v>1</v>
      </c>
      <c r="DL19" s="8">
        <v>81.13</v>
      </c>
      <c r="DM19" s="4"/>
      <c r="DN19" s="8"/>
      <c r="DO19" s="7"/>
      <c r="DP19" s="7"/>
      <c r="DQ19" s="2" t="s">
        <v>212</v>
      </c>
      <c r="DR19" s="2" t="s">
        <v>199</v>
      </c>
      <c r="DS19" s="2" t="s">
        <v>541</v>
      </c>
      <c r="DT19" s="2" t="s">
        <v>560</v>
      </c>
      <c r="DU19" s="2" t="s">
        <v>214</v>
      </c>
      <c r="DV19" s="2" t="s">
        <v>202</v>
      </c>
      <c r="DW19" s="4"/>
      <c r="DX19" s="8"/>
      <c r="DY19" s="4"/>
      <c r="DZ19" s="8"/>
      <c r="EA19" s="7"/>
      <c r="EB19" s="7"/>
      <c r="EC19" s="2" t="s">
        <v>212</v>
      </c>
      <c r="ED19" s="2" t="s">
        <v>199</v>
      </c>
      <c r="EE19" s="2" t="s">
        <v>543</v>
      </c>
      <c r="EF19" s="2" t="s">
        <v>561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541</v>
      </c>
      <c r="ER19" s="2" t="s">
        <v>562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82.69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546</v>
      </c>
      <c r="FD19" s="2" t="s">
        <v>563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231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404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231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232</v>
      </c>
      <c r="GZ19" s="2" t="s">
        <v>476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541</v>
      </c>
      <c r="HL19" s="2" t="s">
        <v>564</v>
      </c>
      <c r="HM19" s="2" t="s">
        <v>214</v>
      </c>
      <c r="HN19" s="2" t="s">
        <v>202</v>
      </c>
      <c r="HO19" s="4">
        <v>1</v>
      </c>
      <c r="HP19" s="8">
        <v>78.25</v>
      </c>
      <c r="HQ19" s="4"/>
      <c r="HR19" s="8"/>
      <c r="HS19" s="7"/>
      <c r="HT19" s="7"/>
      <c r="HU19" s="2" t="s">
        <v>212</v>
      </c>
      <c r="HV19" s="2" t="s">
        <v>199</v>
      </c>
      <c r="HW19" s="2" t="s">
        <v>550</v>
      </c>
      <c r="HX19" s="2" t="s">
        <v>565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253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332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253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242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202</v>
      </c>
      <c r="KD19" s="2" t="s">
        <v>202</v>
      </c>
      <c r="KE19" s="2" t="s">
        <v>202</v>
      </c>
      <c r="KF19" s="2" t="s">
        <v>202</v>
      </c>
      <c r="KG19" s="2" t="s">
        <v>202</v>
      </c>
      <c r="KH19" s="2" t="s">
        <v>202</v>
      </c>
      <c r="KI19" s="4"/>
      <c r="KJ19" s="8"/>
      <c r="KK19" s="4"/>
      <c r="KL19" s="8"/>
      <c r="KM19" s="7"/>
      <c r="KN19" s="7"/>
      <c r="KO19" s="2" t="s">
        <v>212</v>
      </c>
      <c r="KP19" s="2" t="s">
        <v>235</v>
      </c>
      <c r="KQ19" s="2" t="s">
        <v>552</v>
      </c>
      <c r="KR19" s="2" t="s">
        <v>566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253</v>
      </c>
      <c r="LB19" s="2" t="s">
        <v>199</v>
      </c>
      <c r="LC19" s="2" t="s">
        <v>202</v>
      </c>
      <c r="LD19" s="2" t="s">
        <v>202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253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231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212</v>
      </c>
      <c r="ML19" s="2" t="s">
        <v>199</v>
      </c>
      <c r="MM19" s="2" t="s">
        <v>375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253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212</v>
      </c>
      <c r="NJ19" s="2" t="s">
        <v>250</v>
      </c>
      <c r="NK19" s="2" t="s">
        <v>554</v>
      </c>
      <c r="NL19" s="2" t="s">
        <v>567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253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253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212</v>
      </c>
      <c r="OT19" s="2" t="s">
        <v>199</v>
      </c>
      <c r="OU19" s="2" t="s">
        <v>254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242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253</v>
      </c>
      <c r="PR19" s="2" t="s">
        <v>235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202</v>
      </c>
      <c r="QD19" s="2" t="s">
        <v>202</v>
      </c>
      <c r="QE19" s="2" t="s">
        <v>202</v>
      </c>
      <c r="QF19" s="2" t="s">
        <v>202</v>
      </c>
      <c r="QG19" s="2" t="s">
        <v>202</v>
      </c>
      <c r="QH19" s="2" t="s">
        <v>202</v>
      </c>
      <c r="QI19" s="4"/>
      <c r="QJ19" s="8"/>
      <c r="QK19" s="4"/>
      <c r="QL19" s="8"/>
      <c r="QM19" s="7"/>
      <c r="QN19" s="7"/>
      <c r="QO19" s="2" t="s">
        <v>253</v>
      </c>
      <c r="QP19" s="2" t="s">
        <v>235</v>
      </c>
      <c r="QQ19" s="2" t="s">
        <v>202</v>
      </c>
      <c r="QR19" s="2" t="s">
        <v>202</v>
      </c>
      <c r="QS19" s="2" t="s">
        <v>214</v>
      </c>
      <c r="QT19" s="2" t="s">
        <v>202</v>
      </c>
      <c r="QU19" s="4">
        <v>304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568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569</v>
      </c>
      <c r="G20" s="2" t="s">
        <v>569</v>
      </c>
      <c r="H20" s="2" t="s">
        <v>569</v>
      </c>
      <c r="I20" s="2" t="s">
        <v>570</v>
      </c>
      <c r="J20" s="2" t="s">
        <v>197</v>
      </c>
      <c r="K20" s="2" t="s">
        <v>571</v>
      </c>
      <c r="L20" s="3">
        <v>54</v>
      </c>
      <c r="M20" s="3">
        <v>56.7</v>
      </c>
      <c r="N20" s="3">
        <v>109.99</v>
      </c>
      <c r="O20" s="2" t="s">
        <v>199</v>
      </c>
      <c r="P20" s="2" t="s">
        <v>572</v>
      </c>
      <c r="Q20" s="2" t="s">
        <v>201</v>
      </c>
      <c r="R20" s="2" t="s">
        <v>202</v>
      </c>
      <c r="S20" s="2" t="s">
        <v>573</v>
      </c>
      <c r="T20" s="2" t="s">
        <v>204</v>
      </c>
      <c r="U20" s="2" t="s">
        <v>205</v>
      </c>
      <c r="V20" s="2" t="s">
        <v>574</v>
      </c>
      <c r="W20" s="2" t="s">
        <v>430</v>
      </c>
      <c r="X20" s="2" t="s">
        <v>575</v>
      </c>
      <c r="Y20" s="2" t="s">
        <v>576</v>
      </c>
      <c r="Z20" s="4">
        <v>269</v>
      </c>
      <c r="AA20" s="4">
        <f>=ROUNDDOWN(26.9,0)</f>
      </c>
      <c r="AB20" s="5">
        <v>10</v>
      </c>
      <c r="AC20" s="2" t="s">
        <v>187</v>
      </c>
      <c r="AD20" s="4">
        <v>200</v>
      </c>
      <c r="AE20" s="4">
        <v>300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6</v>
      </c>
      <c r="AQ20" s="8">
        <v>391.6</v>
      </c>
      <c r="AR20" s="4">
        <v>6</v>
      </c>
      <c r="AS20" s="8">
        <v>385.2</v>
      </c>
      <c r="AT20" s="7"/>
      <c r="AU20" s="7">
        <v>0.0166</v>
      </c>
      <c r="AV20" s="4">
        <v>27</v>
      </c>
      <c r="AW20" s="8">
        <v>2009.77</v>
      </c>
      <c r="AX20" s="4">
        <v>17</v>
      </c>
      <c r="AY20" s="8">
        <v>1263.28</v>
      </c>
      <c r="AZ20" s="7">
        <v>0.5882</v>
      </c>
      <c r="BA20" s="7">
        <v>0.5909</v>
      </c>
      <c r="BB20" s="7">
        <v>0.1948</v>
      </c>
      <c r="BC20" s="4">
        <v>59</v>
      </c>
      <c r="BD20" s="8">
        <v>4238.22</v>
      </c>
      <c r="BE20" s="4">
        <v>93</v>
      </c>
      <c r="BF20" s="8">
        <v>7356.62</v>
      </c>
      <c r="BG20" s="7">
        <v>-0.3656</v>
      </c>
      <c r="BH20" s="7">
        <v>-0.4239</v>
      </c>
      <c r="BI20" s="7">
        <v>0.4742</v>
      </c>
      <c r="BJ20" s="4">
        <v>6</v>
      </c>
      <c r="BK20" s="8">
        <v>391.6</v>
      </c>
      <c r="BL20" s="2" t="s">
        <v>577</v>
      </c>
      <c r="BM20" s="7">
        <v>1</v>
      </c>
      <c r="BN20" s="7">
        <v>1</v>
      </c>
      <c r="BO20" s="4">
        <v>5</v>
      </c>
      <c r="BP20" s="8">
        <v>325.2</v>
      </c>
      <c r="BQ20" s="4">
        <v>3</v>
      </c>
      <c r="BR20" s="8">
        <v>195.12</v>
      </c>
      <c r="BS20" s="7">
        <v>0.6667</v>
      </c>
      <c r="BT20" s="7">
        <v>0.6667</v>
      </c>
      <c r="BU20" s="2" t="s">
        <v>212</v>
      </c>
      <c r="BV20" s="2" t="s">
        <v>199</v>
      </c>
      <c r="BW20" s="2" t="s">
        <v>202</v>
      </c>
      <c r="BX20" s="2" t="s">
        <v>578</v>
      </c>
      <c r="BY20" s="2" t="s">
        <v>214</v>
      </c>
      <c r="BZ20" s="2" t="s">
        <v>202</v>
      </c>
      <c r="CA20" s="4"/>
      <c r="CB20" s="8"/>
      <c r="CC20" s="4">
        <v>1</v>
      </c>
      <c r="CD20" s="8">
        <v>64</v>
      </c>
      <c r="CE20" s="7">
        <v>-1</v>
      </c>
      <c r="CF20" s="7">
        <v>-1</v>
      </c>
      <c r="CG20" s="2" t="s">
        <v>212</v>
      </c>
      <c r="CH20" s="2" t="s">
        <v>199</v>
      </c>
      <c r="CI20" s="2" t="s">
        <v>579</v>
      </c>
      <c r="CJ20" s="2" t="s">
        <v>580</v>
      </c>
      <c r="CK20" s="2" t="s">
        <v>214</v>
      </c>
      <c r="CL20" s="2" t="s">
        <v>202</v>
      </c>
      <c r="CM20" s="4">
        <v>1</v>
      </c>
      <c r="CN20" s="8">
        <v>66.4</v>
      </c>
      <c r="CO20" s="4">
        <v>1</v>
      </c>
      <c r="CP20" s="8">
        <v>66.4</v>
      </c>
      <c r="CQ20" s="7"/>
      <c r="CR20" s="7"/>
      <c r="CS20" s="2" t="s">
        <v>212</v>
      </c>
      <c r="CT20" s="2" t="s">
        <v>199</v>
      </c>
      <c r="CU20" s="2" t="s">
        <v>435</v>
      </c>
      <c r="CV20" s="2" t="s">
        <v>297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212</v>
      </c>
      <c r="DF20" s="2" t="s">
        <v>199</v>
      </c>
      <c r="DG20" s="2" t="s">
        <v>581</v>
      </c>
      <c r="DH20" s="2" t="s">
        <v>582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583</v>
      </c>
      <c r="DT20" s="2" t="s">
        <v>584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585</v>
      </c>
      <c r="EF20" s="2" t="s">
        <v>586</v>
      </c>
      <c r="EG20" s="2" t="s">
        <v>214</v>
      </c>
      <c r="EH20" s="2" t="s">
        <v>202</v>
      </c>
      <c r="EI20" s="4"/>
      <c r="EJ20" s="8"/>
      <c r="EK20" s="4">
        <v>1</v>
      </c>
      <c r="EL20" s="8">
        <v>59.68</v>
      </c>
      <c r="EM20" s="7">
        <v>-1</v>
      </c>
      <c r="EN20" s="7">
        <v>-1</v>
      </c>
      <c r="EO20" s="2" t="s">
        <v>212</v>
      </c>
      <c r="EP20" s="2" t="s">
        <v>199</v>
      </c>
      <c r="EQ20" s="2" t="s">
        <v>587</v>
      </c>
      <c r="ER20" s="2" t="s">
        <v>588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589</v>
      </c>
      <c r="FD20" s="2" t="s">
        <v>590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212</v>
      </c>
      <c r="FN20" s="2" t="s">
        <v>199</v>
      </c>
      <c r="FO20" s="2" t="s">
        <v>296</v>
      </c>
      <c r="FP20" s="2" t="s">
        <v>297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591</v>
      </c>
      <c r="GB20" s="2" t="s">
        <v>213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231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232</v>
      </c>
      <c r="GZ20" s="2" t="s">
        <v>409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212</v>
      </c>
      <c r="HJ20" s="2" t="s">
        <v>199</v>
      </c>
      <c r="HK20" s="2" t="s">
        <v>585</v>
      </c>
      <c r="HL20" s="2" t="s">
        <v>592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235</v>
      </c>
      <c r="HW20" s="2" t="s">
        <v>302</v>
      </c>
      <c r="HX20" s="2" t="s">
        <v>234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593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594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212</v>
      </c>
      <c r="JF20" s="2" t="s">
        <v>199</v>
      </c>
      <c r="JG20" s="2" t="s">
        <v>372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242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202</v>
      </c>
      <c r="KD20" s="2" t="s">
        <v>202</v>
      </c>
      <c r="KE20" s="2" t="s">
        <v>202</v>
      </c>
      <c r="KF20" s="2" t="s">
        <v>202</v>
      </c>
      <c r="KG20" s="2" t="s">
        <v>202</v>
      </c>
      <c r="KH20" s="2" t="s">
        <v>202</v>
      </c>
      <c r="KI20" s="4"/>
      <c r="KJ20" s="8"/>
      <c r="KK20" s="4"/>
      <c r="KL20" s="8"/>
      <c r="KM20" s="7"/>
      <c r="KN20" s="7"/>
      <c r="KO20" s="2" t="s">
        <v>212</v>
      </c>
      <c r="KP20" s="2" t="s">
        <v>235</v>
      </c>
      <c r="KQ20" s="2" t="s">
        <v>595</v>
      </c>
      <c r="KR20" s="2" t="s">
        <v>596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235</v>
      </c>
      <c r="LC20" s="2" t="s">
        <v>408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212</v>
      </c>
      <c r="LN20" s="2" t="s">
        <v>199</v>
      </c>
      <c r="LO20" s="2" t="s">
        <v>597</v>
      </c>
      <c r="LP20" s="2" t="s">
        <v>598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231</v>
      </c>
      <c r="LZ20" s="2" t="s">
        <v>199</v>
      </c>
      <c r="MA20" s="2" t="s">
        <v>599</v>
      </c>
      <c r="MB20" s="2" t="s">
        <v>202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231</v>
      </c>
      <c r="ML20" s="2" t="s">
        <v>199</v>
      </c>
      <c r="MM20" s="2" t="s">
        <v>202</v>
      </c>
      <c r="MN20" s="2" t="s">
        <v>202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253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212</v>
      </c>
      <c r="NJ20" s="2" t="s">
        <v>250</v>
      </c>
      <c r="NK20" s="2" t="s">
        <v>600</v>
      </c>
      <c r="NL20" s="2" t="s">
        <v>601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202</v>
      </c>
      <c r="NV20" s="2" t="s">
        <v>202</v>
      </c>
      <c r="NW20" s="2" t="s">
        <v>202</v>
      </c>
      <c r="NX20" s="2" t="s">
        <v>202</v>
      </c>
      <c r="NY20" s="2" t="s">
        <v>202</v>
      </c>
      <c r="NZ20" s="2" t="s">
        <v>202</v>
      </c>
      <c r="OA20" s="4"/>
      <c r="OB20" s="8"/>
      <c r="OC20" s="4"/>
      <c r="OD20" s="8"/>
      <c r="OE20" s="7"/>
      <c r="OF20" s="7"/>
      <c r="OG20" s="2" t="s">
        <v>253</v>
      </c>
      <c r="OH20" s="2" t="s">
        <v>199</v>
      </c>
      <c r="OI20" s="2" t="s">
        <v>202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212</v>
      </c>
      <c r="OT20" s="2" t="s">
        <v>199</v>
      </c>
      <c r="OU20" s="2" t="s">
        <v>254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202</v>
      </c>
      <c r="PF20" s="2" t="s">
        <v>202</v>
      </c>
      <c r="PG20" s="2" t="s">
        <v>202</v>
      </c>
      <c r="PH20" s="2" t="s">
        <v>202</v>
      </c>
      <c r="PI20" s="2" t="s">
        <v>202</v>
      </c>
      <c r="PJ20" s="2" t="s">
        <v>202</v>
      </c>
      <c r="PK20" s="4"/>
      <c r="PL20" s="8"/>
      <c r="PM20" s="4"/>
      <c r="PN20" s="8"/>
      <c r="PO20" s="7"/>
      <c r="PP20" s="7"/>
      <c r="PQ20" s="2" t="s">
        <v>212</v>
      </c>
      <c r="PR20" s="2" t="s">
        <v>235</v>
      </c>
      <c r="PS20" s="2" t="s">
        <v>602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202</v>
      </c>
      <c r="QD20" s="2" t="s">
        <v>202</v>
      </c>
      <c r="QE20" s="2" t="s">
        <v>202</v>
      </c>
      <c r="QF20" s="2" t="s">
        <v>202</v>
      </c>
      <c r="QG20" s="2" t="s">
        <v>202</v>
      </c>
      <c r="QH20" s="2" t="s">
        <v>202</v>
      </c>
      <c r="QI20" s="4"/>
      <c r="QJ20" s="8"/>
      <c r="QK20" s="4"/>
      <c r="QL20" s="8"/>
      <c r="QM20" s="7"/>
      <c r="QN20" s="7"/>
      <c r="QO20" s="2" t="s">
        <v>212</v>
      </c>
      <c r="QP20" s="2" t="s">
        <v>235</v>
      </c>
      <c r="QQ20" s="2" t="s">
        <v>603</v>
      </c>
      <c r="QR20" s="2" t="s">
        <v>604</v>
      </c>
      <c r="QS20" s="2" t="s">
        <v>214</v>
      </c>
      <c r="QT20" s="2" t="s">
        <v>202</v>
      </c>
      <c r="QU20" s="4">
        <v>210</v>
      </c>
      <c r="QV20" s="4"/>
      <c r="QW20" s="4"/>
      <c r="QX20" s="4"/>
      <c r="QY20" s="4">
        <v>59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200</v>
      </c>
      <c r="TL20" s="4">
        <v>100</v>
      </c>
      <c r="TM20" s="4"/>
    </row>
    <row r="21">
      <c r="A21" s="2" t="s">
        <v>605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569</v>
      </c>
      <c r="G21" s="2" t="s">
        <v>569</v>
      </c>
      <c r="H21" s="2" t="s">
        <v>569</v>
      </c>
      <c r="I21" s="2" t="s">
        <v>570</v>
      </c>
      <c r="J21" s="2" t="s">
        <v>256</v>
      </c>
      <c r="K21" s="2" t="s">
        <v>571</v>
      </c>
      <c r="L21" s="3">
        <v>67.5</v>
      </c>
      <c r="M21" s="3">
        <v>70.88</v>
      </c>
      <c r="N21" s="3">
        <v>139.99</v>
      </c>
      <c r="O21" s="2" t="s">
        <v>199</v>
      </c>
      <c r="P21" s="2" t="s">
        <v>572</v>
      </c>
      <c r="Q21" s="2" t="s">
        <v>201</v>
      </c>
      <c r="R21" s="2" t="s">
        <v>202</v>
      </c>
      <c r="S21" s="2" t="s">
        <v>573</v>
      </c>
      <c r="T21" s="2" t="s">
        <v>204</v>
      </c>
      <c r="U21" s="2" t="s">
        <v>205</v>
      </c>
      <c r="V21" s="2" t="s">
        <v>574</v>
      </c>
      <c r="W21" s="2" t="s">
        <v>430</v>
      </c>
      <c r="X21" s="2" t="s">
        <v>575</v>
      </c>
      <c r="Y21" s="2" t="s">
        <v>576</v>
      </c>
      <c r="Z21" s="4">
        <v>283</v>
      </c>
      <c r="AA21" s="4">
        <f>=ROUNDDOWN(21.7692307692308,0)</f>
      </c>
      <c r="AB21" s="5">
        <v>13</v>
      </c>
      <c r="AC21" s="2" t="s">
        <v>187</v>
      </c>
      <c r="AD21" s="4">
        <v>300</v>
      </c>
      <c r="AE21" s="4">
        <v>450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21</v>
      </c>
      <c r="AQ21" s="8">
        <v>1618.17</v>
      </c>
      <c r="AR21" s="4">
        <v>11</v>
      </c>
      <c r="AS21" s="8">
        <v>878.08</v>
      </c>
      <c r="AT21" s="7">
        <v>0.9091</v>
      </c>
      <c r="AU21" s="7">
        <v>0.8429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0.8052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21</v>
      </c>
      <c r="BK21" s="8">
        <v>1618.17</v>
      </c>
      <c r="BL21" s="2" t="s">
        <v>606</v>
      </c>
      <c r="BM21" s="7">
        <v>1</v>
      </c>
      <c r="BN21" s="7">
        <v>1</v>
      </c>
      <c r="BO21" s="4">
        <v>20</v>
      </c>
      <c r="BP21" s="8">
        <v>1535.97</v>
      </c>
      <c r="BQ21" s="4">
        <v>4</v>
      </c>
      <c r="BR21" s="8">
        <v>335.72</v>
      </c>
      <c r="BS21" s="7">
        <v>4</v>
      </c>
      <c r="BT21" s="7">
        <v>3.5752</v>
      </c>
      <c r="BU21" s="2" t="s">
        <v>212</v>
      </c>
      <c r="BV21" s="2" t="s">
        <v>199</v>
      </c>
      <c r="BW21" s="2" t="s">
        <v>202</v>
      </c>
      <c r="BX21" s="2" t="s">
        <v>607</v>
      </c>
      <c r="BY21" s="2" t="s">
        <v>214</v>
      </c>
      <c r="BZ21" s="2" t="s">
        <v>202</v>
      </c>
      <c r="CA21" s="4"/>
      <c r="CB21" s="8"/>
      <c r="CC21" s="4">
        <v>2</v>
      </c>
      <c r="CD21" s="8">
        <v>160</v>
      </c>
      <c r="CE21" s="7">
        <v>-1</v>
      </c>
      <c r="CF21" s="7">
        <v>-1</v>
      </c>
      <c r="CG21" s="2" t="s">
        <v>212</v>
      </c>
      <c r="CH21" s="2" t="s">
        <v>199</v>
      </c>
      <c r="CI21" s="2" t="s">
        <v>579</v>
      </c>
      <c r="CJ21" s="2" t="s">
        <v>608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212</v>
      </c>
      <c r="CT21" s="2" t="s">
        <v>199</v>
      </c>
      <c r="CU21" s="2" t="s">
        <v>435</v>
      </c>
      <c r="CV21" s="2" t="s">
        <v>609</v>
      </c>
      <c r="CW21" s="2" t="s">
        <v>214</v>
      </c>
      <c r="CX21" s="2" t="s">
        <v>202</v>
      </c>
      <c r="CY21" s="4"/>
      <c r="CZ21" s="8"/>
      <c r="DA21" s="4">
        <v>1</v>
      </c>
      <c r="DB21" s="8">
        <v>75.77</v>
      </c>
      <c r="DC21" s="7">
        <v>-1</v>
      </c>
      <c r="DD21" s="7">
        <v>-1</v>
      </c>
      <c r="DE21" s="2" t="s">
        <v>212</v>
      </c>
      <c r="DF21" s="2" t="s">
        <v>199</v>
      </c>
      <c r="DG21" s="2" t="s">
        <v>581</v>
      </c>
      <c r="DH21" s="2" t="s">
        <v>610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583</v>
      </c>
      <c r="DT21" s="2" t="s">
        <v>611</v>
      </c>
      <c r="DU21" s="2" t="s">
        <v>214</v>
      </c>
      <c r="DV21" s="2" t="s">
        <v>202</v>
      </c>
      <c r="DW21" s="4"/>
      <c r="DX21" s="8"/>
      <c r="DY21" s="4">
        <v>1</v>
      </c>
      <c r="DZ21" s="8">
        <v>78.74</v>
      </c>
      <c r="EA21" s="7">
        <v>-1</v>
      </c>
      <c r="EB21" s="7">
        <v>-1</v>
      </c>
      <c r="EC21" s="2" t="s">
        <v>212</v>
      </c>
      <c r="ED21" s="2" t="s">
        <v>199</v>
      </c>
      <c r="EE21" s="2" t="s">
        <v>585</v>
      </c>
      <c r="EF21" s="2" t="s">
        <v>610</v>
      </c>
      <c r="EG21" s="2" t="s">
        <v>214</v>
      </c>
      <c r="EH21" s="2" t="s">
        <v>202</v>
      </c>
      <c r="EI21" s="4"/>
      <c r="EJ21" s="8"/>
      <c r="EK21" s="4">
        <v>3</v>
      </c>
      <c r="EL21" s="8">
        <v>227.85</v>
      </c>
      <c r="EM21" s="7">
        <v>-1</v>
      </c>
      <c r="EN21" s="7">
        <v>-1</v>
      </c>
      <c r="EO21" s="2" t="s">
        <v>212</v>
      </c>
      <c r="EP21" s="2" t="s">
        <v>199</v>
      </c>
      <c r="EQ21" s="2" t="s">
        <v>587</v>
      </c>
      <c r="ER21" s="2" t="s">
        <v>588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589</v>
      </c>
      <c r="FD21" s="2" t="s">
        <v>612</v>
      </c>
      <c r="FE21" s="2" t="s">
        <v>214</v>
      </c>
      <c r="FF21" s="2" t="s">
        <v>202</v>
      </c>
      <c r="FG21" s="4">
        <v>1</v>
      </c>
      <c r="FH21" s="8">
        <v>82.2</v>
      </c>
      <c r="FI21" s="4"/>
      <c r="FJ21" s="8"/>
      <c r="FK21" s="7"/>
      <c r="FL21" s="7"/>
      <c r="FM21" s="2" t="s">
        <v>212</v>
      </c>
      <c r="FN21" s="2" t="s">
        <v>199</v>
      </c>
      <c r="FO21" s="2" t="s">
        <v>296</v>
      </c>
      <c r="FP21" s="2" t="s">
        <v>473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448</v>
      </c>
      <c r="GB21" s="2" t="s">
        <v>397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231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199</v>
      </c>
      <c r="GY21" s="2" t="s">
        <v>232</v>
      </c>
      <c r="GZ21" s="2" t="s">
        <v>613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212</v>
      </c>
      <c r="HJ21" s="2" t="s">
        <v>199</v>
      </c>
      <c r="HK21" s="2" t="s">
        <v>585</v>
      </c>
      <c r="HL21" s="2" t="s">
        <v>614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212</v>
      </c>
      <c r="HV21" s="2" t="s">
        <v>235</v>
      </c>
      <c r="HW21" s="2" t="s">
        <v>302</v>
      </c>
      <c r="HX21" s="2" t="s">
        <v>615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593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212</v>
      </c>
      <c r="IT21" s="2" t="s">
        <v>199</v>
      </c>
      <c r="IU21" s="2" t="s">
        <v>370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212</v>
      </c>
      <c r="JF21" s="2" t="s">
        <v>199</v>
      </c>
      <c r="JG21" s="2" t="s">
        <v>372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242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202</v>
      </c>
      <c r="KD21" s="2" t="s">
        <v>202</v>
      </c>
      <c r="KE21" s="2" t="s">
        <v>202</v>
      </c>
      <c r="KF21" s="2" t="s">
        <v>202</v>
      </c>
      <c r="KG21" s="2" t="s">
        <v>202</v>
      </c>
      <c r="KH21" s="2" t="s">
        <v>202</v>
      </c>
      <c r="KI21" s="4"/>
      <c r="KJ21" s="8"/>
      <c r="KK21" s="4"/>
      <c r="KL21" s="8"/>
      <c r="KM21" s="7"/>
      <c r="KN21" s="7"/>
      <c r="KO21" s="2" t="s">
        <v>212</v>
      </c>
      <c r="KP21" s="2" t="s">
        <v>235</v>
      </c>
      <c r="KQ21" s="2" t="s">
        <v>595</v>
      </c>
      <c r="KR21" s="2" t="s">
        <v>616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235</v>
      </c>
      <c r="LC21" s="2" t="s">
        <v>408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212</v>
      </c>
      <c r="LN21" s="2" t="s">
        <v>199</v>
      </c>
      <c r="LO21" s="2" t="s">
        <v>597</v>
      </c>
      <c r="LP21" s="2" t="s">
        <v>257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231</v>
      </c>
      <c r="LZ21" s="2" t="s">
        <v>199</v>
      </c>
      <c r="MA21" s="2" t="s">
        <v>599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231</v>
      </c>
      <c r="ML21" s="2" t="s">
        <v>199</v>
      </c>
      <c r="MM21" s="2" t="s">
        <v>202</v>
      </c>
      <c r="MN21" s="2" t="s">
        <v>202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253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212</v>
      </c>
      <c r="NJ21" s="2" t="s">
        <v>250</v>
      </c>
      <c r="NK21" s="2" t="s">
        <v>600</v>
      </c>
      <c r="NL21" s="2" t="s">
        <v>617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202</v>
      </c>
      <c r="NV21" s="2" t="s">
        <v>202</v>
      </c>
      <c r="NW21" s="2" t="s">
        <v>202</v>
      </c>
      <c r="NX21" s="2" t="s">
        <v>202</v>
      </c>
      <c r="NY21" s="2" t="s">
        <v>202</v>
      </c>
      <c r="NZ21" s="2" t="s">
        <v>202</v>
      </c>
      <c r="OA21" s="4"/>
      <c r="OB21" s="8"/>
      <c r="OC21" s="4"/>
      <c r="OD21" s="8"/>
      <c r="OE21" s="7"/>
      <c r="OF21" s="7"/>
      <c r="OG21" s="2" t="s">
        <v>253</v>
      </c>
      <c r="OH21" s="2" t="s">
        <v>199</v>
      </c>
      <c r="OI21" s="2" t="s">
        <v>202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212</v>
      </c>
      <c r="OT21" s="2" t="s">
        <v>199</v>
      </c>
      <c r="OU21" s="2" t="s">
        <v>254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202</v>
      </c>
      <c r="PF21" s="2" t="s">
        <v>202</v>
      </c>
      <c r="PG21" s="2" t="s">
        <v>202</v>
      </c>
      <c r="PH21" s="2" t="s">
        <v>202</v>
      </c>
      <c r="PI21" s="2" t="s">
        <v>202</v>
      </c>
      <c r="PJ21" s="2" t="s">
        <v>202</v>
      </c>
      <c r="PK21" s="4"/>
      <c r="PL21" s="8"/>
      <c r="PM21" s="4"/>
      <c r="PN21" s="8"/>
      <c r="PO21" s="7"/>
      <c r="PP21" s="7"/>
      <c r="PQ21" s="2" t="s">
        <v>212</v>
      </c>
      <c r="PR21" s="2" t="s">
        <v>235</v>
      </c>
      <c r="PS21" s="2" t="s">
        <v>602</v>
      </c>
      <c r="PT21" s="2" t="s">
        <v>618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202</v>
      </c>
      <c r="QD21" s="2" t="s">
        <v>202</v>
      </c>
      <c r="QE21" s="2" t="s">
        <v>202</v>
      </c>
      <c r="QF21" s="2" t="s">
        <v>202</v>
      </c>
      <c r="QG21" s="2" t="s">
        <v>202</v>
      </c>
      <c r="QH21" s="2" t="s">
        <v>202</v>
      </c>
      <c r="QI21" s="4"/>
      <c r="QJ21" s="8"/>
      <c r="QK21" s="4"/>
      <c r="QL21" s="8"/>
      <c r="QM21" s="7"/>
      <c r="QN21" s="7"/>
      <c r="QO21" s="2" t="s">
        <v>212</v>
      </c>
      <c r="QP21" s="2" t="s">
        <v>235</v>
      </c>
      <c r="QQ21" s="2" t="s">
        <v>603</v>
      </c>
      <c r="QR21" s="2" t="s">
        <v>619</v>
      </c>
      <c r="QS21" s="2" t="s">
        <v>214</v>
      </c>
      <c r="QT21" s="2" t="s">
        <v>202</v>
      </c>
      <c r="QU21" s="4">
        <v>272</v>
      </c>
      <c r="QV21" s="4"/>
      <c r="QW21" s="4"/>
      <c r="QX21" s="4"/>
      <c r="QY21" s="4">
        <v>11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300</v>
      </c>
      <c r="TL21" s="4">
        <v>150</v>
      </c>
      <c r="TM21" s="4"/>
    </row>
    <row r="22">
      <c r="A22" s="2" t="s">
        <v>620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569</v>
      </c>
      <c r="G22" s="2" t="s">
        <v>569</v>
      </c>
      <c r="H22" s="2" t="s">
        <v>569</v>
      </c>
      <c r="I22" s="2" t="s">
        <v>570</v>
      </c>
      <c r="J22" s="2" t="s">
        <v>197</v>
      </c>
      <c r="K22" s="2" t="s">
        <v>621</v>
      </c>
      <c r="L22" s="3">
        <v>54</v>
      </c>
      <c r="M22" s="3">
        <v>56.7</v>
      </c>
      <c r="N22" s="3">
        <v>109.99</v>
      </c>
      <c r="O22" s="2" t="s">
        <v>199</v>
      </c>
      <c r="P22" s="2" t="s">
        <v>427</v>
      </c>
      <c r="Q22" s="2" t="s">
        <v>201</v>
      </c>
      <c r="R22" s="2" t="s">
        <v>202</v>
      </c>
      <c r="S22" s="2" t="s">
        <v>622</v>
      </c>
      <c r="T22" s="2" t="s">
        <v>204</v>
      </c>
      <c r="U22" s="2" t="s">
        <v>205</v>
      </c>
      <c r="V22" s="2" t="s">
        <v>574</v>
      </c>
      <c r="W22" s="2" t="s">
        <v>430</v>
      </c>
      <c r="X22" s="2" t="s">
        <v>575</v>
      </c>
      <c r="Y22" s="2" t="s">
        <v>576</v>
      </c>
      <c r="Z22" s="4">
        <v>441</v>
      </c>
      <c r="AA22" s="4">
        <f>=ROUNDDOWN(24.5,0)</f>
      </c>
      <c r="AB22" s="5">
        <v>18</v>
      </c>
      <c r="AC22" s="2" t="s">
        <v>623</v>
      </c>
      <c r="AD22" s="4">
        <v>100</v>
      </c>
      <c r="AE22" s="4">
        <v>569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13</v>
      </c>
      <c r="AQ22" s="8">
        <v>846.25</v>
      </c>
      <c r="AR22" s="4">
        <v>4</v>
      </c>
      <c r="AS22" s="8">
        <v>256</v>
      </c>
      <c r="AT22" s="7">
        <v>2.25</v>
      </c>
      <c r="AU22" s="7">
        <v>2.3057</v>
      </c>
      <c r="AV22" s="4">
        <v>20</v>
      </c>
      <c r="AW22" s="8">
        <v>1409.57</v>
      </c>
      <c r="AX22" s="4">
        <v>26</v>
      </c>
      <c r="AY22" s="8">
        <v>2028.56</v>
      </c>
      <c r="AZ22" s="7">
        <v>-0.2308</v>
      </c>
      <c r="BA22" s="7">
        <v>-0.3051</v>
      </c>
      <c r="BB22" s="7">
        <v>0.6004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0.3326</v>
      </c>
      <c r="BJ22" s="4">
        <v>13</v>
      </c>
      <c r="BK22" s="8">
        <v>846.25</v>
      </c>
      <c r="BL22" s="2" t="s">
        <v>624</v>
      </c>
      <c r="BM22" s="7">
        <v>1</v>
      </c>
      <c r="BN22" s="7">
        <v>1</v>
      </c>
      <c r="BO22" s="4">
        <v>12</v>
      </c>
      <c r="BP22" s="8">
        <v>788.28</v>
      </c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625</v>
      </c>
      <c r="BY22" s="2" t="s">
        <v>214</v>
      </c>
      <c r="BZ22" s="2" t="s">
        <v>202</v>
      </c>
      <c r="CA22" s="4"/>
      <c r="CB22" s="8"/>
      <c r="CC22" s="4">
        <v>1</v>
      </c>
      <c r="CD22" s="8">
        <v>64</v>
      </c>
      <c r="CE22" s="7">
        <v>-1</v>
      </c>
      <c r="CF22" s="7">
        <v>-1</v>
      </c>
      <c r="CG22" s="2" t="s">
        <v>212</v>
      </c>
      <c r="CH22" s="2" t="s">
        <v>199</v>
      </c>
      <c r="CI22" s="2" t="s">
        <v>579</v>
      </c>
      <c r="CJ22" s="2" t="s">
        <v>626</v>
      </c>
      <c r="CK22" s="2" t="s">
        <v>214</v>
      </c>
      <c r="CL22" s="2" t="s">
        <v>202</v>
      </c>
      <c r="CM22" s="4"/>
      <c r="CN22" s="8"/>
      <c r="CO22" s="4"/>
      <c r="CP22" s="8"/>
      <c r="CQ22" s="7"/>
      <c r="CR22" s="7"/>
      <c r="CS22" s="2" t="s">
        <v>212</v>
      </c>
      <c r="CT22" s="2" t="s">
        <v>199</v>
      </c>
      <c r="CU22" s="2" t="s">
        <v>435</v>
      </c>
      <c r="CV22" s="2" t="s">
        <v>297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585</v>
      </c>
      <c r="DH22" s="2" t="s">
        <v>627</v>
      </c>
      <c r="DI22" s="2" t="s">
        <v>214</v>
      </c>
      <c r="DJ22" s="2" t="s">
        <v>202</v>
      </c>
      <c r="DK22" s="4">
        <v>1</v>
      </c>
      <c r="DL22" s="8">
        <v>57.97</v>
      </c>
      <c r="DM22" s="4"/>
      <c r="DN22" s="8"/>
      <c r="DO22" s="7"/>
      <c r="DP22" s="7"/>
      <c r="DQ22" s="2" t="s">
        <v>212</v>
      </c>
      <c r="DR22" s="2" t="s">
        <v>199</v>
      </c>
      <c r="DS22" s="2" t="s">
        <v>585</v>
      </c>
      <c r="DT22" s="2" t="s">
        <v>628</v>
      </c>
      <c r="DU22" s="2" t="s">
        <v>214</v>
      </c>
      <c r="DV22" s="2" t="s">
        <v>202</v>
      </c>
      <c r="DW22" s="4"/>
      <c r="DX22" s="8"/>
      <c r="DY22" s="4">
        <v>1</v>
      </c>
      <c r="DZ22" s="8">
        <v>62.99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585</v>
      </c>
      <c r="EF22" s="2" t="s">
        <v>629</v>
      </c>
      <c r="EG22" s="2" t="s">
        <v>214</v>
      </c>
      <c r="EH22" s="2" t="s">
        <v>202</v>
      </c>
      <c r="EI22" s="4"/>
      <c r="EJ22" s="8"/>
      <c r="EK22" s="4">
        <v>1</v>
      </c>
      <c r="EL22" s="8">
        <v>59.68</v>
      </c>
      <c r="EM22" s="7">
        <v>-1</v>
      </c>
      <c r="EN22" s="7">
        <v>-1</v>
      </c>
      <c r="EO22" s="2" t="s">
        <v>212</v>
      </c>
      <c r="EP22" s="2" t="s">
        <v>199</v>
      </c>
      <c r="EQ22" s="2" t="s">
        <v>585</v>
      </c>
      <c r="ER22" s="2" t="s">
        <v>630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585</v>
      </c>
      <c r="FD22" s="2" t="s">
        <v>631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632</v>
      </c>
      <c r="FP22" s="2" t="s">
        <v>633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634</v>
      </c>
      <c r="GB22" s="2" t="s">
        <v>635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231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199</v>
      </c>
      <c r="GY22" s="2" t="s">
        <v>232</v>
      </c>
      <c r="GZ22" s="2" t="s">
        <v>636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585</v>
      </c>
      <c r="HL22" s="2" t="s">
        <v>637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212</v>
      </c>
      <c r="HV22" s="2" t="s">
        <v>199</v>
      </c>
      <c r="HW22" s="2" t="s">
        <v>302</v>
      </c>
      <c r="HX22" s="2" t="s">
        <v>303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238</v>
      </c>
      <c r="IJ22" s="2" t="s">
        <v>202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199</v>
      </c>
      <c r="IU22" s="2" t="s">
        <v>486</v>
      </c>
      <c r="IV22" s="2" t="s">
        <v>638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513</v>
      </c>
      <c r="JH22" s="2" t="s">
        <v>639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242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202</v>
      </c>
      <c r="KD22" s="2" t="s">
        <v>202</v>
      </c>
      <c r="KE22" s="2" t="s">
        <v>202</v>
      </c>
      <c r="KF22" s="2" t="s">
        <v>202</v>
      </c>
      <c r="KG22" s="2" t="s">
        <v>202</v>
      </c>
      <c r="KH22" s="2" t="s">
        <v>202</v>
      </c>
      <c r="KI22" s="4"/>
      <c r="KJ22" s="8"/>
      <c r="KK22" s="4"/>
      <c r="KL22" s="8"/>
      <c r="KM22" s="7"/>
      <c r="KN22" s="7"/>
      <c r="KO22" s="2" t="s">
        <v>212</v>
      </c>
      <c r="KP22" s="2" t="s">
        <v>235</v>
      </c>
      <c r="KQ22" s="2" t="s">
        <v>640</v>
      </c>
      <c r="KR22" s="2" t="s">
        <v>641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235</v>
      </c>
      <c r="LC22" s="2" t="s">
        <v>642</v>
      </c>
      <c r="LD22" s="2" t="s">
        <v>202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212</v>
      </c>
      <c r="LN22" s="2" t="s">
        <v>199</v>
      </c>
      <c r="LO22" s="2" t="s">
        <v>643</v>
      </c>
      <c r="LP22" s="2" t="s">
        <v>644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212</v>
      </c>
      <c r="LZ22" s="2" t="s">
        <v>199</v>
      </c>
      <c r="MA22" s="2" t="s">
        <v>599</v>
      </c>
      <c r="MB22" s="2" t="s">
        <v>202</v>
      </c>
      <c r="MC22" s="2" t="s">
        <v>214</v>
      </c>
      <c r="MD22" s="2" t="s">
        <v>202</v>
      </c>
      <c r="ME22" s="4"/>
      <c r="MF22" s="8"/>
      <c r="MG22" s="4">
        <v>1</v>
      </c>
      <c r="MH22" s="8">
        <v>69.33</v>
      </c>
      <c r="MI22" s="7">
        <v>-1</v>
      </c>
      <c r="MJ22" s="7">
        <v>-1</v>
      </c>
      <c r="MK22" s="2" t="s">
        <v>212</v>
      </c>
      <c r="ML22" s="2" t="s">
        <v>199</v>
      </c>
      <c r="MM22" s="2" t="s">
        <v>248</v>
      </c>
      <c r="MN22" s="2" t="s">
        <v>645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253</v>
      </c>
      <c r="MX22" s="2" t="s">
        <v>199</v>
      </c>
      <c r="MY22" s="2" t="s">
        <v>202</v>
      </c>
      <c r="MZ22" s="2" t="s">
        <v>202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212</v>
      </c>
      <c r="NJ22" s="2" t="s">
        <v>250</v>
      </c>
      <c r="NK22" s="2" t="s">
        <v>646</v>
      </c>
      <c r="NL22" s="2" t="s">
        <v>647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202</v>
      </c>
      <c r="NV22" s="2" t="s">
        <v>202</v>
      </c>
      <c r="NW22" s="2" t="s">
        <v>202</v>
      </c>
      <c r="NX22" s="2" t="s">
        <v>202</v>
      </c>
      <c r="NY22" s="2" t="s">
        <v>202</v>
      </c>
      <c r="NZ22" s="2" t="s">
        <v>202</v>
      </c>
      <c r="OA22" s="4"/>
      <c r="OB22" s="8"/>
      <c r="OC22" s="4"/>
      <c r="OD22" s="8"/>
      <c r="OE22" s="7"/>
      <c r="OF22" s="7"/>
      <c r="OG22" s="2" t="s">
        <v>231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212</v>
      </c>
      <c r="OT22" s="2" t="s">
        <v>199</v>
      </c>
      <c r="OU22" s="2" t="s">
        <v>254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202</v>
      </c>
      <c r="PF22" s="2" t="s">
        <v>202</v>
      </c>
      <c r="PG22" s="2" t="s">
        <v>202</v>
      </c>
      <c r="PH22" s="2" t="s">
        <v>202</v>
      </c>
      <c r="PI22" s="2" t="s">
        <v>202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235</v>
      </c>
      <c r="PS22" s="2" t="s">
        <v>461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212</v>
      </c>
      <c r="QP22" s="2" t="s">
        <v>235</v>
      </c>
      <c r="QQ22" s="2" t="s">
        <v>446</v>
      </c>
      <c r="QR22" s="2" t="s">
        <v>648</v>
      </c>
      <c r="QS22" s="2" t="s">
        <v>214</v>
      </c>
      <c r="QT22" s="2" t="s">
        <v>202</v>
      </c>
      <c r="QU22" s="4">
        <v>424</v>
      </c>
      <c r="QV22" s="4"/>
      <c r="QW22" s="4"/>
      <c r="QX22" s="4"/>
      <c r="QY22" s="4">
        <v>17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>
        <v>100</v>
      </c>
      <c r="SK22" s="4">
        <v>99</v>
      </c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>
        <v>180</v>
      </c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>
        <v>100</v>
      </c>
      <c r="TL22" s="4">
        <v>90</v>
      </c>
      <c r="TM22" s="4"/>
    </row>
    <row r="23">
      <c r="A23" s="2" t="s">
        <v>649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569</v>
      </c>
      <c r="G23" s="2" t="s">
        <v>569</v>
      </c>
      <c r="H23" s="2" t="s">
        <v>569</v>
      </c>
      <c r="I23" s="2" t="s">
        <v>570</v>
      </c>
      <c r="J23" s="2" t="s">
        <v>256</v>
      </c>
      <c r="K23" s="2" t="s">
        <v>621</v>
      </c>
      <c r="L23" s="3">
        <v>67.5</v>
      </c>
      <c r="M23" s="3">
        <v>70.88</v>
      </c>
      <c r="N23" s="3">
        <v>139.99</v>
      </c>
      <c r="O23" s="2" t="s">
        <v>199</v>
      </c>
      <c r="P23" s="2" t="s">
        <v>427</v>
      </c>
      <c r="Q23" s="2" t="s">
        <v>201</v>
      </c>
      <c r="R23" s="2" t="s">
        <v>202</v>
      </c>
      <c r="S23" s="2" t="s">
        <v>622</v>
      </c>
      <c r="T23" s="2" t="s">
        <v>204</v>
      </c>
      <c r="U23" s="2" t="s">
        <v>205</v>
      </c>
      <c r="V23" s="2" t="s">
        <v>574</v>
      </c>
      <c r="W23" s="2" t="s">
        <v>430</v>
      </c>
      <c r="X23" s="2" t="s">
        <v>575</v>
      </c>
      <c r="Y23" s="2" t="s">
        <v>576</v>
      </c>
      <c r="Z23" s="4">
        <v>500</v>
      </c>
      <c r="AA23" s="4">
        <f>=ROUNDDOWN(27.7777777777778,0)</f>
      </c>
      <c r="AB23" s="5">
        <v>18</v>
      </c>
      <c r="AC23" s="2" t="s">
        <v>650</v>
      </c>
      <c r="AD23" s="4">
        <v>150</v>
      </c>
      <c r="AE23" s="4">
        <v>470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7</v>
      </c>
      <c r="AQ23" s="8">
        <v>563.32</v>
      </c>
      <c r="AR23" s="4">
        <v>22</v>
      </c>
      <c r="AS23" s="8">
        <v>1772.56</v>
      </c>
      <c r="AT23" s="7">
        <v>-0.6818</v>
      </c>
      <c r="AU23" s="7">
        <v>-0.6822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0.3996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7</v>
      </c>
      <c r="BK23" s="8">
        <v>563.32</v>
      </c>
      <c r="BL23" s="2" t="s">
        <v>651</v>
      </c>
      <c r="BM23" s="7">
        <v>1</v>
      </c>
      <c r="BN23" s="7">
        <v>1</v>
      </c>
      <c r="BO23" s="4">
        <v>4</v>
      </c>
      <c r="BP23" s="8">
        <v>325.72</v>
      </c>
      <c r="BQ23" s="4">
        <v>16</v>
      </c>
      <c r="BR23" s="8">
        <v>1302.88</v>
      </c>
      <c r="BS23" s="7">
        <v>-0.75</v>
      </c>
      <c r="BT23" s="7">
        <v>-0.75</v>
      </c>
      <c r="BU23" s="2" t="s">
        <v>212</v>
      </c>
      <c r="BV23" s="2" t="s">
        <v>199</v>
      </c>
      <c r="BW23" s="2" t="s">
        <v>202</v>
      </c>
      <c r="BX23" s="2" t="s">
        <v>625</v>
      </c>
      <c r="BY23" s="2" t="s">
        <v>214</v>
      </c>
      <c r="BZ23" s="2" t="s">
        <v>202</v>
      </c>
      <c r="CA23" s="4"/>
      <c r="CB23" s="8"/>
      <c r="CC23" s="4">
        <v>1</v>
      </c>
      <c r="CD23" s="8">
        <v>80</v>
      </c>
      <c r="CE23" s="7">
        <v>-1</v>
      </c>
      <c r="CF23" s="7">
        <v>-1</v>
      </c>
      <c r="CG23" s="2" t="s">
        <v>212</v>
      </c>
      <c r="CH23" s="2" t="s">
        <v>199</v>
      </c>
      <c r="CI23" s="2" t="s">
        <v>579</v>
      </c>
      <c r="CJ23" s="2" t="s">
        <v>652</v>
      </c>
      <c r="CK23" s="2" t="s">
        <v>214</v>
      </c>
      <c r="CL23" s="2" t="s">
        <v>202</v>
      </c>
      <c r="CM23" s="4">
        <v>1</v>
      </c>
      <c r="CN23" s="8">
        <v>84.51</v>
      </c>
      <c r="CO23" s="4"/>
      <c r="CP23" s="8"/>
      <c r="CQ23" s="7"/>
      <c r="CR23" s="7"/>
      <c r="CS23" s="2" t="s">
        <v>212</v>
      </c>
      <c r="CT23" s="2" t="s">
        <v>199</v>
      </c>
      <c r="CU23" s="2" t="s">
        <v>435</v>
      </c>
      <c r="CV23" s="2" t="s">
        <v>297</v>
      </c>
      <c r="CW23" s="2" t="s">
        <v>214</v>
      </c>
      <c r="CX23" s="2" t="s">
        <v>202</v>
      </c>
      <c r="CY23" s="4"/>
      <c r="CZ23" s="8"/>
      <c r="DA23" s="4">
        <v>1</v>
      </c>
      <c r="DB23" s="8">
        <v>75.77</v>
      </c>
      <c r="DC23" s="7">
        <v>-1</v>
      </c>
      <c r="DD23" s="7">
        <v>-1</v>
      </c>
      <c r="DE23" s="2" t="s">
        <v>212</v>
      </c>
      <c r="DF23" s="2" t="s">
        <v>199</v>
      </c>
      <c r="DG23" s="2" t="s">
        <v>585</v>
      </c>
      <c r="DH23" s="2" t="s">
        <v>653</v>
      </c>
      <c r="DI23" s="2" t="s">
        <v>214</v>
      </c>
      <c r="DJ23" s="2" t="s">
        <v>202</v>
      </c>
      <c r="DK23" s="4"/>
      <c r="DL23" s="8"/>
      <c r="DM23" s="4">
        <v>1</v>
      </c>
      <c r="DN23" s="8">
        <v>80.48</v>
      </c>
      <c r="DO23" s="7">
        <v>-1</v>
      </c>
      <c r="DP23" s="7">
        <v>-1</v>
      </c>
      <c r="DQ23" s="2" t="s">
        <v>212</v>
      </c>
      <c r="DR23" s="2" t="s">
        <v>199</v>
      </c>
      <c r="DS23" s="2" t="s">
        <v>585</v>
      </c>
      <c r="DT23" s="2" t="s">
        <v>654</v>
      </c>
      <c r="DU23" s="2" t="s">
        <v>214</v>
      </c>
      <c r="DV23" s="2" t="s">
        <v>202</v>
      </c>
      <c r="DW23" s="4"/>
      <c r="DX23" s="8"/>
      <c r="DY23" s="4">
        <v>2</v>
      </c>
      <c r="DZ23" s="8">
        <v>157.48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585</v>
      </c>
      <c r="EF23" s="2" t="s">
        <v>655</v>
      </c>
      <c r="EG23" s="2" t="s">
        <v>214</v>
      </c>
      <c r="EH23" s="2" t="s">
        <v>202</v>
      </c>
      <c r="EI23" s="4">
        <v>1</v>
      </c>
      <c r="EJ23" s="8">
        <v>70.89</v>
      </c>
      <c r="EK23" s="4">
        <v>1</v>
      </c>
      <c r="EL23" s="8">
        <v>75.95</v>
      </c>
      <c r="EM23" s="7"/>
      <c r="EN23" s="7">
        <v>-0.0666</v>
      </c>
      <c r="EO23" s="2" t="s">
        <v>212</v>
      </c>
      <c r="EP23" s="2" t="s">
        <v>199</v>
      </c>
      <c r="EQ23" s="2" t="s">
        <v>585</v>
      </c>
      <c r="ER23" s="2" t="s">
        <v>656</v>
      </c>
      <c r="ES23" s="2" t="s">
        <v>214</v>
      </c>
      <c r="ET23" s="2" t="s">
        <v>202</v>
      </c>
      <c r="EU23" s="4"/>
      <c r="EV23" s="8"/>
      <c r="EW23" s="4"/>
      <c r="EX23" s="8"/>
      <c r="EY23" s="7"/>
      <c r="EZ23" s="7"/>
      <c r="FA23" s="2" t="s">
        <v>212</v>
      </c>
      <c r="FB23" s="2" t="s">
        <v>199</v>
      </c>
      <c r="FC23" s="2" t="s">
        <v>585</v>
      </c>
      <c r="FD23" s="2" t="s">
        <v>657</v>
      </c>
      <c r="FE23" s="2" t="s">
        <v>214</v>
      </c>
      <c r="FF23" s="2" t="s">
        <v>202</v>
      </c>
      <c r="FG23" s="4">
        <v>1</v>
      </c>
      <c r="FH23" s="8">
        <v>82.2</v>
      </c>
      <c r="FI23" s="4"/>
      <c r="FJ23" s="8"/>
      <c r="FK23" s="7"/>
      <c r="FL23" s="7"/>
      <c r="FM23" s="2" t="s">
        <v>212</v>
      </c>
      <c r="FN23" s="2" t="s">
        <v>199</v>
      </c>
      <c r="FO23" s="2" t="s">
        <v>658</v>
      </c>
      <c r="FP23" s="2" t="s">
        <v>481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634</v>
      </c>
      <c r="GB23" s="2" t="s">
        <v>260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231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212</v>
      </c>
      <c r="GX23" s="2" t="s">
        <v>199</v>
      </c>
      <c r="GY23" s="2" t="s">
        <v>232</v>
      </c>
      <c r="GZ23" s="2" t="s">
        <v>409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212</v>
      </c>
      <c r="HJ23" s="2" t="s">
        <v>199</v>
      </c>
      <c r="HK23" s="2" t="s">
        <v>585</v>
      </c>
      <c r="HL23" s="2" t="s">
        <v>659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235</v>
      </c>
      <c r="HW23" s="2" t="s">
        <v>302</v>
      </c>
      <c r="HX23" s="2" t="s">
        <v>257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199</v>
      </c>
      <c r="II23" s="2" t="s">
        <v>238</v>
      </c>
      <c r="IJ23" s="2" t="s">
        <v>660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199</v>
      </c>
      <c r="IU23" s="2" t="s">
        <v>486</v>
      </c>
      <c r="IV23" s="2" t="s">
        <v>469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661</v>
      </c>
      <c r="JH23" s="2" t="s">
        <v>662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242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202</v>
      </c>
      <c r="KD23" s="2" t="s">
        <v>202</v>
      </c>
      <c r="KE23" s="2" t="s">
        <v>202</v>
      </c>
      <c r="KF23" s="2" t="s">
        <v>202</v>
      </c>
      <c r="KG23" s="2" t="s">
        <v>202</v>
      </c>
      <c r="KH23" s="2" t="s">
        <v>202</v>
      </c>
      <c r="KI23" s="4"/>
      <c r="KJ23" s="8"/>
      <c r="KK23" s="4"/>
      <c r="KL23" s="8"/>
      <c r="KM23" s="7"/>
      <c r="KN23" s="7"/>
      <c r="KO23" s="2" t="s">
        <v>212</v>
      </c>
      <c r="KP23" s="2" t="s">
        <v>235</v>
      </c>
      <c r="KQ23" s="2" t="s">
        <v>640</v>
      </c>
      <c r="KR23" s="2" t="s">
        <v>663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235</v>
      </c>
      <c r="LC23" s="2" t="s">
        <v>664</v>
      </c>
      <c r="LD23" s="2" t="s">
        <v>665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212</v>
      </c>
      <c r="LN23" s="2" t="s">
        <v>199</v>
      </c>
      <c r="LO23" s="2" t="s">
        <v>643</v>
      </c>
      <c r="LP23" s="2" t="s">
        <v>666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199</v>
      </c>
      <c r="MA23" s="2" t="s">
        <v>599</v>
      </c>
      <c r="MB23" s="2" t="s">
        <v>202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199</v>
      </c>
      <c r="MM23" s="2" t="s">
        <v>248</v>
      </c>
      <c r="MN23" s="2" t="s">
        <v>667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253</v>
      </c>
      <c r="MX23" s="2" t="s">
        <v>199</v>
      </c>
      <c r="MY23" s="2" t="s">
        <v>202</v>
      </c>
      <c r="MZ23" s="2" t="s">
        <v>202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212</v>
      </c>
      <c r="NJ23" s="2" t="s">
        <v>250</v>
      </c>
      <c r="NK23" s="2" t="s">
        <v>646</v>
      </c>
      <c r="NL23" s="2" t="s">
        <v>668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202</v>
      </c>
      <c r="NV23" s="2" t="s">
        <v>202</v>
      </c>
      <c r="NW23" s="2" t="s">
        <v>202</v>
      </c>
      <c r="NX23" s="2" t="s">
        <v>202</v>
      </c>
      <c r="NY23" s="2" t="s">
        <v>202</v>
      </c>
      <c r="NZ23" s="2" t="s">
        <v>202</v>
      </c>
      <c r="OA23" s="4"/>
      <c r="OB23" s="8"/>
      <c r="OC23" s="4"/>
      <c r="OD23" s="8"/>
      <c r="OE23" s="7"/>
      <c r="OF23" s="7"/>
      <c r="OG23" s="2" t="s">
        <v>231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212</v>
      </c>
      <c r="OT23" s="2" t="s">
        <v>199</v>
      </c>
      <c r="OU23" s="2" t="s">
        <v>254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202</v>
      </c>
      <c r="PF23" s="2" t="s">
        <v>202</v>
      </c>
      <c r="PG23" s="2" t="s">
        <v>202</v>
      </c>
      <c r="PH23" s="2" t="s">
        <v>202</v>
      </c>
      <c r="PI23" s="2" t="s">
        <v>202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235</v>
      </c>
      <c r="PS23" s="2" t="s">
        <v>461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212</v>
      </c>
      <c r="QP23" s="2" t="s">
        <v>235</v>
      </c>
      <c r="QQ23" s="2" t="s">
        <v>446</v>
      </c>
      <c r="QR23" s="2" t="s">
        <v>669</v>
      </c>
      <c r="QS23" s="2" t="s">
        <v>214</v>
      </c>
      <c r="QT23" s="2" t="s">
        <v>202</v>
      </c>
      <c r="QU23" s="4">
        <v>435</v>
      </c>
      <c r="QV23" s="4"/>
      <c r="QW23" s="4"/>
      <c r="QX23" s="4"/>
      <c r="QY23" s="4">
        <v>65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>
        <v>150</v>
      </c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>
        <v>220</v>
      </c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>
        <v>100</v>
      </c>
      <c r="TL23" s="4"/>
      <c r="TM23" s="4"/>
    </row>
    <row r="24">
      <c r="A24" s="2" t="s">
        <v>670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569</v>
      </c>
      <c r="G24" s="2" t="s">
        <v>569</v>
      </c>
      <c r="H24" s="2" t="s">
        <v>569</v>
      </c>
      <c r="I24" s="2" t="s">
        <v>570</v>
      </c>
      <c r="J24" s="2" t="s">
        <v>197</v>
      </c>
      <c r="K24" s="2" t="s">
        <v>671</v>
      </c>
      <c r="L24" s="3">
        <v>54</v>
      </c>
      <c r="M24" s="3">
        <v>56.7</v>
      </c>
      <c r="N24" s="3">
        <v>109.99</v>
      </c>
      <c r="O24" s="2" t="s">
        <v>199</v>
      </c>
      <c r="P24" s="2" t="s">
        <v>427</v>
      </c>
      <c r="Q24" s="2" t="s">
        <v>201</v>
      </c>
      <c r="R24" s="2" t="s">
        <v>202</v>
      </c>
      <c r="S24" s="2" t="s">
        <v>672</v>
      </c>
      <c r="T24" s="2" t="s">
        <v>204</v>
      </c>
      <c r="U24" s="2" t="s">
        <v>205</v>
      </c>
      <c r="V24" s="2" t="s">
        <v>574</v>
      </c>
      <c r="W24" s="2" t="s">
        <v>430</v>
      </c>
      <c r="X24" s="2" t="s">
        <v>575</v>
      </c>
      <c r="Y24" s="2" t="s">
        <v>576</v>
      </c>
      <c r="Z24" s="4">
        <v>264</v>
      </c>
      <c r="AA24" s="4">
        <f>=ROUNDDOWN(20.3076923076923,0)</f>
      </c>
      <c r="AB24" s="5">
        <v>13</v>
      </c>
      <c r="AC24" s="2" t="s">
        <v>673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9</v>
      </c>
      <c r="AQ24" s="8">
        <v>584.07</v>
      </c>
      <c r="AR24" s="4">
        <v>5</v>
      </c>
      <c r="AS24" s="8">
        <v>315.68</v>
      </c>
      <c r="AT24" s="7">
        <v>0.8</v>
      </c>
      <c r="AU24" s="7">
        <v>0.8502</v>
      </c>
      <c r="AV24" s="4">
        <v>12</v>
      </c>
      <c r="AW24" s="8">
        <v>818.88</v>
      </c>
      <c r="AX24" s="4">
        <v>50</v>
      </c>
      <c r="AY24" s="8">
        <v>4064.78</v>
      </c>
      <c r="AZ24" s="7">
        <v>-0.76</v>
      </c>
      <c r="BA24" s="7">
        <v>-0.7985</v>
      </c>
      <c r="BB24" s="7">
        <v>0.7133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0.1932</v>
      </c>
      <c r="BJ24" s="4">
        <v>9</v>
      </c>
      <c r="BK24" s="8">
        <v>584.07</v>
      </c>
      <c r="BL24" s="2" t="s">
        <v>674</v>
      </c>
      <c r="BM24" s="7">
        <v>1</v>
      </c>
      <c r="BN24" s="7">
        <v>1</v>
      </c>
      <c r="BO24" s="4">
        <v>6</v>
      </c>
      <c r="BP24" s="8">
        <v>395.7</v>
      </c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675</v>
      </c>
      <c r="BY24" s="2" t="s">
        <v>214</v>
      </c>
      <c r="BZ24" s="2" t="s">
        <v>202</v>
      </c>
      <c r="CA24" s="4">
        <v>1</v>
      </c>
      <c r="CB24" s="8">
        <v>64</v>
      </c>
      <c r="CC24" s="4">
        <v>4</v>
      </c>
      <c r="CD24" s="8">
        <v>256</v>
      </c>
      <c r="CE24" s="7">
        <v>-0.75</v>
      </c>
      <c r="CF24" s="7">
        <v>-0.75</v>
      </c>
      <c r="CG24" s="2" t="s">
        <v>212</v>
      </c>
      <c r="CH24" s="2" t="s">
        <v>199</v>
      </c>
      <c r="CI24" s="2" t="s">
        <v>579</v>
      </c>
      <c r="CJ24" s="2" t="s">
        <v>676</v>
      </c>
      <c r="CK24" s="2" t="s">
        <v>214</v>
      </c>
      <c r="CL24" s="2" t="s">
        <v>202</v>
      </c>
      <c r="CM24" s="4">
        <v>1</v>
      </c>
      <c r="CN24" s="8">
        <v>66.4</v>
      </c>
      <c r="CO24" s="4"/>
      <c r="CP24" s="8"/>
      <c r="CQ24" s="7"/>
      <c r="CR24" s="7"/>
      <c r="CS24" s="2" t="s">
        <v>212</v>
      </c>
      <c r="CT24" s="2" t="s">
        <v>199</v>
      </c>
      <c r="CU24" s="2" t="s">
        <v>435</v>
      </c>
      <c r="CV24" s="2" t="s">
        <v>328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199</v>
      </c>
      <c r="DG24" s="2" t="s">
        <v>581</v>
      </c>
      <c r="DH24" s="2" t="s">
        <v>582</v>
      </c>
      <c r="DI24" s="2" t="s">
        <v>214</v>
      </c>
      <c r="DJ24" s="2" t="s">
        <v>202</v>
      </c>
      <c r="DK24" s="4">
        <v>1</v>
      </c>
      <c r="DL24" s="8">
        <v>57.97</v>
      </c>
      <c r="DM24" s="4"/>
      <c r="DN24" s="8"/>
      <c r="DO24" s="7"/>
      <c r="DP24" s="7"/>
      <c r="DQ24" s="2" t="s">
        <v>212</v>
      </c>
      <c r="DR24" s="2" t="s">
        <v>199</v>
      </c>
      <c r="DS24" s="2" t="s">
        <v>583</v>
      </c>
      <c r="DT24" s="2" t="s">
        <v>584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585</v>
      </c>
      <c r="EF24" s="2" t="s">
        <v>582</v>
      </c>
      <c r="EG24" s="2" t="s">
        <v>214</v>
      </c>
      <c r="EH24" s="2" t="s">
        <v>202</v>
      </c>
      <c r="EI24" s="4"/>
      <c r="EJ24" s="8"/>
      <c r="EK24" s="4">
        <v>1</v>
      </c>
      <c r="EL24" s="8">
        <v>59.68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587</v>
      </c>
      <c r="ER24" s="2" t="s">
        <v>677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199</v>
      </c>
      <c r="FC24" s="2" t="s">
        <v>589</v>
      </c>
      <c r="FD24" s="2" t="s">
        <v>678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199</v>
      </c>
      <c r="FO24" s="2" t="s">
        <v>296</v>
      </c>
      <c r="FP24" s="2" t="s">
        <v>679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212</v>
      </c>
      <c r="FZ24" s="2" t="s">
        <v>199</v>
      </c>
      <c r="GA24" s="2" t="s">
        <v>635</v>
      </c>
      <c r="GB24" s="2" t="s">
        <v>680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231</v>
      </c>
      <c r="GL24" s="2" t="s">
        <v>199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212</v>
      </c>
      <c r="GX24" s="2" t="s">
        <v>199</v>
      </c>
      <c r="GY24" s="2" t="s">
        <v>232</v>
      </c>
      <c r="GZ24" s="2" t="s">
        <v>681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199</v>
      </c>
      <c r="HK24" s="2" t="s">
        <v>585</v>
      </c>
      <c r="HL24" s="2" t="s">
        <v>682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404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212</v>
      </c>
      <c r="IH24" s="2" t="s">
        <v>199</v>
      </c>
      <c r="II24" s="2" t="s">
        <v>238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212</v>
      </c>
      <c r="IT24" s="2" t="s">
        <v>199</v>
      </c>
      <c r="IU24" s="2" t="s">
        <v>594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212</v>
      </c>
      <c r="JF24" s="2" t="s">
        <v>199</v>
      </c>
      <c r="JG24" s="2" t="s">
        <v>240</v>
      </c>
      <c r="JH24" s="2" t="s">
        <v>636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242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509</v>
      </c>
      <c r="JW24" s="4"/>
      <c r="JX24" s="8"/>
      <c r="JY24" s="4"/>
      <c r="JZ24" s="8"/>
      <c r="KA24" s="7"/>
      <c r="KB24" s="7"/>
      <c r="KC24" s="2" t="s">
        <v>202</v>
      </c>
      <c r="KD24" s="2" t="s">
        <v>202</v>
      </c>
      <c r="KE24" s="2" t="s">
        <v>202</v>
      </c>
      <c r="KF24" s="2" t="s">
        <v>202</v>
      </c>
      <c r="KG24" s="2" t="s">
        <v>202</v>
      </c>
      <c r="KH24" s="2" t="s">
        <v>202</v>
      </c>
      <c r="KI24" s="4"/>
      <c r="KJ24" s="8"/>
      <c r="KK24" s="4"/>
      <c r="KL24" s="8"/>
      <c r="KM24" s="7"/>
      <c r="KN24" s="7"/>
      <c r="KO24" s="2" t="s">
        <v>212</v>
      </c>
      <c r="KP24" s="2" t="s">
        <v>235</v>
      </c>
      <c r="KQ24" s="2" t="s">
        <v>640</v>
      </c>
      <c r="KR24" s="2" t="s">
        <v>202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235</v>
      </c>
      <c r="LC24" s="2" t="s">
        <v>308</v>
      </c>
      <c r="LD24" s="2" t="s">
        <v>520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212</v>
      </c>
      <c r="LN24" s="2" t="s">
        <v>199</v>
      </c>
      <c r="LO24" s="2" t="s">
        <v>597</v>
      </c>
      <c r="LP24" s="2" t="s">
        <v>209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199</v>
      </c>
      <c r="MA24" s="2" t="s">
        <v>599</v>
      </c>
      <c r="MB24" s="2" t="s">
        <v>202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231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253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212</v>
      </c>
      <c r="NJ24" s="2" t="s">
        <v>250</v>
      </c>
      <c r="NK24" s="2" t="s">
        <v>600</v>
      </c>
      <c r="NL24" s="2" t="s">
        <v>584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202</v>
      </c>
      <c r="NV24" s="2" t="s">
        <v>202</v>
      </c>
      <c r="NW24" s="2" t="s">
        <v>202</v>
      </c>
      <c r="NX24" s="2" t="s">
        <v>202</v>
      </c>
      <c r="NY24" s="2" t="s">
        <v>202</v>
      </c>
      <c r="NZ24" s="2" t="s">
        <v>202</v>
      </c>
      <c r="OA24" s="4"/>
      <c r="OB24" s="8"/>
      <c r="OC24" s="4"/>
      <c r="OD24" s="8"/>
      <c r="OE24" s="7"/>
      <c r="OF24" s="7"/>
      <c r="OG24" s="2" t="s">
        <v>253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212</v>
      </c>
      <c r="OT24" s="2" t="s">
        <v>199</v>
      </c>
      <c r="OU24" s="2" t="s">
        <v>254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202</v>
      </c>
      <c r="PF24" s="2" t="s">
        <v>202</v>
      </c>
      <c r="PG24" s="2" t="s">
        <v>202</v>
      </c>
      <c r="PH24" s="2" t="s">
        <v>202</v>
      </c>
      <c r="PI24" s="2" t="s">
        <v>202</v>
      </c>
      <c r="PJ24" s="2" t="s">
        <v>202</v>
      </c>
      <c r="PK24" s="4"/>
      <c r="PL24" s="8"/>
      <c r="PM24" s="4"/>
      <c r="PN24" s="8"/>
      <c r="PO24" s="7"/>
      <c r="PP24" s="7"/>
      <c r="PQ24" s="2" t="s">
        <v>212</v>
      </c>
      <c r="PR24" s="2" t="s">
        <v>235</v>
      </c>
      <c r="PS24" s="2" t="s">
        <v>602</v>
      </c>
      <c r="PT24" s="2" t="s">
        <v>683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202</v>
      </c>
      <c r="QD24" s="2" t="s">
        <v>202</v>
      </c>
      <c r="QE24" s="2" t="s">
        <v>202</v>
      </c>
      <c r="QF24" s="2" t="s">
        <v>202</v>
      </c>
      <c r="QG24" s="2" t="s">
        <v>202</v>
      </c>
      <c r="QH24" s="2" t="s">
        <v>202</v>
      </c>
      <c r="QI24" s="4"/>
      <c r="QJ24" s="8"/>
      <c r="QK24" s="4"/>
      <c r="QL24" s="8"/>
      <c r="QM24" s="7"/>
      <c r="QN24" s="7"/>
      <c r="QO24" s="2" t="s">
        <v>212</v>
      </c>
      <c r="QP24" s="2" t="s">
        <v>235</v>
      </c>
      <c r="QQ24" s="2" t="s">
        <v>603</v>
      </c>
      <c r="QR24" s="2" t="s">
        <v>684</v>
      </c>
      <c r="QS24" s="2" t="s">
        <v>214</v>
      </c>
      <c r="QT24" s="2" t="s">
        <v>202</v>
      </c>
      <c r="QU24" s="4">
        <v>191</v>
      </c>
      <c r="QV24" s="4"/>
      <c r="QW24" s="4"/>
      <c r="QX24" s="4"/>
      <c r="QY24" s="4">
        <v>73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80</v>
      </c>
      <c r="SD24" s="4"/>
      <c r="SE24" s="4"/>
      <c r="SF24" s="4"/>
      <c r="SG24" s="4"/>
      <c r="SH24" s="4"/>
      <c r="SI24" s="4"/>
      <c r="SJ24" s="4"/>
      <c r="SK24" s="4"/>
      <c r="SL24" s="4"/>
      <c r="SM24" s="4">
        <v>280</v>
      </c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685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569</v>
      </c>
      <c r="G25" s="2" t="s">
        <v>569</v>
      </c>
      <c r="H25" s="2" t="s">
        <v>569</v>
      </c>
      <c r="I25" s="2" t="s">
        <v>570</v>
      </c>
      <c r="J25" s="2" t="s">
        <v>256</v>
      </c>
      <c r="K25" s="2" t="s">
        <v>671</v>
      </c>
      <c r="L25" s="3">
        <v>67.5</v>
      </c>
      <c r="M25" s="3">
        <v>70.88</v>
      </c>
      <c r="N25" s="3">
        <v>139.99</v>
      </c>
      <c r="O25" s="2" t="s">
        <v>199</v>
      </c>
      <c r="P25" s="2" t="s">
        <v>427</v>
      </c>
      <c r="Q25" s="2" t="s">
        <v>201</v>
      </c>
      <c r="R25" s="2" t="s">
        <v>202</v>
      </c>
      <c r="S25" s="2" t="s">
        <v>672</v>
      </c>
      <c r="T25" s="2" t="s">
        <v>204</v>
      </c>
      <c r="U25" s="2" t="s">
        <v>205</v>
      </c>
      <c r="V25" s="2" t="s">
        <v>574</v>
      </c>
      <c r="W25" s="2" t="s">
        <v>430</v>
      </c>
      <c r="X25" s="2" t="s">
        <v>575</v>
      </c>
      <c r="Y25" s="2" t="s">
        <v>686</v>
      </c>
      <c r="Z25" s="4">
        <v>415</v>
      </c>
      <c r="AA25" s="4">
        <f>=ROUNDDOWN(18.8636363636364,0)</f>
      </c>
      <c r="AB25" s="5">
        <v>22</v>
      </c>
      <c r="AC25" s="2" t="s">
        <v>673</v>
      </c>
      <c r="AD25" s="4">
        <v>300</v>
      </c>
      <c r="AE25" s="4">
        <v>521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3</v>
      </c>
      <c r="AQ25" s="8">
        <v>234.81</v>
      </c>
      <c r="AR25" s="4">
        <v>45</v>
      </c>
      <c r="AS25" s="8">
        <v>3749.1</v>
      </c>
      <c r="AT25" s="7">
        <v>-0.9333</v>
      </c>
      <c r="AU25" s="7">
        <v>-0.9374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0.2867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3</v>
      </c>
      <c r="BK25" s="8">
        <v>234.81</v>
      </c>
      <c r="BL25" s="2" t="s">
        <v>687</v>
      </c>
      <c r="BM25" s="7">
        <v>1</v>
      </c>
      <c r="BN25" s="7">
        <v>1</v>
      </c>
      <c r="BO25" s="4">
        <v>1</v>
      </c>
      <c r="BP25" s="8">
        <v>83.93</v>
      </c>
      <c r="BQ25" s="4">
        <v>40</v>
      </c>
      <c r="BR25" s="8">
        <v>3357.2</v>
      </c>
      <c r="BS25" s="7">
        <v>-0.975</v>
      </c>
      <c r="BT25" s="7">
        <v>-0.975</v>
      </c>
      <c r="BU25" s="2" t="s">
        <v>212</v>
      </c>
      <c r="BV25" s="2" t="s">
        <v>199</v>
      </c>
      <c r="BW25" s="2" t="s">
        <v>202</v>
      </c>
      <c r="BX25" s="2" t="s">
        <v>675</v>
      </c>
      <c r="BY25" s="2" t="s">
        <v>214</v>
      </c>
      <c r="BZ25" s="2" t="s">
        <v>202</v>
      </c>
      <c r="CA25" s="4">
        <v>1</v>
      </c>
      <c r="CB25" s="8">
        <v>80</v>
      </c>
      <c r="CC25" s="4">
        <v>3</v>
      </c>
      <c r="CD25" s="8">
        <v>240</v>
      </c>
      <c r="CE25" s="7">
        <v>-0.6667</v>
      </c>
      <c r="CF25" s="7">
        <v>-0.6667</v>
      </c>
      <c r="CG25" s="2" t="s">
        <v>212</v>
      </c>
      <c r="CH25" s="2" t="s">
        <v>199</v>
      </c>
      <c r="CI25" s="2" t="s">
        <v>579</v>
      </c>
      <c r="CJ25" s="2" t="s">
        <v>678</v>
      </c>
      <c r="CK25" s="2" t="s">
        <v>214</v>
      </c>
      <c r="CL25" s="2" t="s">
        <v>202</v>
      </c>
      <c r="CM25" s="4"/>
      <c r="CN25" s="8"/>
      <c r="CO25" s="4"/>
      <c r="CP25" s="8"/>
      <c r="CQ25" s="7"/>
      <c r="CR25" s="7"/>
      <c r="CS25" s="2" t="s">
        <v>212</v>
      </c>
      <c r="CT25" s="2" t="s">
        <v>199</v>
      </c>
      <c r="CU25" s="2" t="s">
        <v>435</v>
      </c>
      <c r="CV25" s="2" t="s">
        <v>297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199</v>
      </c>
      <c r="DG25" s="2" t="s">
        <v>581</v>
      </c>
      <c r="DH25" s="2" t="s">
        <v>610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199</v>
      </c>
      <c r="DS25" s="2" t="s">
        <v>583</v>
      </c>
      <c r="DT25" s="2" t="s">
        <v>688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585</v>
      </c>
      <c r="EF25" s="2" t="s">
        <v>689</v>
      </c>
      <c r="EG25" s="2" t="s">
        <v>214</v>
      </c>
      <c r="EH25" s="2" t="s">
        <v>202</v>
      </c>
      <c r="EI25" s="4"/>
      <c r="EJ25" s="8"/>
      <c r="EK25" s="4">
        <v>2</v>
      </c>
      <c r="EL25" s="8">
        <v>151.9</v>
      </c>
      <c r="EM25" s="7">
        <v>-1</v>
      </c>
      <c r="EN25" s="7">
        <v>-1</v>
      </c>
      <c r="EO25" s="2" t="s">
        <v>212</v>
      </c>
      <c r="EP25" s="2" t="s">
        <v>199</v>
      </c>
      <c r="EQ25" s="2" t="s">
        <v>587</v>
      </c>
      <c r="ER25" s="2" t="s">
        <v>690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589</v>
      </c>
      <c r="FD25" s="2" t="s">
        <v>678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199</v>
      </c>
      <c r="FO25" s="2" t="s">
        <v>296</v>
      </c>
      <c r="FP25" s="2" t="s">
        <v>285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199</v>
      </c>
      <c r="GA25" s="2" t="s">
        <v>635</v>
      </c>
      <c r="GB25" s="2" t="s">
        <v>407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231</v>
      </c>
      <c r="GL25" s="2" t="s">
        <v>199</v>
      </c>
      <c r="GM25" s="2" t="s">
        <v>202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212</v>
      </c>
      <c r="GX25" s="2" t="s">
        <v>199</v>
      </c>
      <c r="GY25" s="2" t="s">
        <v>232</v>
      </c>
      <c r="GZ25" s="2" t="s">
        <v>691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199</v>
      </c>
      <c r="HK25" s="2" t="s">
        <v>585</v>
      </c>
      <c r="HL25" s="2" t="s">
        <v>692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404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212</v>
      </c>
      <c r="IH25" s="2" t="s">
        <v>199</v>
      </c>
      <c r="II25" s="2" t="s">
        <v>238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212</v>
      </c>
      <c r="IT25" s="2" t="s">
        <v>199</v>
      </c>
      <c r="IU25" s="2" t="s">
        <v>370</v>
      </c>
      <c r="IV25" s="2" t="s">
        <v>202</v>
      </c>
      <c r="IW25" s="2" t="s">
        <v>214</v>
      </c>
      <c r="IX25" s="2" t="s">
        <v>202</v>
      </c>
      <c r="IY25" s="4">
        <v>1</v>
      </c>
      <c r="IZ25" s="8">
        <v>70.88</v>
      </c>
      <c r="JA25" s="4"/>
      <c r="JB25" s="8"/>
      <c r="JC25" s="7"/>
      <c r="JD25" s="7"/>
      <c r="JE25" s="2" t="s">
        <v>212</v>
      </c>
      <c r="JF25" s="2" t="s">
        <v>199</v>
      </c>
      <c r="JG25" s="2" t="s">
        <v>240</v>
      </c>
      <c r="JH25" s="2" t="s">
        <v>693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242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202</v>
      </c>
      <c r="KD25" s="2" t="s">
        <v>202</v>
      </c>
      <c r="KE25" s="2" t="s">
        <v>202</v>
      </c>
      <c r="KF25" s="2" t="s">
        <v>202</v>
      </c>
      <c r="KG25" s="2" t="s">
        <v>202</v>
      </c>
      <c r="KH25" s="2" t="s">
        <v>202</v>
      </c>
      <c r="KI25" s="4"/>
      <c r="KJ25" s="8"/>
      <c r="KK25" s="4"/>
      <c r="KL25" s="8"/>
      <c r="KM25" s="7"/>
      <c r="KN25" s="7"/>
      <c r="KO25" s="2" t="s">
        <v>212</v>
      </c>
      <c r="KP25" s="2" t="s">
        <v>235</v>
      </c>
      <c r="KQ25" s="2" t="s">
        <v>640</v>
      </c>
      <c r="KR25" s="2" t="s">
        <v>202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235</v>
      </c>
      <c r="LC25" s="2" t="s">
        <v>308</v>
      </c>
      <c r="LD25" s="2" t="s">
        <v>694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212</v>
      </c>
      <c r="LN25" s="2" t="s">
        <v>199</v>
      </c>
      <c r="LO25" s="2" t="s">
        <v>597</v>
      </c>
      <c r="LP25" s="2" t="s">
        <v>414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199</v>
      </c>
      <c r="MA25" s="2" t="s">
        <v>599</v>
      </c>
      <c r="MB25" s="2" t="s">
        <v>202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231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253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212</v>
      </c>
      <c r="NJ25" s="2" t="s">
        <v>250</v>
      </c>
      <c r="NK25" s="2" t="s">
        <v>600</v>
      </c>
      <c r="NL25" s="2" t="s">
        <v>582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202</v>
      </c>
      <c r="NV25" s="2" t="s">
        <v>202</v>
      </c>
      <c r="NW25" s="2" t="s">
        <v>202</v>
      </c>
      <c r="NX25" s="2" t="s">
        <v>202</v>
      </c>
      <c r="NY25" s="2" t="s">
        <v>202</v>
      </c>
      <c r="NZ25" s="2" t="s">
        <v>202</v>
      </c>
      <c r="OA25" s="4"/>
      <c r="OB25" s="8"/>
      <c r="OC25" s="4"/>
      <c r="OD25" s="8"/>
      <c r="OE25" s="7"/>
      <c r="OF25" s="7"/>
      <c r="OG25" s="2" t="s">
        <v>253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212</v>
      </c>
      <c r="OT25" s="2" t="s">
        <v>199</v>
      </c>
      <c r="OU25" s="2" t="s">
        <v>254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202</v>
      </c>
      <c r="PF25" s="2" t="s">
        <v>202</v>
      </c>
      <c r="PG25" s="2" t="s">
        <v>202</v>
      </c>
      <c r="PH25" s="2" t="s">
        <v>202</v>
      </c>
      <c r="PI25" s="2" t="s">
        <v>202</v>
      </c>
      <c r="PJ25" s="2" t="s">
        <v>202</v>
      </c>
      <c r="PK25" s="4"/>
      <c r="PL25" s="8"/>
      <c r="PM25" s="4"/>
      <c r="PN25" s="8"/>
      <c r="PO25" s="7"/>
      <c r="PP25" s="7"/>
      <c r="PQ25" s="2" t="s">
        <v>212</v>
      </c>
      <c r="PR25" s="2" t="s">
        <v>235</v>
      </c>
      <c r="PS25" s="2" t="s">
        <v>602</v>
      </c>
      <c r="PT25" s="2" t="s">
        <v>695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202</v>
      </c>
      <c r="QD25" s="2" t="s">
        <v>202</v>
      </c>
      <c r="QE25" s="2" t="s">
        <v>202</v>
      </c>
      <c r="QF25" s="2" t="s">
        <v>202</v>
      </c>
      <c r="QG25" s="2" t="s">
        <v>202</v>
      </c>
      <c r="QH25" s="2" t="s">
        <v>202</v>
      </c>
      <c r="QI25" s="4"/>
      <c r="QJ25" s="8"/>
      <c r="QK25" s="4"/>
      <c r="QL25" s="8"/>
      <c r="QM25" s="7"/>
      <c r="QN25" s="7"/>
      <c r="QO25" s="2" t="s">
        <v>212</v>
      </c>
      <c r="QP25" s="2" t="s">
        <v>235</v>
      </c>
      <c r="QQ25" s="2" t="s">
        <v>603</v>
      </c>
      <c r="QR25" s="2" t="s">
        <v>696</v>
      </c>
      <c r="QS25" s="2" t="s">
        <v>214</v>
      </c>
      <c r="QT25" s="2" t="s">
        <v>202</v>
      </c>
      <c r="QU25" s="4">
        <v>8</v>
      </c>
      <c r="QV25" s="4">
        <v>370</v>
      </c>
      <c r="QW25" s="4"/>
      <c r="QX25" s="4"/>
      <c r="QY25" s="4">
        <v>37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300</v>
      </c>
      <c r="SD25" s="4"/>
      <c r="SE25" s="4"/>
      <c r="SF25" s="4"/>
      <c r="SG25" s="4"/>
      <c r="SH25" s="4"/>
      <c r="SI25" s="4"/>
      <c r="SJ25" s="4"/>
      <c r="SK25" s="4">
        <v>121</v>
      </c>
      <c r="SL25" s="4"/>
      <c r="SM25" s="4">
        <v>100</v>
      </c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697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698</v>
      </c>
      <c r="G26" s="2" t="s">
        <v>698</v>
      </c>
      <c r="H26" s="2" t="s">
        <v>698</v>
      </c>
      <c r="I26" s="2" t="s">
        <v>699</v>
      </c>
      <c r="J26" s="2" t="s">
        <v>197</v>
      </c>
      <c r="K26" s="2" t="s">
        <v>671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572</v>
      </c>
      <c r="Q26" s="2" t="s">
        <v>201</v>
      </c>
      <c r="R26" s="2" t="s">
        <v>202</v>
      </c>
      <c r="S26" s="2" t="s">
        <v>700</v>
      </c>
      <c r="T26" s="2" t="s">
        <v>204</v>
      </c>
      <c r="U26" s="2" t="s">
        <v>205</v>
      </c>
      <c r="V26" s="2" t="s">
        <v>701</v>
      </c>
      <c r="W26" s="2" t="s">
        <v>702</v>
      </c>
      <c r="X26" s="2" t="s">
        <v>703</v>
      </c>
      <c r="Y26" s="2" t="s">
        <v>303</v>
      </c>
      <c r="Z26" s="4">
        <v>208</v>
      </c>
      <c r="AA26" s="4">
        <f>=ROUNDDOWN(10.9473684210526,0)</f>
      </c>
      <c r="AB26" s="5">
        <v>19</v>
      </c>
      <c r="AC26" s="2" t="s">
        <v>210</v>
      </c>
      <c r="AD26" s="4">
        <v>100</v>
      </c>
      <c r="AE26" s="4">
        <v>500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11</v>
      </c>
      <c r="AQ26" s="8">
        <v>815.54</v>
      </c>
      <c r="AR26" s="4">
        <v>17</v>
      </c>
      <c r="AS26" s="8">
        <v>1232.08</v>
      </c>
      <c r="AT26" s="7">
        <v>-0.3529</v>
      </c>
      <c r="AU26" s="7">
        <v>-0.3381</v>
      </c>
      <c r="AV26" s="4">
        <v>18</v>
      </c>
      <c r="AW26" s="8">
        <v>1441.71</v>
      </c>
      <c r="AX26" s="4">
        <v>27</v>
      </c>
      <c r="AY26" s="8">
        <v>2133.34</v>
      </c>
      <c r="AZ26" s="7">
        <v>-0.3333</v>
      </c>
      <c r="BA26" s="7">
        <v>-0.3242</v>
      </c>
      <c r="BB26" s="7">
        <v>0.5657</v>
      </c>
      <c r="BC26" s="4">
        <v>34</v>
      </c>
      <c r="BD26" s="8">
        <v>2709.16</v>
      </c>
      <c r="BE26" s="4">
        <v>52</v>
      </c>
      <c r="BF26" s="8">
        <v>4072.45</v>
      </c>
      <c r="BG26" s="7">
        <v>-0.3462</v>
      </c>
      <c r="BH26" s="7">
        <v>-0.3348</v>
      </c>
      <c r="BI26" s="7">
        <v>0.5322</v>
      </c>
      <c r="BJ26" s="4">
        <v>11</v>
      </c>
      <c r="BK26" s="8">
        <v>815.54</v>
      </c>
      <c r="BL26" s="2" t="s">
        <v>704</v>
      </c>
      <c r="BM26" s="7">
        <v>1</v>
      </c>
      <c r="BN26" s="7">
        <v>1</v>
      </c>
      <c r="BO26" s="4">
        <v>2</v>
      </c>
      <c r="BP26" s="8">
        <v>149.48</v>
      </c>
      <c r="BQ26" s="4">
        <v>1</v>
      </c>
      <c r="BR26" s="8">
        <v>74.74</v>
      </c>
      <c r="BS26" s="7">
        <v>1</v>
      </c>
      <c r="BT26" s="7">
        <v>1</v>
      </c>
      <c r="BU26" s="2" t="s">
        <v>212</v>
      </c>
      <c r="BV26" s="2" t="s">
        <v>199</v>
      </c>
      <c r="BW26" s="2" t="s">
        <v>202</v>
      </c>
      <c r="BX26" s="2" t="s">
        <v>705</v>
      </c>
      <c r="BY26" s="2" t="s">
        <v>214</v>
      </c>
      <c r="BZ26" s="2" t="s">
        <v>202</v>
      </c>
      <c r="CA26" s="4">
        <v>6</v>
      </c>
      <c r="CB26" s="8">
        <v>450.42</v>
      </c>
      <c r="CC26" s="4">
        <v>7</v>
      </c>
      <c r="CD26" s="8">
        <v>525.49</v>
      </c>
      <c r="CE26" s="7">
        <v>-0.1429</v>
      </c>
      <c r="CF26" s="7">
        <v>-0.1429</v>
      </c>
      <c r="CG26" s="2" t="s">
        <v>212</v>
      </c>
      <c r="CH26" s="2" t="s">
        <v>199</v>
      </c>
      <c r="CI26" s="2" t="s">
        <v>706</v>
      </c>
      <c r="CJ26" s="2" t="s">
        <v>707</v>
      </c>
      <c r="CK26" s="2" t="s">
        <v>214</v>
      </c>
      <c r="CL26" s="2" t="s">
        <v>202</v>
      </c>
      <c r="CM26" s="4">
        <v>1</v>
      </c>
      <c r="CN26" s="8">
        <v>73.7</v>
      </c>
      <c r="CO26" s="4">
        <v>2</v>
      </c>
      <c r="CP26" s="8">
        <v>147.4</v>
      </c>
      <c r="CQ26" s="7">
        <v>-0.5</v>
      </c>
      <c r="CR26" s="7">
        <v>-0.5</v>
      </c>
      <c r="CS26" s="2" t="s">
        <v>212</v>
      </c>
      <c r="CT26" s="2" t="s">
        <v>199</v>
      </c>
      <c r="CU26" s="2" t="s">
        <v>217</v>
      </c>
      <c r="CV26" s="2" t="s">
        <v>261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199</v>
      </c>
      <c r="DG26" s="2" t="s">
        <v>708</v>
      </c>
      <c r="DH26" s="2" t="s">
        <v>709</v>
      </c>
      <c r="DI26" s="2" t="s">
        <v>214</v>
      </c>
      <c r="DJ26" s="2" t="s">
        <v>202</v>
      </c>
      <c r="DK26" s="4">
        <v>1</v>
      </c>
      <c r="DL26" s="8">
        <v>73.7</v>
      </c>
      <c r="DM26" s="4">
        <v>1</v>
      </c>
      <c r="DN26" s="8">
        <v>73.7</v>
      </c>
      <c r="DO26" s="7"/>
      <c r="DP26" s="7"/>
      <c r="DQ26" s="2" t="s">
        <v>212</v>
      </c>
      <c r="DR26" s="2" t="s">
        <v>199</v>
      </c>
      <c r="DS26" s="2" t="s">
        <v>710</v>
      </c>
      <c r="DT26" s="2" t="s">
        <v>222</v>
      </c>
      <c r="DU26" s="2" t="s">
        <v>214</v>
      </c>
      <c r="DV26" s="2" t="s">
        <v>202</v>
      </c>
      <c r="DW26" s="4">
        <v>1</v>
      </c>
      <c r="DX26" s="8">
        <v>68.24</v>
      </c>
      <c r="DY26" s="4">
        <v>1</v>
      </c>
      <c r="DZ26" s="8">
        <v>68.24</v>
      </c>
      <c r="EA26" s="7"/>
      <c r="EB26" s="7"/>
      <c r="EC26" s="2" t="s">
        <v>212</v>
      </c>
      <c r="ED26" s="2" t="s">
        <v>199</v>
      </c>
      <c r="EE26" s="2" t="s">
        <v>711</v>
      </c>
      <c r="EF26" s="2" t="s">
        <v>712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199</v>
      </c>
      <c r="EQ26" s="2" t="s">
        <v>223</v>
      </c>
      <c r="ER26" s="2" t="s">
        <v>401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713</v>
      </c>
      <c r="FD26" s="2" t="s">
        <v>714</v>
      </c>
      <c r="FE26" s="2" t="s">
        <v>214</v>
      </c>
      <c r="FF26" s="2" t="s">
        <v>202</v>
      </c>
      <c r="FG26" s="4"/>
      <c r="FH26" s="8"/>
      <c r="FI26" s="4">
        <v>2</v>
      </c>
      <c r="FJ26" s="8">
        <v>143.32</v>
      </c>
      <c r="FK26" s="7">
        <v>-1</v>
      </c>
      <c r="FL26" s="7">
        <v>-1</v>
      </c>
      <c r="FM26" s="2" t="s">
        <v>212</v>
      </c>
      <c r="FN26" s="2" t="s">
        <v>199</v>
      </c>
      <c r="FO26" s="2" t="s">
        <v>505</v>
      </c>
      <c r="FP26" s="2" t="s">
        <v>715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199</v>
      </c>
      <c r="GA26" s="2" t="s">
        <v>716</v>
      </c>
      <c r="GB26" s="2" t="s">
        <v>717</v>
      </c>
      <c r="GC26" s="2" t="s">
        <v>214</v>
      </c>
      <c r="GD26" s="2" t="s">
        <v>202</v>
      </c>
      <c r="GE26" s="4"/>
      <c r="GF26" s="8"/>
      <c r="GG26" s="4">
        <v>1</v>
      </c>
      <c r="GH26" s="8">
        <v>59.29</v>
      </c>
      <c r="GI26" s="7">
        <v>-1</v>
      </c>
      <c r="GJ26" s="7">
        <v>-1</v>
      </c>
      <c r="GK26" s="2" t="s">
        <v>212</v>
      </c>
      <c r="GL26" s="2" t="s">
        <v>199</v>
      </c>
      <c r="GM26" s="2" t="s">
        <v>502</v>
      </c>
      <c r="GN26" s="2" t="s">
        <v>718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253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212</v>
      </c>
      <c r="HJ26" s="2" t="s">
        <v>199</v>
      </c>
      <c r="HK26" s="2" t="s">
        <v>303</v>
      </c>
      <c r="HL26" s="2" t="s">
        <v>719</v>
      </c>
      <c r="HM26" s="2" t="s">
        <v>214</v>
      </c>
      <c r="HN26" s="2" t="s">
        <v>202</v>
      </c>
      <c r="HO26" s="4"/>
      <c r="HP26" s="8"/>
      <c r="HQ26" s="4">
        <v>1</v>
      </c>
      <c r="HR26" s="8">
        <v>71.66</v>
      </c>
      <c r="HS26" s="7">
        <v>-1</v>
      </c>
      <c r="HT26" s="7">
        <v>-1</v>
      </c>
      <c r="HU26" s="2" t="s">
        <v>212</v>
      </c>
      <c r="HV26" s="2" t="s">
        <v>199</v>
      </c>
      <c r="HW26" s="2" t="s">
        <v>720</v>
      </c>
      <c r="HX26" s="2" t="s">
        <v>213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212</v>
      </c>
      <c r="IH26" s="2" t="s">
        <v>235</v>
      </c>
      <c r="II26" s="2" t="s">
        <v>238</v>
      </c>
      <c r="IJ26" s="2" t="s">
        <v>537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212</v>
      </c>
      <c r="IT26" s="2" t="s">
        <v>199</v>
      </c>
      <c r="IU26" s="2" t="s">
        <v>360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212</v>
      </c>
      <c r="JF26" s="2" t="s">
        <v>199</v>
      </c>
      <c r="JG26" s="2" t="s">
        <v>240</v>
      </c>
      <c r="JH26" s="2" t="s">
        <v>721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242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509</v>
      </c>
      <c r="JW26" s="4"/>
      <c r="JX26" s="8"/>
      <c r="JY26" s="4"/>
      <c r="JZ26" s="8"/>
      <c r="KA26" s="7"/>
      <c r="KB26" s="7"/>
      <c r="KC26" s="2" t="s">
        <v>202</v>
      </c>
      <c r="KD26" s="2" t="s">
        <v>202</v>
      </c>
      <c r="KE26" s="2" t="s">
        <v>202</v>
      </c>
      <c r="KF26" s="2" t="s">
        <v>202</v>
      </c>
      <c r="KG26" s="2" t="s">
        <v>202</v>
      </c>
      <c r="KH26" s="2" t="s">
        <v>202</v>
      </c>
      <c r="KI26" s="4"/>
      <c r="KJ26" s="8"/>
      <c r="KK26" s="4">
        <v>1</v>
      </c>
      <c r="KL26" s="8">
        <v>68.24</v>
      </c>
      <c r="KM26" s="7">
        <v>-1</v>
      </c>
      <c r="KN26" s="7">
        <v>-1</v>
      </c>
      <c r="KO26" s="2" t="s">
        <v>212</v>
      </c>
      <c r="KP26" s="2" t="s">
        <v>235</v>
      </c>
      <c r="KQ26" s="2" t="s">
        <v>722</v>
      </c>
      <c r="KR26" s="2" t="s">
        <v>723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235</v>
      </c>
      <c r="LC26" s="2" t="s">
        <v>408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212</v>
      </c>
      <c r="LN26" s="2" t="s">
        <v>199</v>
      </c>
      <c r="LO26" s="2" t="s">
        <v>680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212</v>
      </c>
      <c r="LZ26" s="2" t="s">
        <v>199</v>
      </c>
      <c r="MA26" s="2" t="s">
        <v>247</v>
      </c>
      <c r="MB26" s="2" t="s">
        <v>724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253</v>
      </c>
      <c r="ML26" s="2" t="s">
        <v>199</v>
      </c>
      <c r="MM26" s="2" t="s">
        <v>202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253</v>
      </c>
      <c r="MX26" s="2" t="s">
        <v>199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212</v>
      </c>
      <c r="NJ26" s="2" t="s">
        <v>250</v>
      </c>
      <c r="NK26" s="2" t="s">
        <v>725</v>
      </c>
      <c r="NL26" s="2" t="s">
        <v>726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202</v>
      </c>
      <c r="NV26" s="2" t="s">
        <v>202</v>
      </c>
      <c r="NW26" s="2" t="s">
        <v>202</v>
      </c>
      <c r="NX26" s="2" t="s">
        <v>202</v>
      </c>
      <c r="NY26" s="2" t="s">
        <v>202</v>
      </c>
      <c r="NZ26" s="2" t="s">
        <v>202</v>
      </c>
      <c r="OA26" s="4"/>
      <c r="OB26" s="8"/>
      <c r="OC26" s="4"/>
      <c r="OD26" s="8"/>
      <c r="OE26" s="7"/>
      <c r="OF26" s="7"/>
      <c r="OG26" s="2" t="s">
        <v>253</v>
      </c>
      <c r="OH26" s="2" t="s">
        <v>199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212</v>
      </c>
      <c r="OT26" s="2" t="s">
        <v>199</v>
      </c>
      <c r="OU26" s="2" t="s">
        <v>254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242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231</v>
      </c>
      <c r="PR26" s="2" t="s">
        <v>235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253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231</v>
      </c>
      <c r="QP26" s="2" t="s">
        <v>235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208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>
        <v>100</v>
      </c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50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250</v>
      </c>
      <c r="TD26" s="4">
        <v>100</v>
      </c>
      <c r="TE26" s="4"/>
      <c r="TF26" s="4"/>
      <c r="TG26" s="4"/>
      <c r="TH26" s="4"/>
      <c r="TI26" s="4"/>
      <c r="TJ26" s="4"/>
      <c r="TK26" s="4"/>
      <c r="TL26" s="4"/>
      <c r="TM26" s="4"/>
    </row>
    <row r="27">
      <c r="A27" s="2" t="s">
        <v>727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698</v>
      </c>
      <c r="G27" s="2" t="s">
        <v>698</v>
      </c>
      <c r="H27" s="2" t="s">
        <v>698</v>
      </c>
      <c r="I27" s="2" t="s">
        <v>699</v>
      </c>
      <c r="J27" s="2" t="s">
        <v>256</v>
      </c>
      <c r="K27" s="2" t="s">
        <v>671</v>
      </c>
      <c r="L27" s="3">
        <v>80</v>
      </c>
      <c r="M27" s="3">
        <v>84</v>
      </c>
      <c r="N27" s="3">
        <v>159.99</v>
      </c>
      <c r="O27" s="2" t="s">
        <v>199</v>
      </c>
      <c r="P27" s="2" t="s">
        <v>572</v>
      </c>
      <c r="Q27" s="2" t="s">
        <v>201</v>
      </c>
      <c r="R27" s="2" t="s">
        <v>202</v>
      </c>
      <c r="S27" s="2" t="s">
        <v>700</v>
      </c>
      <c r="T27" s="2" t="s">
        <v>204</v>
      </c>
      <c r="U27" s="2" t="s">
        <v>205</v>
      </c>
      <c r="V27" s="2" t="s">
        <v>701</v>
      </c>
      <c r="W27" s="2" t="s">
        <v>702</v>
      </c>
      <c r="X27" s="2" t="s">
        <v>703</v>
      </c>
      <c r="Y27" s="2" t="s">
        <v>303</v>
      </c>
      <c r="Z27" s="4">
        <v>286</v>
      </c>
      <c r="AA27" s="4">
        <f>=ROUNDDOWN(26,0)</f>
      </c>
      <c r="AB27" s="5">
        <v>11</v>
      </c>
      <c r="AC27" s="2" t="s">
        <v>210</v>
      </c>
      <c r="AD27" s="4">
        <v>30</v>
      </c>
      <c r="AE27" s="4">
        <v>352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7</v>
      </c>
      <c r="AQ27" s="8">
        <v>626.17</v>
      </c>
      <c r="AR27" s="4">
        <v>10</v>
      </c>
      <c r="AS27" s="8">
        <v>901.26</v>
      </c>
      <c r="AT27" s="7">
        <v>-0.3</v>
      </c>
      <c r="AU27" s="7">
        <v>-0.3052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0.4343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7</v>
      </c>
      <c r="BK27" s="8">
        <v>626.17</v>
      </c>
      <c r="BL27" s="2" t="s">
        <v>728</v>
      </c>
      <c r="BM27" s="7">
        <v>1</v>
      </c>
      <c r="BN27" s="7">
        <v>1</v>
      </c>
      <c r="BO27" s="4">
        <v>1</v>
      </c>
      <c r="BP27" s="8">
        <v>91.99</v>
      </c>
      <c r="BQ27" s="4">
        <v>2</v>
      </c>
      <c r="BR27" s="8">
        <v>183.98</v>
      </c>
      <c r="BS27" s="7">
        <v>-0.5</v>
      </c>
      <c r="BT27" s="7">
        <v>-0.5</v>
      </c>
      <c r="BU27" s="2" t="s">
        <v>212</v>
      </c>
      <c r="BV27" s="2" t="s">
        <v>199</v>
      </c>
      <c r="BW27" s="2" t="s">
        <v>202</v>
      </c>
      <c r="BX27" s="2" t="s">
        <v>729</v>
      </c>
      <c r="BY27" s="2" t="s">
        <v>214</v>
      </c>
      <c r="BZ27" s="2" t="s">
        <v>202</v>
      </c>
      <c r="CA27" s="4">
        <v>1</v>
      </c>
      <c r="CB27" s="8">
        <v>92.39</v>
      </c>
      <c r="CC27" s="4">
        <v>4</v>
      </c>
      <c r="CD27" s="8">
        <v>369.56</v>
      </c>
      <c r="CE27" s="7">
        <v>-0.75</v>
      </c>
      <c r="CF27" s="7">
        <v>-0.75</v>
      </c>
      <c r="CG27" s="2" t="s">
        <v>212</v>
      </c>
      <c r="CH27" s="2" t="s">
        <v>199</v>
      </c>
      <c r="CI27" s="2" t="s">
        <v>720</v>
      </c>
      <c r="CJ27" s="2" t="s">
        <v>730</v>
      </c>
      <c r="CK27" s="2" t="s">
        <v>214</v>
      </c>
      <c r="CL27" s="2" t="s">
        <v>202</v>
      </c>
      <c r="CM27" s="4">
        <v>1</v>
      </c>
      <c r="CN27" s="8">
        <v>90.71</v>
      </c>
      <c r="CO27" s="4">
        <v>1</v>
      </c>
      <c r="CP27" s="8">
        <v>90.71</v>
      </c>
      <c r="CQ27" s="7"/>
      <c r="CR27" s="7"/>
      <c r="CS27" s="2" t="s">
        <v>212</v>
      </c>
      <c r="CT27" s="2" t="s">
        <v>199</v>
      </c>
      <c r="CU27" s="2" t="s">
        <v>217</v>
      </c>
      <c r="CV27" s="2" t="s">
        <v>412</v>
      </c>
      <c r="CW27" s="2" t="s">
        <v>214</v>
      </c>
      <c r="CX27" s="2" t="s">
        <v>202</v>
      </c>
      <c r="CY27" s="4"/>
      <c r="CZ27" s="8"/>
      <c r="DA27" s="4">
        <v>1</v>
      </c>
      <c r="DB27" s="8">
        <v>75.59</v>
      </c>
      <c r="DC27" s="7">
        <v>-1</v>
      </c>
      <c r="DD27" s="7">
        <v>-1</v>
      </c>
      <c r="DE27" s="2" t="s">
        <v>212</v>
      </c>
      <c r="DF27" s="2" t="s">
        <v>199</v>
      </c>
      <c r="DG27" s="2" t="s">
        <v>708</v>
      </c>
      <c r="DH27" s="2" t="s">
        <v>719</v>
      </c>
      <c r="DI27" s="2" t="s">
        <v>214</v>
      </c>
      <c r="DJ27" s="2" t="s">
        <v>202</v>
      </c>
      <c r="DK27" s="4"/>
      <c r="DL27" s="8"/>
      <c r="DM27" s="4">
        <v>1</v>
      </c>
      <c r="DN27" s="8">
        <v>90.71</v>
      </c>
      <c r="DO27" s="7">
        <v>-1</v>
      </c>
      <c r="DP27" s="7">
        <v>-1</v>
      </c>
      <c r="DQ27" s="2" t="s">
        <v>212</v>
      </c>
      <c r="DR27" s="2" t="s">
        <v>199</v>
      </c>
      <c r="DS27" s="2" t="s">
        <v>710</v>
      </c>
      <c r="DT27" s="2" t="s">
        <v>224</v>
      </c>
      <c r="DU27" s="2" t="s">
        <v>214</v>
      </c>
      <c r="DV27" s="2" t="s">
        <v>202</v>
      </c>
      <c r="DW27" s="4">
        <v>1</v>
      </c>
      <c r="DX27" s="8">
        <v>83.99</v>
      </c>
      <c r="DY27" s="4"/>
      <c r="DZ27" s="8"/>
      <c r="EA27" s="7"/>
      <c r="EB27" s="7"/>
      <c r="EC27" s="2" t="s">
        <v>212</v>
      </c>
      <c r="ED27" s="2" t="s">
        <v>199</v>
      </c>
      <c r="EE27" s="2" t="s">
        <v>711</v>
      </c>
      <c r="EF27" s="2" t="s">
        <v>731</v>
      </c>
      <c r="EG27" s="2" t="s">
        <v>214</v>
      </c>
      <c r="EH27" s="2" t="s">
        <v>202</v>
      </c>
      <c r="EI27" s="4"/>
      <c r="EJ27" s="8"/>
      <c r="EK27" s="4">
        <v>1</v>
      </c>
      <c r="EL27" s="8">
        <v>90.71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223</v>
      </c>
      <c r="ER27" s="2" t="s">
        <v>732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713</v>
      </c>
      <c r="FD27" s="2" t="s">
        <v>272</v>
      </c>
      <c r="FE27" s="2" t="s">
        <v>214</v>
      </c>
      <c r="FF27" s="2" t="s">
        <v>202</v>
      </c>
      <c r="FG27" s="4">
        <v>2</v>
      </c>
      <c r="FH27" s="8">
        <v>176.38</v>
      </c>
      <c r="FI27" s="4"/>
      <c r="FJ27" s="8"/>
      <c r="FK27" s="7"/>
      <c r="FL27" s="7"/>
      <c r="FM27" s="2" t="s">
        <v>212</v>
      </c>
      <c r="FN27" s="2" t="s">
        <v>199</v>
      </c>
      <c r="FO27" s="2" t="s">
        <v>505</v>
      </c>
      <c r="FP27" s="2" t="s">
        <v>733</v>
      </c>
      <c r="FQ27" s="2" t="s">
        <v>214</v>
      </c>
      <c r="FR27" s="2" t="s">
        <v>202</v>
      </c>
      <c r="FS27" s="4">
        <v>1</v>
      </c>
      <c r="FT27" s="8">
        <v>90.71</v>
      </c>
      <c r="FU27" s="4"/>
      <c r="FV27" s="8"/>
      <c r="FW27" s="7"/>
      <c r="FX27" s="7"/>
      <c r="FY27" s="2" t="s">
        <v>212</v>
      </c>
      <c r="FZ27" s="2" t="s">
        <v>199</v>
      </c>
      <c r="GA27" s="2" t="s">
        <v>716</v>
      </c>
      <c r="GB27" s="2" t="s">
        <v>734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212</v>
      </c>
      <c r="GL27" s="2" t="s">
        <v>199</v>
      </c>
      <c r="GM27" s="2" t="s">
        <v>502</v>
      </c>
      <c r="GN27" s="2" t="s">
        <v>401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253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212</v>
      </c>
      <c r="HJ27" s="2" t="s">
        <v>199</v>
      </c>
      <c r="HK27" s="2" t="s">
        <v>303</v>
      </c>
      <c r="HL27" s="2" t="s">
        <v>735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212</v>
      </c>
      <c r="HV27" s="2" t="s">
        <v>199</v>
      </c>
      <c r="HW27" s="2" t="s">
        <v>720</v>
      </c>
      <c r="HX27" s="2" t="s">
        <v>736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212</v>
      </c>
      <c r="IH27" s="2" t="s">
        <v>235</v>
      </c>
      <c r="II27" s="2" t="s">
        <v>238</v>
      </c>
      <c r="IJ27" s="2" t="s">
        <v>537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212</v>
      </c>
      <c r="IT27" s="2" t="s">
        <v>199</v>
      </c>
      <c r="IU27" s="2" t="s">
        <v>737</v>
      </c>
      <c r="IV27" s="2" t="s">
        <v>738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212</v>
      </c>
      <c r="JF27" s="2" t="s">
        <v>199</v>
      </c>
      <c r="JG27" s="2" t="s">
        <v>240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242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509</v>
      </c>
      <c r="JW27" s="4"/>
      <c r="JX27" s="8"/>
      <c r="JY27" s="4"/>
      <c r="JZ27" s="8"/>
      <c r="KA27" s="7"/>
      <c r="KB27" s="7"/>
      <c r="KC27" s="2" t="s">
        <v>202</v>
      </c>
      <c r="KD27" s="2" t="s">
        <v>202</v>
      </c>
      <c r="KE27" s="2" t="s">
        <v>202</v>
      </c>
      <c r="KF27" s="2" t="s">
        <v>202</v>
      </c>
      <c r="KG27" s="2" t="s">
        <v>202</v>
      </c>
      <c r="KH27" s="2" t="s">
        <v>202</v>
      </c>
      <c r="KI27" s="4"/>
      <c r="KJ27" s="8"/>
      <c r="KK27" s="4"/>
      <c r="KL27" s="8"/>
      <c r="KM27" s="7"/>
      <c r="KN27" s="7"/>
      <c r="KO27" s="2" t="s">
        <v>212</v>
      </c>
      <c r="KP27" s="2" t="s">
        <v>235</v>
      </c>
      <c r="KQ27" s="2" t="s">
        <v>722</v>
      </c>
      <c r="KR27" s="2" t="s">
        <v>705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235</v>
      </c>
      <c r="LC27" s="2" t="s">
        <v>408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212</v>
      </c>
      <c r="LN27" s="2" t="s">
        <v>199</v>
      </c>
      <c r="LO27" s="2" t="s">
        <v>680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199</v>
      </c>
      <c r="MA27" s="2" t="s">
        <v>247</v>
      </c>
      <c r="MB27" s="2" t="s">
        <v>739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253</v>
      </c>
      <c r="ML27" s="2" t="s">
        <v>199</v>
      </c>
      <c r="MM27" s="2" t="s">
        <v>202</v>
      </c>
      <c r="MN27" s="2" t="s">
        <v>202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253</v>
      </c>
      <c r="MX27" s="2" t="s">
        <v>199</v>
      </c>
      <c r="MY27" s="2" t="s">
        <v>202</v>
      </c>
      <c r="MZ27" s="2" t="s">
        <v>202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212</v>
      </c>
      <c r="NJ27" s="2" t="s">
        <v>250</v>
      </c>
      <c r="NK27" s="2" t="s">
        <v>275</v>
      </c>
      <c r="NL27" s="2" t="s">
        <v>237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202</v>
      </c>
      <c r="NV27" s="2" t="s">
        <v>202</v>
      </c>
      <c r="NW27" s="2" t="s">
        <v>202</v>
      </c>
      <c r="NX27" s="2" t="s">
        <v>202</v>
      </c>
      <c r="NY27" s="2" t="s">
        <v>202</v>
      </c>
      <c r="NZ27" s="2" t="s">
        <v>202</v>
      </c>
      <c r="OA27" s="4"/>
      <c r="OB27" s="8"/>
      <c r="OC27" s="4"/>
      <c r="OD27" s="8"/>
      <c r="OE27" s="7"/>
      <c r="OF27" s="7"/>
      <c r="OG27" s="2" t="s">
        <v>253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212</v>
      </c>
      <c r="OT27" s="2" t="s">
        <v>199</v>
      </c>
      <c r="OU27" s="2" t="s">
        <v>254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242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231</v>
      </c>
      <c r="PR27" s="2" t="s">
        <v>235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253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231</v>
      </c>
      <c r="QP27" s="2" t="s">
        <v>235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222</v>
      </c>
      <c r="QV27" s="4"/>
      <c r="QW27" s="4"/>
      <c r="QX27" s="4"/>
      <c r="QY27" s="4">
        <v>64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30</v>
      </c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>
        <v>72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130</v>
      </c>
      <c r="TD27" s="4">
        <v>120</v>
      </c>
      <c r="TE27" s="4"/>
      <c r="TF27" s="4"/>
      <c r="TG27" s="4"/>
      <c r="TH27" s="4"/>
      <c r="TI27" s="4"/>
      <c r="TJ27" s="4"/>
      <c r="TK27" s="4"/>
      <c r="TL27" s="4"/>
      <c r="TM27" s="4"/>
    </row>
    <row r="28">
      <c r="A28" s="2" t="s">
        <v>740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698</v>
      </c>
      <c r="G28" s="2" t="s">
        <v>698</v>
      </c>
      <c r="H28" s="2" t="s">
        <v>698</v>
      </c>
      <c r="I28" s="2" t="s">
        <v>699</v>
      </c>
      <c r="J28" s="2" t="s">
        <v>197</v>
      </c>
      <c r="K28" s="2" t="s">
        <v>393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394</v>
      </c>
      <c r="Q28" s="2" t="s">
        <v>201</v>
      </c>
      <c r="R28" s="2" t="s">
        <v>202</v>
      </c>
      <c r="S28" s="2" t="s">
        <v>741</v>
      </c>
      <c r="T28" s="2" t="s">
        <v>204</v>
      </c>
      <c r="U28" s="2" t="s">
        <v>205</v>
      </c>
      <c r="V28" s="2" t="s">
        <v>701</v>
      </c>
      <c r="W28" s="2" t="s">
        <v>702</v>
      </c>
      <c r="X28" s="2" t="s">
        <v>703</v>
      </c>
      <c r="Y28" s="2" t="s">
        <v>742</v>
      </c>
      <c r="Z28" s="4">
        <v>448</v>
      </c>
      <c r="AA28" s="4">
        <f>=ROUNDDOWN(64,0)</f>
      </c>
      <c r="AB28" s="5">
        <v>7</v>
      </c>
      <c r="AC28" s="2" t="s">
        <v>202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5</v>
      </c>
      <c r="AQ28" s="8">
        <v>363.74</v>
      </c>
      <c r="AR28" s="4">
        <v>13</v>
      </c>
      <c r="AS28" s="8">
        <v>915.05</v>
      </c>
      <c r="AT28" s="7">
        <v>-0.6154</v>
      </c>
      <c r="AU28" s="7">
        <v>-0.6025</v>
      </c>
      <c r="AV28" s="4">
        <v>7</v>
      </c>
      <c r="AW28" s="8">
        <v>540.12</v>
      </c>
      <c r="AX28" s="4">
        <v>13</v>
      </c>
      <c r="AY28" s="8">
        <v>915.05</v>
      </c>
      <c r="AZ28" s="7">
        <v>-0.4615</v>
      </c>
      <c r="BA28" s="7">
        <v>-0.4097</v>
      </c>
      <c r="BB28" s="7">
        <v>0.6734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>
        <v>0.1994</v>
      </c>
      <c r="BJ28" s="4">
        <v>5</v>
      </c>
      <c r="BK28" s="8">
        <v>363.74</v>
      </c>
      <c r="BL28" s="2" t="s">
        <v>743</v>
      </c>
      <c r="BM28" s="7">
        <v>1</v>
      </c>
      <c r="BN28" s="7">
        <v>1</v>
      </c>
      <c r="BO28" s="4"/>
      <c r="BP28" s="8"/>
      <c r="BQ28" s="4">
        <v>5</v>
      </c>
      <c r="BR28" s="8">
        <v>336.35</v>
      </c>
      <c r="BS28" s="7">
        <v>-1</v>
      </c>
      <c r="BT28" s="7">
        <v>-1</v>
      </c>
      <c r="BU28" s="2" t="s">
        <v>212</v>
      </c>
      <c r="BV28" s="2" t="s">
        <v>199</v>
      </c>
      <c r="BW28" s="2" t="s">
        <v>202</v>
      </c>
      <c r="BX28" s="2" t="s">
        <v>744</v>
      </c>
      <c r="BY28" s="2" t="s">
        <v>214</v>
      </c>
      <c r="BZ28" s="2" t="s">
        <v>202</v>
      </c>
      <c r="CA28" s="4">
        <v>2</v>
      </c>
      <c r="CB28" s="8">
        <v>150.14</v>
      </c>
      <c r="CC28" s="4">
        <v>4</v>
      </c>
      <c r="CD28" s="8">
        <v>300.28</v>
      </c>
      <c r="CE28" s="7">
        <v>-0.5</v>
      </c>
      <c r="CF28" s="7">
        <v>-0.5</v>
      </c>
      <c r="CG28" s="2" t="s">
        <v>212</v>
      </c>
      <c r="CH28" s="2" t="s">
        <v>199</v>
      </c>
      <c r="CI28" s="2" t="s">
        <v>723</v>
      </c>
      <c r="CJ28" s="2" t="s">
        <v>745</v>
      </c>
      <c r="CK28" s="2" t="s">
        <v>214</v>
      </c>
      <c r="CL28" s="2" t="s">
        <v>202</v>
      </c>
      <c r="CM28" s="4"/>
      <c r="CN28" s="8"/>
      <c r="CO28" s="4">
        <v>1</v>
      </c>
      <c r="CP28" s="8">
        <v>73.7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746</v>
      </c>
      <c r="CV28" s="2" t="s">
        <v>503</v>
      </c>
      <c r="CW28" s="2" t="s">
        <v>214</v>
      </c>
      <c r="CX28" s="2" t="s">
        <v>202</v>
      </c>
      <c r="CY28" s="4"/>
      <c r="CZ28" s="8"/>
      <c r="DA28" s="4"/>
      <c r="DB28" s="8"/>
      <c r="DC28" s="7"/>
      <c r="DD28" s="7"/>
      <c r="DE28" s="2" t="s">
        <v>212</v>
      </c>
      <c r="DF28" s="2" t="s">
        <v>199</v>
      </c>
      <c r="DG28" s="2" t="s">
        <v>747</v>
      </c>
      <c r="DH28" s="2" t="s">
        <v>748</v>
      </c>
      <c r="DI28" s="2" t="s">
        <v>214</v>
      </c>
      <c r="DJ28" s="2" t="s">
        <v>202</v>
      </c>
      <c r="DK28" s="4">
        <v>1</v>
      </c>
      <c r="DL28" s="8">
        <v>73.7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747</v>
      </c>
      <c r="DT28" s="2" t="s">
        <v>723</v>
      </c>
      <c r="DU28" s="2" t="s">
        <v>214</v>
      </c>
      <c r="DV28" s="2" t="s">
        <v>202</v>
      </c>
      <c r="DW28" s="4">
        <v>1</v>
      </c>
      <c r="DX28" s="8">
        <v>68.24</v>
      </c>
      <c r="DY28" s="4">
        <v>3</v>
      </c>
      <c r="DZ28" s="8">
        <v>204.72</v>
      </c>
      <c r="EA28" s="7">
        <v>-0.6667</v>
      </c>
      <c r="EB28" s="7">
        <v>-0.6667</v>
      </c>
      <c r="EC28" s="2" t="s">
        <v>212</v>
      </c>
      <c r="ED28" s="2" t="s">
        <v>199</v>
      </c>
      <c r="EE28" s="2" t="s">
        <v>749</v>
      </c>
      <c r="EF28" s="2" t="s">
        <v>750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747</v>
      </c>
      <c r="ER28" s="2" t="s">
        <v>734</v>
      </c>
      <c r="ES28" s="2" t="s">
        <v>214</v>
      </c>
      <c r="ET28" s="2" t="s">
        <v>202</v>
      </c>
      <c r="EU28" s="4">
        <v>1</v>
      </c>
      <c r="EV28" s="8">
        <v>71.66</v>
      </c>
      <c r="EW28" s="4"/>
      <c r="EX28" s="8"/>
      <c r="EY28" s="7"/>
      <c r="EZ28" s="7"/>
      <c r="FA28" s="2" t="s">
        <v>212</v>
      </c>
      <c r="FB28" s="2" t="s">
        <v>199</v>
      </c>
      <c r="FC28" s="2" t="s">
        <v>645</v>
      </c>
      <c r="FD28" s="2" t="s">
        <v>751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231</v>
      </c>
      <c r="FN28" s="2" t="s">
        <v>199</v>
      </c>
      <c r="FO28" s="2" t="s">
        <v>202</v>
      </c>
      <c r="FP28" s="2" t="s">
        <v>202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752</v>
      </c>
      <c r="GB28" s="2" t="s">
        <v>753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231</v>
      </c>
      <c r="GL28" s="2" t="s">
        <v>199</v>
      </c>
      <c r="GM28" s="2" t="s">
        <v>202</v>
      </c>
      <c r="GN28" s="2" t="s">
        <v>202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253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199</v>
      </c>
      <c r="HK28" s="2" t="s">
        <v>747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231</v>
      </c>
      <c r="HV28" s="2" t="s">
        <v>199</v>
      </c>
      <c r="HW28" s="2" t="s">
        <v>202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253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212</v>
      </c>
      <c r="IT28" s="2" t="s">
        <v>199</v>
      </c>
      <c r="IU28" s="2" t="s">
        <v>754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253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242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509</v>
      </c>
      <c r="JW28" s="4"/>
      <c r="JX28" s="8"/>
      <c r="JY28" s="4"/>
      <c r="JZ28" s="8"/>
      <c r="KA28" s="7"/>
      <c r="KB28" s="7"/>
      <c r="KC28" s="2" t="s">
        <v>202</v>
      </c>
      <c r="KD28" s="2" t="s">
        <v>202</v>
      </c>
      <c r="KE28" s="2" t="s">
        <v>202</v>
      </c>
      <c r="KF28" s="2" t="s">
        <v>202</v>
      </c>
      <c r="KG28" s="2" t="s">
        <v>202</v>
      </c>
      <c r="KH28" s="2" t="s">
        <v>202</v>
      </c>
      <c r="KI28" s="4"/>
      <c r="KJ28" s="8"/>
      <c r="KK28" s="4"/>
      <c r="KL28" s="8"/>
      <c r="KM28" s="7"/>
      <c r="KN28" s="7"/>
      <c r="KO28" s="2" t="s">
        <v>212</v>
      </c>
      <c r="KP28" s="2" t="s">
        <v>235</v>
      </c>
      <c r="KQ28" s="2" t="s">
        <v>755</v>
      </c>
      <c r="KR28" s="2" t="s">
        <v>756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253</v>
      </c>
      <c r="LB28" s="2" t="s">
        <v>199</v>
      </c>
      <c r="LC28" s="2" t="s">
        <v>202</v>
      </c>
      <c r="LD28" s="2" t="s">
        <v>202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253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231</v>
      </c>
      <c r="LZ28" s="2" t="s">
        <v>199</v>
      </c>
      <c r="MA28" s="2" t="s">
        <v>202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253</v>
      </c>
      <c r="ML28" s="2" t="s">
        <v>199</v>
      </c>
      <c r="MM28" s="2" t="s">
        <v>202</v>
      </c>
      <c r="MN28" s="2" t="s">
        <v>202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253</v>
      </c>
      <c r="MX28" s="2" t="s">
        <v>199</v>
      </c>
      <c r="MY28" s="2" t="s">
        <v>202</v>
      </c>
      <c r="MZ28" s="2" t="s">
        <v>202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212</v>
      </c>
      <c r="NJ28" s="2" t="s">
        <v>250</v>
      </c>
      <c r="NK28" s="2" t="s">
        <v>747</v>
      </c>
      <c r="NL28" s="2" t="s">
        <v>757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202</v>
      </c>
      <c r="NV28" s="2" t="s">
        <v>202</v>
      </c>
      <c r="NW28" s="2" t="s">
        <v>202</v>
      </c>
      <c r="NX28" s="2" t="s">
        <v>202</v>
      </c>
      <c r="NY28" s="2" t="s">
        <v>202</v>
      </c>
      <c r="NZ28" s="2" t="s">
        <v>202</v>
      </c>
      <c r="OA28" s="4"/>
      <c r="OB28" s="8"/>
      <c r="OC28" s="4"/>
      <c r="OD28" s="8"/>
      <c r="OE28" s="7"/>
      <c r="OF28" s="7"/>
      <c r="OG28" s="2" t="s">
        <v>253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212</v>
      </c>
      <c r="OT28" s="2" t="s">
        <v>199</v>
      </c>
      <c r="OU28" s="2" t="s">
        <v>254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242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253</v>
      </c>
      <c r="PR28" s="2" t="s">
        <v>235</v>
      </c>
      <c r="PS28" s="2" t="s">
        <v>202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253</v>
      </c>
      <c r="QD28" s="2" t="s">
        <v>199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253</v>
      </c>
      <c r="QP28" s="2" t="s">
        <v>235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448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</row>
    <row r="29">
      <c r="A29" s="2" t="s">
        <v>758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698</v>
      </c>
      <c r="G29" s="2" t="s">
        <v>698</v>
      </c>
      <c r="H29" s="2" t="s">
        <v>698</v>
      </c>
      <c r="I29" s="2" t="s">
        <v>699</v>
      </c>
      <c r="J29" s="2" t="s">
        <v>256</v>
      </c>
      <c r="K29" s="2" t="s">
        <v>393</v>
      </c>
      <c r="L29" s="3">
        <v>80</v>
      </c>
      <c r="M29" s="3">
        <v>84</v>
      </c>
      <c r="N29" s="3">
        <v>159.99</v>
      </c>
      <c r="O29" s="2" t="s">
        <v>199</v>
      </c>
      <c r="P29" s="2" t="s">
        <v>394</v>
      </c>
      <c r="Q29" s="2" t="s">
        <v>201</v>
      </c>
      <c r="R29" s="2" t="s">
        <v>202</v>
      </c>
      <c r="S29" s="2" t="s">
        <v>741</v>
      </c>
      <c r="T29" s="2" t="s">
        <v>204</v>
      </c>
      <c r="U29" s="2" t="s">
        <v>205</v>
      </c>
      <c r="V29" s="2" t="s">
        <v>701</v>
      </c>
      <c r="W29" s="2" t="s">
        <v>702</v>
      </c>
      <c r="X29" s="2" t="s">
        <v>703</v>
      </c>
      <c r="Y29" s="2" t="s">
        <v>742</v>
      </c>
      <c r="Z29" s="4">
        <v>245</v>
      </c>
      <c r="AA29" s="4">
        <f>=ROUNDDOWN(61.25,0)</f>
      </c>
      <c r="AB29" s="5">
        <v>4</v>
      </c>
      <c r="AC29" s="2" t="s">
        <v>202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</v>
      </c>
      <c r="AQ29" s="8">
        <v>176.38</v>
      </c>
      <c r="AR29" s="4"/>
      <c r="AS29" s="8"/>
      <c r="AT29" s="7"/>
      <c r="AU29" s="7"/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0.3266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</v>
      </c>
      <c r="BK29" s="8">
        <v>176.38</v>
      </c>
      <c r="BL29" s="2" t="s">
        <v>23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744</v>
      </c>
      <c r="BY29" s="2" t="s">
        <v>214</v>
      </c>
      <c r="BZ29" s="2" t="s">
        <v>202</v>
      </c>
      <c r="CA29" s="4"/>
      <c r="CB29" s="8"/>
      <c r="CC29" s="4"/>
      <c r="CD29" s="8"/>
      <c r="CE29" s="7"/>
      <c r="CF29" s="7"/>
      <c r="CG29" s="2" t="s">
        <v>212</v>
      </c>
      <c r="CH29" s="2" t="s">
        <v>199</v>
      </c>
      <c r="CI29" s="2" t="s">
        <v>723</v>
      </c>
      <c r="CJ29" s="2" t="s">
        <v>759</v>
      </c>
      <c r="CK29" s="2" t="s">
        <v>214</v>
      </c>
      <c r="CL29" s="2" t="s">
        <v>202</v>
      </c>
      <c r="CM29" s="4"/>
      <c r="CN29" s="8"/>
      <c r="CO29" s="4"/>
      <c r="CP29" s="8"/>
      <c r="CQ29" s="7"/>
      <c r="CR29" s="7"/>
      <c r="CS29" s="2" t="s">
        <v>212</v>
      </c>
      <c r="CT29" s="2" t="s">
        <v>199</v>
      </c>
      <c r="CU29" s="2" t="s">
        <v>746</v>
      </c>
      <c r="CV29" s="2" t="s">
        <v>760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747</v>
      </c>
      <c r="DH29" s="2" t="s">
        <v>248</v>
      </c>
      <c r="DI29" s="2" t="s">
        <v>214</v>
      </c>
      <c r="DJ29" s="2" t="s">
        <v>202</v>
      </c>
      <c r="DK29" s="4"/>
      <c r="DL29" s="8"/>
      <c r="DM29" s="4"/>
      <c r="DN29" s="8"/>
      <c r="DO29" s="7"/>
      <c r="DP29" s="7"/>
      <c r="DQ29" s="2" t="s">
        <v>212</v>
      </c>
      <c r="DR29" s="2" t="s">
        <v>199</v>
      </c>
      <c r="DS29" s="2" t="s">
        <v>747</v>
      </c>
      <c r="DT29" s="2" t="s">
        <v>761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749</v>
      </c>
      <c r="EF29" s="2" t="s">
        <v>762</v>
      </c>
      <c r="EG29" s="2" t="s">
        <v>214</v>
      </c>
      <c r="EH29" s="2" t="s">
        <v>202</v>
      </c>
      <c r="EI29" s="4"/>
      <c r="EJ29" s="8"/>
      <c r="EK29" s="4"/>
      <c r="EL29" s="8"/>
      <c r="EM29" s="7"/>
      <c r="EN29" s="7"/>
      <c r="EO29" s="2" t="s">
        <v>212</v>
      </c>
      <c r="EP29" s="2" t="s">
        <v>199</v>
      </c>
      <c r="EQ29" s="2" t="s">
        <v>747</v>
      </c>
      <c r="ER29" s="2" t="s">
        <v>763</v>
      </c>
      <c r="ES29" s="2" t="s">
        <v>214</v>
      </c>
      <c r="ET29" s="2" t="s">
        <v>202</v>
      </c>
      <c r="EU29" s="4">
        <v>2</v>
      </c>
      <c r="EV29" s="8">
        <v>176.38</v>
      </c>
      <c r="EW29" s="4"/>
      <c r="EX29" s="8"/>
      <c r="EY29" s="7"/>
      <c r="EZ29" s="7"/>
      <c r="FA29" s="2" t="s">
        <v>212</v>
      </c>
      <c r="FB29" s="2" t="s">
        <v>199</v>
      </c>
      <c r="FC29" s="2" t="s">
        <v>645</v>
      </c>
      <c r="FD29" s="2" t="s">
        <v>764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231</v>
      </c>
      <c r="FN29" s="2" t="s">
        <v>199</v>
      </c>
      <c r="FO29" s="2" t="s">
        <v>202</v>
      </c>
      <c r="FP29" s="2" t="s">
        <v>202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752</v>
      </c>
      <c r="GB29" s="2" t="s">
        <v>753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231</v>
      </c>
      <c r="GL29" s="2" t="s">
        <v>199</v>
      </c>
      <c r="GM29" s="2" t="s">
        <v>202</v>
      </c>
      <c r="GN29" s="2" t="s">
        <v>202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253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747</v>
      </c>
      <c r="HL29" s="2" t="s">
        <v>202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231</v>
      </c>
      <c r="HV29" s="2" t="s">
        <v>199</v>
      </c>
      <c r="HW29" s="2" t="s">
        <v>202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253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754</v>
      </c>
      <c r="IV29" s="2" t="s">
        <v>765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253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242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509</v>
      </c>
      <c r="JW29" s="4"/>
      <c r="JX29" s="8"/>
      <c r="JY29" s="4"/>
      <c r="JZ29" s="8"/>
      <c r="KA29" s="7"/>
      <c r="KB29" s="7"/>
      <c r="KC29" s="2" t="s">
        <v>202</v>
      </c>
      <c r="KD29" s="2" t="s">
        <v>202</v>
      </c>
      <c r="KE29" s="2" t="s">
        <v>202</v>
      </c>
      <c r="KF29" s="2" t="s">
        <v>202</v>
      </c>
      <c r="KG29" s="2" t="s">
        <v>202</v>
      </c>
      <c r="KH29" s="2" t="s">
        <v>202</v>
      </c>
      <c r="KI29" s="4"/>
      <c r="KJ29" s="8"/>
      <c r="KK29" s="4"/>
      <c r="KL29" s="8"/>
      <c r="KM29" s="7"/>
      <c r="KN29" s="7"/>
      <c r="KO29" s="2" t="s">
        <v>212</v>
      </c>
      <c r="KP29" s="2" t="s">
        <v>235</v>
      </c>
      <c r="KQ29" s="2" t="s">
        <v>755</v>
      </c>
      <c r="KR29" s="2" t="s">
        <v>766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253</v>
      </c>
      <c r="LB29" s="2" t="s">
        <v>199</v>
      </c>
      <c r="LC29" s="2" t="s">
        <v>202</v>
      </c>
      <c r="LD29" s="2" t="s">
        <v>202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253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231</v>
      </c>
      <c r="LZ29" s="2" t="s">
        <v>199</v>
      </c>
      <c r="MA29" s="2" t="s">
        <v>202</v>
      </c>
      <c r="MB29" s="2" t="s">
        <v>202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253</v>
      </c>
      <c r="ML29" s="2" t="s">
        <v>199</v>
      </c>
      <c r="MM29" s="2" t="s">
        <v>202</v>
      </c>
      <c r="MN29" s="2" t="s">
        <v>202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253</v>
      </c>
      <c r="MX29" s="2" t="s">
        <v>199</v>
      </c>
      <c r="MY29" s="2" t="s">
        <v>202</v>
      </c>
      <c r="MZ29" s="2" t="s">
        <v>202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212</v>
      </c>
      <c r="NJ29" s="2" t="s">
        <v>250</v>
      </c>
      <c r="NK29" s="2" t="s">
        <v>747</v>
      </c>
      <c r="NL29" s="2" t="s">
        <v>767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202</v>
      </c>
      <c r="NV29" s="2" t="s">
        <v>202</v>
      </c>
      <c r="NW29" s="2" t="s">
        <v>202</v>
      </c>
      <c r="NX29" s="2" t="s">
        <v>202</v>
      </c>
      <c r="NY29" s="2" t="s">
        <v>202</v>
      </c>
      <c r="NZ29" s="2" t="s">
        <v>202</v>
      </c>
      <c r="OA29" s="4"/>
      <c r="OB29" s="8"/>
      <c r="OC29" s="4"/>
      <c r="OD29" s="8"/>
      <c r="OE29" s="7"/>
      <c r="OF29" s="7"/>
      <c r="OG29" s="2" t="s">
        <v>253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212</v>
      </c>
      <c r="OT29" s="2" t="s">
        <v>199</v>
      </c>
      <c r="OU29" s="2" t="s">
        <v>254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242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253</v>
      </c>
      <c r="PR29" s="2" t="s">
        <v>235</v>
      </c>
      <c r="PS29" s="2" t="s">
        <v>202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253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253</v>
      </c>
      <c r="QP29" s="2" t="s">
        <v>235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245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</row>
    <row r="30">
      <c r="A30" s="2" t="s">
        <v>768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698</v>
      </c>
      <c r="G30" s="2" t="s">
        <v>698</v>
      </c>
      <c r="H30" s="2" t="s">
        <v>698</v>
      </c>
      <c r="I30" s="2" t="s">
        <v>699</v>
      </c>
      <c r="J30" s="2" t="s">
        <v>197</v>
      </c>
      <c r="K30" s="2" t="s">
        <v>278</v>
      </c>
      <c r="L30" s="3">
        <v>65</v>
      </c>
      <c r="M30" s="3">
        <v>68.25</v>
      </c>
      <c r="N30" s="3">
        <v>129.99</v>
      </c>
      <c r="O30" s="2" t="s">
        <v>199</v>
      </c>
      <c r="P30" s="2" t="s">
        <v>490</v>
      </c>
      <c r="Q30" s="2" t="s">
        <v>201</v>
      </c>
      <c r="R30" s="2" t="s">
        <v>202</v>
      </c>
      <c r="S30" s="2" t="s">
        <v>769</v>
      </c>
      <c r="T30" s="2" t="s">
        <v>204</v>
      </c>
      <c r="U30" s="2" t="s">
        <v>205</v>
      </c>
      <c r="V30" s="2" t="s">
        <v>701</v>
      </c>
      <c r="W30" s="2" t="s">
        <v>702</v>
      </c>
      <c r="X30" s="2" t="s">
        <v>703</v>
      </c>
      <c r="Y30" s="2" t="s">
        <v>770</v>
      </c>
      <c r="Z30" s="4">
        <v>196</v>
      </c>
      <c r="AA30" s="4">
        <f>=ROUNDDOWN(39.2,0)</f>
      </c>
      <c r="AB30" s="5">
        <v>5</v>
      </c>
      <c r="AC30" s="2" t="s">
        <v>771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3</v>
      </c>
      <c r="AQ30" s="8">
        <v>219.08</v>
      </c>
      <c r="AR30" s="4">
        <v>3</v>
      </c>
      <c r="AS30" s="8">
        <v>217.03</v>
      </c>
      <c r="AT30" s="7"/>
      <c r="AU30" s="7">
        <v>0.0094</v>
      </c>
      <c r="AV30" s="4">
        <v>6</v>
      </c>
      <c r="AW30" s="8">
        <v>486.17</v>
      </c>
      <c r="AX30" s="4">
        <v>8</v>
      </c>
      <c r="AY30" s="8">
        <v>680.1</v>
      </c>
      <c r="AZ30" s="7">
        <v>-0.25</v>
      </c>
      <c r="BA30" s="7">
        <v>-0.2851</v>
      </c>
      <c r="BB30" s="7">
        <v>0.4506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0.1795</v>
      </c>
      <c r="BJ30" s="4">
        <v>3</v>
      </c>
      <c r="BK30" s="8">
        <v>219.08</v>
      </c>
      <c r="BL30" s="2" t="s">
        <v>772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202</v>
      </c>
      <c r="BY30" s="2" t="s">
        <v>214</v>
      </c>
      <c r="BZ30" s="2" t="s">
        <v>202</v>
      </c>
      <c r="CA30" s="4"/>
      <c r="CB30" s="8"/>
      <c r="CC30" s="4">
        <v>1</v>
      </c>
      <c r="CD30" s="8">
        <v>75.07</v>
      </c>
      <c r="CE30" s="7">
        <v>-1</v>
      </c>
      <c r="CF30" s="7">
        <v>-1</v>
      </c>
      <c r="CG30" s="2" t="s">
        <v>212</v>
      </c>
      <c r="CH30" s="2" t="s">
        <v>199</v>
      </c>
      <c r="CI30" s="2" t="s">
        <v>349</v>
      </c>
      <c r="CJ30" s="2" t="s">
        <v>773</v>
      </c>
      <c r="CK30" s="2" t="s">
        <v>214</v>
      </c>
      <c r="CL30" s="2" t="s">
        <v>202</v>
      </c>
      <c r="CM30" s="4"/>
      <c r="CN30" s="8"/>
      <c r="CO30" s="4">
        <v>1</v>
      </c>
      <c r="CP30" s="8">
        <v>73.71</v>
      </c>
      <c r="CQ30" s="7">
        <v>-1</v>
      </c>
      <c r="CR30" s="7">
        <v>-1</v>
      </c>
      <c r="CS30" s="2" t="s">
        <v>212</v>
      </c>
      <c r="CT30" s="2" t="s">
        <v>199</v>
      </c>
      <c r="CU30" s="2" t="s">
        <v>359</v>
      </c>
      <c r="CV30" s="2" t="s">
        <v>774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199</v>
      </c>
      <c r="DG30" s="2" t="s">
        <v>775</v>
      </c>
      <c r="DH30" s="2" t="s">
        <v>776</v>
      </c>
      <c r="DI30" s="2" t="s">
        <v>214</v>
      </c>
      <c r="DJ30" s="2" t="s">
        <v>202</v>
      </c>
      <c r="DK30" s="4"/>
      <c r="DL30" s="8"/>
      <c r="DM30" s="4"/>
      <c r="DN30" s="8"/>
      <c r="DO30" s="7"/>
      <c r="DP30" s="7"/>
      <c r="DQ30" s="2" t="s">
        <v>212</v>
      </c>
      <c r="DR30" s="2" t="s">
        <v>199</v>
      </c>
      <c r="DS30" s="2" t="s">
        <v>777</v>
      </c>
      <c r="DT30" s="2" t="s">
        <v>334</v>
      </c>
      <c r="DU30" s="2" t="s">
        <v>214</v>
      </c>
      <c r="DV30" s="2" t="s">
        <v>202</v>
      </c>
      <c r="DW30" s="4"/>
      <c r="DX30" s="8"/>
      <c r="DY30" s="4">
        <v>1</v>
      </c>
      <c r="DZ30" s="8">
        <v>68.25</v>
      </c>
      <c r="EA30" s="7">
        <v>-1</v>
      </c>
      <c r="EB30" s="7">
        <v>-1</v>
      </c>
      <c r="EC30" s="2" t="s">
        <v>212</v>
      </c>
      <c r="ED30" s="2" t="s">
        <v>199</v>
      </c>
      <c r="EE30" s="2" t="s">
        <v>778</v>
      </c>
      <c r="EF30" s="2" t="s">
        <v>779</v>
      </c>
      <c r="EG30" s="2" t="s">
        <v>214</v>
      </c>
      <c r="EH30" s="2" t="s">
        <v>202</v>
      </c>
      <c r="EI30" s="4"/>
      <c r="EJ30" s="8"/>
      <c r="EK30" s="4"/>
      <c r="EL30" s="8"/>
      <c r="EM30" s="7"/>
      <c r="EN30" s="7"/>
      <c r="EO30" s="2" t="s">
        <v>212</v>
      </c>
      <c r="EP30" s="2" t="s">
        <v>199</v>
      </c>
      <c r="EQ30" s="2" t="s">
        <v>780</v>
      </c>
      <c r="ER30" s="2" t="s">
        <v>781</v>
      </c>
      <c r="ES30" s="2" t="s">
        <v>214</v>
      </c>
      <c r="ET30" s="2" t="s">
        <v>202</v>
      </c>
      <c r="EU30" s="4">
        <v>1</v>
      </c>
      <c r="EV30" s="8">
        <v>71.66</v>
      </c>
      <c r="EW30" s="4"/>
      <c r="EX30" s="8"/>
      <c r="EY30" s="7"/>
      <c r="EZ30" s="7"/>
      <c r="FA30" s="2" t="s">
        <v>212</v>
      </c>
      <c r="FB30" s="2" t="s">
        <v>199</v>
      </c>
      <c r="FC30" s="2" t="s">
        <v>754</v>
      </c>
      <c r="FD30" s="2" t="s">
        <v>782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231</v>
      </c>
      <c r="FN30" s="2" t="s">
        <v>199</v>
      </c>
      <c r="FO30" s="2" t="s">
        <v>202</v>
      </c>
      <c r="FP30" s="2" t="s">
        <v>202</v>
      </c>
      <c r="FQ30" s="2" t="s">
        <v>214</v>
      </c>
      <c r="FR30" s="2" t="s">
        <v>202</v>
      </c>
      <c r="FS30" s="4">
        <v>1</v>
      </c>
      <c r="FT30" s="8">
        <v>73.71</v>
      </c>
      <c r="FU30" s="4"/>
      <c r="FV30" s="8"/>
      <c r="FW30" s="7"/>
      <c r="FX30" s="7"/>
      <c r="FY30" s="2" t="s">
        <v>212</v>
      </c>
      <c r="FZ30" s="2" t="s">
        <v>199</v>
      </c>
      <c r="GA30" s="2" t="s">
        <v>363</v>
      </c>
      <c r="GB30" s="2" t="s">
        <v>783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231</v>
      </c>
      <c r="GL30" s="2" t="s">
        <v>199</v>
      </c>
      <c r="GM30" s="2" t="s">
        <v>202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253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240</v>
      </c>
      <c r="HL30" s="2" t="s">
        <v>784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253</v>
      </c>
      <c r="HV30" s="2" t="s">
        <v>199</v>
      </c>
      <c r="HW30" s="2" t="s">
        <v>202</v>
      </c>
      <c r="HX30" s="2" t="s">
        <v>202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253</v>
      </c>
      <c r="IH30" s="2" t="s">
        <v>199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>
        <v>1</v>
      </c>
      <c r="IN30" s="8">
        <v>73.71</v>
      </c>
      <c r="IO30" s="4"/>
      <c r="IP30" s="8"/>
      <c r="IQ30" s="7"/>
      <c r="IR30" s="7"/>
      <c r="IS30" s="2" t="s">
        <v>212</v>
      </c>
      <c r="IT30" s="2" t="s">
        <v>199</v>
      </c>
      <c r="IU30" s="2" t="s">
        <v>370</v>
      </c>
      <c r="IV30" s="2" t="s">
        <v>785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253</v>
      </c>
      <c r="JF30" s="2" t="s">
        <v>199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242</v>
      </c>
      <c r="JR30" s="2" t="s">
        <v>199</v>
      </c>
      <c r="JS30" s="2" t="s">
        <v>202</v>
      </c>
      <c r="JT30" s="2" t="s">
        <v>202</v>
      </c>
      <c r="JU30" s="2" t="s">
        <v>214</v>
      </c>
      <c r="JV30" s="2" t="s">
        <v>509</v>
      </c>
      <c r="JW30" s="4"/>
      <c r="JX30" s="8"/>
      <c r="JY30" s="4"/>
      <c r="JZ30" s="8"/>
      <c r="KA30" s="7"/>
      <c r="KB30" s="7"/>
      <c r="KC30" s="2" t="s">
        <v>202</v>
      </c>
      <c r="KD30" s="2" t="s">
        <v>202</v>
      </c>
      <c r="KE30" s="2" t="s">
        <v>202</v>
      </c>
      <c r="KF30" s="2" t="s">
        <v>202</v>
      </c>
      <c r="KG30" s="2" t="s">
        <v>202</v>
      </c>
      <c r="KH30" s="2" t="s">
        <v>202</v>
      </c>
      <c r="KI30" s="4"/>
      <c r="KJ30" s="8"/>
      <c r="KK30" s="4"/>
      <c r="KL30" s="8"/>
      <c r="KM30" s="7"/>
      <c r="KN30" s="7"/>
      <c r="KO30" s="2" t="s">
        <v>212</v>
      </c>
      <c r="KP30" s="2" t="s">
        <v>235</v>
      </c>
      <c r="KQ30" s="2" t="s">
        <v>373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235</v>
      </c>
      <c r="LC30" s="2" t="s">
        <v>408</v>
      </c>
      <c r="LD30" s="2" t="s">
        <v>202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253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231</v>
      </c>
      <c r="LZ30" s="2" t="s">
        <v>199</v>
      </c>
      <c r="MA30" s="2" t="s">
        <v>202</v>
      </c>
      <c r="MB30" s="2" t="s">
        <v>202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253</v>
      </c>
      <c r="ML30" s="2" t="s">
        <v>199</v>
      </c>
      <c r="MM30" s="2" t="s">
        <v>202</v>
      </c>
      <c r="MN30" s="2" t="s">
        <v>202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253</v>
      </c>
      <c r="MX30" s="2" t="s">
        <v>199</v>
      </c>
      <c r="MY30" s="2" t="s">
        <v>202</v>
      </c>
      <c r="MZ30" s="2" t="s">
        <v>202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212</v>
      </c>
      <c r="NJ30" s="2" t="s">
        <v>250</v>
      </c>
      <c r="NK30" s="2" t="s">
        <v>305</v>
      </c>
      <c r="NL30" s="2" t="s">
        <v>786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253</v>
      </c>
      <c r="NV30" s="2" t="s">
        <v>199</v>
      </c>
      <c r="NW30" s="2" t="s">
        <v>202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253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212</v>
      </c>
      <c r="OT30" s="2" t="s">
        <v>199</v>
      </c>
      <c r="OU30" s="2" t="s">
        <v>254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242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202</v>
      </c>
      <c r="PR30" s="2" t="s">
        <v>202</v>
      </c>
      <c r="PS30" s="2" t="s">
        <v>202</v>
      </c>
      <c r="PT30" s="2" t="s">
        <v>202</v>
      </c>
      <c r="PU30" s="2" t="s">
        <v>202</v>
      </c>
      <c r="PV30" s="2" t="s">
        <v>202</v>
      </c>
      <c r="PW30" s="4"/>
      <c r="PX30" s="8"/>
      <c r="PY30" s="4"/>
      <c r="PZ30" s="8"/>
      <c r="QA30" s="7"/>
      <c r="QB30" s="7"/>
      <c r="QC30" s="2" t="s">
        <v>253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202</v>
      </c>
      <c r="QP30" s="2" t="s">
        <v>202</v>
      </c>
      <c r="QQ30" s="2" t="s">
        <v>202</v>
      </c>
      <c r="QR30" s="2" t="s">
        <v>202</v>
      </c>
      <c r="QS30" s="2" t="s">
        <v>202</v>
      </c>
      <c r="QT30" s="2" t="s">
        <v>202</v>
      </c>
      <c r="QU30" s="4">
        <v>196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>
        <v>150</v>
      </c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</row>
    <row r="31">
      <c r="A31" s="2" t="s">
        <v>787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698</v>
      </c>
      <c r="G31" s="2" t="s">
        <v>698</v>
      </c>
      <c r="H31" s="2" t="s">
        <v>698</v>
      </c>
      <c r="I31" s="2" t="s">
        <v>699</v>
      </c>
      <c r="J31" s="2" t="s">
        <v>256</v>
      </c>
      <c r="K31" s="2" t="s">
        <v>278</v>
      </c>
      <c r="L31" s="3">
        <v>80</v>
      </c>
      <c r="M31" s="3">
        <v>83.99</v>
      </c>
      <c r="N31" s="3">
        <v>159.99</v>
      </c>
      <c r="O31" s="2" t="s">
        <v>199</v>
      </c>
      <c r="P31" s="2" t="s">
        <v>490</v>
      </c>
      <c r="Q31" s="2" t="s">
        <v>201</v>
      </c>
      <c r="R31" s="2" t="s">
        <v>202</v>
      </c>
      <c r="S31" s="2" t="s">
        <v>769</v>
      </c>
      <c r="T31" s="2" t="s">
        <v>204</v>
      </c>
      <c r="U31" s="2" t="s">
        <v>205</v>
      </c>
      <c r="V31" s="2" t="s">
        <v>701</v>
      </c>
      <c r="W31" s="2" t="s">
        <v>702</v>
      </c>
      <c r="X31" s="2" t="s">
        <v>703</v>
      </c>
      <c r="Y31" s="2" t="s">
        <v>770</v>
      </c>
      <c r="Z31" s="4">
        <v>184</v>
      </c>
      <c r="AA31" s="4">
        <f>=ROUNDDOWN(46,0)</f>
      </c>
      <c r="AB31" s="5">
        <v>4</v>
      </c>
      <c r="AC31" s="2" t="s">
        <v>771</v>
      </c>
      <c r="AD31" s="4">
        <v>90</v>
      </c>
      <c r="AE31" s="4">
        <v>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3</v>
      </c>
      <c r="AQ31" s="8">
        <v>267.09</v>
      </c>
      <c r="AR31" s="4">
        <v>5</v>
      </c>
      <c r="AS31" s="8">
        <v>463.07</v>
      </c>
      <c r="AT31" s="7">
        <v>-0.4</v>
      </c>
      <c r="AU31" s="7">
        <v>-0.4232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0.5494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3</v>
      </c>
      <c r="BK31" s="8">
        <v>267.09</v>
      </c>
      <c r="BL31" s="2" t="s">
        <v>788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202</v>
      </c>
      <c r="BY31" s="2" t="s">
        <v>214</v>
      </c>
      <c r="BZ31" s="2" t="s">
        <v>202</v>
      </c>
      <c r="CA31" s="4">
        <v>1</v>
      </c>
      <c r="CB31" s="8">
        <v>92.39</v>
      </c>
      <c r="CC31" s="4">
        <v>1</v>
      </c>
      <c r="CD31" s="8">
        <v>92.39</v>
      </c>
      <c r="CE31" s="7"/>
      <c r="CF31" s="7"/>
      <c r="CG31" s="2" t="s">
        <v>212</v>
      </c>
      <c r="CH31" s="2" t="s">
        <v>199</v>
      </c>
      <c r="CI31" s="2" t="s">
        <v>349</v>
      </c>
      <c r="CJ31" s="2" t="s">
        <v>789</v>
      </c>
      <c r="CK31" s="2" t="s">
        <v>214</v>
      </c>
      <c r="CL31" s="2" t="s">
        <v>202</v>
      </c>
      <c r="CM31" s="4">
        <v>1</v>
      </c>
      <c r="CN31" s="8">
        <v>90.71</v>
      </c>
      <c r="CO31" s="4">
        <v>1</v>
      </c>
      <c r="CP31" s="8">
        <v>90.71</v>
      </c>
      <c r="CQ31" s="7"/>
      <c r="CR31" s="7"/>
      <c r="CS31" s="2" t="s">
        <v>212</v>
      </c>
      <c r="CT31" s="2" t="s">
        <v>199</v>
      </c>
      <c r="CU31" s="2" t="s">
        <v>359</v>
      </c>
      <c r="CV31" s="2" t="s">
        <v>376</v>
      </c>
      <c r="CW31" s="2" t="s">
        <v>214</v>
      </c>
      <c r="CX31" s="2" t="s">
        <v>202</v>
      </c>
      <c r="CY31" s="4">
        <v>1</v>
      </c>
      <c r="CZ31" s="8">
        <v>83.99</v>
      </c>
      <c r="DA31" s="4"/>
      <c r="DB31" s="8"/>
      <c r="DC31" s="7"/>
      <c r="DD31" s="7"/>
      <c r="DE31" s="2" t="s">
        <v>212</v>
      </c>
      <c r="DF31" s="2" t="s">
        <v>199</v>
      </c>
      <c r="DG31" s="2" t="s">
        <v>775</v>
      </c>
      <c r="DH31" s="2" t="s">
        <v>536</v>
      </c>
      <c r="DI31" s="2" t="s">
        <v>214</v>
      </c>
      <c r="DJ31" s="2" t="s">
        <v>202</v>
      </c>
      <c r="DK31" s="4"/>
      <c r="DL31" s="8"/>
      <c r="DM31" s="4"/>
      <c r="DN31" s="8"/>
      <c r="DO31" s="7"/>
      <c r="DP31" s="7"/>
      <c r="DQ31" s="2" t="s">
        <v>212</v>
      </c>
      <c r="DR31" s="2" t="s">
        <v>199</v>
      </c>
      <c r="DS31" s="2" t="s">
        <v>777</v>
      </c>
      <c r="DT31" s="2" t="s">
        <v>346</v>
      </c>
      <c r="DU31" s="2" t="s">
        <v>214</v>
      </c>
      <c r="DV31" s="2" t="s">
        <v>202</v>
      </c>
      <c r="DW31" s="4"/>
      <c r="DX31" s="8"/>
      <c r="DY31" s="4">
        <v>3</v>
      </c>
      <c r="DZ31" s="8">
        <v>279.97</v>
      </c>
      <c r="EA31" s="7">
        <v>-1</v>
      </c>
      <c r="EB31" s="7">
        <v>-1</v>
      </c>
      <c r="EC31" s="2" t="s">
        <v>212</v>
      </c>
      <c r="ED31" s="2" t="s">
        <v>199</v>
      </c>
      <c r="EE31" s="2" t="s">
        <v>778</v>
      </c>
      <c r="EF31" s="2" t="s">
        <v>790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199</v>
      </c>
      <c r="EQ31" s="2" t="s">
        <v>780</v>
      </c>
      <c r="ER31" s="2" t="s">
        <v>791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199</v>
      </c>
      <c r="FC31" s="2" t="s">
        <v>754</v>
      </c>
      <c r="FD31" s="2" t="s">
        <v>792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231</v>
      </c>
      <c r="FN31" s="2" t="s">
        <v>199</v>
      </c>
      <c r="FO31" s="2" t="s">
        <v>202</v>
      </c>
      <c r="FP31" s="2" t="s">
        <v>202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363</v>
      </c>
      <c r="GB31" s="2" t="s">
        <v>793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231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253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240</v>
      </c>
      <c r="HL31" s="2" t="s">
        <v>794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253</v>
      </c>
      <c r="HV31" s="2" t="s">
        <v>199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253</v>
      </c>
      <c r="IH31" s="2" t="s">
        <v>199</v>
      </c>
      <c r="II31" s="2" t="s">
        <v>202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212</v>
      </c>
      <c r="IT31" s="2" t="s">
        <v>199</v>
      </c>
      <c r="IU31" s="2" t="s">
        <v>370</v>
      </c>
      <c r="IV31" s="2" t="s">
        <v>795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253</v>
      </c>
      <c r="JF31" s="2" t="s">
        <v>199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242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509</v>
      </c>
      <c r="JW31" s="4"/>
      <c r="JX31" s="8"/>
      <c r="JY31" s="4"/>
      <c r="JZ31" s="8"/>
      <c r="KA31" s="7"/>
      <c r="KB31" s="7"/>
      <c r="KC31" s="2" t="s">
        <v>202</v>
      </c>
      <c r="KD31" s="2" t="s">
        <v>202</v>
      </c>
      <c r="KE31" s="2" t="s">
        <v>202</v>
      </c>
      <c r="KF31" s="2" t="s">
        <v>202</v>
      </c>
      <c r="KG31" s="2" t="s">
        <v>202</v>
      </c>
      <c r="KH31" s="2" t="s">
        <v>202</v>
      </c>
      <c r="KI31" s="4"/>
      <c r="KJ31" s="8"/>
      <c r="KK31" s="4"/>
      <c r="KL31" s="8"/>
      <c r="KM31" s="7"/>
      <c r="KN31" s="7"/>
      <c r="KO31" s="2" t="s">
        <v>212</v>
      </c>
      <c r="KP31" s="2" t="s">
        <v>235</v>
      </c>
      <c r="KQ31" s="2" t="s">
        <v>373</v>
      </c>
      <c r="KR31" s="2" t="s">
        <v>796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235</v>
      </c>
      <c r="LC31" s="2" t="s">
        <v>408</v>
      </c>
      <c r="LD31" s="2" t="s">
        <v>797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253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231</v>
      </c>
      <c r="LZ31" s="2" t="s">
        <v>199</v>
      </c>
      <c r="MA31" s="2" t="s">
        <v>202</v>
      </c>
      <c r="MB31" s="2" t="s">
        <v>202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253</v>
      </c>
      <c r="ML31" s="2" t="s">
        <v>199</v>
      </c>
      <c r="MM31" s="2" t="s">
        <v>202</v>
      </c>
      <c r="MN31" s="2" t="s">
        <v>202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253</v>
      </c>
      <c r="MX31" s="2" t="s">
        <v>199</v>
      </c>
      <c r="MY31" s="2" t="s">
        <v>202</v>
      </c>
      <c r="MZ31" s="2" t="s">
        <v>202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212</v>
      </c>
      <c r="NJ31" s="2" t="s">
        <v>250</v>
      </c>
      <c r="NK31" s="2" t="s">
        <v>305</v>
      </c>
      <c r="NL31" s="2" t="s">
        <v>798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253</v>
      </c>
      <c r="NV31" s="2" t="s">
        <v>199</v>
      </c>
      <c r="NW31" s="2" t="s">
        <v>202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253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212</v>
      </c>
      <c r="OT31" s="2" t="s">
        <v>199</v>
      </c>
      <c r="OU31" s="2" t="s">
        <v>254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242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202</v>
      </c>
      <c r="PR31" s="2" t="s">
        <v>202</v>
      </c>
      <c r="PS31" s="2" t="s">
        <v>202</v>
      </c>
      <c r="PT31" s="2" t="s">
        <v>202</v>
      </c>
      <c r="PU31" s="2" t="s">
        <v>202</v>
      </c>
      <c r="PV31" s="2" t="s">
        <v>202</v>
      </c>
      <c r="PW31" s="4"/>
      <c r="PX31" s="8"/>
      <c r="PY31" s="4"/>
      <c r="PZ31" s="8"/>
      <c r="QA31" s="7"/>
      <c r="QB31" s="7"/>
      <c r="QC31" s="2" t="s">
        <v>253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202</v>
      </c>
      <c r="QP31" s="2" t="s">
        <v>202</v>
      </c>
      <c r="QQ31" s="2" t="s">
        <v>202</v>
      </c>
      <c r="QR31" s="2" t="s">
        <v>202</v>
      </c>
      <c r="QS31" s="2" t="s">
        <v>202</v>
      </c>
      <c r="QT31" s="2" t="s">
        <v>202</v>
      </c>
      <c r="QU31" s="4">
        <v>184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>
        <v>90</v>
      </c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</row>
    <row r="32">
      <c r="A32" s="2" t="s">
        <v>799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698</v>
      </c>
      <c r="G32" s="2" t="s">
        <v>698</v>
      </c>
      <c r="H32" s="2" t="s">
        <v>698</v>
      </c>
      <c r="I32" s="2" t="s">
        <v>699</v>
      </c>
      <c r="J32" s="2" t="s">
        <v>197</v>
      </c>
      <c r="K32" s="2" t="s">
        <v>198</v>
      </c>
      <c r="L32" s="3">
        <v>65</v>
      </c>
      <c r="M32" s="3">
        <v>68.25</v>
      </c>
      <c r="N32" s="3">
        <v>129.99</v>
      </c>
      <c r="O32" s="2" t="s">
        <v>199</v>
      </c>
      <c r="P32" s="2" t="s">
        <v>490</v>
      </c>
      <c r="Q32" s="2" t="s">
        <v>201</v>
      </c>
      <c r="R32" s="2" t="s">
        <v>202</v>
      </c>
      <c r="S32" s="2" t="s">
        <v>800</v>
      </c>
      <c r="T32" s="2" t="s">
        <v>204</v>
      </c>
      <c r="U32" s="2" t="s">
        <v>205</v>
      </c>
      <c r="V32" s="2" t="s">
        <v>701</v>
      </c>
      <c r="W32" s="2" t="s">
        <v>702</v>
      </c>
      <c r="X32" s="2" t="s">
        <v>703</v>
      </c>
      <c r="Y32" s="2" t="s">
        <v>770</v>
      </c>
      <c r="Z32" s="4">
        <v>251</v>
      </c>
      <c r="AA32" s="4">
        <f>=ROUNDDOWN(35.8571428571429,0)</f>
      </c>
      <c r="AB32" s="5">
        <v>7</v>
      </c>
      <c r="AC32" s="2" t="s">
        <v>801</v>
      </c>
      <c r="AD32" s="4">
        <v>90</v>
      </c>
      <c r="AE32" s="4">
        <v>90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2</v>
      </c>
      <c r="AQ32" s="8">
        <v>148.77</v>
      </c>
      <c r="AR32" s="4"/>
      <c r="AS32" s="8"/>
      <c r="AT32" s="7"/>
      <c r="AU32" s="7"/>
      <c r="AV32" s="4">
        <v>3</v>
      </c>
      <c r="AW32" s="8">
        <v>241.16</v>
      </c>
      <c r="AX32" s="4">
        <v>4</v>
      </c>
      <c r="AY32" s="8">
        <v>343.96</v>
      </c>
      <c r="AZ32" s="7">
        <v>-0.25</v>
      </c>
      <c r="BA32" s="7">
        <v>-0.2989</v>
      </c>
      <c r="BB32" s="7">
        <v>0.6169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0.089</v>
      </c>
      <c r="BJ32" s="4">
        <v>2</v>
      </c>
      <c r="BK32" s="8">
        <v>148.77</v>
      </c>
      <c r="BL32" s="2" t="s">
        <v>802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1</v>
      </c>
      <c r="CB32" s="8">
        <v>75.07</v>
      </c>
      <c r="CC32" s="4"/>
      <c r="CD32" s="8"/>
      <c r="CE32" s="7"/>
      <c r="CF32" s="7"/>
      <c r="CG32" s="2" t="s">
        <v>212</v>
      </c>
      <c r="CH32" s="2" t="s">
        <v>199</v>
      </c>
      <c r="CI32" s="2" t="s">
        <v>349</v>
      </c>
      <c r="CJ32" s="2" t="s">
        <v>803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199</v>
      </c>
      <c r="CU32" s="2" t="s">
        <v>359</v>
      </c>
      <c r="CV32" s="2" t="s">
        <v>804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199</v>
      </c>
      <c r="DG32" s="2" t="s">
        <v>775</v>
      </c>
      <c r="DH32" s="2" t="s">
        <v>792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777</v>
      </c>
      <c r="DT32" s="2" t="s">
        <v>382</v>
      </c>
      <c r="DU32" s="2" t="s">
        <v>214</v>
      </c>
      <c r="DV32" s="2" t="s">
        <v>202</v>
      </c>
      <c r="DW32" s="4"/>
      <c r="DX32" s="8"/>
      <c r="DY32" s="4"/>
      <c r="DZ32" s="8"/>
      <c r="EA32" s="7"/>
      <c r="EB32" s="7"/>
      <c r="EC32" s="2" t="s">
        <v>212</v>
      </c>
      <c r="ED32" s="2" t="s">
        <v>199</v>
      </c>
      <c r="EE32" s="2" t="s">
        <v>778</v>
      </c>
      <c r="EF32" s="2" t="s">
        <v>524</v>
      </c>
      <c r="EG32" s="2" t="s">
        <v>214</v>
      </c>
      <c r="EH32" s="2" t="s">
        <v>202</v>
      </c>
      <c r="EI32" s="4">
        <v>1</v>
      </c>
      <c r="EJ32" s="8">
        <v>73.7</v>
      </c>
      <c r="EK32" s="4"/>
      <c r="EL32" s="8"/>
      <c r="EM32" s="7"/>
      <c r="EN32" s="7"/>
      <c r="EO32" s="2" t="s">
        <v>212</v>
      </c>
      <c r="EP32" s="2" t="s">
        <v>199</v>
      </c>
      <c r="EQ32" s="2" t="s">
        <v>780</v>
      </c>
      <c r="ER32" s="2" t="s">
        <v>355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754</v>
      </c>
      <c r="FD32" s="2" t="s">
        <v>305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231</v>
      </c>
      <c r="FN32" s="2" t="s">
        <v>199</v>
      </c>
      <c r="FO32" s="2" t="s">
        <v>202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199</v>
      </c>
      <c r="GA32" s="2" t="s">
        <v>363</v>
      </c>
      <c r="GB32" s="2" t="s">
        <v>805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231</v>
      </c>
      <c r="GL32" s="2" t="s">
        <v>199</v>
      </c>
      <c r="GM32" s="2" t="s">
        <v>202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253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240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253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253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212</v>
      </c>
      <c r="IT32" s="2" t="s">
        <v>199</v>
      </c>
      <c r="IU32" s="2" t="s">
        <v>370</v>
      </c>
      <c r="IV32" s="2" t="s">
        <v>806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253</v>
      </c>
      <c r="JF32" s="2" t="s">
        <v>199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242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509</v>
      </c>
      <c r="JW32" s="4"/>
      <c r="JX32" s="8"/>
      <c r="JY32" s="4"/>
      <c r="JZ32" s="8"/>
      <c r="KA32" s="7"/>
      <c r="KB32" s="7"/>
      <c r="KC32" s="2" t="s">
        <v>202</v>
      </c>
      <c r="KD32" s="2" t="s">
        <v>202</v>
      </c>
      <c r="KE32" s="2" t="s">
        <v>202</v>
      </c>
      <c r="KF32" s="2" t="s">
        <v>202</v>
      </c>
      <c r="KG32" s="2" t="s">
        <v>202</v>
      </c>
      <c r="KH32" s="2" t="s">
        <v>202</v>
      </c>
      <c r="KI32" s="4"/>
      <c r="KJ32" s="8"/>
      <c r="KK32" s="4"/>
      <c r="KL32" s="8"/>
      <c r="KM32" s="7"/>
      <c r="KN32" s="7"/>
      <c r="KO32" s="2" t="s">
        <v>212</v>
      </c>
      <c r="KP32" s="2" t="s">
        <v>235</v>
      </c>
      <c r="KQ32" s="2" t="s">
        <v>373</v>
      </c>
      <c r="KR32" s="2" t="s">
        <v>807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235</v>
      </c>
      <c r="LC32" s="2" t="s">
        <v>408</v>
      </c>
      <c r="LD32" s="2" t="s">
        <v>202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253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231</v>
      </c>
      <c r="LZ32" s="2" t="s">
        <v>199</v>
      </c>
      <c r="MA32" s="2" t="s">
        <v>202</v>
      </c>
      <c r="MB32" s="2" t="s">
        <v>202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253</v>
      </c>
      <c r="ML32" s="2" t="s">
        <v>199</v>
      </c>
      <c r="MM32" s="2" t="s">
        <v>202</v>
      </c>
      <c r="MN32" s="2" t="s">
        <v>202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253</v>
      </c>
      <c r="MX32" s="2" t="s">
        <v>199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212</v>
      </c>
      <c r="NJ32" s="2" t="s">
        <v>250</v>
      </c>
      <c r="NK32" s="2" t="s">
        <v>305</v>
      </c>
      <c r="NL32" s="2" t="s">
        <v>376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253</v>
      </c>
      <c r="NV32" s="2" t="s">
        <v>199</v>
      </c>
      <c r="NW32" s="2" t="s">
        <v>202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253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212</v>
      </c>
      <c r="OT32" s="2" t="s">
        <v>199</v>
      </c>
      <c r="OU32" s="2" t="s">
        <v>254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242</v>
      </c>
      <c r="PF32" s="2" t="s">
        <v>199</v>
      </c>
      <c r="PG32" s="2" t="s">
        <v>202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202</v>
      </c>
      <c r="PR32" s="2" t="s">
        <v>202</v>
      </c>
      <c r="PS32" s="2" t="s">
        <v>202</v>
      </c>
      <c r="PT32" s="2" t="s">
        <v>202</v>
      </c>
      <c r="PU32" s="2" t="s">
        <v>202</v>
      </c>
      <c r="PV32" s="2" t="s">
        <v>202</v>
      </c>
      <c r="PW32" s="4"/>
      <c r="PX32" s="8"/>
      <c r="PY32" s="4"/>
      <c r="PZ32" s="8"/>
      <c r="QA32" s="7"/>
      <c r="QB32" s="7"/>
      <c r="QC32" s="2" t="s">
        <v>253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202</v>
      </c>
      <c r="QP32" s="2" t="s">
        <v>202</v>
      </c>
      <c r="QQ32" s="2" t="s">
        <v>202</v>
      </c>
      <c r="QR32" s="2" t="s">
        <v>202</v>
      </c>
      <c r="QS32" s="2" t="s">
        <v>202</v>
      </c>
      <c r="QT32" s="2" t="s">
        <v>202</v>
      </c>
      <c r="QU32" s="4">
        <v>251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>
        <v>90</v>
      </c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808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698</v>
      </c>
      <c r="G33" s="2" t="s">
        <v>698</v>
      </c>
      <c r="H33" s="2" t="s">
        <v>698</v>
      </c>
      <c r="I33" s="2" t="s">
        <v>699</v>
      </c>
      <c r="J33" s="2" t="s">
        <v>256</v>
      </c>
      <c r="K33" s="2" t="s">
        <v>198</v>
      </c>
      <c r="L33" s="3">
        <v>80</v>
      </c>
      <c r="M33" s="3">
        <v>83.99</v>
      </c>
      <c r="N33" s="3">
        <v>159.99</v>
      </c>
      <c r="O33" s="2" t="s">
        <v>199</v>
      </c>
      <c r="P33" s="2" t="s">
        <v>490</v>
      </c>
      <c r="Q33" s="2" t="s">
        <v>201</v>
      </c>
      <c r="R33" s="2" t="s">
        <v>202</v>
      </c>
      <c r="S33" s="2" t="s">
        <v>800</v>
      </c>
      <c r="T33" s="2" t="s">
        <v>204</v>
      </c>
      <c r="U33" s="2" t="s">
        <v>205</v>
      </c>
      <c r="V33" s="2" t="s">
        <v>701</v>
      </c>
      <c r="W33" s="2" t="s">
        <v>702</v>
      </c>
      <c r="X33" s="2" t="s">
        <v>703</v>
      </c>
      <c r="Y33" s="2" t="s">
        <v>770</v>
      </c>
      <c r="Z33" s="4">
        <v>180</v>
      </c>
      <c r="AA33" s="4">
        <f>=ROUNDDOWN(18,0)</f>
      </c>
      <c r="AB33" s="5">
        <v>10</v>
      </c>
      <c r="AC33" s="2" t="s">
        <v>801</v>
      </c>
      <c r="AD33" s="4">
        <v>210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1</v>
      </c>
      <c r="AQ33" s="8">
        <v>92.39</v>
      </c>
      <c r="AR33" s="4">
        <v>4</v>
      </c>
      <c r="AS33" s="8">
        <v>343.96</v>
      </c>
      <c r="AT33" s="7">
        <v>-0.75</v>
      </c>
      <c r="AU33" s="7">
        <v>-0.7314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0.3831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1</v>
      </c>
      <c r="BK33" s="8">
        <v>92.39</v>
      </c>
      <c r="BL33" s="2" t="s">
        <v>809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>
        <v>1</v>
      </c>
      <c r="CB33" s="8">
        <v>92.39</v>
      </c>
      <c r="CC33" s="4"/>
      <c r="CD33" s="8"/>
      <c r="CE33" s="7"/>
      <c r="CF33" s="7"/>
      <c r="CG33" s="2" t="s">
        <v>212</v>
      </c>
      <c r="CH33" s="2" t="s">
        <v>199</v>
      </c>
      <c r="CI33" s="2" t="s">
        <v>349</v>
      </c>
      <c r="CJ33" s="2" t="s">
        <v>350</v>
      </c>
      <c r="CK33" s="2" t="s">
        <v>214</v>
      </c>
      <c r="CL33" s="2" t="s">
        <v>202</v>
      </c>
      <c r="CM33" s="4"/>
      <c r="CN33" s="8"/>
      <c r="CO33" s="4"/>
      <c r="CP33" s="8"/>
      <c r="CQ33" s="7"/>
      <c r="CR33" s="7"/>
      <c r="CS33" s="2" t="s">
        <v>212</v>
      </c>
      <c r="CT33" s="2" t="s">
        <v>199</v>
      </c>
      <c r="CU33" s="2" t="s">
        <v>359</v>
      </c>
      <c r="CV33" s="2" t="s">
        <v>383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775</v>
      </c>
      <c r="DH33" s="2" t="s">
        <v>376</v>
      </c>
      <c r="DI33" s="2" t="s">
        <v>214</v>
      </c>
      <c r="DJ33" s="2" t="s">
        <v>202</v>
      </c>
      <c r="DK33" s="4"/>
      <c r="DL33" s="8"/>
      <c r="DM33" s="4"/>
      <c r="DN33" s="8"/>
      <c r="DO33" s="7"/>
      <c r="DP33" s="7"/>
      <c r="DQ33" s="2" t="s">
        <v>212</v>
      </c>
      <c r="DR33" s="2" t="s">
        <v>199</v>
      </c>
      <c r="DS33" s="2" t="s">
        <v>777</v>
      </c>
      <c r="DT33" s="2" t="s">
        <v>346</v>
      </c>
      <c r="DU33" s="2" t="s">
        <v>214</v>
      </c>
      <c r="DV33" s="2" t="s">
        <v>202</v>
      </c>
      <c r="DW33" s="4"/>
      <c r="DX33" s="8"/>
      <c r="DY33" s="4">
        <v>3</v>
      </c>
      <c r="DZ33" s="8">
        <v>251.97</v>
      </c>
      <c r="EA33" s="7">
        <v>-1</v>
      </c>
      <c r="EB33" s="7">
        <v>-1</v>
      </c>
      <c r="EC33" s="2" t="s">
        <v>212</v>
      </c>
      <c r="ED33" s="2" t="s">
        <v>199</v>
      </c>
      <c r="EE33" s="2" t="s">
        <v>778</v>
      </c>
      <c r="EF33" s="2" t="s">
        <v>798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780</v>
      </c>
      <c r="ER33" s="2" t="s">
        <v>810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754</v>
      </c>
      <c r="FD33" s="2" t="s">
        <v>791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231</v>
      </c>
      <c r="FN33" s="2" t="s">
        <v>199</v>
      </c>
      <c r="FO33" s="2" t="s">
        <v>202</v>
      </c>
      <c r="FP33" s="2" t="s">
        <v>202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363</v>
      </c>
      <c r="GB33" s="2" t="s">
        <v>389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231</v>
      </c>
      <c r="GL33" s="2" t="s">
        <v>199</v>
      </c>
      <c r="GM33" s="2" t="s">
        <v>202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253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199</v>
      </c>
      <c r="HK33" s="2" t="s">
        <v>811</v>
      </c>
      <c r="HL33" s="2" t="s">
        <v>202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253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253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212</v>
      </c>
      <c r="IT33" s="2" t="s">
        <v>199</v>
      </c>
      <c r="IU33" s="2" t="s">
        <v>370</v>
      </c>
      <c r="IV33" s="2" t="s">
        <v>812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253</v>
      </c>
      <c r="JF33" s="2" t="s">
        <v>199</v>
      </c>
      <c r="JG33" s="2" t="s">
        <v>202</v>
      </c>
      <c r="JH33" s="2" t="s">
        <v>202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242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509</v>
      </c>
      <c r="JW33" s="4"/>
      <c r="JX33" s="8"/>
      <c r="JY33" s="4"/>
      <c r="JZ33" s="8"/>
      <c r="KA33" s="7"/>
      <c r="KB33" s="7"/>
      <c r="KC33" s="2" t="s">
        <v>202</v>
      </c>
      <c r="KD33" s="2" t="s">
        <v>202</v>
      </c>
      <c r="KE33" s="2" t="s">
        <v>202</v>
      </c>
      <c r="KF33" s="2" t="s">
        <v>202</v>
      </c>
      <c r="KG33" s="2" t="s">
        <v>202</v>
      </c>
      <c r="KH33" s="2" t="s">
        <v>202</v>
      </c>
      <c r="KI33" s="4"/>
      <c r="KJ33" s="8"/>
      <c r="KK33" s="4"/>
      <c r="KL33" s="8"/>
      <c r="KM33" s="7"/>
      <c r="KN33" s="7"/>
      <c r="KO33" s="2" t="s">
        <v>212</v>
      </c>
      <c r="KP33" s="2" t="s">
        <v>235</v>
      </c>
      <c r="KQ33" s="2" t="s">
        <v>373</v>
      </c>
      <c r="KR33" s="2" t="s">
        <v>813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235</v>
      </c>
      <c r="LC33" s="2" t="s">
        <v>408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253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231</v>
      </c>
      <c r="LZ33" s="2" t="s">
        <v>199</v>
      </c>
      <c r="MA33" s="2" t="s">
        <v>202</v>
      </c>
      <c r="MB33" s="2" t="s">
        <v>202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253</v>
      </c>
      <c r="ML33" s="2" t="s">
        <v>199</v>
      </c>
      <c r="MM33" s="2" t="s">
        <v>202</v>
      </c>
      <c r="MN33" s="2" t="s">
        <v>202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253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212</v>
      </c>
      <c r="NJ33" s="2" t="s">
        <v>250</v>
      </c>
      <c r="NK33" s="2" t="s">
        <v>305</v>
      </c>
      <c r="NL33" s="2" t="s">
        <v>391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253</v>
      </c>
      <c r="NV33" s="2" t="s">
        <v>199</v>
      </c>
      <c r="NW33" s="2" t="s">
        <v>202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253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212</v>
      </c>
      <c r="OT33" s="2" t="s">
        <v>199</v>
      </c>
      <c r="OU33" s="2" t="s">
        <v>254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242</v>
      </c>
      <c r="PF33" s="2" t="s">
        <v>199</v>
      </c>
      <c r="PG33" s="2" t="s">
        <v>202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202</v>
      </c>
      <c r="PR33" s="2" t="s">
        <v>202</v>
      </c>
      <c r="PS33" s="2" t="s">
        <v>202</v>
      </c>
      <c r="PT33" s="2" t="s">
        <v>202</v>
      </c>
      <c r="PU33" s="2" t="s">
        <v>202</v>
      </c>
      <c r="PV33" s="2" t="s">
        <v>202</v>
      </c>
      <c r="PW33" s="4"/>
      <c r="PX33" s="8"/>
      <c r="PY33" s="4"/>
      <c r="PZ33" s="8"/>
      <c r="QA33" s="7"/>
      <c r="QB33" s="7"/>
      <c r="QC33" s="2" t="s">
        <v>253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202</v>
      </c>
      <c r="QP33" s="2" t="s">
        <v>202</v>
      </c>
      <c r="QQ33" s="2" t="s">
        <v>202</v>
      </c>
      <c r="QR33" s="2" t="s">
        <v>202</v>
      </c>
      <c r="QS33" s="2" t="s">
        <v>202</v>
      </c>
      <c r="QT33" s="2" t="s">
        <v>202</v>
      </c>
      <c r="QU33" s="4">
        <v>180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>
        <v>210</v>
      </c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814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815</v>
      </c>
      <c r="G34" s="2" t="s">
        <v>815</v>
      </c>
      <c r="H34" s="2" t="s">
        <v>815</v>
      </c>
      <c r="I34" s="2" t="s">
        <v>816</v>
      </c>
      <c r="J34" s="2" t="s">
        <v>197</v>
      </c>
      <c r="K34" s="2" t="s">
        <v>621</v>
      </c>
      <c r="L34" s="3">
        <v>59.85</v>
      </c>
      <c r="M34" s="3">
        <v>62.84</v>
      </c>
      <c r="N34" s="3">
        <v>129.99</v>
      </c>
      <c r="O34" s="2" t="s">
        <v>199</v>
      </c>
      <c r="P34" s="2" t="s">
        <v>427</v>
      </c>
      <c r="Q34" s="2" t="s">
        <v>201</v>
      </c>
      <c r="R34" s="2" t="s">
        <v>202</v>
      </c>
      <c r="S34" s="2" t="s">
        <v>817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818</v>
      </c>
      <c r="Y34" s="2" t="s">
        <v>819</v>
      </c>
      <c r="Z34" s="4">
        <v>579</v>
      </c>
      <c r="AA34" s="4">
        <f>=ROUNDDOWN(36.1875,0)</f>
      </c>
      <c r="AB34" s="5">
        <v>16</v>
      </c>
      <c r="AC34" s="2" t="s">
        <v>210</v>
      </c>
      <c r="AD34" s="4">
        <v>100</v>
      </c>
      <c r="AE34" s="4">
        <v>500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5</v>
      </c>
      <c r="AQ34" s="8">
        <v>358.61</v>
      </c>
      <c r="AR34" s="4">
        <v>18</v>
      </c>
      <c r="AS34" s="8">
        <v>1304.44</v>
      </c>
      <c r="AT34" s="7">
        <v>-0.7222</v>
      </c>
      <c r="AU34" s="7">
        <v>-0.7251</v>
      </c>
      <c r="AV34" s="4">
        <v>15</v>
      </c>
      <c r="AW34" s="8">
        <v>1212.99</v>
      </c>
      <c r="AX34" s="4">
        <v>36</v>
      </c>
      <c r="AY34" s="8">
        <v>2872.17</v>
      </c>
      <c r="AZ34" s="7">
        <v>-0.5833</v>
      </c>
      <c r="BA34" s="7">
        <v>-0.5777</v>
      </c>
      <c r="BB34" s="7">
        <v>0.2956</v>
      </c>
      <c r="BC34" s="4">
        <v>33</v>
      </c>
      <c r="BD34" s="8">
        <v>2675.62</v>
      </c>
      <c r="BE34" s="4">
        <v>98</v>
      </c>
      <c r="BF34" s="8">
        <v>7886.95</v>
      </c>
      <c r="BG34" s="7">
        <v>-0.6633</v>
      </c>
      <c r="BH34" s="7">
        <v>-0.6608</v>
      </c>
      <c r="BI34" s="7">
        <v>0.4533</v>
      </c>
      <c r="BJ34" s="4">
        <v>5</v>
      </c>
      <c r="BK34" s="8">
        <v>358.61</v>
      </c>
      <c r="BL34" s="2" t="s">
        <v>820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821</v>
      </c>
      <c r="BY34" s="2" t="s">
        <v>214</v>
      </c>
      <c r="BZ34" s="2" t="s">
        <v>202</v>
      </c>
      <c r="CA34" s="4">
        <v>4</v>
      </c>
      <c r="CB34" s="8">
        <v>291.16</v>
      </c>
      <c r="CC34" s="4">
        <v>5</v>
      </c>
      <c r="CD34" s="8">
        <v>363.95</v>
      </c>
      <c r="CE34" s="7">
        <v>-0.2</v>
      </c>
      <c r="CF34" s="7">
        <v>-0.2</v>
      </c>
      <c r="CG34" s="2" t="s">
        <v>212</v>
      </c>
      <c r="CH34" s="2" t="s">
        <v>199</v>
      </c>
      <c r="CI34" s="2" t="s">
        <v>822</v>
      </c>
      <c r="CJ34" s="2" t="s">
        <v>823</v>
      </c>
      <c r="CK34" s="2" t="s">
        <v>214</v>
      </c>
      <c r="CL34" s="2" t="s">
        <v>202</v>
      </c>
      <c r="CM34" s="4"/>
      <c r="CN34" s="8"/>
      <c r="CO34" s="4">
        <v>7</v>
      </c>
      <c r="CP34" s="8">
        <v>508.48</v>
      </c>
      <c r="CQ34" s="7">
        <v>-1</v>
      </c>
      <c r="CR34" s="7">
        <v>-1</v>
      </c>
      <c r="CS34" s="2" t="s">
        <v>212</v>
      </c>
      <c r="CT34" s="2" t="s">
        <v>199</v>
      </c>
      <c r="CU34" s="2" t="s">
        <v>824</v>
      </c>
      <c r="CV34" s="2" t="s">
        <v>825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826</v>
      </c>
      <c r="DH34" s="2" t="s">
        <v>827</v>
      </c>
      <c r="DI34" s="2" t="s">
        <v>214</v>
      </c>
      <c r="DJ34" s="2" t="s">
        <v>202</v>
      </c>
      <c r="DK34" s="4">
        <v>1</v>
      </c>
      <c r="DL34" s="8">
        <v>67.45</v>
      </c>
      <c r="DM34" s="4">
        <v>4</v>
      </c>
      <c r="DN34" s="8">
        <v>290.56</v>
      </c>
      <c r="DO34" s="7">
        <v>-0.75</v>
      </c>
      <c r="DP34" s="7">
        <v>-0.7679</v>
      </c>
      <c r="DQ34" s="2" t="s">
        <v>212</v>
      </c>
      <c r="DR34" s="2" t="s">
        <v>199</v>
      </c>
      <c r="DS34" s="2" t="s">
        <v>828</v>
      </c>
      <c r="DT34" s="2" t="s">
        <v>829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830</v>
      </c>
      <c r="EF34" s="2" t="s">
        <v>831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832</v>
      </c>
      <c r="ER34" s="2" t="s">
        <v>833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226</v>
      </c>
      <c r="FD34" s="2" t="s">
        <v>834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822</v>
      </c>
      <c r="FP34" s="2" t="s">
        <v>835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711</v>
      </c>
      <c r="GB34" s="2" t="s">
        <v>836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231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212</v>
      </c>
      <c r="GX34" s="2" t="s">
        <v>199</v>
      </c>
      <c r="GY34" s="2" t="s">
        <v>232</v>
      </c>
      <c r="GZ34" s="2" t="s">
        <v>837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199</v>
      </c>
      <c r="HK34" s="2" t="s">
        <v>838</v>
      </c>
      <c r="HL34" s="2" t="s">
        <v>839</v>
      </c>
      <c r="HM34" s="2" t="s">
        <v>214</v>
      </c>
      <c r="HN34" s="2" t="s">
        <v>202</v>
      </c>
      <c r="HO34" s="4"/>
      <c r="HP34" s="8"/>
      <c r="HQ34" s="4">
        <v>1</v>
      </c>
      <c r="HR34" s="8">
        <v>68.69</v>
      </c>
      <c r="HS34" s="7">
        <v>-1</v>
      </c>
      <c r="HT34" s="7">
        <v>-1</v>
      </c>
      <c r="HU34" s="2" t="s">
        <v>212</v>
      </c>
      <c r="HV34" s="2" t="s">
        <v>199</v>
      </c>
      <c r="HW34" s="2" t="s">
        <v>236</v>
      </c>
      <c r="HX34" s="2" t="s">
        <v>736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238</v>
      </c>
      <c r="IJ34" s="2" t="s">
        <v>840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212</v>
      </c>
      <c r="IT34" s="2" t="s">
        <v>199</v>
      </c>
      <c r="IU34" s="2" t="s">
        <v>332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240</v>
      </c>
      <c r="JH34" s="2" t="s">
        <v>841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242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202</v>
      </c>
      <c r="KD34" s="2" t="s">
        <v>202</v>
      </c>
      <c r="KE34" s="2" t="s">
        <v>202</v>
      </c>
      <c r="KF34" s="2" t="s">
        <v>202</v>
      </c>
      <c r="KG34" s="2" t="s">
        <v>202</v>
      </c>
      <c r="KH34" s="2" t="s">
        <v>202</v>
      </c>
      <c r="KI34" s="4"/>
      <c r="KJ34" s="8"/>
      <c r="KK34" s="4"/>
      <c r="KL34" s="8"/>
      <c r="KM34" s="7"/>
      <c r="KN34" s="7"/>
      <c r="KO34" s="2" t="s">
        <v>212</v>
      </c>
      <c r="KP34" s="2" t="s">
        <v>235</v>
      </c>
      <c r="KQ34" s="2" t="s">
        <v>842</v>
      </c>
      <c r="KR34" s="2" t="s">
        <v>843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212</v>
      </c>
      <c r="LB34" s="2" t="s">
        <v>235</v>
      </c>
      <c r="LC34" s="2" t="s">
        <v>512</v>
      </c>
      <c r="LD34" s="2" t="s">
        <v>239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212</v>
      </c>
      <c r="LN34" s="2" t="s">
        <v>199</v>
      </c>
      <c r="LO34" s="2" t="s">
        <v>844</v>
      </c>
      <c r="LP34" s="2" t="s">
        <v>708</v>
      </c>
      <c r="LQ34" s="2" t="s">
        <v>214</v>
      </c>
      <c r="LR34" s="2" t="s">
        <v>202</v>
      </c>
      <c r="LS34" s="4"/>
      <c r="LT34" s="8"/>
      <c r="LU34" s="4">
        <v>1</v>
      </c>
      <c r="LV34" s="8">
        <v>72.76</v>
      </c>
      <c r="LW34" s="7">
        <v>-1</v>
      </c>
      <c r="LX34" s="7">
        <v>-1</v>
      </c>
      <c r="LY34" s="2" t="s">
        <v>212</v>
      </c>
      <c r="LZ34" s="2" t="s">
        <v>199</v>
      </c>
      <c r="MA34" s="2" t="s">
        <v>247</v>
      </c>
      <c r="MB34" s="2" t="s">
        <v>845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199</v>
      </c>
      <c r="MM34" s="2" t="s">
        <v>248</v>
      </c>
      <c r="MN34" s="2" t="s">
        <v>846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212</v>
      </c>
      <c r="MX34" s="2" t="s">
        <v>199</v>
      </c>
      <c r="MY34" s="2" t="s">
        <v>339</v>
      </c>
      <c r="MZ34" s="2" t="s">
        <v>847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212</v>
      </c>
      <c r="NJ34" s="2" t="s">
        <v>250</v>
      </c>
      <c r="NK34" s="2" t="s">
        <v>848</v>
      </c>
      <c r="NL34" s="2" t="s">
        <v>414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202</v>
      </c>
      <c r="NV34" s="2" t="s">
        <v>202</v>
      </c>
      <c r="NW34" s="2" t="s">
        <v>202</v>
      </c>
      <c r="NX34" s="2" t="s">
        <v>202</v>
      </c>
      <c r="NY34" s="2" t="s">
        <v>202</v>
      </c>
      <c r="NZ34" s="2" t="s">
        <v>202</v>
      </c>
      <c r="OA34" s="4"/>
      <c r="OB34" s="8"/>
      <c r="OC34" s="4"/>
      <c r="OD34" s="8"/>
      <c r="OE34" s="7"/>
      <c r="OF34" s="7"/>
      <c r="OG34" s="2" t="s">
        <v>253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212</v>
      </c>
      <c r="OT34" s="2" t="s">
        <v>199</v>
      </c>
      <c r="OU34" s="2" t="s">
        <v>254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242</v>
      </c>
      <c r="PF34" s="2" t="s">
        <v>199</v>
      </c>
      <c r="PG34" s="2" t="s">
        <v>202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231</v>
      </c>
      <c r="PR34" s="2" t="s">
        <v>235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253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231</v>
      </c>
      <c r="QP34" s="2" t="s">
        <v>235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483</v>
      </c>
      <c r="QV34" s="4"/>
      <c r="QW34" s="4"/>
      <c r="QX34" s="4"/>
      <c r="QY34" s="4">
        <v>96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>
        <v>100</v>
      </c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>
        <v>100</v>
      </c>
      <c r="SY34" s="4"/>
      <c r="SZ34" s="4">
        <v>140</v>
      </c>
      <c r="TA34" s="4"/>
      <c r="TB34" s="4"/>
      <c r="TC34" s="4"/>
      <c r="TD34" s="4"/>
      <c r="TE34" s="4"/>
      <c r="TF34" s="4"/>
      <c r="TG34" s="4"/>
      <c r="TH34" s="4">
        <v>160</v>
      </c>
      <c r="TI34" s="4"/>
      <c r="TJ34" s="4"/>
      <c r="TK34" s="4"/>
      <c r="TL34" s="4"/>
      <c r="TM34" s="4"/>
    </row>
    <row r="35">
      <c r="A35" s="2" t="s">
        <v>849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815</v>
      </c>
      <c r="G35" s="2" t="s">
        <v>815</v>
      </c>
      <c r="H35" s="2" t="s">
        <v>815</v>
      </c>
      <c r="I35" s="2" t="s">
        <v>816</v>
      </c>
      <c r="J35" s="2" t="s">
        <v>256</v>
      </c>
      <c r="K35" s="2" t="s">
        <v>621</v>
      </c>
      <c r="L35" s="3">
        <v>74.29</v>
      </c>
      <c r="M35" s="3">
        <v>78</v>
      </c>
      <c r="N35" s="3">
        <v>159.99</v>
      </c>
      <c r="O35" s="2" t="s">
        <v>199</v>
      </c>
      <c r="P35" s="2" t="s">
        <v>427</v>
      </c>
      <c r="Q35" s="2" t="s">
        <v>201</v>
      </c>
      <c r="R35" s="2" t="s">
        <v>202</v>
      </c>
      <c r="S35" s="2" t="s">
        <v>817</v>
      </c>
      <c r="T35" s="2" t="s">
        <v>204</v>
      </c>
      <c r="U35" s="2" t="s">
        <v>205</v>
      </c>
      <c r="V35" s="2" t="s">
        <v>206</v>
      </c>
      <c r="W35" s="2" t="s">
        <v>207</v>
      </c>
      <c r="X35" s="2" t="s">
        <v>818</v>
      </c>
      <c r="Y35" s="2" t="s">
        <v>819</v>
      </c>
      <c r="Z35" s="4">
        <v>669</v>
      </c>
      <c r="AA35" s="4">
        <f>=ROUNDDOWN(41.8125,0)</f>
      </c>
      <c r="AB35" s="5">
        <v>16</v>
      </c>
      <c r="AC35" s="2" t="s">
        <v>210</v>
      </c>
      <c r="AD35" s="4">
        <v>100</v>
      </c>
      <c r="AE35" s="4">
        <v>550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10</v>
      </c>
      <c r="AQ35" s="8">
        <v>854.38</v>
      </c>
      <c r="AR35" s="4">
        <v>18</v>
      </c>
      <c r="AS35" s="8">
        <v>1567.73</v>
      </c>
      <c r="AT35" s="7">
        <v>-0.4444</v>
      </c>
      <c r="AU35" s="7">
        <v>-0.455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0.7044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10</v>
      </c>
      <c r="BK35" s="8">
        <v>854.38</v>
      </c>
      <c r="BL35" s="2" t="s">
        <v>850</v>
      </c>
      <c r="BM35" s="7">
        <v>1</v>
      </c>
      <c r="BN35" s="7">
        <v>1</v>
      </c>
      <c r="BO35" s="4">
        <v>1</v>
      </c>
      <c r="BP35" s="8">
        <v>85.43</v>
      </c>
      <c r="BQ35" s="4"/>
      <c r="BR35" s="8"/>
      <c r="BS35" s="7"/>
      <c r="BT35" s="7"/>
      <c r="BU35" s="2" t="s">
        <v>212</v>
      </c>
      <c r="BV35" s="2" t="s">
        <v>199</v>
      </c>
      <c r="BW35" s="2" t="s">
        <v>202</v>
      </c>
      <c r="BX35" s="2" t="s">
        <v>851</v>
      </c>
      <c r="BY35" s="2" t="s">
        <v>214</v>
      </c>
      <c r="BZ35" s="2" t="s">
        <v>202</v>
      </c>
      <c r="CA35" s="4">
        <v>2</v>
      </c>
      <c r="CB35" s="8">
        <v>176.78</v>
      </c>
      <c r="CC35" s="4">
        <v>4</v>
      </c>
      <c r="CD35" s="8">
        <v>353.56</v>
      </c>
      <c r="CE35" s="7">
        <v>-0.5</v>
      </c>
      <c r="CF35" s="7">
        <v>-0.5</v>
      </c>
      <c r="CG35" s="2" t="s">
        <v>212</v>
      </c>
      <c r="CH35" s="2" t="s">
        <v>199</v>
      </c>
      <c r="CI35" s="2" t="s">
        <v>822</v>
      </c>
      <c r="CJ35" s="2" t="s">
        <v>852</v>
      </c>
      <c r="CK35" s="2" t="s">
        <v>214</v>
      </c>
      <c r="CL35" s="2" t="s">
        <v>202</v>
      </c>
      <c r="CM35" s="4">
        <v>1</v>
      </c>
      <c r="CN35" s="8">
        <v>89.41</v>
      </c>
      <c r="CO35" s="4">
        <v>4</v>
      </c>
      <c r="CP35" s="8">
        <v>357.64</v>
      </c>
      <c r="CQ35" s="7">
        <v>-0.75</v>
      </c>
      <c r="CR35" s="7">
        <v>-0.75</v>
      </c>
      <c r="CS35" s="2" t="s">
        <v>212</v>
      </c>
      <c r="CT35" s="2" t="s">
        <v>199</v>
      </c>
      <c r="CU35" s="2" t="s">
        <v>824</v>
      </c>
      <c r="CV35" s="2" t="s">
        <v>853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826</v>
      </c>
      <c r="DH35" s="2" t="s">
        <v>854</v>
      </c>
      <c r="DI35" s="2" t="s">
        <v>214</v>
      </c>
      <c r="DJ35" s="2" t="s">
        <v>202</v>
      </c>
      <c r="DK35" s="4">
        <v>4</v>
      </c>
      <c r="DL35" s="8">
        <v>336.6</v>
      </c>
      <c r="DM35" s="4">
        <v>4</v>
      </c>
      <c r="DN35" s="8">
        <v>357.64</v>
      </c>
      <c r="DO35" s="7"/>
      <c r="DP35" s="7">
        <v>-0.0588</v>
      </c>
      <c r="DQ35" s="2" t="s">
        <v>212</v>
      </c>
      <c r="DR35" s="2" t="s">
        <v>199</v>
      </c>
      <c r="DS35" s="2" t="s">
        <v>855</v>
      </c>
      <c r="DT35" s="2" t="s">
        <v>341</v>
      </c>
      <c r="DU35" s="2" t="s">
        <v>214</v>
      </c>
      <c r="DV35" s="2" t="s">
        <v>202</v>
      </c>
      <c r="DW35" s="4">
        <v>2</v>
      </c>
      <c r="DX35" s="8">
        <v>166.16</v>
      </c>
      <c r="DY35" s="4">
        <v>2</v>
      </c>
      <c r="DZ35" s="8">
        <v>164.2</v>
      </c>
      <c r="EA35" s="7"/>
      <c r="EB35" s="7">
        <v>0.0119</v>
      </c>
      <c r="EC35" s="2" t="s">
        <v>212</v>
      </c>
      <c r="ED35" s="2" t="s">
        <v>199</v>
      </c>
      <c r="EE35" s="2" t="s">
        <v>830</v>
      </c>
      <c r="EF35" s="2" t="s">
        <v>856</v>
      </c>
      <c r="EG35" s="2" t="s">
        <v>214</v>
      </c>
      <c r="EH35" s="2" t="s">
        <v>202</v>
      </c>
      <c r="EI35" s="4"/>
      <c r="EJ35" s="8"/>
      <c r="EK35" s="4">
        <v>1</v>
      </c>
      <c r="EL35" s="8">
        <v>85.93</v>
      </c>
      <c r="EM35" s="7">
        <v>-1</v>
      </c>
      <c r="EN35" s="7">
        <v>-1</v>
      </c>
      <c r="EO35" s="2" t="s">
        <v>212</v>
      </c>
      <c r="EP35" s="2" t="s">
        <v>199</v>
      </c>
      <c r="EQ35" s="2" t="s">
        <v>832</v>
      </c>
      <c r="ER35" s="2" t="s">
        <v>303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226</v>
      </c>
      <c r="FD35" s="2" t="s">
        <v>857</v>
      </c>
      <c r="FE35" s="2" t="s">
        <v>214</v>
      </c>
      <c r="FF35" s="2" t="s">
        <v>202</v>
      </c>
      <c r="FG35" s="4"/>
      <c r="FH35" s="8"/>
      <c r="FI35" s="4">
        <v>1</v>
      </c>
      <c r="FJ35" s="8">
        <v>84.54</v>
      </c>
      <c r="FK35" s="7">
        <v>-1</v>
      </c>
      <c r="FL35" s="7">
        <v>-1</v>
      </c>
      <c r="FM35" s="2" t="s">
        <v>212</v>
      </c>
      <c r="FN35" s="2" t="s">
        <v>199</v>
      </c>
      <c r="FO35" s="2" t="s">
        <v>822</v>
      </c>
      <c r="FP35" s="2" t="s">
        <v>303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212</v>
      </c>
      <c r="FZ35" s="2" t="s">
        <v>199</v>
      </c>
      <c r="GA35" s="2" t="s">
        <v>711</v>
      </c>
      <c r="GB35" s="2" t="s">
        <v>858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231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212</v>
      </c>
      <c r="GX35" s="2" t="s">
        <v>199</v>
      </c>
      <c r="GY35" s="2" t="s">
        <v>232</v>
      </c>
      <c r="GZ35" s="2" t="s">
        <v>859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212</v>
      </c>
      <c r="HJ35" s="2" t="s">
        <v>199</v>
      </c>
      <c r="HK35" s="2" t="s">
        <v>819</v>
      </c>
      <c r="HL35" s="2" t="s">
        <v>860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212</v>
      </c>
      <c r="HV35" s="2" t="s">
        <v>235</v>
      </c>
      <c r="HW35" s="2" t="s">
        <v>236</v>
      </c>
      <c r="HX35" s="2" t="s">
        <v>661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212</v>
      </c>
      <c r="IH35" s="2" t="s">
        <v>199</v>
      </c>
      <c r="II35" s="2" t="s">
        <v>238</v>
      </c>
      <c r="IJ35" s="2" t="s">
        <v>269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212</v>
      </c>
      <c r="IT35" s="2" t="s">
        <v>199</v>
      </c>
      <c r="IU35" s="2" t="s">
        <v>332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240</v>
      </c>
      <c r="JH35" s="2" t="s">
        <v>861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242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202</v>
      </c>
      <c r="KD35" s="2" t="s">
        <v>202</v>
      </c>
      <c r="KE35" s="2" t="s">
        <v>202</v>
      </c>
      <c r="KF35" s="2" t="s">
        <v>202</v>
      </c>
      <c r="KG35" s="2" t="s">
        <v>202</v>
      </c>
      <c r="KH35" s="2" t="s">
        <v>202</v>
      </c>
      <c r="KI35" s="4"/>
      <c r="KJ35" s="8"/>
      <c r="KK35" s="4">
        <v>2</v>
      </c>
      <c r="KL35" s="8">
        <v>164.22</v>
      </c>
      <c r="KM35" s="7">
        <v>-1</v>
      </c>
      <c r="KN35" s="7">
        <v>-1</v>
      </c>
      <c r="KO35" s="2" t="s">
        <v>212</v>
      </c>
      <c r="KP35" s="2" t="s">
        <v>235</v>
      </c>
      <c r="KQ35" s="2" t="s">
        <v>842</v>
      </c>
      <c r="KR35" s="2" t="s">
        <v>843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212</v>
      </c>
      <c r="LB35" s="2" t="s">
        <v>235</v>
      </c>
      <c r="LC35" s="2" t="s">
        <v>512</v>
      </c>
      <c r="LD35" s="2" t="s">
        <v>862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212</v>
      </c>
      <c r="LN35" s="2" t="s">
        <v>199</v>
      </c>
      <c r="LO35" s="2" t="s">
        <v>863</v>
      </c>
      <c r="LP35" s="2" t="s">
        <v>864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212</v>
      </c>
      <c r="LZ35" s="2" t="s">
        <v>199</v>
      </c>
      <c r="MA35" s="2" t="s">
        <v>247</v>
      </c>
      <c r="MB35" s="2" t="s">
        <v>865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199</v>
      </c>
      <c r="MM35" s="2" t="s">
        <v>248</v>
      </c>
      <c r="MN35" s="2" t="s">
        <v>273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212</v>
      </c>
      <c r="MX35" s="2" t="s">
        <v>199</v>
      </c>
      <c r="MY35" s="2" t="s">
        <v>339</v>
      </c>
      <c r="MZ35" s="2" t="s">
        <v>866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212</v>
      </c>
      <c r="NJ35" s="2" t="s">
        <v>250</v>
      </c>
      <c r="NK35" s="2" t="s">
        <v>848</v>
      </c>
      <c r="NL35" s="2" t="s">
        <v>414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202</v>
      </c>
      <c r="NV35" s="2" t="s">
        <v>202</v>
      </c>
      <c r="NW35" s="2" t="s">
        <v>202</v>
      </c>
      <c r="NX35" s="2" t="s">
        <v>202</v>
      </c>
      <c r="NY35" s="2" t="s">
        <v>202</v>
      </c>
      <c r="NZ35" s="2" t="s">
        <v>202</v>
      </c>
      <c r="OA35" s="4"/>
      <c r="OB35" s="8"/>
      <c r="OC35" s="4"/>
      <c r="OD35" s="8"/>
      <c r="OE35" s="7"/>
      <c r="OF35" s="7"/>
      <c r="OG35" s="2" t="s">
        <v>253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212</v>
      </c>
      <c r="OT35" s="2" t="s">
        <v>199</v>
      </c>
      <c r="OU35" s="2" t="s">
        <v>867</v>
      </c>
      <c r="OV35" s="2" t="s">
        <v>202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242</v>
      </c>
      <c r="PF35" s="2" t="s">
        <v>199</v>
      </c>
      <c r="PG35" s="2" t="s">
        <v>202</v>
      </c>
      <c r="PH35" s="2" t="s">
        <v>202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231</v>
      </c>
      <c r="PR35" s="2" t="s">
        <v>235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253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231</v>
      </c>
      <c r="QP35" s="2" t="s">
        <v>235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578</v>
      </c>
      <c r="QV35" s="4"/>
      <c r="QW35" s="4"/>
      <c r="QX35" s="4"/>
      <c r="QY35" s="4">
        <v>91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>
        <v>100</v>
      </c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>
        <v>180</v>
      </c>
      <c r="TI35" s="4">
        <v>170</v>
      </c>
      <c r="TJ35" s="4"/>
      <c r="TK35" s="4"/>
      <c r="TL35" s="4">
        <v>100</v>
      </c>
      <c r="TM35" s="4"/>
    </row>
    <row r="36">
      <c r="A36" s="2" t="s">
        <v>868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815</v>
      </c>
      <c r="G36" s="2" t="s">
        <v>815</v>
      </c>
      <c r="H36" s="2" t="s">
        <v>815</v>
      </c>
      <c r="I36" s="2" t="s">
        <v>816</v>
      </c>
      <c r="J36" s="2" t="s">
        <v>197</v>
      </c>
      <c r="K36" s="2" t="s">
        <v>869</v>
      </c>
      <c r="L36" s="3">
        <v>59.85</v>
      </c>
      <c r="M36" s="3">
        <v>62.84</v>
      </c>
      <c r="N36" s="3">
        <v>129.99</v>
      </c>
      <c r="O36" s="2" t="s">
        <v>199</v>
      </c>
      <c r="P36" s="2" t="s">
        <v>427</v>
      </c>
      <c r="Q36" s="2" t="s">
        <v>201</v>
      </c>
      <c r="R36" s="2" t="s">
        <v>202</v>
      </c>
      <c r="S36" s="2" t="s">
        <v>870</v>
      </c>
      <c r="T36" s="2" t="s">
        <v>204</v>
      </c>
      <c r="U36" s="2" t="s">
        <v>205</v>
      </c>
      <c r="V36" s="2" t="s">
        <v>206</v>
      </c>
      <c r="W36" s="2" t="s">
        <v>207</v>
      </c>
      <c r="X36" s="2" t="s">
        <v>871</v>
      </c>
      <c r="Y36" s="2" t="s">
        <v>497</v>
      </c>
      <c r="Z36" s="4">
        <v>756</v>
      </c>
      <c r="AA36" s="4">
        <f>=ROUNDDOWN(68.7272727272727,0)</f>
      </c>
      <c r="AB36" s="5">
        <v>11</v>
      </c>
      <c r="AC36" s="2" t="s">
        <v>210</v>
      </c>
      <c r="AD36" s="4">
        <v>60</v>
      </c>
      <c r="AE36" s="4">
        <v>360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4</v>
      </c>
      <c r="AQ36" s="8">
        <v>287.05</v>
      </c>
      <c r="AR36" s="4">
        <v>19</v>
      </c>
      <c r="AS36" s="8">
        <v>1343.32</v>
      </c>
      <c r="AT36" s="7">
        <v>-0.7895</v>
      </c>
      <c r="AU36" s="7">
        <v>-0.7863</v>
      </c>
      <c r="AV36" s="4">
        <v>13</v>
      </c>
      <c r="AW36" s="8">
        <v>1059.27</v>
      </c>
      <c r="AX36" s="4">
        <v>51</v>
      </c>
      <c r="AY36" s="8">
        <v>4126.99</v>
      </c>
      <c r="AZ36" s="7">
        <v>-0.7451</v>
      </c>
      <c r="BA36" s="7">
        <v>-0.7433</v>
      </c>
      <c r="BB36" s="7">
        <v>0.271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>
        <v>0.3959</v>
      </c>
      <c r="BJ36" s="4">
        <v>4</v>
      </c>
      <c r="BK36" s="8">
        <v>287.05</v>
      </c>
      <c r="BL36" s="2" t="s">
        <v>872</v>
      </c>
      <c r="BM36" s="7">
        <v>1</v>
      </c>
      <c r="BN36" s="7">
        <v>1</v>
      </c>
      <c r="BO36" s="4">
        <v>1</v>
      </c>
      <c r="BP36" s="8">
        <v>68.83</v>
      </c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873</v>
      </c>
      <c r="BY36" s="2" t="s">
        <v>214</v>
      </c>
      <c r="BZ36" s="2" t="s">
        <v>202</v>
      </c>
      <c r="CA36" s="4">
        <v>2</v>
      </c>
      <c r="CB36" s="8">
        <v>145.58</v>
      </c>
      <c r="CC36" s="4">
        <v>12</v>
      </c>
      <c r="CD36" s="8">
        <v>873.48</v>
      </c>
      <c r="CE36" s="7">
        <v>-0.8333</v>
      </c>
      <c r="CF36" s="7">
        <v>-0.8333</v>
      </c>
      <c r="CG36" s="2" t="s">
        <v>212</v>
      </c>
      <c r="CH36" s="2" t="s">
        <v>199</v>
      </c>
      <c r="CI36" s="2" t="s">
        <v>706</v>
      </c>
      <c r="CJ36" s="2" t="s">
        <v>726</v>
      </c>
      <c r="CK36" s="2" t="s">
        <v>214</v>
      </c>
      <c r="CL36" s="2" t="s">
        <v>202</v>
      </c>
      <c r="CM36" s="4">
        <v>1</v>
      </c>
      <c r="CN36" s="8">
        <v>72.64</v>
      </c>
      <c r="CO36" s="4">
        <v>3</v>
      </c>
      <c r="CP36" s="8">
        <v>217.92</v>
      </c>
      <c r="CQ36" s="7">
        <v>-0.6667</v>
      </c>
      <c r="CR36" s="7">
        <v>-0.6667</v>
      </c>
      <c r="CS36" s="2" t="s">
        <v>212</v>
      </c>
      <c r="CT36" s="2" t="s">
        <v>199</v>
      </c>
      <c r="CU36" s="2" t="s">
        <v>874</v>
      </c>
      <c r="CV36" s="2" t="s">
        <v>276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212</v>
      </c>
      <c r="DF36" s="2" t="s">
        <v>199</v>
      </c>
      <c r="DG36" s="2" t="s">
        <v>875</v>
      </c>
      <c r="DH36" s="2" t="s">
        <v>276</v>
      </c>
      <c r="DI36" s="2" t="s">
        <v>214</v>
      </c>
      <c r="DJ36" s="2" t="s">
        <v>202</v>
      </c>
      <c r="DK36" s="4"/>
      <c r="DL36" s="8"/>
      <c r="DM36" s="4"/>
      <c r="DN36" s="8"/>
      <c r="DO36" s="7"/>
      <c r="DP36" s="7"/>
      <c r="DQ36" s="2" t="s">
        <v>212</v>
      </c>
      <c r="DR36" s="2" t="s">
        <v>199</v>
      </c>
      <c r="DS36" s="2" t="s">
        <v>497</v>
      </c>
      <c r="DT36" s="2" t="s">
        <v>876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877</v>
      </c>
      <c r="EF36" s="2" t="s">
        <v>513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878</v>
      </c>
      <c r="ER36" s="2" t="s">
        <v>879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226</v>
      </c>
      <c r="FD36" s="2" t="s">
        <v>667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238</v>
      </c>
      <c r="FP36" s="2" t="s">
        <v>880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404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>
        <v>4</v>
      </c>
      <c r="GH36" s="8">
        <v>251.92</v>
      </c>
      <c r="GI36" s="7">
        <v>-1</v>
      </c>
      <c r="GJ36" s="7">
        <v>-1</v>
      </c>
      <c r="GK36" s="2" t="s">
        <v>212</v>
      </c>
      <c r="GL36" s="2" t="s">
        <v>199</v>
      </c>
      <c r="GM36" s="2" t="s">
        <v>881</v>
      </c>
      <c r="GN36" s="2" t="s">
        <v>639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212</v>
      </c>
      <c r="GX36" s="2" t="s">
        <v>199</v>
      </c>
      <c r="GY36" s="2" t="s">
        <v>232</v>
      </c>
      <c r="GZ36" s="2" t="s">
        <v>613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497</v>
      </c>
      <c r="HL36" s="2" t="s">
        <v>882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212</v>
      </c>
      <c r="HV36" s="2" t="s">
        <v>235</v>
      </c>
      <c r="HW36" s="2" t="s">
        <v>513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212</v>
      </c>
      <c r="IH36" s="2" t="s">
        <v>199</v>
      </c>
      <c r="II36" s="2" t="s">
        <v>238</v>
      </c>
      <c r="IJ36" s="2" t="s">
        <v>479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231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212</v>
      </c>
      <c r="JF36" s="2" t="s">
        <v>199</v>
      </c>
      <c r="JG36" s="2" t="s">
        <v>372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242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202</v>
      </c>
      <c r="KD36" s="2" t="s">
        <v>202</v>
      </c>
      <c r="KE36" s="2" t="s">
        <v>202</v>
      </c>
      <c r="KF36" s="2" t="s">
        <v>202</v>
      </c>
      <c r="KG36" s="2" t="s">
        <v>202</v>
      </c>
      <c r="KH36" s="2" t="s">
        <v>202</v>
      </c>
      <c r="KI36" s="4"/>
      <c r="KJ36" s="8"/>
      <c r="KK36" s="4"/>
      <c r="KL36" s="8"/>
      <c r="KM36" s="7"/>
      <c r="KN36" s="7"/>
      <c r="KO36" s="2" t="s">
        <v>212</v>
      </c>
      <c r="KP36" s="2" t="s">
        <v>235</v>
      </c>
      <c r="KQ36" s="2" t="s">
        <v>514</v>
      </c>
      <c r="KR36" s="2" t="s">
        <v>248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235</v>
      </c>
      <c r="LC36" s="2" t="s">
        <v>408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253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199</v>
      </c>
      <c r="MA36" s="2" t="s">
        <v>247</v>
      </c>
      <c r="MB36" s="2" t="s">
        <v>883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199</v>
      </c>
      <c r="MM36" s="2" t="s">
        <v>375</v>
      </c>
      <c r="MN36" s="2" t="s">
        <v>202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253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212</v>
      </c>
      <c r="NJ36" s="2" t="s">
        <v>250</v>
      </c>
      <c r="NK36" s="2" t="s">
        <v>339</v>
      </c>
      <c r="NL36" s="2" t="s">
        <v>884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202</v>
      </c>
      <c r="NV36" s="2" t="s">
        <v>202</v>
      </c>
      <c r="NW36" s="2" t="s">
        <v>202</v>
      </c>
      <c r="NX36" s="2" t="s">
        <v>202</v>
      </c>
      <c r="NY36" s="2" t="s">
        <v>202</v>
      </c>
      <c r="NZ36" s="2" t="s">
        <v>202</v>
      </c>
      <c r="OA36" s="4"/>
      <c r="OB36" s="8"/>
      <c r="OC36" s="4"/>
      <c r="OD36" s="8"/>
      <c r="OE36" s="7"/>
      <c r="OF36" s="7"/>
      <c r="OG36" s="2" t="s">
        <v>253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212</v>
      </c>
      <c r="OT36" s="2" t="s">
        <v>199</v>
      </c>
      <c r="OU36" s="2" t="s">
        <v>254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242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231</v>
      </c>
      <c r="PR36" s="2" t="s">
        <v>235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253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253</v>
      </c>
      <c r="QP36" s="2" t="s">
        <v>235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632</v>
      </c>
      <c r="QV36" s="4"/>
      <c r="QW36" s="4"/>
      <c r="QX36" s="4"/>
      <c r="QY36" s="4">
        <v>124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>
        <v>60</v>
      </c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>
        <v>90</v>
      </c>
      <c r="TI36" s="4">
        <v>90</v>
      </c>
      <c r="TJ36" s="4"/>
      <c r="TK36" s="4"/>
      <c r="TL36" s="4">
        <v>120</v>
      </c>
      <c r="TM36" s="4"/>
    </row>
    <row r="37">
      <c r="A37" s="2" t="s">
        <v>885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815</v>
      </c>
      <c r="G37" s="2" t="s">
        <v>815</v>
      </c>
      <c r="H37" s="2" t="s">
        <v>815</v>
      </c>
      <c r="I37" s="2" t="s">
        <v>816</v>
      </c>
      <c r="J37" s="2" t="s">
        <v>256</v>
      </c>
      <c r="K37" s="2" t="s">
        <v>869</v>
      </c>
      <c r="L37" s="3">
        <v>74.29</v>
      </c>
      <c r="M37" s="3">
        <v>78</v>
      </c>
      <c r="N37" s="3">
        <v>159.99</v>
      </c>
      <c r="O37" s="2" t="s">
        <v>199</v>
      </c>
      <c r="P37" s="2" t="s">
        <v>427</v>
      </c>
      <c r="Q37" s="2" t="s">
        <v>201</v>
      </c>
      <c r="R37" s="2" t="s">
        <v>202</v>
      </c>
      <c r="S37" s="2" t="s">
        <v>870</v>
      </c>
      <c r="T37" s="2" t="s">
        <v>204</v>
      </c>
      <c r="U37" s="2" t="s">
        <v>205</v>
      </c>
      <c r="V37" s="2" t="s">
        <v>206</v>
      </c>
      <c r="W37" s="2" t="s">
        <v>207</v>
      </c>
      <c r="X37" s="2" t="s">
        <v>871</v>
      </c>
      <c r="Y37" s="2" t="s">
        <v>497</v>
      </c>
      <c r="Z37" s="4">
        <v>806</v>
      </c>
      <c r="AA37" s="4">
        <f>=ROUNDDOWN(44.7777777777778,0)</f>
      </c>
      <c r="AB37" s="5">
        <v>18</v>
      </c>
      <c r="AC37" s="2" t="s">
        <v>210</v>
      </c>
      <c r="AD37" s="4">
        <v>150</v>
      </c>
      <c r="AE37" s="4">
        <v>720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9</v>
      </c>
      <c r="AQ37" s="8">
        <v>772.22</v>
      </c>
      <c r="AR37" s="4">
        <v>32</v>
      </c>
      <c r="AS37" s="8">
        <v>2783.67</v>
      </c>
      <c r="AT37" s="7">
        <v>-0.7188</v>
      </c>
      <c r="AU37" s="7">
        <v>-0.7226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0.729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9</v>
      </c>
      <c r="BK37" s="8">
        <v>772.22</v>
      </c>
      <c r="BL37" s="2" t="s">
        <v>886</v>
      </c>
      <c r="BM37" s="7">
        <v>1</v>
      </c>
      <c r="BN37" s="7">
        <v>1</v>
      </c>
      <c r="BO37" s="4">
        <v>3</v>
      </c>
      <c r="BP37" s="8">
        <v>256.29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821</v>
      </c>
      <c r="BY37" s="2" t="s">
        <v>214</v>
      </c>
      <c r="BZ37" s="2" t="s">
        <v>202</v>
      </c>
      <c r="CA37" s="4">
        <v>3</v>
      </c>
      <c r="CB37" s="8">
        <v>265.17</v>
      </c>
      <c r="CC37" s="4">
        <v>17</v>
      </c>
      <c r="CD37" s="8">
        <v>1502.63</v>
      </c>
      <c r="CE37" s="7">
        <v>-0.8235</v>
      </c>
      <c r="CF37" s="7">
        <v>-0.8235</v>
      </c>
      <c r="CG37" s="2" t="s">
        <v>212</v>
      </c>
      <c r="CH37" s="2" t="s">
        <v>199</v>
      </c>
      <c r="CI37" s="2" t="s">
        <v>706</v>
      </c>
      <c r="CJ37" s="2" t="s">
        <v>726</v>
      </c>
      <c r="CK37" s="2" t="s">
        <v>214</v>
      </c>
      <c r="CL37" s="2" t="s">
        <v>202</v>
      </c>
      <c r="CM37" s="4">
        <v>1</v>
      </c>
      <c r="CN37" s="8">
        <v>89.41</v>
      </c>
      <c r="CO37" s="4">
        <v>6</v>
      </c>
      <c r="CP37" s="8">
        <v>536.46</v>
      </c>
      <c r="CQ37" s="7">
        <v>-0.8333</v>
      </c>
      <c r="CR37" s="7">
        <v>-0.8333</v>
      </c>
      <c r="CS37" s="2" t="s">
        <v>212</v>
      </c>
      <c r="CT37" s="2" t="s">
        <v>199</v>
      </c>
      <c r="CU37" s="2" t="s">
        <v>874</v>
      </c>
      <c r="CV37" s="2" t="s">
        <v>882</v>
      </c>
      <c r="CW37" s="2" t="s">
        <v>214</v>
      </c>
      <c r="CX37" s="2" t="s">
        <v>202</v>
      </c>
      <c r="CY37" s="4"/>
      <c r="CZ37" s="8"/>
      <c r="DA37" s="4">
        <v>1</v>
      </c>
      <c r="DB37" s="8">
        <v>84.16</v>
      </c>
      <c r="DC37" s="7">
        <v>-1</v>
      </c>
      <c r="DD37" s="7">
        <v>-1</v>
      </c>
      <c r="DE37" s="2" t="s">
        <v>212</v>
      </c>
      <c r="DF37" s="2" t="s">
        <v>199</v>
      </c>
      <c r="DG37" s="2" t="s">
        <v>875</v>
      </c>
      <c r="DH37" s="2" t="s">
        <v>887</v>
      </c>
      <c r="DI37" s="2" t="s">
        <v>214</v>
      </c>
      <c r="DJ37" s="2" t="s">
        <v>202</v>
      </c>
      <c r="DK37" s="4">
        <v>1</v>
      </c>
      <c r="DL37" s="8">
        <v>84.15</v>
      </c>
      <c r="DM37" s="4">
        <v>3</v>
      </c>
      <c r="DN37" s="8">
        <v>268.23</v>
      </c>
      <c r="DO37" s="7">
        <v>-0.6667</v>
      </c>
      <c r="DP37" s="7">
        <v>-0.6863</v>
      </c>
      <c r="DQ37" s="2" t="s">
        <v>212</v>
      </c>
      <c r="DR37" s="2" t="s">
        <v>199</v>
      </c>
      <c r="DS37" s="2" t="s">
        <v>497</v>
      </c>
      <c r="DT37" s="2" t="s">
        <v>497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877</v>
      </c>
      <c r="EF37" s="2" t="s">
        <v>734</v>
      </c>
      <c r="EG37" s="2" t="s">
        <v>214</v>
      </c>
      <c r="EH37" s="2" t="s">
        <v>202</v>
      </c>
      <c r="EI37" s="4">
        <v>1</v>
      </c>
      <c r="EJ37" s="8">
        <v>77.2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878</v>
      </c>
      <c r="ER37" s="2" t="s">
        <v>888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226</v>
      </c>
      <c r="FD37" s="2" t="s">
        <v>295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238</v>
      </c>
      <c r="FP37" s="2" t="s">
        <v>889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404</v>
      </c>
      <c r="FZ37" s="2" t="s">
        <v>199</v>
      </c>
      <c r="GA37" s="2" t="s">
        <v>202</v>
      </c>
      <c r="GB37" s="2" t="s">
        <v>202</v>
      </c>
      <c r="GC37" s="2" t="s">
        <v>214</v>
      </c>
      <c r="GD37" s="2" t="s">
        <v>202</v>
      </c>
      <c r="GE37" s="4"/>
      <c r="GF37" s="8"/>
      <c r="GG37" s="4">
        <v>4</v>
      </c>
      <c r="GH37" s="8">
        <v>310.08</v>
      </c>
      <c r="GI37" s="7">
        <v>-1</v>
      </c>
      <c r="GJ37" s="7">
        <v>-1</v>
      </c>
      <c r="GK37" s="2" t="s">
        <v>212</v>
      </c>
      <c r="GL37" s="2" t="s">
        <v>199</v>
      </c>
      <c r="GM37" s="2" t="s">
        <v>847</v>
      </c>
      <c r="GN37" s="2" t="s">
        <v>890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232</v>
      </c>
      <c r="GZ37" s="2" t="s">
        <v>891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497</v>
      </c>
      <c r="HL37" s="2" t="s">
        <v>892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235</v>
      </c>
      <c r="HW37" s="2" t="s">
        <v>847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212</v>
      </c>
      <c r="IH37" s="2" t="s">
        <v>199</v>
      </c>
      <c r="II37" s="2" t="s">
        <v>238</v>
      </c>
      <c r="IJ37" s="2" t="s">
        <v>715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231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372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242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202</v>
      </c>
      <c r="KD37" s="2" t="s">
        <v>202</v>
      </c>
      <c r="KE37" s="2" t="s">
        <v>202</v>
      </c>
      <c r="KF37" s="2" t="s">
        <v>202</v>
      </c>
      <c r="KG37" s="2" t="s">
        <v>202</v>
      </c>
      <c r="KH37" s="2" t="s">
        <v>202</v>
      </c>
      <c r="KI37" s="4"/>
      <c r="KJ37" s="8"/>
      <c r="KK37" s="4">
        <v>1</v>
      </c>
      <c r="KL37" s="8">
        <v>82.11</v>
      </c>
      <c r="KM37" s="7">
        <v>-1</v>
      </c>
      <c r="KN37" s="7">
        <v>-1</v>
      </c>
      <c r="KO37" s="2" t="s">
        <v>212</v>
      </c>
      <c r="KP37" s="2" t="s">
        <v>235</v>
      </c>
      <c r="KQ37" s="2" t="s">
        <v>514</v>
      </c>
      <c r="KR37" s="2" t="s">
        <v>248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235</v>
      </c>
      <c r="LC37" s="2" t="s">
        <v>408</v>
      </c>
      <c r="LD37" s="2" t="s">
        <v>783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253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199</v>
      </c>
      <c r="MA37" s="2" t="s">
        <v>247</v>
      </c>
      <c r="MB37" s="2" t="s">
        <v>361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199</v>
      </c>
      <c r="MM37" s="2" t="s">
        <v>375</v>
      </c>
      <c r="MN37" s="2" t="s">
        <v>202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253</v>
      </c>
      <c r="MX37" s="2" t="s">
        <v>199</v>
      </c>
      <c r="MY37" s="2" t="s">
        <v>202</v>
      </c>
      <c r="MZ37" s="2" t="s">
        <v>202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212</v>
      </c>
      <c r="NJ37" s="2" t="s">
        <v>250</v>
      </c>
      <c r="NK37" s="2" t="s">
        <v>339</v>
      </c>
      <c r="NL37" s="2" t="s">
        <v>264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202</v>
      </c>
      <c r="NV37" s="2" t="s">
        <v>202</v>
      </c>
      <c r="NW37" s="2" t="s">
        <v>202</v>
      </c>
      <c r="NX37" s="2" t="s">
        <v>202</v>
      </c>
      <c r="NY37" s="2" t="s">
        <v>202</v>
      </c>
      <c r="NZ37" s="2" t="s">
        <v>202</v>
      </c>
      <c r="OA37" s="4"/>
      <c r="OB37" s="8"/>
      <c r="OC37" s="4"/>
      <c r="OD37" s="8"/>
      <c r="OE37" s="7"/>
      <c r="OF37" s="7"/>
      <c r="OG37" s="2" t="s">
        <v>253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212</v>
      </c>
      <c r="OT37" s="2" t="s">
        <v>199</v>
      </c>
      <c r="OU37" s="2" t="s">
        <v>254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242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231</v>
      </c>
      <c r="PR37" s="2" t="s">
        <v>235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253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253</v>
      </c>
      <c r="QP37" s="2" t="s">
        <v>235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637</v>
      </c>
      <c r="QV37" s="4"/>
      <c r="QW37" s="4"/>
      <c r="QX37" s="4"/>
      <c r="QY37" s="4">
        <v>169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>
        <v>150</v>
      </c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>
        <v>110</v>
      </c>
      <c r="TI37" s="4">
        <v>320</v>
      </c>
      <c r="TJ37" s="4"/>
      <c r="TK37" s="4"/>
      <c r="TL37" s="4">
        <v>140</v>
      </c>
      <c r="TM37" s="4"/>
    </row>
    <row r="38">
      <c r="A38" s="2" t="s">
        <v>893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815</v>
      </c>
      <c r="G38" s="2" t="s">
        <v>815</v>
      </c>
      <c r="H38" s="2" t="s">
        <v>815</v>
      </c>
      <c r="I38" s="2" t="s">
        <v>816</v>
      </c>
      <c r="J38" s="2" t="s">
        <v>197</v>
      </c>
      <c r="K38" s="2" t="s">
        <v>198</v>
      </c>
      <c r="L38" s="3">
        <v>59.85</v>
      </c>
      <c r="M38" s="3">
        <v>62.84</v>
      </c>
      <c r="N38" s="3">
        <v>129.99</v>
      </c>
      <c r="O38" s="2" t="s">
        <v>199</v>
      </c>
      <c r="P38" s="2" t="s">
        <v>490</v>
      </c>
      <c r="Q38" s="2" t="s">
        <v>201</v>
      </c>
      <c r="R38" s="2" t="s">
        <v>202</v>
      </c>
      <c r="S38" s="2" t="s">
        <v>894</v>
      </c>
      <c r="T38" s="2" t="s">
        <v>204</v>
      </c>
      <c r="U38" s="2" t="s">
        <v>205</v>
      </c>
      <c r="V38" s="2" t="s">
        <v>206</v>
      </c>
      <c r="W38" s="2" t="s">
        <v>207</v>
      </c>
      <c r="X38" s="2" t="s">
        <v>818</v>
      </c>
      <c r="Y38" s="2" t="s">
        <v>895</v>
      </c>
      <c r="Z38" s="4">
        <v>286</v>
      </c>
      <c r="AA38" s="4">
        <f>=ROUNDDOWN(47.6666666666667,0)</f>
      </c>
      <c r="AB38" s="5">
        <v>6</v>
      </c>
      <c r="AC38" s="2" t="s">
        <v>771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</v>
      </c>
      <c r="AQ38" s="8">
        <v>72.79</v>
      </c>
      <c r="AR38" s="4">
        <v>5</v>
      </c>
      <c r="AS38" s="8">
        <v>360.83</v>
      </c>
      <c r="AT38" s="7">
        <v>-0.8</v>
      </c>
      <c r="AU38" s="7">
        <v>-0.7983</v>
      </c>
      <c r="AV38" s="4">
        <v>4</v>
      </c>
      <c r="AW38" s="8">
        <v>340.52</v>
      </c>
      <c r="AX38" s="4">
        <v>11</v>
      </c>
      <c r="AY38" s="8">
        <v>887.79</v>
      </c>
      <c r="AZ38" s="7">
        <v>-0.6364</v>
      </c>
      <c r="BA38" s="7">
        <v>-0.6164</v>
      </c>
      <c r="BB38" s="7">
        <v>0.2138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>
        <v>0.1273</v>
      </c>
      <c r="BJ38" s="4">
        <v>1</v>
      </c>
      <c r="BK38" s="8">
        <v>72.79</v>
      </c>
      <c r="BL38" s="2" t="s">
        <v>896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202</v>
      </c>
      <c r="BY38" s="2" t="s">
        <v>214</v>
      </c>
      <c r="BZ38" s="2" t="s">
        <v>202</v>
      </c>
      <c r="CA38" s="4">
        <v>1</v>
      </c>
      <c r="CB38" s="8">
        <v>72.79</v>
      </c>
      <c r="CC38" s="4">
        <v>3</v>
      </c>
      <c r="CD38" s="8">
        <v>218.37</v>
      </c>
      <c r="CE38" s="7">
        <v>-0.6667</v>
      </c>
      <c r="CF38" s="7">
        <v>-0.6667</v>
      </c>
      <c r="CG38" s="2" t="s">
        <v>212</v>
      </c>
      <c r="CH38" s="2" t="s">
        <v>199</v>
      </c>
      <c r="CI38" s="2" t="s">
        <v>897</v>
      </c>
      <c r="CJ38" s="2" t="s">
        <v>898</v>
      </c>
      <c r="CK38" s="2" t="s">
        <v>214</v>
      </c>
      <c r="CL38" s="2" t="s">
        <v>202</v>
      </c>
      <c r="CM38" s="4"/>
      <c r="CN38" s="8"/>
      <c r="CO38" s="4"/>
      <c r="CP38" s="8"/>
      <c r="CQ38" s="7"/>
      <c r="CR38" s="7"/>
      <c r="CS38" s="2" t="s">
        <v>212</v>
      </c>
      <c r="CT38" s="2" t="s">
        <v>199</v>
      </c>
      <c r="CU38" s="2" t="s">
        <v>899</v>
      </c>
      <c r="CV38" s="2" t="s">
        <v>420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900</v>
      </c>
      <c r="DH38" s="2" t="s">
        <v>901</v>
      </c>
      <c r="DI38" s="2" t="s">
        <v>214</v>
      </c>
      <c r="DJ38" s="2" t="s">
        <v>202</v>
      </c>
      <c r="DK38" s="4"/>
      <c r="DL38" s="8"/>
      <c r="DM38" s="4">
        <v>1</v>
      </c>
      <c r="DN38" s="8">
        <v>72.64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902</v>
      </c>
      <c r="DT38" s="2" t="s">
        <v>903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904</v>
      </c>
      <c r="EF38" s="2" t="s">
        <v>480</v>
      </c>
      <c r="EG38" s="2" t="s">
        <v>214</v>
      </c>
      <c r="EH38" s="2" t="s">
        <v>202</v>
      </c>
      <c r="EI38" s="4"/>
      <c r="EJ38" s="8"/>
      <c r="EK38" s="4">
        <v>1</v>
      </c>
      <c r="EL38" s="8">
        <v>69.82</v>
      </c>
      <c r="EM38" s="7">
        <v>-1</v>
      </c>
      <c r="EN38" s="7">
        <v>-1</v>
      </c>
      <c r="EO38" s="2" t="s">
        <v>212</v>
      </c>
      <c r="EP38" s="2" t="s">
        <v>199</v>
      </c>
      <c r="EQ38" s="2" t="s">
        <v>905</v>
      </c>
      <c r="ER38" s="2" t="s">
        <v>906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713</v>
      </c>
      <c r="FD38" s="2" t="s">
        <v>770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231</v>
      </c>
      <c r="FN38" s="2" t="s">
        <v>199</v>
      </c>
      <c r="FO38" s="2" t="s">
        <v>202</v>
      </c>
      <c r="FP38" s="2" t="s">
        <v>202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253</v>
      </c>
      <c r="FZ38" s="2" t="s">
        <v>199</v>
      </c>
      <c r="GA38" s="2" t="s">
        <v>202</v>
      </c>
      <c r="GB38" s="2" t="s">
        <v>202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231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232</v>
      </c>
      <c r="GZ38" s="2" t="s">
        <v>681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895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404</v>
      </c>
      <c r="HV38" s="2" t="s">
        <v>199</v>
      </c>
      <c r="HW38" s="2" t="s">
        <v>202</v>
      </c>
      <c r="HX38" s="2" t="s">
        <v>202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368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907</v>
      </c>
      <c r="IV38" s="2" t="s">
        <v>908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253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242</v>
      </c>
      <c r="JR38" s="2" t="s">
        <v>199</v>
      </c>
      <c r="JS38" s="2" t="s">
        <v>202</v>
      </c>
      <c r="JT38" s="2" t="s">
        <v>202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202</v>
      </c>
      <c r="KD38" s="2" t="s">
        <v>202</v>
      </c>
      <c r="KE38" s="2" t="s">
        <v>202</v>
      </c>
      <c r="KF38" s="2" t="s">
        <v>202</v>
      </c>
      <c r="KG38" s="2" t="s">
        <v>202</v>
      </c>
      <c r="KH38" s="2" t="s">
        <v>202</v>
      </c>
      <c r="KI38" s="4"/>
      <c r="KJ38" s="8"/>
      <c r="KK38" s="4"/>
      <c r="KL38" s="8"/>
      <c r="KM38" s="7"/>
      <c r="KN38" s="7"/>
      <c r="KO38" s="2" t="s">
        <v>212</v>
      </c>
      <c r="KP38" s="2" t="s">
        <v>235</v>
      </c>
      <c r="KQ38" s="2" t="s">
        <v>724</v>
      </c>
      <c r="KR38" s="2" t="s">
        <v>909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253</v>
      </c>
      <c r="LB38" s="2" t="s">
        <v>199</v>
      </c>
      <c r="LC38" s="2" t="s">
        <v>202</v>
      </c>
      <c r="LD38" s="2" t="s">
        <v>202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253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231</v>
      </c>
      <c r="LZ38" s="2" t="s">
        <v>199</v>
      </c>
      <c r="MA38" s="2" t="s">
        <v>202</v>
      </c>
      <c r="MB38" s="2" t="s">
        <v>202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199</v>
      </c>
      <c r="MM38" s="2" t="s">
        <v>375</v>
      </c>
      <c r="MN38" s="2" t="s">
        <v>910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253</v>
      </c>
      <c r="MX38" s="2" t="s">
        <v>199</v>
      </c>
      <c r="MY38" s="2" t="s">
        <v>202</v>
      </c>
      <c r="MZ38" s="2" t="s">
        <v>202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231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253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253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212</v>
      </c>
      <c r="OT38" s="2" t="s">
        <v>199</v>
      </c>
      <c r="OU38" s="2" t="s">
        <v>254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242</v>
      </c>
      <c r="PF38" s="2" t="s">
        <v>199</v>
      </c>
      <c r="PG38" s="2" t="s">
        <v>202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202</v>
      </c>
      <c r="PR38" s="2" t="s">
        <v>202</v>
      </c>
      <c r="PS38" s="2" t="s">
        <v>202</v>
      </c>
      <c r="PT38" s="2" t="s">
        <v>202</v>
      </c>
      <c r="PU38" s="2" t="s">
        <v>202</v>
      </c>
      <c r="PV38" s="2" t="s">
        <v>202</v>
      </c>
      <c r="PW38" s="4"/>
      <c r="PX38" s="8"/>
      <c r="PY38" s="4"/>
      <c r="PZ38" s="8"/>
      <c r="QA38" s="7"/>
      <c r="QB38" s="7"/>
      <c r="QC38" s="2" t="s">
        <v>253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202</v>
      </c>
      <c r="QP38" s="2" t="s">
        <v>202</v>
      </c>
      <c r="QQ38" s="2" t="s">
        <v>202</v>
      </c>
      <c r="QR38" s="2" t="s">
        <v>202</v>
      </c>
      <c r="QS38" s="2" t="s">
        <v>202</v>
      </c>
      <c r="QT38" s="2" t="s">
        <v>202</v>
      </c>
      <c r="QU38" s="4">
        <v>286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>
        <v>155</v>
      </c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</row>
    <row r="39">
      <c r="A39" s="2" t="s">
        <v>911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815</v>
      </c>
      <c r="G39" s="2" t="s">
        <v>815</v>
      </c>
      <c r="H39" s="2" t="s">
        <v>815</v>
      </c>
      <c r="I39" s="2" t="s">
        <v>816</v>
      </c>
      <c r="J39" s="2" t="s">
        <v>256</v>
      </c>
      <c r="K39" s="2" t="s">
        <v>198</v>
      </c>
      <c r="L39" s="3">
        <v>74.29</v>
      </c>
      <c r="M39" s="3">
        <v>78</v>
      </c>
      <c r="N39" s="3">
        <v>159.99</v>
      </c>
      <c r="O39" s="2" t="s">
        <v>199</v>
      </c>
      <c r="P39" s="2" t="s">
        <v>490</v>
      </c>
      <c r="Q39" s="2" t="s">
        <v>201</v>
      </c>
      <c r="R39" s="2" t="s">
        <v>202</v>
      </c>
      <c r="S39" s="2" t="s">
        <v>894</v>
      </c>
      <c r="T39" s="2" t="s">
        <v>204</v>
      </c>
      <c r="U39" s="2" t="s">
        <v>205</v>
      </c>
      <c r="V39" s="2" t="s">
        <v>206</v>
      </c>
      <c r="W39" s="2" t="s">
        <v>207</v>
      </c>
      <c r="X39" s="2" t="s">
        <v>818</v>
      </c>
      <c r="Y39" s="2" t="s">
        <v>895</v>
      </c>
      <c r="Z39" s="4">
        <v>322</v>
      </c>
      <c r="AA39" s="4">
        <f>=ROUNDDOWN(40.25,0)</f>
      </c>
      <c r="AB39" s="5">
        <v>8</v>
      </c>
      <c r="AC39" s="2" t="s">
        <v>771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3</v>
      </c>
      <c r="AQ39" s="8">
        <v>267.73</v>
      </c>
      <c r="AR39" s="4">
        <v>6</v>
      </c>
      <c r="AS39" s="8">
        <v>526.96</v>
      </c>
      <c r="AT39" s="7">
        <v>-0.5</v>
      </c>
      <c r="AU39" s="7">
        <v>-0.4919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0.7862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3</v>
      </c>
      <c r="BK39" s="8">
        <v>267.73</v>
      </c>
      <c r="BL39" s="2" t="s">
        <v>912</v>
      </c>
      <c r="BM39" s="7">
        <v>1</v>
      </c>
      <c r="BN39" s="7">
        <v>1</v>
      </c>
      <c r="BO39" s="4">
        <v>1</v>
      </c>
      <c r="BP39" s="8">
        <v>89.93</v>
      </c>
      <c r="BQ39" s="4">
        <v>1</v>
      </c>
      <c r="BR39" s="8">
        <v>89.93</v>
      </c>
      <c r="BS39" s="7"/>
      <c r="BT39" s="7"/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2" t="s">
        <v>202</v>
      </c>
      <c r="CA39" s="4">
        <v>1</v>
      </c>
      <c r="CB39" s="8">
        <v>88.39</v>
      </c>
      <c r="CC39" s="4">
        <v>3</v>
      </c>
      <c r="CD39" s="8">
        <v>265.17</v>
      </c>
      <c r="CE39" s="7">
        <v>-0.6667</v>
      </c>
      <c r="CF39" s="7">
        <v>-0.6667</v>
      </c>
      <c r="CG39" s="2" t="s">
        <v>212</v>
      </c>
      <c r="CH39" s="2" t="s">
        <v>199</v>
      </c>
      <c r="CI39" s="2" t="s">
        <v>897</v>
      </c>
      <c r="CJ39" s="2" t="s">
        <v>913</v>
      </c>
      <c r="CK39" s="2" t="s">
        <v>214</v>
      </c>
      <c r="CL39" s="2" t="s">
        <v>202</v>
      </c>
      <c r="CM39" s="4">
        <v>1</v>
      </c>
      <c r="CN39" s="8">
        <v>89.41</v>
      </c>
      <c r="CO39" s="4"/>
      <c r="CP39" s="8"/>
      <c r="CQ39" s="7"/>
      <c r="CR39" s="7"/>
      <c r="CS39" s="2" t="s">
        <v>212</v>
      </c>
      <c r="CT39" s="2" t="s">
        <v>199</v>
      </c>
      <c r="CU39" s="2" t="s">
        <v>899</v>
      </c>
      <c r="CV39" s="2" t="s">
        <v>914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900</v>
      </c>
      <c r="DH39" s="2" t="s">
        <v>915</v>
      </c>
      <c r="DI39" s="2" t="s">
        <v>214</v>
      </c>
      <c r="DJ39" s="2" t="s">
        <v>202</v>
      </c>
      <c r="DK39" s="4"/>
      <c r="DL39" s="8"/>
      <c r="DM39" s="4"/>
      <c r="DN39" s="8"/>
      <c r="DO39" s="7"/>
      <c r="DP39" s="7"/>
      <c r="DQ39" s="2" t="s">
        <v>212</v>
      </c>
      <c r="DR39" s="2" t="s">
        <v>199</v>
      </c>
      <c r="DS39" s="2" t="s">
        <v>902</v>
      </c>
      <c r="DT39" s="2" t="s">
        <v>916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904</v>
      </c>
      <c r="EF39" s="2" t="s">
        <v>917</v>
      </c>
      <c r="EG39" s="2" t="s">
        <v>214</v>
      </c>
      <c r="EH39" s="2" t="s">
        <v>202</v>
      </c>
      <c r="EI39" s="4"/>
      <c r="EJ39" s="8"/>
      <c r="EK39" s="4">
        <v>2</v>
      </c>
      <c r="EL39" s="8">
        <v>171.86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905</v>
      </c>
      <c r="ER39" s="2" t="s">
        <v>558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713</v>
      </c>
      <c r="FD39" s="2" t="s">
        <v>240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231</v>
      </c>
      <c r="FN39" s="2" t="s">
        <v>199</v>
      </c>
      <c r="FO39" s="2" t="s">
        <v>202</v>
      </c>
      <c r="FP39" s="2" t="s">
        <v>202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253</v>
      </c>
      <c r="FZ39" s="2" t="s">
        <v>199</v>
      </c>
      <c r="GA39" s="2" t="s">
        <v>202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231</v>
      </c>
      <c r="GL39" s="2" t="s">
        <v>199</v>
      </c>
      <c r="GM39" s="2" t="s">
        <v>202</v>
      </c>
      <c r="GN39" s="2" t="s">
        <v>202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232</v>
      </c>
      <c r="GZ39" s="2" t="s">
        <v>691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918</v>
      </c>
      <c r="HL39" s="2" t="s">
        <v>202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404</v>
      </c>
      <c r="HV39" s="2" t="s">
        <v>199</v>
      </c>
      <c r="HW39" s="2" t="s">
        <v>202</v>
      </c>
      <c r="HX39" s="2" t="s">
        <v>202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212</v>
      </c>
      <c r="IH39" s="2" t="s">
        <v>199</v>
      </c>
      <c r="II39" s="2" t="s">
        <v>368</v>
      </c>
      <c r="IJ39" s="2" t="s">
        <v>919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907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253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242</v>
      </c>
      <c r="JR39" s="2" t="s">
        <v>199</v>
      </c>
      <c r="JS39" s="2" t="s">
        <v>202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202</v>
      </c>
      <c r="KD39" s="2" t="s">
        <v>202</v>
      </c>
      <c r="KE39" s="2" t="s">
        <v>202</v>
      </c>
      <c r="KF39" s="2" t="s">
        <v>202</v>
      </c>
      <c r="KG39" s="2" t="s">
        <v>202</v>
      </c>
      <c r="KH39" s="2" t="s">
        <v>202</v>
      </c>
      <c r="KI39" s="4"/>
      <c r="KJ39" s="8"/>
      <c r="KK39" s="4"/>
      <c r="KL39" s="8"/>
      <c r="KM39" s="7"/>
      <c r="KN39" s="7"/>
      <c r="KO39" s="2" t="s">
        <v>212</v>
      </c>
      <c r="KP39" s="2" t="s">
        <v>235</v>
      </c>
      <c r="KQ39" s="2" t="s">
        <v>724</v>
      </c>
      <c r="KR39" s="2" t="s">
        <v>845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253</v>
      </c>
      <c r="LB39" s="2" t="s">
        <v>199</v>
      </c>
      <c r="LC39" s="2" t="s">
        <v>202</v>
      </c>
      <c r="LD39" s="2" t="s">
        <v>202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253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231</v>
      </c>
      <c r="LZ39" s="2" t="s">
        <v>199</v>
      </c>
      <c r="MA39" s="2" t="s">
        <v>202</v>
      </c>
      <c r="MB39" s="2" t="s">
        <v>202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199</v>
      </c>
      <c r="MM39" s="2" t="s">
        <v>375</v>
      </c>
      <c r="MN39" s="2" t="s">
        <v>202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253</v>
      </c>
      <c r="MX39" s="2" t="s">
        <v>199</v>
      </c>
      <c r="MY39" s="2" t="s">
        <v>202</v>
      </c>
      <c r="MZ39" s="2" t="s">
        <v>202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231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253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253</v>
      </c>
      <c r="OH39" s="2" t="s">
        <v>199</v>
      </c>
      <c r="OI39" s="2" t="s">
        <v>202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199</v>
      </c>
      <c r="OU39" s="2" t="s">
        <v>254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242</v>
      </c>
      <c r="PF39" s="2" t="s">
        <v>199</v>
      </c>
      <c r="PG39" s="2" t="s">
        <v>202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202</v>
      </c>
      <c r="PR39" s="2" t="s">
        <v>202</v>
      </c>
      <c r="PS39" s="2" t="s">
        <v>202</v>
      </c>
      <c r="PT39" s="2" t="s">
        <v>202</v>
      </c>
      <c r="PU39" s="2" t="s">
        <v>202</v>
      </c>
      <c r="PV39" s="2" t="s">
        <v>202</v>
      </c>
      <c r="PW39" s="4"/>
      <c r="PX39" s="8"/>
      <c r="PY39" s="4"/>
      <c r="PZ39" s="8"/>
      <c r="QA39" s="7"/>
      <c r="QB39" s="7"/>
      <c r="QC39" s="2" t="s">
        <v>253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202</v>
      </c>
      <c r="QP39" s="2" t="s">
        <v>202</v>
      </c>
      <c r="QQ39" s="2" t="s">
        <v>202</v>
      </c>
      <c r="QR39" s="2" t="s">
        <v>202</v>
      </c>
      <c r="QS39" s="2" t="s">
        <v>202</v>
      </c>
      <c r="QT39" s="2" t="s">
        <v>202</v>
      </c>
      <c r="QU39" s="4">
        <v>322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>
        <v>187</v>
      </c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</row>
    <row r="40">
      <c r="A40" s="2" t="s">
        <v>920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815</v>
      </c>
      <c r="G40" s="2" t="s">
        <v>815</v>
      </c>
      <c r="H40" s="2" t="s">
        <v>815</v>
      </c>
      <c r="I40" s="2" t="s">
        <v>816</v>
      </c>
      <c r="J40" s="2" t="s">
        <v>197</v>
      </c>
      <c r="K40" s="2" t="s">
        <v>921</v>
      </c>
      <c r="L40" s="3">
        <v>59.85</v>
      </c>
      <c r="M40" s="3">
        <v>62.84</v>
      </c>
      <c r="N40" s="3">
        <v>129.99</v>
      </c>
      <c r="O40" s="2" t="s">
        <v>199</v>
      </c>
      <c r="P40" s="2" t="s">
        <v>490</v>
      </c>
      <c r="Q40" s="2" t="s">
        <v>201</v>
      </c>
      <c r="R40" s="2" t="s">
        <v>202</v>
      </c>
      <c r="S40" s="2" t="s">
        <v>922</v>
      </c>
      <c r="T40" s="2" t="s">
        <v>204</v>
      </c>
      <c r="U40" s="2" t="s">
        <v>205</v>
      </c>
      <c r="V40" s="2" t="s">
        <v>206</v>
      </c>
      <c r="W40" s="2" t="s">
        <v>207</v>
      </c>
      <c r="X40" s="2" t="s">
        <v>818</v>
      </c>
      <c r="Y40" s="2" t="s">
        <v>923</v>
      </c>
      <c r="Z40" s="4">
        <v>209</v>
      </c>
      <c r="AA40" s="4">
        <f>=ROUNDDOWN(52.25,0)</f>
      </c>
      <c r="AB40" s="5">
        <v>4</v>
      </c>
      <c r="AC40" s="2" t="s">
        <v>202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1</v>
      </c>
      <c r="AQ40" s="8">
        <v>62.84</v>
      </c>
      <c r="AR40" s="4"/>
      <c r="AS40" s="8"/>
      <c r="AT40" s="7"/>
      <c r="AU40" s="7"/>
      <c r="AV40" s="4">
        <v>1</v>
      </c>
      <c r="AW40" s="8">
        <v>62.84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0.0235</v>
      </c>
      <c r="BJ40" s="4">
        <v>1</v>
      </c>
      <c r="BK40" s="8">
        <v>62.84</v>
      </c>
      <c r="BL40" s="2" t="s">
        <v>21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202</v>
      </c>
      <c r="BY40" s="2" t="s">
        <v>214</v>
      </c>
      <c r="BZ40" s="2" t="s">
        <v>202</v>
      </c>
      <c r="CA40" s="4"/>
      <c r="CB40" s="8"/>
      <c r="CC40" s="4"/>
      <c r="CD40" s="8"/>
      <c r="CE40" s="7"/>
      <c r="CF40" s="7"/>
      <c r="CG40" s="2" t="s">
        <v>593</v>
      </c>
      <c r="CH40" s="2" t="s">
        <v>199</v>
      </c>
      <c r="CI40" s="2" t="s">
        <v>202</v>
      </c>
      <c r="CJ40" s="2" t="s">
        <v>202</v>
      </c>
      <c r="CK40" s="2" t="s">
        <v>214</v>
      </c>
      <c r="CL40" s="2" t="s">
        <v>202</v>
      </c>
      <c r="CM40" s="4"/>
      <c r="CN40" s="8"/>
      <c r="CO40" s="4"/>
      <c r="CP40" s="8"/>
      <c r="CQ40" s="7"/>
      <c r="CR40" s="7"/>
      <c r="CS40" s="2" t="s">
        <v>212</v>
      </c>
      <c r="CT40" s="2" t="s">
        <v>199</v>
      </c>
      <c r="CU40" s="2" t="s">
        <v>924</v>
      </c>
      <c r="CV40" s="2" t="s">
        <v>202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925</v>
      </c>
      <c r="DH40" s="2" t="s">
        <v>202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367</v>
      </c>
      <c r="DT40" s="2" t="s">
        <v>926</v>
      </c>
      <c r="DU40" s="2" t="s">
        <v>214</v>
      </c>
      <c r="DV40" s="2" t="s">
        <v>202</v>
      </c>
      <c r="DW40" s="4">
        <v>1</v>
      </c>
      <c r="DX40" s="8">
        <v>62.84</v>
      </c>
      <c r="DY40" s="4"/>
      <c r="DZ40" s="8"/>
      <c r="EA40" s="7"/>
      <c r="EB40" s="7"/>
      <c r="EC40" s="2" t="s">
        <v>212</v>
      </c>
      <c r="ED40" s="2" t="s">
        <v>199</v>
      </c>
      <c r="EE40" s="2" t="s">
        <v>927</v>
      </c>
      <c r="EF40" s="2" t="s">
        <v>928</v>
      </c>
      <c r="EG40" s="2" t="s">
        <v>214</v>
      </c>
      <c r="EH40" s="2" t="s">
        <v>202</v>
      </c>
      <c r="EI40" s="4"/>
      <c r="EJ40" s="8"/>
      <c r="EK40" s="4"/>
      <c r="EL40" s="8"/>
      <c r="EM40" s="7"/>
      <c r="EN40" s="7"/>
      <c r="EO40" s="2" t="s">
        <v>212</v>
      </c>
      <c r="EP40" s="2" t="s">
        <v>199</v>
      </c>
      <c r="EQ40" s="2" t="s">
        <v>923</v>
      </c>
      <c r="ER40" s="2" t="s">
        <v>929</v>
      </c>
      <c r="ES40" s="2" t="s">
        <v>214</v>
      </c>
      <c r="ET40" s="2" t="s">
        <v>202</v>
      </c>
      <c r="EU40" s="4"/>
      <c r="EV40" s="8"/>
      <c r="EW40" s="4"/>
      <c r="EX40" s="8"/>
      <c r="EY40" s="7"/>
      <c r="EZ40" s="7"/>
      <c r="FA40" s="2" t="s">
        <v>212</v>
      </c>
      <c r="FB40" s="2" t="s">
        <v>199</v>
      </c>
      <c r="FC40" s="2" t="s">
        <v>930</v>
      </c>
      <c r="FD40" s="2" t="s">
        <v>390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231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404</v>
      </c>
      <c r="FZ40" s="2" t="s">
        <v>199</v>
      </c>
      <c r="GA40" s="2" t="s">
        <v>202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231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253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923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253</v>
      </c>
      <c r="HV40" s="2" t="s">
        <v>199</v>
      </c>
      <c r="HW40" s="2" t="s">
        <v>202</v>
      </c>
      <c r="HX40" s="2" t="s">
        <v>202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253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212</v>
      </c>
      <c r="IT40" s="2" t="s">
        <v>199</v>
      </c>
      <c r="IU40" s="2" t="s">
        <v>332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253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242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509</v>
      </c>
      <c r="JW40" s="4"/>
      <c r="JX40" s="8"/>
      <c r="JY40" s="4"/>
      <c r="JZ40" s="8"/>
      <c r="KA40" s="7"/>
      <c r="KB40" s="7"/>
      <c r="KC40" s="2" t="s">
        <v>202</v>
      </c>
      <c r="KD40" s="2" t="s">
        <v>202</v>
      </c>
      <c r="KE40" s="2" t="s">
        <v>202</v>
      </c>
      <c r="KF40" s="2" t="s">
        <v>202</v>
      </c>
      <c r="KG40" s="2" t="s">
        <v>202</v>
      </c>
      <c r="KH40" s="2" t="s">
        <v>202</v>
      </c>
      <c r="KI40" s="4"/>
      <c r="KJ40" s="8"/>
      <c r="KK40" s="4"/>
      <c r="KL40" s="8"/>
      <c r="KM40" s="7"/>
      <c r="KN40" s="7"/>
      <c r="KO40" s="2" t="s">
        <v>253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253</v>
      </c>
      <c r="LB40" s="2" t="s">
        <v>199</v>
      </c>
      <c r="LC40" s="2" t="s">
        <v>202</v>
      </c>
      <c r="LD40" s="2" t="s">
        <v>202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253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231</v>
      </c>
      <c r="LZ40" s="2" t="s">
        <v>199</v>
      </c>
      <c r="MA40" s="2" t="s">
        <v>202</v>
      </c>
      <c r="MB40" s="2" t="s">
        <v>202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253</v>
      </c>
      <c r="ML40" s="2" t="s">
        <v>199</v>
      </c>
      <c r="MM40" s="2" t="s">
        <v>202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253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202</v>
      </c>
      <c r="NJ40" s="2" t="s">
        <v>202</v>
      </c>
      <c r="NK40" s="2" t="s">
        <v>202</v>
      </c>
      <c r="NL40" s="2" t="s">
        <v>202</v>
      </c>
      <c r="NM40" s="2" t="s">
        <v>202</v>
      </c>
      <c r="NN40" s="2" t="s">
        <v>202</v>
      </c>
      <c r="NO40" s="4"/>
      <c r="NP40" s="8"/>
      <c r="NQ40" s="4"/>
      <c r="NR40" s="8"/>
      <c r="NS40" s="7"/>
      <c r="NT40" s="7"/>
      <c r="NU40" s="2" t="s">
        <v>253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253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231</v>
      </c>
      <c r="OT40" s="2" t="s">
        <v>199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202</v>
      </c>
      <c r="PF40" s="2" t="s">
        <v>202</v>
      </c>
      <c r="PG40" s="2" t="s">
        <v>202</v>
      </c>
      <c r="PH40" s="2" t="s">
        <v>202</v>
      </c>
      <c r="PI40" s="2" t="s">
        <v>202</v>
      </c>
      <c r="PJ40" s="2" t="s">
        <v>202</v>
      </c>
      <c r="PK40" s="4"/>
      <c r="PL40" s="8"/>
      <c r="PM40" s="4"/>
      <c r="PN40" s="8"/>
      <c r="PO40" s="7"/>
      <c r="PP40" s="7"/>
      <c r="PQ40" s="2" t="s">
        <v>202</v>
      </c>
      <c r="PR40" s="2" t="s">
        <v>202</v>
      </c>
      <c r="PS40" s="2" t="s">
        <v>202</v>
      </c>
      <c r="PT40" s="2" t="s">
        <v>202</v>
      </c>
      <c r="PU40" s="2" t="s">
        <v>202</v>
      </c>
      <c r="PV40" s="2" t="s">
        <v>202</v>
      </c>
      <c r="PW40" s="4"/>
      <c r="PX40" s="8"/>
      <c r="PY40" s="4"/>
      <c r="PZ40" s="8"/>
      <c r="QA40" s="7"/>
      <c r="QB40" s="7"/>
      <c r="QC40" s="2" t="s">
        <v>253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202</v>
      </c>
      <c r="QP40" s="2" t="s">
        <v>202</v>
      </c>
      <c r="QQ40" s="2" t="s">
        <v>202</v>
      </c>
      <c r="QR40" s="2" t="s">
        <v>202</v>
      </c>
      <c r="QS40" s="2" t="s">
        <v>202</v>
      </c>
      <c r="QT40" s="2" t="s">
        <v>202</v>
      </c>
      <c r="QU40" s="4">
        <v>209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931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815</v>
      </c>
      <c r="G41" s="2" t="s">
        <v>815</v>
      </c>
      <c r="H41" s="2" t="s">
        <v>815</v>
      </c>
      <c r="I41" s="2" t="s">
        <v>816</v>
      </c>
      <c r="J41" s="2" t="s">
        <v>256</v>
      </c>
      <c r="K41" s="2" t="s">
        <v>921</v>
      </c>
      <c r="L41" s="3">
        <v>74.29</v>
      </c>
      <c r="M41" s="3">
        <v>78</v>
      </c>
      <c r="N41" s="3">
        <v>159.99</v>
      </c>
      <c r="O41" s="2" t="s">
        <v>199</v>
      </c>
      <c r="P41" s="2" t="s">
        <v>490</v>
      </c>
      <c r="Q41" s="2" t="s">
        <v>201</v>
      </c>
      <c r="R41" s="2" t="s">
        <v>202</v>
      </c>
      <c r="S41" s="2" t="s">
        <v>922</v>
      </c>
      <c r="T41" s="2" t="s">
        <v>204</v>
      </c>
      <c r="U41" s="2" t="s">
        <v>205</v>
      </c>
      <c r="V41" s="2" t="s">
        <v>206</v>
      </c>
      <c r="W41" s="2" t="s">
        <v>207</v>
      </c>
      <c r="X41" s="2" t="s">
        <v>818</v>
      </c>
      <c r="Y41" s="2" t="s">
        <v>923</v>
      </c>
      <c r="Z41" s="4">
        <v>244</v>
      </c>
      <c r="AA41" s="4">
        <f>=ROUNDDOWN(81.3333333333333,0)</f>
      </c>
      <c r="AB41" s="5">
        <v>3</v>
      </c>
      <c r="AC41" s="2" t="s">
        <v>202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/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/>
      <c r="BK41" s="8"/>
      <c r="BL41" s="2" t="s">
        <v>202</v>
      </c>
      <c r="BM41" s="7"/>
      <c r="BN41" s="7"/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202</v>
      </c>
      <c r="BY41" s="2" t="s">
        <v>214</v>
      </c>
      <c r="BZ41" s="2" t="s">
        <v>202</v>
      </c>
      <c r="CA41" s="4"/>
      <c r="CB41" s="8"/>
      <c r="CC41" s="4"/>
      <c r="CD41" s="8"/>
      <c r="CE41" s="7"/>
      <c r="CF41" s="7"/>
      <c r="CG41" s="2" t="s">
        <v>593</v>
      </c>
      <c r="CH41" s="2" t="s">
        <v>199</v>
      </c>
      <c r="CI41" s="2" t="s">
        <v>202</v>
      </c>
      <c r="CJ41" s="2" t="s">
        <v>202</v>
      </c>
      <c r="CK41" s="2" t="s">
        <v>214</v>
      </c>
      <c r="CL41" s="2" t="s">
        <v>202</v>
      </c>
      <c r="CM41" s="4"/>
      <c r="CN41" s="8"/>
      <c r="CO41" s="4"/>
      <c r="CP41" s="8"/>
      <c r="CQ41" s="7"/>
      <c r="CR41" s="7"/>
      <c r="CS41" s="2" t="s">
        <v>212</v>
      </c>
      <c r="CT41" s="2" t="s">
        <v>199</v>
      </c>
      <c r="CU41" s="2" t="s">
        <v>924</v>
      </c>
      <c r="CV41" s="2" t="s">
        <v>932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925</v>
      </c>
      <c r="DH41" s="2" t="s">
        <v>933</v>
      </c>
      <c r="DI41" s="2" t="s">
        <v>214</v>
      </c>
      <c r="DJ41" s="2" t="s">
        <v>202</v>
      </c>
      <c r="DK41" s="4"/>
      <c r="DL41" s="8"/>
      <c r="DM41" s="4"/>
      <c r="DN41" s="8"/>
      <c r="DO41" s="7"/>
      <c r="DP41" s="7"/>
      <c r="DQ41" s="2" t="s">
        <v>212</v>
      </c>
      <c r="DR41" s="2" t="s">
        <v>199</v>
      </c>
      <c r="DS41" s="2" t="s">
        <v>367</v>
      </c>
      <c r="DT41" s="2" t="s">
        <v>926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927</v>
      </c>
      <c r="EF41" s="2" t="s">
        <v>934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375</v>
      </c>
      <c r="ER41" s="2" t="s">
        <v>366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930</v>
      </c>
      <c r="FD41" s="2" t="s">
        <v>935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231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404</v>
      </c>
      <c r="FZ41" s="2" t="s">
        <v>199</v>
      </c>
      <c r="GA41" s="2" t="s">
        <v>202</v>
      </c>
      <c r="GB41" s="2" t="s">
        <v>202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231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253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375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253</v>
      </c>
      <c r="HV41" s="2" t="s">
        <v>199</v>
      </c>
      <c r="HW41" s="2" t="s">
        <v>202</v>
      </c>
      <c r="HX41" s="2" t="s">
        <v>202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253</v>
      </c>
      <c r="IH41" s="2" t="s">
        <v>199</v>
      </c>
      <c r="II41" s="2" t="s">
        <v>202</v>
      </c>
      <c r="IJ41" s="2" t="s">
        <v>202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212</v>
      </c>
      <c r="IT41" s="2" t="s">
        <v>199</v>
      </c>
      <c r="IU41" s="2" t="s">
        <v>332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253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242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509</v>
      </c>
      <c r="JW41" s="4"/>
      <c r="JX41" s="8"/>
      <c r="JY41" s="4"/>
      <c r="JZ41" s="8"/>
      <c r="KA41" s="7"/>
      <c r="KB41" s="7"/>
      <c r="KC41" s="2" t="s">
        <v>202</v>
      </c>
      <c r="KD41" s="2" t="s">
        <v>202</v>
      </c>
      <c r="KE41" s="2" t="s">
        <v>202</v>
      </c>
      <c r="KF41" s="2" t="s">
        <v>202</v>
      </c>
      <c r="KG41" s="2" t="s">
        <v>202</v>
      </c>
      <c r="KH41" s="2" t="s">
        <v>202</v>
      </c>
      <c r="KI41" s="4"/>
      <c r="KJ41" s="8"/>
      <c r="KK41" s="4"/>
      <c r="KL41" s="8"/>
      <c r="KM41" s="7"/>
      <c r="KN41" s="7"/>
      <c r="KO41" s="2" t="s">
        <v>253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253</v>
      </c>
      <c r="LB41" s="2" t="s">
        <v>199</v>
      </c>
      <c r="LC41" s="2" t="s">
        <v>202</v>
      </c>
      <c r="LD41" s="2" t="s">
        <v>202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253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231</v>
      </c>
      <c r="LZ41" s="2" t="s">
        <v>199</v>
      </c>
      <c r="MA41" s="2" t="s">
        <v>202</v>
      </c>
      <c r="MB41" s="2" t="s">
        <v>202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253</v>
      </c>
      <c r="ML41" s="2" t="s">
        <v>199</v>
      </c>
      <c r="MM41" s="2" t="s">
        <v>202</v>
      </c>
      <c r="MN41" s="2" t="s">
        <v>202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253</v>
      </c>
      <c r="MX41" s="2" t="s">
        <v>199</v>
      </c>
      <c r="MY41" s="2" t="s">
        <v>202</v>
      </c>
      <c r="MZ41" s="2" t="s">
        <v>202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202</v>
      </c>
      <c r="NJ41" s="2" t="s">
        <v>202</v>
      </c>
      <c r="NK41" s="2" t="s">
        <v>202</v>
      </c>
      <c r="NL41" s="2" t="s">
        <v>202</v>
      </c>
      <c r="NM41" s="2" t="s">
        <v>202</v>
      </c>
      <c r="NN41" s="2" t="s">
        <v>202</v>
      </c>
      <c r="NO41" s="4"/>
      <c r="NP41" s="8"/>
      <c r="NQ41" s="4"/>
      <c r="NR41" s="8"/>
      <c r="NS41" s="7"/>
      <c r="NT41" s="7"/>
      <c r="NU41" s="2" t="s">
        <v>253</v>
      </c>
      <c r="NV41" s="2" t="s">
        <v>199</v>
      </c>
      <c r="NW41" s="2" t="s">
        <v>202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253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231</v>
      </c>
      <c r="OT41" s="2" t="s">
        <v>199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202</v>
      </c>
      <c r="PF41" s="2" t="s">
        <v>202</v>
      </c>
      <c r="PG41" s="2" t="s">
        <v>202</v>
      </c>
      <c r="PH41" s="2" t="s">
        <v>202</v>
      </c>
      <c r="PI41" s="2" t="s">
        <v>202</v>
      </c>
      <c r="PJ41" s="2" t="s">
        <v>202</v>
      </c>
      <c r="PK41" s="4"/>
      <c r="PL41" s="8"/>
      <c r="PM41" s="4"/>
      <c r="PN41" s="8"/>
      <c r="PO41" s="7"/>
      <c r="PP41" s="7"/>
      <c r="PQ41" s="2" t="s">
        <v>202</v>
      </c>
      <c r="PR41" s="2" t="s">
        <v>202</v>
      </c>
      <c r="PS41" s="2" t="s">
        <v>202</v>
      </c>
      <c r="PT41" s="2" t="s">
        <v>202</v>
      </c>
      <c r="PU41" s="2" t="s">
        <v>202</v>
      </c>
      <c r="PV41" s="2" t="s">
        <v>202</v>
      </c>
      <c r="PW41" s="4"/>
      <c r="PX41" s="8"/>
      <c r="PY41" s="4"/>
      <c r="PZ41" s="8"/>
      <c r="QA41" s="7"/>
      <c r="QB41" s="7"/>
      <c r="QC41" s="2" t="s">
        <v>253</v>
      </c>
      <c r="QD41" s="2" t="s">
        <v>199</v>
      </c>
      <c r="QE41" s="2" t="s">
        <v>202</v>
      </c>
      <c r="QF41" s="2" t="s">
        <v>202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202</v>
      </c>
      <c r="QP41" s="2" t="s">
        <v>202</v>
      </c>
      <c r="QQ41" s="2" t="s">
        <v>202</v>
      </c>
      <c r="QR41" s="2" t="s">
        <v>202</v>
      </c>
      <c r="QS41" s="2" t="s">
        <v>202</v>
      </c>
      <c r="QT41" s="2" t="s">
        <v>202</v>
      </c>
      <c r="QU41" s="4">
        <v>244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936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937</v>
      </c>
      <c r="G42" s="2" t="s">
        <v>937</v>
      </c>
      <c r="H42" s="2" t="s">
        <v>937</v>
      </c>
      <c r="I42" s="2" t="s">
        <v>938</v>
      </c>
      <c r="J42" s="2" t="s">
        <v>197</v>
      </c>
      <c r="K42" s="2" t="s">
        <v>939</v>
      </c>
      <c r="L42" s="3">
        <v>51.84</v>
      </c>
      <c r="M42" s="3">
        <v>54.43</v>
      </c>
      <c r="N42" s="3">
        <v>104.99</v>
      </c>
      <c r="O42" s="2" t="s">
        <v>199</v>
      </c>
      <c r="P42" s="2" t="s">
        <v>572</v>
      </c>
      <c r="Q42" s="2" t="s">
        <v>201</v>
      </c>
      <c r="R42" s="2" t="s">
        <v>202</v>
      </c>
      <c r="S42" s="2" t="s">
        <v>940</v>
      </c>
      <c r="T42" s="2" t="s">
        <v>204</v>
      </c>
      <c r="U42" s="2" t="s">
        <v>205</v>
      </c>
      <c r="V42" s="2" t="s">
        <v>941</v>
      </c>
      <c r="W42" s="2" t="s">
        <v>942</v>
      </c>
      <c r="X42" s="2" t="s">
        <v>941</v>
      </c>
      <c r="Y42" s="2" t="s">
        <v>722</v>
      </c>
      <c r="Z42" s="4">
        <v>189</v>
      </c>
      <c r="AA42" s="4">
        <f>=ROUNDDOWN(21.4772727272727,0)</f>
      </c>
      <c r="AB42" s="5">
        <v>8.8</v>
      </c>
      <c r="AC42" s="2" t="s">
        <v>943</v>
      </c>
      <c r="AD42" s="4">
        <v>100</v>
      </c>
      <c r="AE42" s="4">
        <v>160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16</v>
      </c>
      <c r="AQ42" s="8">
        <v>886.76</v>
      </c>
      <c r="AR42" s="4">
        <v>8</v>
      </c>
      <c r="AS42" s="8">
        <v>513.78</v>
      </c>
      <c r="AT42" s="7">
        <v>1</v>
      </c>
      <c r="AU42" s="7">
        <v>0.726</v>
      </c>
      <c r="AV42" s="4">
        <v>22</v>
      </c>
      <c r="AW42" s="8">
        <v>1358.18</v>
      </c>
      <c r="AX42" s="4">
        <v>19</v>
      </c>
      <c r="AY42" s="8">
        <v>1415.98</v>
      </c>
      <c r="AZ42" s="7">
        <v>0.1579</v>
      </c>
      <c r="BA42" s="7">
        <v>-0.0408</v>
      </c>
      <c r="BB42" s="7">
        <v>0.6529</v>
      </c>
      <c r="BC42" s="4">
        <v>31</v>
      </c>
      <c r="BD42" s="8">
        <v>1943.27</v>
      </c>
      <c r="BE42" s="4">
        <v>50</v>
      </c>
      <c r="BF42" s="8">
        <v>3735.88</v>
      </c>
      <c r="BG42" s="7">
        <v>-0.38</v>
      </c>
      <c r="BH42" s="7">
        <v>-0.4798</v>
      </c>
      <c r="BI42" s="7">
        <v>0.6989</v>
      </c>
      <c r="BJ42" s="4">
        <v>16</v>
      </c>
      <c r="BK42" s="8">
        <v>886.76</v>
      </c>
      <c r="BL42" s="2" t="s">
        <v>944</v>
      </c>
      <c r="BM42" s="7">
        <v>1</v>
      </c>
      <c r="BN42" s="7">
        <v>1</v>
      </c>
      <c r="BO42" s="4">
        <v>1</v>
      </c>
      <c r="BP42" s="8">
        <v>66.24</v>
      </c>
      <c r="BQ42" s="4">
        <v>1</v>
      </c>
      <c r="BR42" s="8">
        <v>66.24</v>
      </c>
      <c r="BS42" s="7"/>
      <c r="BT42" s="7"/>
      <c r="BU42" s="2" t="s">
        <v>212</v>
      </c>
      <c r="BV42" s="2" t="s">
        <v>199</v>
      </c>
      <c r="BW42" s="2" t="s">
        <v>202</v>
      </c>
      <c r="BX42" s="2" t="s">
        <v>945</v>
      </c>
      <c r="BY42" s="2" t="s">
        <v>214</v>
      </c>
      <c r="BZ42" s="2" t="s">
        <v>202</v>
      </c>
      <c r="CA42" s="4"/>
      <c r="CB42" s="8"/>
      <c r="CC42" s="4">
        <v>2</v>
      </c>
      <c r="CD42" s="8">
        <v>127.18</v>
      </c>
      <c r="CE42" s="7">
        <v>-1</v>
      </c>
      <c r="CF42" s="7">
        <v>-1</v>
      </c>
      <c r="CG42" s="2" t="s">
        <v>212</v>
      </c>
      <c r="CH42" s="2" t="s">
        <v>199</v>
      </c>
      <c r="CI42" s="2" t="s">
        <v>723</v>
      </c>
      <c r="CJ42" s="2" t="s">
        <v>946</v>
      </c>
      <c r="CK42" s="2" t="s">
        <v>214</v>
      </c>
      <c r="CL42" s="2" t="s">
        <v>202</v>
      </c>
      <c r="CM42" s="4">
        <v>1</v>
      </c>
      <c r="CN42" s="8">
        <v>57.37</v>
      </c>
      <c r="CO42" s="4">
        <v>2</v>
      </c>
      <c r="CP42" s="8">
        <v>131.14</v>
      </c>
      <c r="CQ42" s="7">
        <v>-0.5</v>
      </c>
      <c r="CR42" s="7">
        <v>-0.5625</v>
      </c>
      <c r="CS42" s="2" t="s">
        <v>212</v>
      </c>
      <c r="CT42" s="2" t="s">
        <v>199</v>
      </c>
      <c r="CU42" s="2" t="s">
        <v>947</v>
      </c>
      <c r="CV42" s="2" t="s">
        <v>948</v>
      </c>
      <c r="CW42" s="2" t="s">
        <v>214</v>
      </c>
      <c r="CX42" s="2" t="s">
        <v>202</v>
      </c>
      <c r="CY42" s="4">
        <v>1</v>
      </c>
      <c r="CZ42" s="8">
        <v>55.56</v>
      </c>
      <c r="DA42" s="4">
        <v>1</v>
      </c>
      <c r="DB42" s="8">
        <v>63.5</v>
      </c>
      <c r="DC42" s="7"/>
      <c r="DD42" s="7">
        <v>-0.125</v>
      </c>
      <c r="DE42" s="2" t="s">
        <v>212</v>
      </c>
      <c r="DF42" s="2" t="s">
        <v>199</v>
      </c>
      <c r="DG42" s="2" t="s">
        <v>722</v>
      </c>
      <c r="DH42" s="2" t="s">
        <v>729</v>
      </c>
      <c r="DI42" s="2" t="s">
        <v>214</v>
      </c>
      <c r="DJ42" s="2" t="s">
        <v>202</v>
      </c>
      <c r="DK42" s="4"/>
      <c r="DL42" s="8"/>
      <c r="DM42" s="4">
        <v>1</v>
      </c>
      <c r="DN42" s="8">
        <v>65.57</v>
      </c>
      <c r="DO42" s="7">
        <v>-1</v>
      </c>
      <c r="DP42" s="7">
        <v>-1</v>
      </c>
      <c r="DQ42" s="2" t="s">
        <v>212</v>
      </c>
      <c r="DR42" s="2" t="s">
        <v>199</v>
      </c>
      <c r="DS42" s="2" t="s">
        <v>722</v>
      </c>
      <c r="DT42" s="2" t="s">
        <v>949</v>
      </c>
      <c r="DU42" s="2" t="s">
        <v>214</v>
      </c>
      <c r="DV42" s="2" t="s">
        <v>202</v>
      </c>
      <c r="DW42" s="4">
        <v>13</v>
      </c>
      <c r="DX42" s="8">
        <v>707.59</v>
      </c>
      <c r="DY42" s="4"/>
      <c r="DZ42" s="8"/>
      <c r="EA42" s="7"/>
      <c r="EB42" s="7"/>
      <c r="EC42" s="2" t="s">
        <v>212</v>
      </c>
      <c r="ED42" s="2" t="s">
        <v>199</v>
      </c>
      <c r="EE42" s="2" t="s">
        <v>857</v>
      </c>
      <c r="EF42" s="2" t="s">
        <v>950</v>
      </c>
      <c r="EG42" s="2" t="s">
        <v>214</v>
      </c>
      <c r="EH42" s="2" t="s">
        <v>202</v>
      </c>
      <c r="EI42" s="4"/>
      <c r="EJ42" s="8"/>
      <c r="EK42" s="4">
        <v>1</v>
      </c>
      <c r="EL42" s="8">
        <v>60.15</v>
      </c>
      <c r="EM42" s="7">
        <v>-1</v>
      </c>
      <c r="EN42" s="7">
        <v>-1</v>
      </c>
      <c r="EO42" s="2" t="s">
        <v>212</v>
      </c>
      <c r="EP42" s="2" t="s">
        <v>199</v>
      </c>
      <c r="EQ42" s="2" t="s">
        <v>722</v>
      </c>
      <c r="ER42" s="2" t="s">
        <v>951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952</v>
      </c>
      <c r="FD42" s="2" t="s">
        <v>953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238</v>
      </c>
      <c r="FP42" s="2" t="s">
        <v>479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954</v>
      </c>
      <c r="GB42" s="2" t="s">
        <v>559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231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253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212</v>
      </c>
      <c r="HJ42" s="2" t="s">
        <v>199</v>
      </c>
      <c r="HK42" s="2" t="s">
        <v>722</v>
      </c>
      <c r="HL42" s="2" t="s">
        <v>955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404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368</v>
      </c>
      <c r="IJ42" s="2" t="s">
        <v>956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212</v>
      </c>
      <c r="IT42" s="2" t="s">
        <v>199</v>
      </c>
      <c r="IU42" s="2" t="s">
        <v>957</v>
      </c>
      <c r="IV42" s="2" t="s">
        <v>958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253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242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509</v>
      </c>
      <c r="JW42" s="4"/>
      <c r="JX42" s="8"/>
      <c r="JY42" s="4"/>
      <c r="JZ42" s="8"/>
      <c r="KA42" s="7"/>
      <c r="KB42" s="7"/>
      <c r="KC42" s="2" t="s">
        <v>202</v>
      </c>
      <c r="KD42" s="2" t="s">
        <v>202</v>
      </c>
      <c r="KE42" s="2" t="s">
        <v>202</v>
      </c>
      <c r="KF42" s="2" t="s">
        <v>202</v>
      </c>
      <c r="KG42" s="2" t="s">
        <v>202</v>
      </c>
      <c r="KH42" s="2" t="s">
        <v>202</v>
      </c>
      <c r="KI42" s="4"/>
      <c r="KJ42" s="8"/>
      <c r="KK42" s="4"/>
      <c r="KL42" s="8"/>
      <c r="KM42" s="7"/>
      <c r="KN42" s="7"/>
      <c r="KO42" s="2" t="s">
        <v>212</v>
      </c>
      <c r="KP42" s="2" t="s">
        <v>235</v>
      </c>
      <c r="KQ42" s="2" t="s">
        <v>263</v>
      </c>
      <c r="KR42" s="2" t="s">
        <v>756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593</v>
      </c>
      <c r="LB42" s="2" t="s">
        <v>199</v>
      </c>
      <c r="LC42" s="2" t="s">
        <v>202</v>
      </c>
      <c r="LD42" s="2" t="s">
        <v>202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253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231</v>
      </c>
      <c r="LZ42" s="2" t="s">
        <v>199</v>
      </c>
      <c r="MA42" s="2" t="s">
        <v>202</v>
      </c>
      <c r="MB42" s="2" t="s">
        <v>202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253</v>
      </c>
      <c r="ML42" s="2" t="s">
        <v>199</v>
      </c>
      <c r="MM42" s="2" t="s">
        <v>202</v>
      </c>
      <c r="MN42" s="2" t="s">
        <v>202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253</v>
      </c>
      <c r="MX42" s="2" t="s">
        <v>199</v>
      </c>
      <c r="MY42" s="2" t="s">
        <v>202</v>
      </c>
      <c r="MZ42" s="2" t="s">
        <v>202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212</v>
      </c>
      <c r="NJ42" s="2" t="s">
        <v>250</v>
      </c>
      <c r="NK42" s="2" t="s">
        <v>747</v>
      </c>
      <c r="NL42" s="2" t="s">
        <v>757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202</v>
      </c>
      <c r="NV42" s="2" t="s">
        <v>202</v>
      </c>
      <c r="NW42" s="2" t="s">
        <v>202</v>
      </c>
      <c r="NX42" s="2" t="s">
        <v>202</v>
      </c>
      <c r="NY42" s="2" t="s">
        <v>202</v>
      </c>
      <c r="NZ42" s="2" t="s">
        <v>202</v>
      </c>
      <c r="OA42" s="4"/>
      <c r="OB42" s="8"/>
      <c r="OC42" s="4"/>
      <c r="OD42" s="8"/>
      <c r="OE42" s="7"/>
      <c r="OF42" s="7"/>
      <c r="OG42" s="2" t="s">
        <v>253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212</v>
      </c>
      <c r="OT42" s="2" t="s">
        <v>199</v>
      </c>
      <c r="OU42" s="2" t="s">
        <v>254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242</v>
      </c>
      <c r="PF42" s="2" t="s">
        <v>199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253</v>
      </c>
      <c r="PR42" s="2" t="s">
        <v>235</v>
      </c>
      <c r="PS42" s="2" t="s">
        <v>202</v>
      </c>
      <c r="PT42" s="2" t="s">
        <v>202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253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231</v>
      </c>
      <c r="QP42" s="2" t="s">
        <v>235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189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>
        <v>100</v>
      </c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>
        <v>60</v>
      </c>
    </row>
    <row r="43">
      <c r="A43" s="2" t="s">
        <v>959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937</v>
      </c>
      <c r="G43" s="2" t="s">
        <v>937</v>
      </c>
      <c r="H43" s="2" t="s">
        <v>937</v>
      </c>
      <c r="I43" s="2" t="s">
        <v>938</v>
      </c>
      <c r="J43" s="2" t="s">
        <v>256</v>
      </c>
      <c r="K43" s="2" t="s">
        <v>939</v>
      </c>
      <c r="L43" s="3">
        <v>67.5</v>
      </c>
      <c r="M43" s="3">
        <v>70.88</v>
      </c>
      <c r="N43" s="3">
        <v>134.99</v>
      </c>
      <c r="O43" s="2" t="s">
        <v>199</v>
      </c>
      <c r="P43" s="2" t="s">
        <v>572</v>
      </c>
      <c r="Q43" s="2" t="s">
        <v>201</v>
      </c>
      <c r="R43" s="2" t="s">
        <v>202</v>
      </c>
      <c r="S43" s="2" t="s">
        <v>940</v>
      </c>
      <c r="T43" s="2" t="s">
        <v>204</v>
      </c>
      <c r="U43" s="2" t="s">
        <v>205</v>
      </c>
      <c r="V43" s="2" t="s">
        <v>941</v>
      </c>
      <c r="W43" s="2" t="s">
        <v>942</v>
      </c>
      <c r="X43" s="2" t="s">
        <v>941</v>
      </c>
      <c r="Y43" s="2" t="s">
        <v>722</v>
      </c>
      <c r="Z43" s="4">
        <v>212</v>
      </c>
      <c r="AA43" s="4">
        <f>=ROUNDDOWN(26.5,0)</f>
      </c>
      <c r="AB43" s="5">
        <v>8</v>
      </c>
      <c r="AC43" s="2" t="s">
        <v>943</v>
      </c>
      <c r="AD43" s="4">
        <v>120</v>
      </c>
      <c r="AE43" s="4">
        <v>230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6</v>
      </c>
      <c r="AQ43" s="8">
        <v>471.42</v>
      </c>
      <c r="AR43" s="4">
        <v>11</v>
      </c>
      <c r="AS43" s="8">
        <v>902.2</v>
      </c>
      <c r="AT43" s="7">
        <v>-0.4545</v>
      </c>
      <c r="AU43" s="7">
        <v>-0.4775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0.3471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6</v>
      </c>
      <c r="BK43" s="8">
        <v>471.42</v>
      </c>
      <c r="BL43" s="2" t="s">
        <v>960</v>
      </c>
      <c r="BM43" s="7">
        <v>1</v>
      </c>
      <c r="BN43" s="7">
        <v>1</v>
      </c>
      <c r="BO43" s="4">
        <v>1</v>
      </c>
      <c r="BP43" s="8">
        <v>86.25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961</v>
      </c>
      <c r="BY43" s="2" t="s">
        <v>214</v>
      </c>
      <c r="BZ43" s="2" t="s">
        <v>202</v>
      </c>
      <c r="CA43" s="4"/>
      <c r="CB43" s="8"/>
      <c r="CC43" s="4">
        <v>2</v>
      </c>
      <c r="CD43" s="8">
        <v>158.98</v>
      </c>
      <c r="CE43" s="7">
        <v>-1</v>
      </c>
      <c r="CF43" s="7">
        <v>-1</v>
      </c>
      <c r="CG43" s="2" t="s">
        <v>212</v>
      </c>
      <c r="CH43" s="2" t="s">
        <v>199</v>
      </c>
      <c r="CI43" s="2" t="s">
        <v>723</v>
      </c>
      <c r="CJ43" s="2" t="s">
        <v>962</v>
      </c>
      <c r="CK43" s="2" t="s">
        <v>214</v>
      </c>
      <c r="CL43" s="2" t="s">
        <v>202</v>
      </c>
      <c r="CM43" s="4"/>
      <c r="CN43" s="8"/>
      <c r="CO43" s="4">
        <v>3</v>
      </c>
      <c r="CP43" s="8">
        <v>250.32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947</v>
      </c>
      <c r="CV43" s="2" t="s">
        <v>963</v>
      </c>
      <c r="CW43" s="2" t="s">
        <v>214</v>
      </c>
      <c r="CX43" s="2" t="s">
        <v>202</v>
      </c>
      <c r="CY43" s="4"/>
      <c r="CZ43" s="8"/>
      <c r="DA43" s="4">
        <v>4</v>
      </c>
      <c r="DB43" s="8">
        <v>330.72</v>
      </c>
      <c r="DC43" s="7">
        <v>-1</v>
      </c>
      <c r="DD43" s="7">
        <v>-1</v>
      </c>
      <c r="DE43" s="2" t="s">
        <v>212</v>
      </c>
      <c r="DF43" s="2" t="s">
        <v>199</v>
      </c>
      <c r="DG43" s="2" t="s">
        <v>722</v>
      </c>
      <c r="DH43" s="2" t="s">
        <v>964</v>
      </c>
      <c r="DI43" s="2" t="s">
        <v>214</v>
      </c>
      <c r="DJ43" s="2" t="s">
        <v>202</v>
      </c>
      <c r="DK43" s="4">
        <v>2</v>
      </c>
      <c r="DL43" s="8">
        <v>166.88</v>
      </c>
      <c r="DM43" s="4">
        <v>1</v>
      </c>
      <c r="DN43" s="8">
        <v>83.44</v>
      </c>
      <c r="DO43" s="7">
        <v>1</v>
      </c>
      <c r="DP43" s="7">
        <v>1</v>
      </c>
      <c r="DQ43" s="2" t="s">
        <v>212</v>
      </c>
      <c r="DR43" s="2" t="s">
        <v>199</v>
      </c>
      <c r="DS43" s="2" t="s">
        <v>722</v>
      </c>
      <c r="DT43" s="2" t="s">
        <v>965</v>
      </c>
      <c r="DU43" s="2" t="s">
        <v>214</v>
      </c>
      <c r="DV43" s="2" t="s">
        <v>202</v>
      </c>
      <c r="DW43" s="4">
        <v>2</v>
      </c>
      <c r="DX43" s="8">
        <v>141.74</v>
      </c>
      <c r="DY43" s="4">
        <v>1</v>
      </c>
      <c r="DZ43" s="8">
        <v>78.74</v>
      </c>
      <c r="EA43" s="7">
        <v>1</v>
      </c>
      <c r="EB43" s="7">
        <v>0.8001</v>
      </c>
      <c r="EC43" s="2" t="s">
        <v>212</v>
      </c>
      <c r="ED43" s="2" t="s">
        <v>199</v>
      </c>
      <c r="EE43" s="2" t="s">
        <v>857</v>
      </c>
      <c r="EF43" s="2" t="s">
        <v>966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722</v>
      </c>
      <c r="ER43" s="2" t="s">
        <v>967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952</v>
      </c>
      <c r="FD43" s="2" t="s">
        <v>550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238</v>
      </c>
      <c r="FP43" s="2" t="s">
        <v>968</v>
      </c>
      <c r="FQ43" s="2" t="s">
        <v>214</v>
      </c>
      <c r="FR43" s="2" t="s">
        <v>202</v>
      </c>
      <c r="FS43" s="4">
        <v>1</v>
      </c>
      <c r="FT43" s="8">
        <v>76.55</v>
      </c>
      <c r="FU43" s="4"/>
      <c r="FV43" s="8"/>
      <c r="FW43" s="7"/>
      <c r="FX43" s="7"/>
      <c r="FY43" s="2" t="s">
        <v>212</v>
      </c>
      <c r="FZ43" s="2" t="s">
        <v>199</v>
      </c>
      <c r="GA43" s="2" t="s">
        <v>954</v>
      </c>
      <c r="GB43" s="2" t="s">
        <v>485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231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253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212</v>
      </c>
      <c r="HJ43" s="2" t="s">
        <v>199</v>
      </c>
      <c r="HK43" s="2" t="s">
        <v>722</v>
      </c>
      <c r="HL43" s="2" t="s">
        <v>736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969</v>
      </c>
      <c r="HX43" s="2" t="s">
        <v>913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368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212</v>
      </c>
      <c r="IT43" s="2" t="s">
        <v>199</v>
      </c>
      <c r="IU43" s="2" t="s">
        <v>957</v>
      </c>
      <c r="IV43" s="2" t="s">
        <v>970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253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242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509</v>
      </c>
      <c r="JW43" s="4"/>
      <c r="JX43" s="8"/>
      <c r="JY43" s="4"/>
      <c r="JZ43" s="8"/>
      <c r="KA43" s="7"/>
      <c r="KB43" s="7"/>
      <c r="KC43" s="2" t="s">
        <v>202</v>
      </c>
      <c r="KD43" s="2" t="s">
        <v>202</v>
      </c>
      <c r="KE43" s="2" t="s">
        <v>202</v>
      </c>
      <c r="KF43" s="2" t="s">
        <v>202</v>
      </c>
      <c r="KG43" s="2" t="s">
        <v>202</v>
      </c>
      <c r="KH43" s="2" t="s">
        <v>202</v>
      </c>
      <c r="KI43" s="4"/>
      <c r="KJ43" s="8"/>
      <c r="KK43" s="4"/>
      <c r="KL43" s="8"/>
      <c r="KM43" s="7"/>
      <c r="KN43" s="7"/>
      <c r="KO43" s="2" t="s">
        <v>212</v>
      </c>
      <c r="KP43" s="2" t="s">
        <v>235</v>
      </c>
      <c r="KQ43" s="2" t="s">
        <v>263</v>
      </c>
      <c r="KR43" s="2" t="s">
        <v>889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593</v>
      </c>
      <c r="LB43" s="2" t="s">
        <v>199</v>
      </c>
      <c r="LC43" s="2" t="s">
        <v>202</v>
      </c>
      <c r="LD43" s="2" t="s">
        <v>202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253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231</v>
      </c>
      <c r="LZ43" s="2" t="s">
        <v>199</v>
      </c>
      <c r="MA43" s="2" t="s">
        <v>202</v>
      </c>
      <c r="MB43" s="2" t="s">
        <v>202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253</v>
      </c>
      <c r="ML43" s="2" t="s">
        <v>199</v>
      </c>
      <c r="MM43" s="2" t="s">
        <v>202</v>
      </c>
      <c r="MN43" s="2" t="s">
        <v>202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253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212</v>
      </c>
      <c r="NJ43" s="2" t="s">
        <v>250</v>
      </c>
      <c r="NK43" s="2" t="s">
        <v>213</v>
      </c>
      <c r="NL43" s="2" t="s">
        <v>757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202</v>
      </c>
      <c r="NV43" s="2" t="s">
        <v>202</v>
      </c>
      <c r="NW43" s="2" t="s">
        <v>202</v>
      </c>
      <c r="NX43" s="2" t="s">
        <v>202</v>
      </c>
      <c r="NY43" s="2" t="s">
        <v>202</v>
      </c>
      <c r="NZ43" s="2" t="s">
        <v>202</v>
      </c>
      <c r="OA43" s="4"/>
      <c r="OB43" s="8"/>
      <c r="OC43" s="4"/>
      <c r="OD43" s="8"/>
      <c r="OE43" s="7"/>
      <c r="OF43" s="7"/>
      <c r="OG43" s="2" t="s">
        <v>253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212</v>
      </c>
      <c r="OT43" s="2" t="s">
        <v>199</v>
      </c>
      <c r="OU43" s="2" t="s">
        <v>254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242</v>
      </c>
      <c r="PF43" s="2" t="s">
        <v>199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253</v>
      </c>
      <c r="PR43" s="2" t="s">
        <v>235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253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231</v>
      </c>
      <c r="QP43" s="2" t="s">
        <v>235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212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>
        <v>120</v>
      </c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>
        <v>110</v>
      </c>
    </row>
    <row r="44">
      <c r="A44" s="2" t="s">
        <v>971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937</v>
      </c>
      <c r="G44" s="2" t="s">
        <v>937</v>
      </c>
      <c r="H44" s="2" t="s">
        <v>937</v>
      </c>
      <c r="I44" s="2" t="s">
        <v>938</v>
      </c>
      <c r="J44" s="2" t="s">
        <v>197</v>
      </c>
      <c r="K44" s="2" t="s">
        <v>972</v>
      </c>
      <c r="L44" s="3">
        <v>51.84</v>
      </c>
      <c r="M44" s="3">
        <v>54.43</v>
      </c>
      <c r="N44" s="3">
        <v>104.99</v>
      </c>
      <c r="O44" s="2" t="s">
        <v>199</v>
      </c>
      <c r="P44" s="2" t="s">
        <v>572</v>
      </c>
      <c r="Q44" s="2" t="s">
        <v>201</v>
      </c>
      <c r="R44" s="2" t="s">
        <v>202</v>
      </c>
      <c r="S44" s="2" t="s">
        <v>973</v>
      </c>
      <c r="T44" s="2" t="s">
        <v>204</v>
      </c>
      <c r="U44" s="2" t="s">
        <v>205</v>
      </c>
      <c r="V44" s="2" t="s">
        <v>941</v>
      </c>
      <c r="W44" s="2" t="s">
        <v>942</v>
      </c>
      <c r="X44" s="2" t="s">
        <v>974</v>
      </c>
      <c r="Y44" s="2" t="s">
        <v>975</v>
      </c>
      <c r="Z44" s="4">
        <v>396</v>
      </c>
      <c r="AA44" s="4">
        <f>=ROUNDDOWN(36,0)</f>
      </c>
      <c r="AB44" s="5">
        <v>11</v>
      </c>
      <c r="AC44" s="2" t="s">
        <v>976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5</v>
      </c>
      <c r="AQ44" s="8">
        <v>283.6</v>
      </c>
      <c r="AR44" s="4">
        <v>13</v>
      </c>
      <c r="AS44" s="8">
        <v>830.5</v>
      </c>
      <c r="AT44" s="7">
        <v>-0.6154</v>
      </c>
      <c r="AU44" s="7">
        <v>-0.6585</v>
      </c>
      <c r="AV44" s="4">
        <v>9</v>
      </c>
      <c r="AW44" s="8">
        <v>585.09</v>
      </c>
      <c r="AX44" s="4">
        <v>31</v>
      </c>
      <c r="AY44" s="8">
        <v>2319.9</v>
      </c>
      <c r="AZ44" s="7">
        <v>-0.7097</v>
      </c>
      <c r="BA44" s="7">
        <v>-0.7478</v>
      </c>
      <c r="BB44" s="7">
        <v>0.4847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>
        <v>0.3011</v>
      </c>
      <c r="BJ44" s="4">
        <v>5</v>
      </c>
      <c r="BK44" s="8">
        <v>283.6</v>
      </c>
      <c r="BL44" s="2" t="s">
        <v>977</v>
      </c>
      <c r="BM44" s="7">
        <v>1</v>
      </c>
      <c r="BN44" s="7">
        <v>1</v>
      </c>
      <c r="BO44" s="4"/>
      <c r="BP44" s="8"/>
      <c r="BQ44" s="4">
        <v>7</v>
      </c>
      <c r="BR44" s="8">
        <v>456.89</v>
      </c>
      <c r="BS44" s="7">
        <v>-1</v>
      </c>
      <c r="BT44" s="7">
        <v>-1</v>
      </c>
      <c r="BU44" s="2" t="s">
        <v>212</v>
      </c>
      <c r="BV44" s="2" t="s">
        <v>199</v>
      </c>
      <c r="BW44" s="2" t="s">
        <v>202</v>
      </c>
      <c r="BX44" s="2" t="s">
        <v>978</v>
      </c>
      <c r="BY44" s="2" t="s">
        <v>214</v>
      </c>
      <c r="BZ44" s="2" t="s">
        <v>202</v>
      </c>
      <c r="CA44" s="4">
        <v>1</v>
      </c>
      <c r="CB44" s="8">
        <v>63.59</v>
      </c>
      <c r="CC44" s="4">
        <v>1</v>
      </c>
      <c r="CD44" s="8">
        <v>63.59</v>
      </c>
      <c r="CE44" s="7"/>
      <c r="CF44" s="7"/>
      <c r="CG44" s="2" t="s">
        <v>212</v>
      </c>
      <c r="CH44" s="2" t="s">
        <v>199</v>
      </c>
      <c r="CI44" s="2" t="s">
        <v>979</v>
      </c>
      <c r="CJ44" s="2" t="s">
        <v>978</v>
      </c>
      <c r="CK44" s="2" t="s">
        <v>214</v>
      </c>
      <c r="CL44" s="2" t="s">
        <v>202</v>
      </c>
      <c r="CM44" s="4"/>
      <c r="CN44" s="8"/>
      <c r="CO44" s="4"/>
      <c r="CP44" s="8"/>
      <c r="CQ44" s="7"/>
      <c r="CR44" s="7"/>
      <c r="CS44" s="2" t="s">
        <v>212</v>
      </c>
      <c r="CT44" s="2" t="s">
        <v>199</v>
      </c>
      <c r="CU44" s="2" t="s">
        <v>980</v>
      </c>
      <c r="CV44" s="2" t="s">
        <v>580</v>
      </c>
      <c r="CW44" s="2" t="s">
        <v>214</v>
      </c>
      <c r="CX44" s="2" t="s">
        <v>202</v>
      </c>
      <c r="CY44" s="4">
        <v>2</v>
      </c>
      <c r="CZ44" s="8">
        <v>100.01</v>
      </c>
      <c r="DA44" s="4">
        <v>3</v>
      </c>
      <c r="DB44" s="8">
        <v>190.5</v>
      </c>
      <c r="DC44" s="7">
        <v>-0.3333</v>
      </c>
      <c r="DD44" s="7">
        <v>-0.475</v>
      </c>
      <c r="DE44" s="2" t="s">
        <v>212</v>
      </c>
      <c r="DF44" s="2" t="s">
        <v>199</v>
      </c>
      <c r="DG44" s="2" t="s">
        <v>981</v>
      </c>
      <c r="DH44" s="2" t="s">
        <v>307</v>
      </c>
      <c r="DI44" s="2" t="s">
        <v>214</v>
      </c>
      <c r="DJ44" s="2" t="s">
        <v>202</v>
      </c>
      <c r="DK44" s="4">
        <v>1</v>
      </c>
      <c r="DL44" s="8">
        <v>65.57</v>
      </c>
      <c r="DM44" s="4"/>
      <c r="DN44" s="8"/>
      <c r="DO44" s="7"/>
      <c r="DP44" s="7"/>
      <c r="DQ44" s="2" t="s">
        <v>212</v>
      </c>
      <c r="DR44" s="2" t="s">
        <v>199</v>
      </c>
      <c r="DS44" s="2" t="s">
        <v>981</v>
      </c>
      <c r="DT44" s="2" t="s">
        <v>982</v>
      </c>
      <c r="DU44" s="2" t="s">
        <v>214</v>
      </c>
      <c r="DV44" s="2" t="s">
        <v>202</v>
      </c>
      <c r="DW44" s="4">
        <v>1</v>
      </c>
      <c r="DX44" s="8">
        <v>54.43</v>
      </c>
      <c r="DY44" s="4"/>
      <c r="DZ44" s="8"/>
      <c r="EA44" s="7"/>
      <c r="EB44" s="7"/>
      <c r="EC44" s="2" t="s">
        <v>212</v>
      </c>
      <c r="ED44" s="2" t="s">
        <v>199</v>
      </c>
      <c r="EE44" s="2" t="s">
        <v>983</v>
      </c>
      <c r="EF44" s="2" t="s">
        <v>984</v>
      </c>
      <c r="EG44" s="2" t="s">
        <v>214</v>
      </c>
      <c r="EH44" s="2" t="s">
        <v>202</v>
      </c>
      <c r="EI44" s="4"/>
      <c r="EJ44" s="8"/>
      <c r="EK44" s="4"/>
      <c r="EL44" s="8"/>
      <c r="EM44" s="7"/>
      <c r="EN44" s="7"/>
      <c r="EO44" s="2" t="s">
        <v>212</v>
      </c>
      <c r="EP44" s="2" t="s">
        <v>199</v>
      </c>
      <c r="EQ44" s="2" t="s">
        <v>982</v>
      </c>
      <c r="ER44" s="2" t="s">
        <v>980</v>
      </c>
      <c r="ES44" s="2" t="s">
        <v>214</v>
      </c>
      <c r="ET44" s="2" t="s">
        <v>202</v>
      </c>
      <c r="EU44" s="4"/>
      <c r="EV44" s="8"/>
      <c r="EW44" s="4">
        <v>1</v>
      </c>
      <c r="EX44" s="8">
        <v>59.04</v>
      </c>
      <c r="EY44" s="7">
        <v>-1</v>
      </c>
      <c r="EZ44" s="7">
        <v>-1</v>
      </c>
      <c r="FA44" s="2" t="s">
        <v>212</v>
      </c>
      <c r="FB44" s="2" t="s">
        <v>199</v>
      </c>
      <c r="FC44" s="2" t="s">
        <v>985</v>
      </c>
      <c r="FD44" s="2" t="s">
        <v>986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461</v>
      </c>
      <c r="FP44" s="2" t="s">
        <v>987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836</v>
      </c>
      <c r="GB44" s="2" t="s">
        <v>988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231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253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212</v>
      </c>
      <c r="HJ44" s="2" t="s">
        <v>199</v>
      </c>
      <c r="HK44" s="2" t="s">
        <v>981</v>
      </c>
      <c r="HL44" s="2" t="s">
        <v>989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302</v>
      </c>
      <c r="HX44" s="2" t="s">
        <v>413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238</v>
      </c>
      <c r="IJ44" s="2" t="s">
        <v>990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212</v>
      </c>
      <c r="IT44" s="2" t="s">
        <v>199</v>
      </c>
      <c r="IU44" s="2" t="s">
        <v>957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212</v>
      </c>
      <c r="JF44" s="2" t="s">
        <v>199</v>
      </c>
      <c r="JG44" s="2" t="s">
        <v>240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242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509</v>
      </c>
      <c r="JW44" s="4"/>
      <c r="JX44" s="8"/>
      <c r="JY44" s="4"/>
      <c r="JZ44" s="8"/>
      <c r="KA44" s="7"/>
      <c r="KB44" s="7"/>
      <c r="KC44" s="2" t="s">
        <v>202</v>
      </c>
      <c r="KD44" s="2" t="s">
        <v>202</v>
      </c>
      <c r="KE44" s="2" t="s">
        <v>202</v>
      </c>
      <c r="KF44" s="2" t="s">
        <v>202</v>
      </c>
      <c r="KG44" s="2" t="s">
        <v>202</v>
      </c>
      <c r="KH44" s="2" t="s">
        <v>202</v>
      </c>
      <c r="KI44" s="4"/>
      <c r="KJ44" s="8"/>
      <c r="KK44" s="4"/>
      <c r="KL44" s="8"/>
      <c r="KM44" s="7"/>
      <c r="KN44" s="7"/>
      <c r="KO44" s="2" t="s">
        <v>212</v>
      </c>
      <c r="KP44" s="2" t="s">
        <v>235</v>
      </c>
      <c r="KQ44" s="2" t="s">
        <v>991</v>
      </c>
      <c r="KR44" s="2" t="s">
        <v>992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404</v>
      </c>
      <c r="LB44" s="2" t="s">
        <v>199</v>
      </c>
      <c r="LC44" s="2" t="s">
        <v>202</v>
      </c>
      <c r="LD44" s="2" t="s">
        <v>202</v>
      </c>
      <c r="LE44" s="2" t="s">
        <v>214</v>
      </c>
      <c r="LF44" s="2" t="s">
        <v>202</v>
      </c>
      <c r="LG44" s="4"/>
      <c r="LH44" s="8"/>
      <c r="LI44" s="4">
        <v>1</v>
      </c>
      <c r="LJ44" s="8">
        <v>60.48</v>
      </c>
      <c r="LK44" s="7">
        <v>-1</v>
      </c>
      <c r="LL44" s="7">
        <v>-1</v>
      </c>
      <c r="LM44" s="2" t="s">
        <v>212</v>
      </c>
      <c r="LN44" s="2" t="s">
        <v>199</v>
      </c>
      <c r="LO44" s="2" t="s">
        <v>987</v>
      </c>
      <c r="LP44" s="2" t="s">
        <v>993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212</v>
      </c>
      <c r="LZ44" s="2" t="s">
        <v>199</v>
      </c>
      <c r="MA44" s="2" t="s">
        <v>247</v>
      </c>
      <c r="MB44" s="2" t="s">
        <v>202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199</v>
      </c>
      <c r="MM44" s="2" t="s">
        <v>248</v>
      </c>
      <c r="MN44" s="2" t="s">
        <v>994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212</v>
      </c>
      <c r="MX44" s="2" t="s">
        <v>199</v>
      </c>
      <c r="MY44" s="2" t="s">
        <v>339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212</v>
      </c>
      <c r="NJ44" s="2" t="s">
        <v>250</v>
      </c>
      <c r="NK44" s="2" t="s">
        <v>981</v>
      </c>
      <c r="NL44" s="2" t="s">
        <v>995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202</v>
      </c>
      <c r="NV44" s="2" t="s">
        <v>202</v>
      </c>
      <c r="NW44" s="2" t="s">
        <v>202</v>
      </c>
      <c r="NX44" s="2" t="s">
        <v>202</v>
      </c>
      <c r="NY44" s="2" t="s">
        <v>202</v>
      </c>
      <c r="NZ44" s="2" t="s">
        <v>202</v>
      </c>
      <c r="OA44" s="4"/>
      <c r="OB44" s="8"/>
      <c r="OC44" s="4"/>
      <c r="OD44" s="8"/>
      <c r="OE44" s="7"/>
      <c r="OF44" s="7"/>
      <c r="OG44" s="2" t="s">
        <v>253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212</v>
      </c>
      <c r="OT44" s="2" t="s">
        <v>199</v>
      </c>
      <c r="OU44" s="2" t="s">
        <v>254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242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231</v>
      </c>
      <c r="PR44" s="2" t="s">
        <v>235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253</v>
      </c>
      <c r="QD44" s="2" t="s">
        <v>199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212</v>
      </c>
      <c r="QP44" s="2" t="s">
        <v>235</v>
      </c>
      <c r="QQ44" s="2" t="s">
        <v>979</v>
      </c>
      <c r="QR44" s="2" t="s">
        <v>996</v>
      </c>
      <c r="QS44" s="2" t="s">
        <v>214</v>
      </c>
      <c r="QT44" s="2" t="s">
        <v>202</v>
      </c>
      <c r="QU44" s="4">
        <v>157</v>
      </c>
      <c r="QV44" s="4">
        <v>148</v>
      </c>
      <c r="QW44" s="4"/>
      <c r="QX44" s="4"/>
      <c r="QY44" s="4">
        <v>91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>
        <v>120</v>
      </c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</row>
    <row r="45">
      <c r="A45" s="2" t="s">
        <v>997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937</v>
      </c>
      <c r="G45" s="2" t="s">
        <v>937</v>
      </c>
      <c r="H45" s="2" t="s">
        <v>937</v>
      </c>
      <c r="I45" s="2" t="s">
        <v>938</v>
      </c>
      <c r="J45" s="2" t="s">
        <v>256</v>
      </c>
      <c r="K45" s="2" t="s">
        <v>972</v>
      </c>
      <c r="L45" s="3">
        <v>67.5</v>
      </c>
      <c r="M45" s="3">
        <v>70.88</v>
      </c>
      <c r="N45" s="3">
        <v>134.99</v>
      </c>
      <c r="O45" s="2" t="s">
        <v>199</v>
      </c>
      <c r="P45" s="2" t="s">
        <v>572</v>
      </c>
      <c r="Q45" s="2" t="s">
        <v>201</v>
      </c>
      <c r="R45" s="2" t="s">
        <v>202</v>
      </c>
      <c r="S45" s="2" t="s">
        <v>973</v>
      </c>
      <c r="T45" s="2" t="s">
        <v>204</v>
      </c>
      <c r="U45" s="2" t="s">
        <v>205</v>
      </c>
      <c r="V45" s="2" t="s">
        <v>941</v>
      </c>
      <c r="W45" s="2" t="s">
        <v>942</v>
      </c>
      <c r="X45" s="2" t="s">
        <v>974</v>
      </c>
      <c r="Y45" s="2" t="s">
        <v>975</v>
      </c>
      <c r="Z45" s="4">
        <v>172</v>
      </c>
      <c r="AA45" s="4">
        <f>=ROUNDDOWN(12.2857142857143,0)</f>
      </c>
      <c r="AB45" s="5">
        <v>14</v>
      </c>
      <c r="AC45" s="2" t="s">
        <v>998</v>
      </c>
      <c r="AD45" s="4">
        <v>70</v>
      </c>
      <c r="AE45" s="4">
        <v>300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4</v>
      </c>
      <c r="AQ45" s="8">
        <v>301.49</v>
      </c>
      <c r="AR45" s="4">
        <v>18</v>
      </c>
      <c r="AS45" s="8">
        <v>1489.4</v>
      </c>
      <c r="AT45" s="7">
        <v>-0.7778</v>
      </c>
      <c r="AU45" s="7">
        <v>-0.7976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0.5153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4</v>
      </c>
      <c r="BK45" s="8">
        <v>301.49</v>
      </c>
      <c r="BL45" s="2" t="s">
        <v>999</v>
      </c>
      <c r="BM45" s="7">
        <v>1</v>
      </c>
      <c r="BN45" s="7">
        <v>1</v>
      </c>
      <c r="BO45" s="4">
        <v>1</v>
      </c>
      <c r="BP45" s="8">
        <v>83.08</v>
      </c>
      <c r="BQ45" s="4">
        <v>7</v>
      </c>
      <c r="BR45" s="8">
        <v>581.56</v>
      </c>
      <c r="BS45" s="7">
        <v>-0.8571</v>
      </c>
      <c r="BT45" s="7">
        <v>-0.8571</v>
      </c>
      <c r="BU45" s="2" t="s">
        <v>212</v>
      </c>
      <c r="BV45" s="2" t="s">
        <v>199</v>
      </c>
      <c r="BW45" s="2" t="s">
        <v>202</v>
      </c>
      <c r="BX45" s="2" t="s">
        <v>1000</v>
      </c>
      <c r="BY45" s="2" t="s">
        <v>214</v>
      </c>
      <c r="BZ45" s="2" t="s">
        <v>202</v>
      </c>
      <c r="CA45" s="4"/>
      <c r="CB45" s="8"/>
      <c r="CC45" s="4"/>
      <c r="CD45" s="8"/>
      <c r="CE45" s="7"/>
      <c r="CF45" s="7"/>
      <c r="CG45" s="2" t="s">
        <v>212</v>
      </c>
      <c r="CH45" s="2" t="s">
        <v>199</v>
      </c>
      <c r="CI45" s="2" t="s">
        <v>461</v>
      </c>
      <c r="CJ45" s="2" t="s">
        <v>1001</v>
      </c>
      <c r="CK45" s="2" t="s">
        <v>214</v>
      </c>
      <c r="CL45" s="2" t="s">
        <v>202</v>
      </c>
      <c r="CM45" s="4">
        <v>1</v>
      </c>
      <c r="CN45" s="8">
        <v>75.1</v>
      </c>
      <c r="CO45" s="4">
        <v>1</v>
      </c>
      <c r="CP45" s="8">
        <v>83.44</v>
      </c>
      <c r="CQ45" s="7"/>
      <c r="CR45" s="7">
        <v>-0.1</v>
      </c>
      <c r="CS45" s="2" t="s">
        <v>212</v>
      </c>
      <c r="CT45" s="2" t="s">
        <v>199</v>
      </c>
      <c r="CU45" s="2" t="s">
        <v>980</v>
      </c>
      <c r="CV45" s="2" t="s">
        <v>1002</v>
      </c>
      <c r="CW45" s="2" t="s">
        <v>214</v>
      </c>
      <c r="CX45" s="2" t="s">
        <v>202</v>
      </c>
      <c r="CY45" s="4">
        <v>1</v>
      </c>
      <c r="CZ45" s="8">
        <v>74.41</v>
      </c>
      <c r="DA45" s="4">
        <v>5</v>
      </c>
      <c r="DB45" s="8">
        <v>413.4</v>
      </c>
      <c r="DC45" s="7">
        <v>-0.8</v>
      </c>
      <c r="DD45" s="7">
        <v>-0.82</v>
      </c>
      <c r="DE45" s="2" t="s">
        <v>212</v>
      </c>
      <c r="DF45" s="2" t="s">
        <v>199</v>
      </c>
      <c r="DG45" s="2" t="s">
        <v>981</v>
      </c>
      <c r="DH45" s="2" t="s">
        <v>1003</v>
      </c>
      <c r="DI45" s="2" t="s">
        <v>214</v>
      </c>
      <c r="DJ45" s="2" t="s">
        <v>202</v>
      </c>
      <c r="DK45" s="4"/>
      <c r="DL45" s="8"/>
      <c r="DM45" s="4">
        <v>1</v>
      </c>
      <c r="DN45" s="8">
        <v>83.44</v>
      </c>
      <c r="DO45" s="7">
        <v>-1</v>
      </c>
      <c r="DP45" s="7">
        <v>-1</v>
      </c>
      <c r="DQ45" s="2" t="s">
        <v>212</v>
      </c>
      <c r="DR45" s="2" t="s">
        <v>199</v>
      </c>
      <c r="DS45" s="2" t="s">
        <v>981</v>
      </c>
      <c r="DT45" s="2" t="s">
        <v>1004</v>
      </c>
      <c r="DU45" s="2" t="s">
        <v>214</v>
      </c>
      <c r="DV45" s="2" t="s">
        <v>202</v>
      </c>
      <c r="DW45" s="4"/>
      <c r="DX45" s="8"/>
      <c r="DY45" s="4">
        <v>2</v>
      </c>
      <c r="DZ45" s="8">
        <v>157.48</v>
      </c>
      <c r="EA45" s="7">
        <v>-1</v>
      </c>
      <c r="EB45" s="7">
        <v>-1</v>
      </c>
      <c r="EC45" s="2" t="s">
        <v>212</v>
      </c>
      <c r="ED45" s="2" t="s">
        <v>199</v>
      </c>
      <c r="EE45" s="2" t="s">
        <v>983</v>
      </c>
      <c r="EF45" s="2" t="s">
        <v>1005</v>
      </c>
      <c r="EG45" s="2" t="s">
        <v>214</v>
      </c>
      <c r="EH45" s="2" t="s">
        <v>202</v>
      </c>
      <c r="EI45" s="4">
        <v>1</v>
      </c>
      <c r="EJ45" s="8">
        <v>68.9</v>
      </c>
      <c r="EK45" s="4"/>
      <c r="EL45" s="8"/>
      <c r="EM45" s="7"/>
      <c r="EN45" s="7"/>
      <c r="EO45" s="2" t="s">
        <v>212</v>
      </c>
      <c r="EP45" s="2" t="s">
        <v>199</v>
      </c>
      <c r="EQ45" s="2" t="s">
        <v>982</v>
      </c>
      <c r="ER45" s="2" t="s">
        <v>980</v>
      </c>
      <c r="ES45" s="2" t="s">
        <v>214</v>
      </c>
      <c r="ET45" s="2" t="s">
        <v>202</v>
      </c>
      <c r="EU45" s="4"/>
      <c r="EV45" s="8"/>
      <c r="EW45" s="4"/>
      <c r="EX45" s="8"/>
      <c r="EY45" s="7"/>
      <c r="EZ45" s="7"/>
      <c r="FA45" s="2" t="s">
        <v>212</v>
      </c>
      <c r="FB45" s="2" t="s">
        <v>199</v>
      </c>
      <c r="FC45" s="2" t="s">
        <v>985</v>
      </c>
      <c r="FD45" s="2" t="s">
        <v>980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461</v>
      </c>
      <c r="FP45" s="2" t="s">
        <v>1006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448</v>
      </c>
      <c r="GB45" s="2" t="s">
        <v>1007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231</v>
      </c>
      <c r="GL45" s="2" t="s">
        <v>199</v>
      </c>
      <c r="GM45" s="2" t="s">
        <v>202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253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981</v>
      </c>
      <c r="HL45" s="2" t="s">
        <v>1008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199</v>
      </c>
      <c r="HW45" s="2" t="s">
        <v>302</v>
      </c>
      <c r="HX45" s="2" t="s">
        <v>1009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238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957</v>
      </c>
      <c r="IV45" s="2" t="s">
        <v>970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240</v>
      </c>
      <c r="JH45" s="2" t="s">
        <v>1010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242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509</v>
      </c>
      <c r="JW45" s="4"/>
      <c r="JX45" s="8"/>
      <c r="JY45" s="4"/>
      <c r="JZ45" s="8"/>
      <c r="KA45" s="7"/>
      <c r="KB45" s="7"/>
      <c r="KC45" s="2" t="s">
        <v>202</v>
      </c>
      <c r="KD45" s="2" t="s">
        <v>202</v>
      </c>
      <c r="KE45" s="2" t="s">
        <v>202</v>
      </c>
      <c r="KF45" s="2" t="s">
        <v>202</v>
      </c>
      <c r="KG45" s="2" t="s">
        <v>202</v>
      </c>
      <c r="KH45" s="2" t="s">
        <v>202</v>
      </c>
      <c r="KI45" s="4"/>
      <c r="KJ45" s="8"/>
      <c r="KK45" s="4"/>
      <c r="KL45" s="8"/>
      <c r="KM45" s="7"/>
      <c r="KN45" s="7"/>
      <c r="KO45" s="2" t="s">
        <v>212</v>
      </c>
      <c r="KP45" s="2" t="s">
        <v>235</v>
      </c>
      <c r="KQ45" s="2" t="s">
        <v>1011</v>
      </c>
      <c r="KR45" s="2" t="s">
        <v>844</v>
      </c>
      <c r="KS45" s="2" t="s">
        <v>214</v>
      </c>
      <c r="KT45" s="2" t="s">
        <v>202</v>
      </c>
      <c r="KU45" s="4"/>
      <c r="KV45" s="8"/>
      <c r="KW45" s="4">
        <v>2</v>
      </c>
      <c r="KX45" s="8">
        <v>170.08</v>
      </c>
      <c r="KY45" s="7">
        <v>-1</v>
      </c>
      <c r="KZ45" s="7">
        <v>-1</v>
      </c>
      <c r="LA45" s="2" t="s">
        <v>212</v>
      </c>
      <c r="LB45" s="2" t="s">
        <v>235</v>
      </c>
      <c r="LC45" s="2" t="s">
        <v>1012</v>
      </c>
      <c r="LD45" s="2" t="s">
        <v>261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987</v>
      </c>
      <c r="LP45" s="2" t="s">
        <v>1013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212</v>
      </c>
      <c r="LZ45" s="2" t="s">
        <v>199</v>
      </c>
      <c r="MA45" s="2" t="s">
        <v>1014</v>
      </c>
      <c r="MB45" s="2" t="s">
        <v>202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199</v>
      </c>
      <c r="MM45" s="2" t="s">
        <v>248</v>
      </c>
      <c r="MN45" s="2" t="s">
        <v>1015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212</v>
      </c>
      <c r="MX45" s="2" t="s">
        <v>199</v>
      </c>
      <c r="MY45" s="2" t="s">
        <v>339</v>
      </c>
      <c r="MZ45" s="2" t="s">
        <v>1016</v>
      </c>
      <c r="NA45" s="2" t="s">
        <v>214</v>
      </c>
      <c r="NB45" s="2" t="s">
        <v>202</v>
      </c>
      <c r="NC45" s="4"/>
      <c r="ND45" s="8"/>
      <c r="NE45" s="4"/>
      <c r="NF45" s="8"/>
      <c r="NG45" s="7"/>
      <c r="NH45" s="7"/>
      <c r="NI45" s="2" t="s">
        <v>212</v>
      </c>
      <c r="NJ45" s="2" t="s">
        <v>250</v>
      </c>
      <c r="NK45" s="2" t="s">
        <v>981</v>
      </c>
      <c r="NL45" s="2" t="s">
        <v>1017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202</v>
      </c>
      <c r="NV45" s="2" t="s">
        <v>202</v>
      </c>
      <c r="NW45" s="2" t="s">
        <v>202</v>
      </c>
      <c r="NX45" s="2" t="s">
        <v>202</v>
      </c>
      <c r="NY45" s="2" t="s">
        <v>202</v>
      </c>
      <c r="NZ45" s="2" t="s">
        <v>202</v>
      </c>
      <c r="OA45" s="4"/>
      <c r="OB45" s="8"/>
      <c r="OC45" s="4"/>
      <c r="OD45" s="8"/>
      <c r="OE45" s="7"/>
      <c r="OF45" s="7"/>
      <c r="OG45" s="2" t="s">
        <v>253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212</v>
      </c>
      <c r="OT45" s="2" t="s">
        <v>199</v>
      </c>
      <c r="OU45" s="2" t="s">
        <v>1018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242</v>
      </c>
      <c r="PF45" s="2" t="s">
        <v>199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231</v>
      </c>
      <c r="PR45" s="2" t="s">
        <v>235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253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235</v>
      </c>
      <c r="QQ45" s="2" t="s">
        <v>461</v>
      </c>
      <c r="QR45" s="2" t="s">
        <v>1019</v>
      </c>
      <c r="QS45" s="2" t="s">
        <v>214</v>
      </c>
      <c r="QT45" s="2" t="s">
        <v>202</v>
      </c>
      <c r="QU45" s="4">
        <v>121</v>
      </c>
      <c r="QV45" s="4">
        <v>6</v>
      </c>
      <c r="QW45" s="4"/>
      <c r="QX45" s="4"/>
      <c r="QY45" s="4">
        <v>45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>
        <v>70</v>
      </c>
      <c r="RM45" s="4"/>
      <c r="RN45" s="4"/>
      <c r="RO45" s="4"/>
      <c r="RP45" s="4"/>
      <c r="RQ45" s="4"/>
      <c r="RR45" s="4"/>
      <c r="RS45" s="4"/>
      <c r="RT45" s="4">
        <v>100</v>
      </c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>
        <v>130</v>
      </c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</row>
    <row r="46">
      <c r="A46" s="2" t="s">
        <v>1020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1021</v>
      </c>
      <c r="G46" s="2" t="s">
        <v>1021</v>
      </c>
      <c r="H46" s="2" t="s">
        <v>1021</v>
      </c>
      <c r="I46" s="2" t="s">
        <v>1022</v>
      </c>
      <c r="J46" s="2" t="s">
        <v>197</v>
      </c>
      <c r="K46" s="2" t="s">
        <v>393</v>
      </c>
      <c r="L46" s="3">
        <v>62.49</v>
      </c>
      <c r="M46" s="3">
        <v>65.62</v>
      </c>
      <c r="N46" s="3">
        <v>124.99</v>
      </c>
      <c r="O46" s="2" t="s">
        <v>199</v>
      </c>
      <c r="P46" s="2" t="s">
        <v>572</v>
      </c>
      <c r="Q46" s="2" t="s">
        <v>201</v>
      </c>
      <c r="R46" s="2" t="s">
        <v>202</v>
      </c>
      <c r="S46" s="2" t="s">
        <v>1023</v>
      </c>
      <c r="T46" s="2" t="s">
        <v>204</v>
      </c>
      <c r="U46" s="2" t="s">
        <v>205</v>
      </c>
      <c r="V46" s="2" t="s">
        <v>429</v>
      </c>
      <c r="W46" s="2" t="s">
        <v>942</v>
      </c>
      <c r="X46" s="2" t="s">
        <v>703</v>
      </c>
      <c r="Y46" s="2" t="s">
        <v>1024</v>
      </c>
      <c r="Z46" s="4">
        <v>421</v>
      </c>
      <c r="AA46" s="4">
        <f>=ROUNDDOWN(32.3846153846154,0)</f>
      </c>
      <c r="AB46" s="5">
        <v>13</v>
      </c>
      <c r="AC46" s="2" t="s">
        <v>1025</v>
      </c>
      <c r="AD46" s="4">
        <v>160</v>
      </c>
      <c r="AE46" s="4">
        <v>330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9</v>
      </c>
      <c r="AQ46" s="8">
        <v>605.2</v>
      </c>
      <c r="AR46" s="4">
        <v>10</v>
      </c>
      <c r="AS46" s="8">
        <v>659.45</v>
      </c>
      <c r="AT46" s="7">
        <v>-0.1</v>
      </c>
      <c r="AU46" s="7">
        <v>-0.0823</v>
      </c>
      <c r="AV46" s="4">
        <v>13</v>
      </c>
      <c r="AW46" s="8">
        <v>935.18</v>
      </c>
      <c r="AX46" s="4">
        <v>19</v>
      </c>
      <c r="AY46" s="8">
        <v>1404.73</v>
      </c>
      <c r="AZ46" s="7">
        <v>-0.3158</v>
      </c>
      <c r="BA46" s="7">
        <v>-0.3343</v>
      </c>
      <c r="BB46" s="7">
        <v>0.6471</v>
      </c>
      <c r="BC46" s="4">
        <v>22</v>
      </c>
      <c r="BD46" s="8">
        <v>1599.67</v>
      </c>
      <c r="BE46" s="4">
        <v>32</v>
      </c>
      <c r="BF46" s="8">
        <v>2372.92</v>
      </c>
      <c r="BG46" s="7">
        <v>-0.3125</v>
      </c>
      <c r="BH46" s="7">
        <v>-0.3259</v>
      </c>
      <c r="BI46" s="7">
        <v>0.5846</v>
      </c>
      <c r="BJ46" s="4">
        <v>9</v>
      </c>
      <c r="BK46" s="8">
        <v>605.2</v>
      </c>
      <c r="BL46" s="2" t="s">
        <v>1026</v>
      </c>
      <c r="BM46" s="7">
        <v>1</v>
      </c>
      <c r="BN46" s="7">
        <v>1</v>
      </c>
      <c r="BO46" s="4">
        <v>2</v>
      </c>
      <c r="BP46" s="8">
        <v>143.76</v>
      </c>
      <c r="BQ46" s="4"/>
      <c r="BR46" s="8"/>
      <c r="BS46" s="7"/>
      <c r="BT46" s="7"/>
      <c r="BU46" s="2" t="s">
        <v>212</v>
      </c>
      <c r="BV46" s="2" t="s">
        <v>199</v>
      </c>
      <c r="BW46" s="2" t="s">
        <v>202</v>
      </c>
      <c r="BX46" s="2" t="s">
        <v>1027</v>
      </c>
      <c r="BY46" s="2" t="s">
        <v>214</v>
      </c>
      <c r="BZ46" s="2" t="s">
        <v>202</v>
      </c>
      <c r="CA46" s="4">
        <v>1</v>
      </c>
      <c r="CB46" s="8">
        <v>66.24</v>
      </c>
      <c r="CC46" s="4">
        <v>5</v>
      </c>
      <c r="CD46" s="8">
        <v>331.2</v>
      </c>
      <c r="CE46" s="7">
        <v>-0.8</v>
      </c>
      <c r="CF46" s="7">
        <v>-0.8</v>
      </c>
      <c r="CG46" s="2" t="s">
        <v>212</v>
      </c>
      <c r="CH46" s="2" t="s">
        <v>199</v>
      </c>
      <c r="CI46" s="2" t="s">
        <v>1028</v>
      </c>
      <c r="CJ46" s="2" t="s">
        <v>580</v>
      </c>
      <c r="CK46" s="2" t="s">
        <v>214</v>
      </c>
      <c r="CL46" s="2" t="s">
        <v>202</v>
      </c>
      <c r="CM46" s="4"/>
      <c r="CN46" s="8"/>
      <c r="CO46" s="4"/>
      <c r="CP46" s="8"/>
      <c r="CQ46" s="7"/>
      <c r="CR46" s="7"/>
      <c r="CS46" s="2" t="s">
        <v>212</v>
      </c>
      <c r="CT46" s="2" t="s">
        <v>199</v>
      </c>
      <c r="CU46" s="2" t="s">
        <v>996</v>
      </c>
      <c r="CV46" s="2" t="s">
        <v>1029</v>
      </c>
      <c r="CW46" s="2" t="s">
        <v>214</v>
      </c>
      <c r="CX46" s="2" t="s">
        <v>202</v>
      </c>
      <c r="CY46" s="4">
        <v>4</v>
      </c>
      <c r="CZ46" s="8">
        <v>259.24</v>
      </c>
      <c r="DA46" s="4">
        <v>1</v>
      </c>
      <c r="DB46" s="8">
        <v>64.81</v>
      </c>
      <c r="DC46" s="7">
        <v>3</v>
      </c>
      <c r="DD46" s="7">
        <v>3</v>
      </c>
      <c r="DE46" s="2" t="s">
        <v>212</v>
      </c>
      <c r="DF46" s="2" t="s">
        <v>199</v>
      </c>
      <c r="DG46" s="2" t="s">
        <v>1030</v>
      </c>
      <c r="DH46" s="2" t="s">
        <v>468</v>
      </c>
      <c r="DI46" s="2" t="s">
        <v>214</v>
      </c>
      <c r="DJ46" s="2" t="s">
        <v>202</v>
      </c>
      <c r="DK46" s="4"/>
      <c r="DL46" s="8"/>
      <c r="DM46" s="4">
        <v>2</v>
      </c>
      <c r="DN46" s="8">
        <v>137.68</v>
      </c>
      <c r="DO46" s="7">
        <v>-1</v>
      </c>
      <c r="DP46" s="7">
        <v>-1</v>
      </c>
      <c r="DQ46" s="2" t="s">
        <v>212</v>
      </c>
      <c r="DR46" s="2" t="s">
        <v>199</v>
      </c>
      <c r="DS46" s="2" t="s">
        <v>455</v>
      </c>
      <c r="DT46" s="2" t="s">
        <v>1031</v>
      </c>
      <c r="DU46" s="2" t="s">
        <v>214</v>
      </c>
      <c r="DV46" s="2" t="s">
        <v>202</v>
      </c>
      <c r="DW46" s="4">
        <v>1</v>
      </c>
      <c r="DX46" s="8">
        <v>70.87</v>
      </c>
      <c r="DY46" s="4"/>
      <c r="DZ46" s="8"/>
      <c r="EA46" s="7"/>
      <c r="EB46" s="7"/>
      <c r="EC46" s="2" t="s">
        <v>212</v>
      </c>
      <c r="ED46" s="2" t="s">
        <v>199</v>
      </c>
      <c r="EE46" s="2" t="s">
        <v>455</v>
      </c>
      <c r="EF46" s="2" t="s">
        <v>319</v>
      </c>
      <c r="EG46" s="2" t="s">
        <v>214</v>
      </c>
      <c r="EH46" s="2" t="s">
        <v>202</v>
      </c>
      <c r="EI46" s="4"/>
      <c r="EJ46" s="8"/>
      <c r="EK46" s="4">
        <v>1</v>
      </c>
      <c r="EL46" s="8">
        <v>60.15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982</v>
      </c>
      <c r="ER46" s="2" t="s">
        <v>1032</v>
      </c>
      <c r="ES46" s="2" t="s">
        <v>214</v>
      </c>
      <c r="ET46" s="2" t="s">
        <v>202</v>
      </c>
      <c r="EU46" s="4">
        <v>1</v>
      </c>
      <c r="EV46" s="8">
        <v>65.09</v>
      </c>
      <c r="EW46" s="4"/>
      <c r="EX46" s="8"/>
      <c r="EY46" s="7"/>
      <c r="EZ46" s="7"/>
      <c r="FA46" s="2" t="s">
        <v>212</v>
      </c>
      <c r="FB46" s="2" t="s">
        <v>199</v>
      </c>
      <c r="FC46" s="2" t="s">
        <v>985</v>
      </c>
      <c r="FD46" s="2" t="s">
        <v>311</v>
      </c>
      <c r="FE46" s="2" t="s">
        <v>214</v>
      </c>
      <c r="FF46" s="2" t="s">
        <v>202</v>
      </c>
      <c r="FG46" s="4"/>
      <c r="FH46" s="8"/>
      <c r="FI46" s="4">
        <v>1</v>
      </c>
      <c r="FJ46" s="8">
        <v>65.61</v>
      </c>
      <c r="FK46" s="7">
        <v>-1</v>
      </c>
      <c r="FL46" s="7">
        <v>-1</v>
      </c>
      <c r="FM46" s="2" t="s">
        <v>212</v>
      </c>
      <c r="FN46" s="2" t="s">
        <v>199</v>
      </c>
      <c r="FO46" s="2" t="s">
        <v>446</v>
      </c>
      <c r="FP46" s="2" t="s">
        <v>848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448</v>
      </c>
      <c r="GB46" s="2" t="s">
        <v>664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231</v>
      </c>
      <c r="GL46" s="2" t="s">
        <v>199</v>
      </c>
      <c r="GM46" s="2" t="s">
        <v>202</v>
      </c>
      <c r="GN46" s="2" t="s">
        <v>202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253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455</v>
      </c>
      <c r="HL46" s="2" t="s">
        <v>989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302</v>
      </c>
      <c r="HX46" s="2" t="s">
        <v>219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238</v>
      </c>
      <c r="IJ46" s="2" t="s">
        <v>733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231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212</v>
      </c>
      <c r="JF46" s="2" t="s">
        <v>199</v>
      </c>
      <c r="JG46" s="2" t="s">
        <v>661</v>
      </c>
      <c r="JH46" s="2" t="s">
        <v>761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242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202</v>
      </c>
      <c r="KD46" s="2" t="s">
        <v>202</v>
      </c>
      <c r="KE46" s="2" t="s">
        <v>202</v>
      </c>
      <c r="KF46" s="2" t="s">
        <v>202</v>
      </c>
      <c r="KG46" s="2" t="s">
        <v>202</v>
      </c>
      <c r="KH46" s="2" t="s">
        <v>202</v>
      </c>
      <c r="KI46" s="4"/>
      <c r="KJ46" s="8"/>
      <c r="KK46" s="4"/>
      <c r="KL46" s="8"/>
      <c r="KM46" s="7"/>
      <c r="KN46" s="7"/>
      <c r="KO46" s="2" t="s">
        <v>212</v>
      </c>
      <c r="KP46" s="2" t="s">
        <v>235</v>
      </c>
      <c r="KQ46" s="2" t="s">
        <v>1033</v>
      </c>
      <c r="KR46" s="2" t="s">
        <v>1034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235</v>
      </c>
      <c r="LC46" s="2" t="s">
        <v>512</v>
      </c>
      <c r="LD46" s="2" t="s">
        <v>1035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987</v>
      </c>
      <c r="LP46" s="2" t="s">
        <v>1036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231</v>
      </c>
      <c r="LZ46" s="2" t="s">
        <v>199</v>
      </c>
      <c r="MA46" s="2" t="s">
        <v>202</v>
      </c>
      <c r="MB46" s="2" t="s">
        <v>202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253</v>
      </c>
      <c r="ML46" s="2" t="s">
        <v>199</v>
      </c>
      <c r="MM46" s="2" t="s">
        <v>202</v>
      </c>
      <c r="MN46" s="2" t="s">
        <v>202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212</v>
      </c>
      <c r="MX46" s="2" t="s">
        <v>199</v>
      </c>
      <c r="MY46" s="2" t="s">
        <v>339</v>
      </c>
      <c r="MZ46" s="2" t="s">
        <v>962</v>
      </c>
      <c r="NA46" s="2" t="s">
        <v>214</v>
      </c>
      <c r="NB46" s="2" t="s">
        <v>202</v>
      </c>
      <c r="NC46" s="4"/>
      <c r="ND46" s="8"/>
      <c r="NE46" s="4"/>
      <c r="NF46" s="8"/>
      <c r="NG46" s="7"/>
      <c r="NH46" s="7"/>
      <c r="NI46" s="2" t="s">
        <v>212</v>
      </c>
      <c r="NJ46" s="2" t="s">
        <v>250</v>
      </c>
      <c r="NK46" s="2" t="s">
        <v>1037</v>
      </c>
      <c r="NL46" s="2" t="s">
        <v>1038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202</v>
      </c>
      <c r="NV46" s="2" t="s">
        <v>202</v>
      </c>
      <c r="NW46" s="2" t="s">
        <v>202</v>
      </c>
      <c r="NX46" s="2" t="s">
        <v>202</v>
      </c>
      <c r="NY46" s="2" t="s">
        <v>202</v>
      </c>
      <c r="NZ46" s="2" t="s">
        <v>202</v>
      </c>
      <c r="OA46" s="4"/>
      <c r="OB46" s="8"/>
      <c r="OC46" s="4"/>
      <c r="OD46" s="8"/>
      <c r="OE46" s="7"/>
      <c r="OF46" s="7"/>
      <c r="OG46" s="2" t="s">
        <v>253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212</v>
      </c>
      <c r="OT46" s="2" t="s">
        <v>199</v>
      </c>
      <c r="OU46" s="2" t="s">
        <v>254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242</v>
      </c>
      <c r="PF46" s="2" t="s">
        <v>199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235</v>
      </c>
      <c r="PS46" s="2" t="s">
        <v>996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253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235</v>
      </c>
      <c r="QQ46" s="2" t="s">
        <v>462</v>
      </c>
      <c r="QR46" s="2" t="s">
        <v>463</v>
      </c>
      <c r="QS46" s="2" t="s">
        <v>214</v>
      </c>
      <c r="QT46" s="2" t="s">
        <v>202</v>
      </c>
      <c r="QU46" s="4">
        <v>421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>
        <v>160</v>
      </c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>
        <v>170</v>
      </c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1039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1021</v>
      </c>
      <c r="G47" s="2" t="s">
        <v>1021</v>
      </c>
      <c r="H47" s="2" t="s">
        <v>1021</v>
      </c>
      <c r="I47" s="2" t="s">
        <v>1022</v>
      </c>
      <c r="J47" s="2" t="s">
        <v>256</v>
      </c>
      <c r="K47" s="2" t="s">
        <v>393</v>
      </c>
      <c r="L47" s="3">
        <v>77.5</v>
      </c>
      <c r="M47" s="3">
        <v>81.37</v>
      </c>
      <c r="N47" s="3">
        <v>154.99</v>
      </c>
      <c r="O47" s="2" t="s">
        <v>199</v>
      </c>
      <c r="P47" s="2" t="s">
        <v>572</v>
      </c>
      <c r="Q47" s="2" t="s">
        <v>201</v>
      </c>
      <c r="R47" s="2" t="s">
        <v>202</v>
      </c>
      <c r="S47" s="2" t="s">
        <v>1023</v>
      </c>
      <c r="T47" s="2" t="s">
        <v>204</v>
      </c>
      <c r="U47" s="2" t="s">
        <v>205</v>
      </c>
      <c r="V47" s="2" t="s">
        <v>429</v>
      </c>
      <c r="W47" s="2" t="s">
        <v>942</v>
      </c>
      <c r="X47" s="2" t="s">
        <v>703</v>
      </c>
      <c r="Y47" s="2" t="s">
        <v>1024</v>
      </c>
      <c r="Z47" s="4">
        <v>203</v>
      </c>
      <c r="AA47" s="4">
        <f>=ROUNDDOWN(20.3,0)</f>
      </c>
      <c r="AB47" s="5">
        <v>10</v>
      </c>
      <c r="AC47" s="2" t="s">
        <v>1025</v>
      </c>
      <c r="AD47" s="4">
        <v>50</v>
      </c>
      <c r="AE47" s="4">
        <v>140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4</v>
      </c>
      <c r="AQ47" s="8">
        <v>329.98</v>
      </c>
      <c r="AR47" s="4">
        <v>9</v>
      </c>
      <c r="AS47" s="8">
        <v>745.28</v>
      </c>
      <c r="AT47" s="7">
        <v>-0.5556</v>
      </c>
      <c r="AU47" s="7">
        <v>-0.5572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0.3529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4</v>
      </c>
      <c r="BK47" s="8">
        <v>329.98</v>
      </c>
      <c r="BL47" s="2" t="s">
        <v>1040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212</v>
      </c>
      <c r="BV47" s="2" t="s">
        <v>199</v>
      </c>
      <c r="BW47" s="2" t="s">
        <v>202</v>
      </c>
      <c r="BX47" s="2" t="s">
        <v>1041</v>
      </c>
      <c r="BY47" s="2" t="s">
        <v>214</v>
      </c>
      <c r="BZ47" s="2" t="s">
        <v>202</v>
      </c>
      <c r="CA47" s="4">
        <v>2</v>
      </c>
      <c r="CB47" s="8">
        <v>164.28</v>
      </c>
      <c r="CC47" s="4">
        <v>6</v>
      </c>
      <c r="CD47" s="8">
        <v>492.84</v>
      </c>
      <c r="CE47" s="7">
        <v>-0.6667</v>
      </c>
      <c r="CF47" s="7">
        <v>-0.6667</v>
      </c>
      <c r="CG47" s="2" t="s">
        <v>212</v>
      </c>
      <c r="CH47" s="2" t="s">
        <v>199</v>
      </c>
      <c r="CI47" s="2" t="s">
        <v>1028</v>
      </c>
      <c r="CJ47" s="2" t="s">
        <v>1042</v>
      </c>
      <c r="CK47" s="2" t="s">
        <v>214</v>
      </c>
      <c r="CL47" s="2" t="s">
        <v>202</v>
      </c>
      <c r="CM47" s="4"/>
      <c r="CN47" s="8"/>
      <c r="CO47" s="4">
        <v>1</v>
      </c>
      <c r="CP47" s="8">
        <v>83.44</v>
      </c>
      <c r="CQ47" s="7">
        <v>-1</v>
      </c>
      <c r="CR47" s="7">
        <v>-1</v>
      </c>
      <c r="CS47" s="2" t="s">
        <v>212</v>
      </c>
      <c r="CT47" s="2" t="s">
        <v>199</v>
      </c>
      <c r="CU47" s="2" t="s">
        <v>980</v>
      </c>
      <c r="CV47" s="2" t="s">
        <v>1043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1030</v>
      </c>
      <c r="DH47" s="2" t="s">
        <v>1044</v>
      </c>
      <c r="DI47" s="2" t="s">
        <v>214</v>
      </c>
      <c r="DJ47" s="2" t="s">
        <v>202</v>
      </c>
      <c r="DK47" s="4"/>
      <c r="DL47" s="8"/>
      <c r="DM47" s="4">
        <v>1</v>
      </c>
      <c r="DN47" s="8">
        <v>87.62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455</v>
      </c>
      <c r="DT47" s="2" t="s">
        <v>658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455</v>
      </c>
      <c r="EF47" s="2" t="s">
        <v>633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982</v>
      </c>
      <c r="ER47" s="2" t="s">
        <v>989</v>
      </c>
      <c r="ES47" s="2" t="s">
        <v>214</v>
      </c>
      <c r="ET47" s="2" t="s">
        <v>202</v>
      </c>
      <c r="EU47" s="4">
        <v>2</v>
      </c>
      <c r="EV47" s="8">
        <v>165.7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985</v>
      </c>
      <c r="FD47" s="2" t="s">
        <v>989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446</v>
      </c>
      <c r="FP47" s="2" t="s">
        <v>400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448</v>
      </c>
      <c r="GB47" s="2" t="s">
        <v>706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231</v>
      </c>
      <c r="GL47" s="2" t="s">
        <v>199</v>
      </c>
      <c r="GM47" s="2" t="s">
        <v>202</v>
      </c>
      <c r="GN47" s="2" t="s">
        <v>202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253</v>
      </c>
      <c r="GX47" s="2" t="s">
        <v>199</v>
      </c>
      <c r="GY47" s="2" t="s">
        <v>202</v>
      </c>
      <c r="GZ47" s="2" t="s">
        <v>202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212</v>
      </c>
      <c r="HJ47" s="2" t="s">
        <v>199</v>
      </c>
      <c r="HK47" s="2" t="s">
        <v>455</v>
      </c>
      <c r="HL47" s="2" t="s">
        <v>1045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199</v>
      </c>
      <c r="HW47" s="2" t="s">
        <v>302</v>
      </c>
      <c r="HX47" s="2" t="s">
        <v>1046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212</v>
      </c>
      <c r="IH47" s="2" t="s">
        <v>199</v>
      </c>
      <c r="II47" s="2" t="s">
        <v>238</v>
      </c>
      <c r="IJ47" s="2" t="s">
        <v>751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231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212</v>
      </c>
      <c r="JF47" s="2" t="s">
        <v>199</v>
      </c>
      <c r="JG47" s="2" t="s">
        <v>661</v>
      </c>
      <c r="JH47" s="2" t="s">
        <v>1047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242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202</v>
      </c>
      <c r="KD47" s="2" t="s">
        <v>202</v>
      </c>
      <c r="KE47" s="2" t="s">
        <v>202</v>
      </c>
      <c r="KF47" s="2" t="s">
        <v>202</v>
      </c>
      <c r="KG47" s="2" t="s">
        <v>202</v>
      </c>
      <c r="KH47" s="2" t="s">
        <v>202</v>
      </c>
      <c r="KI47" s="4"/>
      <c r="KJ47" s="8"/>
      <c r="KK47" s="4">
        <v>1</v>
      </c>
      <c r="KL47" s="8">
        <v>81.38</v>
      </c>
      <c r="KM47" s="7">
        <v>-1</v>
      </c>
      <c r="KN47" s="7">
        <v>-1</v>
      </c>
      <c r="KO47" s="2" t="s">
        <v>212</v>
      </c>
      <c r="KP47" s="2" t="s">
        <v>235</v>
      </c>
      <c r="KQ47" s="2" t="s">
        <v>1033</v>
      </c>
      <c r="KR47" s="2" t="s">
        <v>1000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235</v>
      </c>
      <c r="LC47" s="2" t="s">
        <v>512</v>
      </c>
      <c r="LD47" s="2" t="s">
        <v>901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212</v>
      </c>
      <c r="LN47" s="2" t="s">
        <v>199</v>
      </c>
      <c r="LO47" s="2" t="s">
        <v>987</v>
      </c>
      <c r="LP47" s="2" t="s">
        <v>616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231</v>
      </c>
      <c r="LZ47" s="2" t="s">
        <v>199</v>
      </c>
      <c r="MA47" s="2" t="s">
        <v>202</v>
      </c>
      <c r="MB47" s="2" t="s">
        <v>202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253</v>
      </c>
      <c r="ML47" s="2" t="s">
        <v>199</v>
      </c>
      <c r="MM47" s="2" t="s">
        <v>202</v>
      </c>
      <c r="MN47" s="2" t="s">
        <v>202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212</v>
      </c>
      <c r="MX47" s="2" t="s">
        <v>199</v>
      </c>
      <c r="MY47" s="2" t="s">
        <v>339</v>
      </c>
      <c r="MZ47" s="2" t="s">
        <v>1048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212</v>
      </c>
      <c r="NJ47" s="2" t="s">
        <v>250</v>
      </c>
      <c r="NK47" s="2" t="s">
        <v>1037</v>
      </c>
      <c r="NL47" s="2" t="s">
        <v>1049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202</v>
      </c>
      <c r="NV47" s="2" t="s">
        <v>202</v>
      </c>
      <c r="NW47" s="2" t="s">
        <v>202</v>
      </c>
      <c r="NX47" s="2" t="s">
        <v>202</v>
      </c>
      <c r="NY47" s="2" t="s">
        <v>202</v>
      </c>
      <c r="NZ47" s="2" t="s">
        <v>202</v>
      </c>
      <c r="OA47" s="4"/>
      <c r="OB47" s="8"/>
      <c r="OC47" s="4"/>
      <c r="OD47" s="8"/>
      <c r="OE47" s="7"/>
      <c r="OF47" s="7"/>
      <c r="OG47" s="2" t="s">
        <v>253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212</v>
      </c>
      <c r="OT47" s="2" t="s">
        <v>199</v>
      </c>
      <c r="OU47" s="2" t="s">
        <v>254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242</v>
      </c>
      <c r="PF47" s="2" t="s">
        <v>199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235</v>
      </c>
      <c r="PS47" s="2" t="s">
        <v>461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253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212</v>
      </c>
      <c r="QP47" s="2" t="s">
        <v>235</v>
      </c>
      <c r="QQ47" s="2" t="s">
        <v>462</v>
      </c>
      <c r="QR47" s="2" t="s">
        <v>1050</v>
      </c>
      <c r="QS47" s="2" t="s">
        <v>214</v>
      </c>
      <c r="QT47" s="2" t="s">
        <v>202</v>
      </c>
      <c r="QU47" s="4">
        <v>203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>
        <v>50</v>
      </c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>
        <v>90</v>
      </c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1051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1021</v>
      </c>
      <c r="G48" s="2" t="s">
        <v>1021</v>
      </c>
      <c r="H48" s="2" t="s">
        <v>1021</v>
      </c>
      <c r="I48" s="2" t="s">
        <v>1022</v>
      </c>
      <c r="J48" s="2" t="s">
        <v>197</v>
      </c>
      <c r="K48" s="2" t="s">
        <v>621</v>
      </c>
      <c r="L48" s="3">
        <v>62.49</v>
      </c>
      <c r="M48" s="3">
        <v>65.62</v>
      </c>
      <c r="N48" s="3">
        <v>124.99</v>
      </c>
      <c r="O48" s="2" t="s">
        <v>199</v>
      </c>
      <c r="P48" s="2" t="s">
        <v>490</v>
      </c>
      <c r="Q48" s="2" t="s">
        <v>201</v>
      </c>
      <c r="R48" s="2" t="s">
        <v>202</v>
      </c>
      <c r="S48" s="2" t="s">
        <v>1052</v>
      </c>
      <c r="T48" s="2" t="s">
        <v>204</v>
      </c>
      <c r="U48" s="2" t="s">
        <v>205</v>
      </c>
      <c r="V48" s="2" t="s">
        <v>429</v>
      </c>
      <c r="W48" s="2" t="s">
        <v>942</v>
      </c>
      <c r="X48" s="2" t="s">
        <v>703</v>
      </c>
      <c r="Y48" s="2" t="s">
        <v>1053</v>
      </c>
      <c r="Z48" s="4">
        <v>189</v>
      </c>
      <c r="AA48" s="4">
        <f>=ROUNDDOWN(37.8,0)</f>
      </c>
      <c r="AB48" s="5">
        <v>5</v>
      </c>
      <c r="AC48" s="2" t="s">
        <v>202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6</v>
      </c>
      <c r="AQ48" s="8">
        <v>411.54</v>
      </c>
      <c r="AR48" s="4">
        <v>6</v>
      </c>
      <c r="AS48" s="8">
        <v>394.75</v>
      </c>
      <c r="AT48" s="7"/>
      <c r="AU48" s="7">
        <v>0.0425</v>
      </c>
      <c r="AV48" s="4">
        <v>9</v>
      </c>
      <c r="AW48" s="8">
        <v>664.49</v>
      </c>
      <c r="AX48" s="4">
        <v>13</v>
      </c>
      <c r="AY48" s="8">
        <v>968.19</v>
      </c>
      <c r="AZ48" s="7">
        <v>-0.3077</v>
      </c>
      <c r="BA48" s="7">
        <v>-0.3137</v>
      </c>
      <c r="BB48" s="7">
        <v>0.6193</v>
      </c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>
        <v>0.4154</v>
      </c>
      <c r="BJ48" s="4">
        <v>6</v>
      </c>
      <c r="BK48" s="8">
        <v>411.54</v>
      </c>
      <c r="BL48" s="2" t="s">
        <v>1054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1055</v>
      </c>
      <c r="BV48" s="2" t="s">
        <v>235</v>
      </c>
      <c r="BW48" s="2" t="s">
        <v>202</v>
      </c>
      <c r="BX48" s="2" t="s">
        <v>299</v>
      </c>
      <c r="BY48" s="2" t="s">
        <v>214</v>
      </c>
      <c r="BZ48" s="2" t="s">
        <v>202</v>
      </c>
      <c r="CA48" s="4"/>
      <c r="CB48" s="8"/>
      <c r="CC48" s="4">
        <v>3</v>
      </c>
      <c r="CD48" s="8">
        <v>198.72</v>
      </c>
      <c r="CE48" s="7">
        <v>-1</v>
      </c>
      <c r="CF48" s="7">
        <v>-1</v>
      </c>
      <c r="CG48" s="2" t="s">
        <v>212</v>
      </c>
      <c r="CH48" s="2" t="s">
        <v>199</v>
      </c>
      <c r="CI48" s="2" t="s">
        <v>822</v>
      </c>
      <c r="CJ48" s="2" t="s">
        <v>852</v>
      </c>
      <c r="CK48" s="2" t="s">
        <v>214</v>
      </c>
      <c r="CL48" s="2" t="s">
        <v>202</v>
      </c>
      <c r="CM48" s="4"/>
      <c r="CN48" s="8"/>
      <c r="CO48" s="4"/>
      <c r="CP48" s="8"/>
      <c r="CQ48" s="7"/>
      <c r="CR48" s="7"/>
      <c r="CS48" s="2" t="s">
        <v>212</v>
      </c>
      <c r="CT48" s="2" t="s">
        <v>199</v>
      </c>
      <c r="CU48" s="2" t="s">
        <v>824</v>
      </c>
      <c r="CV48" s="2" t="s">
        <v>1056</v>
      </c>
      <c r="CW48" s="2" t="s">
        <v>214</v>
      </c>
      <c r="CX48" s="2" t="s">
        <v>202</v>
      </c>
      <c r="CY48" s="4">
        <v>5</v>
      </c>
      <c r="CZ48" s="8">
        <v>324.05</v>
      </c>
      <c r="DA48" s="4">
        <v>1</v>
      </c>
      <c r="DB48" s="8">
        <v>64.81</v>
      </c>
      <c r="DC48" s="7">
        <v>4</v>
      </c>
      <c r="DD48" s="7">
        <v>4</v>
      </c>
      <c r="DE48" s="2" t="s">
        <v>212</v>
      </c>
      <c r="DF48" s="2" t="s">
        <v>199</v>
      </c>
      <c r="DG48" s="2" t="s">
        <v>1057</v>
      </c>
      <c r="DH48" s="2" t="s">
        <v>1058</v>
      </c>
      <c r="DI48" s="2" t="s">
        <v>214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199</v>
      </c>
      <c r="DS48" s="2" t="s">
        <v>1059</v>
      </c>
      <c r="DT48" s="2" t="s">
        <v>1058</v>
      </c>
      <c r="DU48" s="2" t="s">
        <v>214</v>
      </c>
      <c r="DV48" s="2" t="s">
        <v>202</v>
      </c>
      <c r="DW48" s="4">
        <v>1</v>
      </c>
      <c r="DX48" s="8">
        <v>87.49</v>
      </c>
      <c r="DY48" s="4"/>
      <c r="DZ48" s="8"/>
      <c r="EA48" s="7"/>
      <c r="EB48" s="7"/>
      <c r="EC48" s="2" t="s">
        <v>212</v>
      </c>
      <c r="ED48" s="2" t="s">
        <v>199</v>
      </c>
      <c r="EE48" s="2" t="s">
        <v>1060</v>
      </c>
      <c r="EF48" s="2" t="s">
        <v>1061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1062</v>
      </c>
      <c r="ER48" s="2" t="s">
        <v>1063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1064</v>
      </c>
      <c r="FD48" s="2" t="s">
        <v>857</v>
      </c>
      <c r="FE48" s="2" t="s">
        <v>214</v>
      </c>
      <c r="FF48" s="2" t="s">
        <v>202</v>
      </c>
      <c r="FG48" s="4"/>
      <c r="FH48" s="8"/>
      <c r="FI48" s="4">
        <v>2</v>
      </c>
      <c r="FJ48" s="8">
        <v>131.22</v>
      </c>
      <c r="FK48" s="7">
        <v>-1</v>
      </c>
      <c r="FL48" s="7">
        <v>-1</v>
      </c>
      <c r="FM48" s="2" t="s">
        <v>212</v>
      </c>
      <c r="FN48" s="2" t="s">
        <v>199</v>
      </c>
      <c r="FO48" s="2" t="s">
        <v>822</v>
      </c>
      <c r="FP48" s="2" t="s">
        <v>1065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404</v>
      </c>
      <c r="FZ48" s="2" t="s">
        <v>199</v>
      </c>
      <c r="GA48" s="2" t="s">
        <v>202</v>
      </c>
      <c r="GB48" s="2" t="s">
        <v>202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231</v>
      </c>
      <c r="GL48" s="2" t="s">
        <v>199</v>
      </c>
      <c r="GM48" s="2" t="s">
        <v>202</v>
      </c>
      <c r="GN48" s="2" t="s">
        <v>202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253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212</v>
      </c>
      <c r="HJ48" s="2" t="s">
        <v>199</v>
      </c>
      <c r="HK48" s="2" t="s">
        <v>1053</v>
      </c>
      <c r="HL48" s="2" t="s">
        <v>1066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235</v>
      </c>
      <c r="HW48" s="2" t="s">
        <v>236</v>
      </c>
      <c r="HX48" s="2" t="s">
        <v>340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238</v>
      </c>
      <c r="IJ48" s="2" t="s">
        <v>1067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231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212</v>
      </c>
      <c r="JF48" s="2" t="s">
        <v>199</v>
      </c>
      <c r="JG48" s="2" t="s">
        <v>661</v>
      </c>
      <c r="JH48" s="2" t="s">
        <v>744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242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202</v>
      </c>
      <c r="KD48" s="2" t="s">
        <v>202</v>
      </c>
      <c r="KE48" s="2" t="s">
        <v>202</v>
      </c>
      <c r="KF48" s="2" t="s">
        <v>202</v>
      </c>
      <c r="KG48" s="2" t="s">
        <v>202</v>
      </c>
      <c r="KH48" s="2" t="s">
        <v>202</v>
      </c>
      <c r="KI48" s="4"/>
      <c r="KJ48" s="8"/>
      <c r="KK48" s="4"/>
      <c r="KL48" s="8"/>
      <c r="KM48" s="7"/>
      <c r="KN48" s="7"/>
      <c r="KO48" s="2" t="s">
        <v>212</v>
      </c>
      <c r="KP48" s="2" t="s">
        <v>235</v>
      </c>
      <c r="KQ48" s="2" t="s">
        <v>842</v>
      </c>
      <c r="KR48" s="2" t="s">
        <v>1068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235</v>
      </c>
      <c r="LC48" s="2" t="s">
        <v>512</v>
      </c>
      <c r="LD48" s="2" t="s">
        <v>202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212</v>
      </c>
      <c r="LN48" s="2" t="s">
        <v>199</v>
      </c>
      <c r="LO48" s="2" t="s">
        <v>844</v>
      </c>
      <c r="LP48" s="2" t="s">
        <v>836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231</v>
      </c>
      <c r="LZ48" s="2" t="s">
        <v>199</v>
      </c>
      <c r="MA48" s="2" t="s">
        <v>202</v>
      </c>
      <c r="MB48" s="2" t="s">
        <v>202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253</v>
      </c>
      <c r="ML48" s="2" t="s">
        <v>199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212</v>
      </c>
      <c r="MX48" s="2" t="s">
        <v>199</v>
      </c>
      <c r="MY48" s="2" t="s">
        <v>339</v>
      </c>
      <c r="MZ48" s="2" t="s">
        <v>935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212</v>
      </c>
      <c r="NJ48" s="2" t="s">
        <v>250</v>
      </c>
      <c r="NK48" s="2" t="s">
        <v>1061</v>
      </c>
      <c r="NL48" s="2" t="s">
        <v>419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202</v>
      </c>
      <c r="NV48" s="2" t="s">
        <v>202</v>
      </c>
      <c r="NW48" s="2" t="s">
        <v>202</v>
      </c>
      <c r="NX48" s="2" t="s">
        <v>202</v>
      </c>
      <c r="NY48" s="2" t="s">
        <v>202</v>
      </c>
      <c r="NZ48" s="2" t="s">
        <v>202</v>
      </c>
      <c r="OA48" s="4"/>
      <c r="OB48" s="8"/>
      <c r="OC48" s="4"/>
      <c r="OD48" s="8"/>
      <c r="OE48" s="7"/>
      <c r="OF48" s="7"/>
      <c r="OG48" s="2" t="s">
        <v>253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212</v>
      </c>
      <c r="OT48" s="2" t="s">
        <v>199</v>
      </c>
      <c r="OU48" s="2" t="s">
        <v>254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242</v>
      </c>
      <c r="PF48" s="2" t="s">
        <v>199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231</v>
      </c>
      <c r="PR48" s="2" t="s">
        <v>235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253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231</v>
      </c>
      <c r="QP48" s="2" t="s">
        <v>235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189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1069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1021</v>
      </c>
      <c r="G49" s="2" t="s">
        <v>1021</v>
      </c>
      <c r="H49" s="2" t="s">
        <v>1021</v>
      </c>
      <c r="I49" s="2" t="s">
        <v>1022</v>
      </c>
      <c r="J49" s="2" t="s">
        <v>256</v>
      </c>
      <c r="K49" s="2" t="s">
        <v>621</v>
      </c>
      <c r="L49" s="3">
        <v>77.5</v>
      </c>
      <c r="M49" s="3">
        <v>81.37</v>
      </c>
      <c r="N49" s="3">
        <v>154.99</v>
      </c>
      <c r="O49" s="2" t="s">
        <v>199</v>
      </c>
      <c r="P49" s="2" t="s">
        <v>490</v>
      </c>
      <c r="Q49" s="2" t="s">
        <v>201</v>
      </c>
      <c r="R49" s="2" t="s">
        <v>202</v>
      </c>
      <c r="S49" s="2" t="s">
        <v>1052</v>
      </c>
      <c r="T49" s="2" t="s">
        <v>204</v>
      </c>
      <c r="U49" s="2" t="s">
        <v>205</v>
      </c>
      <c r="V49" s="2" t="s">
        <v>429</v>
      </c>
      <c r="W49" s="2" t="s">
        <v>942</v>
      </c>
      <c r="X49" s="2" t="s">
        <v>703</v>
      </c>
      <c r="Y49" s="2" t="s">
        <v>1070</v>
      </c>
      <c r="Z49" s="4">
        <v>101</v>
      </c>
      <c r="AA49" s="4">
        <f>=ROUNDDOWN(20.2,0)</f>
      </c>
      <c r="AB49" s="5">
        <v>5</v>
      </c>
      <c r="AC49" s="2" t="s">
        <v>1025</v>
      </c>
      <c r="AD49" s="4">
        <v>70</v>
      </c>
      <c r="AE49" s="4">
        <v>70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3</v>
      </c>
      <c r="AQ49" s="8">
        <v>252.95</v>
      </c>
      <c r="AR49" s="4">
        <v>7</v>
      </c>
      <c r="AS49" s="8">
        <v>573.44</v>
      </c>
      <c r="AT49" s="7">
        <v>-0.5714</v>
      </c>
      <c r="AU49" s="7">
        <v>-0.5589</v>
      </c>
      <c r="AV49" s="4" t="s">
        <v>202</v>
      </c>
      <c r="AW49" s="8" t="s">
        <v>202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0.3807</v>
      </c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>
        <v>3</v>
      </c>
      <c r="BK49" s="8">
        <v>252.95</v>
      </c>
      <c r="BL49" s="2" t="s">
        <v>1071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1055</v>
      </c>
      <c r="BV49" s="2" t="s">
        <v>235</v>
      </c>
      <c r="BW49" s="2" t="s">
        <v>202</v>
      </c>
      <c r="BX49" s="2" t="s">
        <v>664</v>
      </c>
      <c r="BY49" s="2" t="s">
        <v>214</v>
      </c>
      <c r="BZ49" s="2" t="s">
        <v>202</v>
      </c>
      <c r="CA49" s="4"/>
      <c r="CB49" s="8"/>
      <c r="CC49" s="4">
        <v>5</v>
      </c>
      <c r="CD49" s="8">
        <v>410.7</v>
      </c>
      <c r="CE49" s="7">
        <v>-1</v>
      </c>
      <c r="CF49" s="7">
        <v>-1</v>
      </c>
      <c r="CG49" s="2" t="s">
        <v>212</v>
      </c>
      <c r="CH49" s="2" t="s">
        <v>199</v>
      </c>
      <c r="CI49" s="2" t="s">
        <v>822</v>
      </c>
      <c r="CJ49" s="2" t="s">
        <v>1072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199</v>
      </c>
      <c r="CU49" s="2" t="s">
        <v>824</v>
      </c>
      <c r="CV49" s="2" t="s">
        <v>839</v>
      </c>
      <c r="CW49" s="2" t="s">
        <v>214</v>
      </c>
      <c r="CX49" s="2" t="s">
        <v>202</v>
      </c>
      <c r="CY49" s="4">
        <v>1</v>
      </c>
      <c r="CZ49" s="8">
        <v>82.48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1057</v>
      </c>
      <c r="DH49" s="2" t="s">
        <v>317</v>
      </c>
      <c r="DI49" s="2" t="s">
        <v>214</v>
      </c>
      <c r="DJ49" s="2" t="s">
        <v>202</v>
      </c>
      <c r="DK49" s="4">
        <v>1</v>
      </c>
      <c r="DL49" s="8">
        <v>87.62</v>
      </c>
      <c r="DM49" s="4"/>
      <c r="DN49" s="8"/>
      <c r="DO49" s="7"/>
      <c r="DP49" s="7"/>
      <c r="DQ49" s="2" t="s">
        <v>212</v>
      </c>
      <c r="DR49" s="2" t="s">
        <v>199</v>
      </c>
      <c r="DS49" s="2" t="s">
        <v>1059</v>
      </c>
      <c r="DT49" s="2" t="s">
        <v>1073</v>
      </c>
      <c r="DU49" s="2" t="s">
        <v>214</v>
      </c>
      <c r="DV49" s="2" t="s">
        <v>202</v>
      </c>
      <c r="DW49" s="4"/>
      <c r="DX49" s="8"/>
      <c r="DY49" s="4">
        <v>2</v>
      </c>
      <c r="DZ49" s="8">
        <v>162.74</v>
      </c>
      <c r="EA49" s="7">
        <v>-1</v>
      </c>
      <c r="EB49" s="7">
        <v>-1</v>
      </c>
      <c r="EC49" s="2" t="s">
        <v>212</v>
      </c>
      <c r="ED49" s="2" t="s">
        <v>199</v>
      </c>
      <c r="EE49" s="2" t="s">
        <v>1060</v>
      </c>
      <c r="EF49" s="2" t="s">
        <v>852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199</v>
      </c>
      <c r="EQ49" s="2" t="s">
        <v>1062</v>
      </c>
      <c r="ER49" s="2" t="s">
        <v>1063</v>
      </c>
      <c r="ES49" s="2" t="s">
        <v>214</v>
      </c>
      <c r="ET49" s="2" t="s">
        <v>202</v>
      </c>
      <c r="EU49" s="4">
        <v>1</v>
      </c>
      <c r="EV49" s="8">
        <v>82.85</v>
      </c>
      <c r="EW49" s="4"/>
      <c r="EX49" s="8"/>
      <c r="EY49" s="7"/>
      <c r="EZ49" s="7"/>
      <c r="FA49" s="2" t="s">
        <v>212</v>
      </c>
      <c r="FB49" s="2" t="s">
        <v>199</v>
      </c>
      <c r="FC49" s="2" t="s">
        <v>1064</v>
      </c>
      <c r="FD49" s="2" t="s">
        <v>1074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199</v>
      </c>
      <c r="FO49" s="2" t="s">
        <v>822</v>
      </c>
      <c r="FP49" s="2" t="s">
        <v>1075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404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231</v>
      </c>
      <c r="GL49" s="2" t="s">
        <v>199</v>
      </c>
      <c r="GM49" s="2" t="s">
        <v>202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253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1076</v>
      </c>
      <c r="HL49" s="2" t="s">
        <v>860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212</v>
      </c>
      <c r="HV49" s="2" t="s">
        <v>199</v>
      </c>
      <c r="HW49" s="2" t="s">
        <v>236</v>
      </c>
      <c r="HX49" s="2" t="s">
        <v>948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238</v>
      </c>
      <c r="IJ49" s="2" t="s">
        <v>660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231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212</v>
      </c>
      <c r="JF49" s="2" t="s">
        <v>199</v>
      </c>
      <c r="JG49" s="2" t="s">
        <v>661</v>
      </c>
      <c r="JH49" s="2" t="s">
        <v>1077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242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202</v>
      </c>
      <c r="KD49" s="2" t="s">
        <v>202</v>
      </c>
      <c r="KE49" s="2" t="s">
        <v>202</v>
      </c>
      <c r="KF49" s="2" t="s">
        <v>202</v>
      </c>
      <c r="KG49" s="2" t="s">
        <v>202</v>
      </c>
      <c r="KH49" s="2" t="s">
        <v>202</v>
      </c>
      <c r="KI49" s="4"/>
      <c r="KJ49" s="8"/>
      <c r="KK49" s="4"/>
      <c r="KL49" s="8"/>
      <c r="KM49" s="7"/>
      <c r="KN49" s="7"/>
      <c r="KO49" s="2" t="s">
        <v>212</v>
      </c>
      <c r="KP49" s="2" t="s">
        <v>235</v>
      </c>
      <c r="KQ49" s="2" t="s">
        <v>842</v>
      </c>
      <c r="KR49" s="2" t="s">
        <v>843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212</v>
      </c>
      <c r="LB49" s="2" t="s">
        <v>235</v>
      </c>
      <c r="LC49" s="2" t="s">
        <v>512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212</v>
      </c>
      <c r="LN49" s="2" t="s">
        <v>199</v>
      </c>
      <c r="LO49" s="2" t="s">
        <v>844</v>
      </c>
      <c r="LP49" s="2" t="s">
        <v>1078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231</v>
      </c>
      <c r="LZ49" s="2" t="s">
        <v>199</v>
      </c>
      <c r="MA49" s="2" t="s">
        <v>202</v>
      </c>
      <c r="MB49" s="2" t="s">
        <v>202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253</v>
      </c>
      <c r="ML49" s="2" t="s">
        <v>199</v>
      </c>
      <c r="MM49" s="2" t="s">
        <v>202</v>
      </c>
      <c r="MN49" s="2" t="s">
        <v>202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212</v>
      </c>
      <c r="MX49" s="2" t="s">
        <v>199</v>
      </c>
      <c r="MY49" s="2" t="s">
        <v>339</v>
      </c>
      <c r="MZ49" s="2" t="s">
        <v>1079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212</v>
      </c>
      <c r="NJ49" s="2" t="s">
        <v>250</v>
      </c>
      <c r="NK49" s="2" t="s">
        <v>1061</v>
      </c>
      <c r="NL49" s="2" t="s">
        <v>875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202</v>
      </c>
      <c r="NV49" s="2" t="s">
        <v>202</v>
      </c>
      <c r="NW49" s="2" t="s">
        <v>202</v>
      </c>
      <c r="NX49" s="2" t="s">
        <v>202</v>
      </c>
      <c r="NY49" s="2" t="s">
        <v>202</v>
      </c>
      <c r="NZ49" s="2" t="s">
        <v>202</v>
      </c>
      <c r="OA49" s="4"/>
      <c r="OB49" s="8"/>
      <c r="OC49" s="4"/>
      <c r="OD49" s="8"/>
      <c r="OE49" s="7"/>
      <c r="OF49" s="7"/>
      <c r="OG49" s="2" t="s">
        <v>253</v>
      </c>
      <c r="OH49" s="2" t="s">
        <v>199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212</v>
      </c>
      <c r="OT49" s="2" t="s">
        <v>199</v>
      </c>
      <c r="OU49" s="2" t="s">
        <v>254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242</v>
      </c>
      <c r="PF49" s="2" t="s">
        <v>199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231</v>
      </c>
      <c r="PR49" s="2" t="s">
        <v>235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253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231</v>
      </c>
      <c r="QP49" s="2" t="s">
        <v>235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>
        <v>101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>
        <v>70</v>
      </c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1080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1081</v>
      </c>
      <c r="G50" s="2" t="s">
        <v>1081</v>
      </c>
      <c r="H50" s="2" t="s">
        <v>1081</v>
      </c>
      <c r="I50" s="2" t="s">
        <v>1082</v>
      </c>
      <c r="J50" s="2" t="s">
        <v>197</v>
      </c>
      <c r="K50" s="2" t="s">
        <v>1083</v>
      </c>
      <c r="L50" s="3">
        <v>75.6</v>
      </c>
      <c r="M50" s="3">
        <v>79.38</v>
      </c>
      <c r="N50" s="3">
        <v>151.99</v>
      </c>
      <c r="O50" s="2" t="s">
        <v>199</v>
      </c>
      <c r="P50" s="2" t="s">
        <v>427</v>
      </c>
      <c r="Q50" s="2" t="s">
        <v>201</v>
      </c>
      <c r="R50" s="2" t="s">
        <v>202</v>
      </c>
      <c r="S50" s="2" t="s">
        <v>1084</v>
      </c>
      <c r="T50" s="2" t="s">
        <v>204</v>
      </c>
      <c r="U50" s="2" t="s">
        <v>205</v>
      </c>
      <c r="V50" s="2" t="s">
        <v>206</v>
      </c>
      <c r="W50" s="2" t="s">
        <v>207</v>
      </c>
      <c r="X50" s="2" t="s">
        <v>941</v>
      </c>
      <c r="Y50" s="2" t="s">
        <v>520</v>
      </c>
      <c r="Z50" s="4">
        <v>130</v>
      </c>
      <c r="AA50" s="4">
        <f>=ROUNDDOWN(10,0)</f>
      </c>
      <c r="AB50" s="5">
        <v>13</v>
      </c>
      <c r="AC50" s="2" t="s">
        <v>1085</v>
      </c>
      <c r="AD50" s="4">
        <v>135</v>
      </c>
      <c r="AE50" s="4">
        <v>455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4</v>
      </c>
      <c r="AQ50" s="8">
        <v>320.69</v>
      </c>
      <c r="AR50" s="4">
        <v>7</v>
      </c>
      <c r="AS50" s="8">
        <v>605.33</v>
      </c>
      <c r="AT50" s="7">
        <v>-0.4286</v>
      </c>
      <c r="AU50" s="7">
        <v>-0.4702</v>
      </c>
      <c r="AV50" s="4">
        <v>14</v>
      </c>
      <c r="AW50" s="8">
        <v>1294.22</v>
      </c>
      <c r="AX50" s="4">
        <v>19</v>
      </c>
      <c r="AY50" s="8">
        <v>1838.66</v>
      </c>
      <c r="AZ50" s="7">
        <v>-0.2632</v>
      </c>
      <c r="BA50" s="7">
        <v>-0.2961</v>
      </c>
      <c r="BB50" s="7">
        <v>0.2478</v>
      </c>
      <c r="BC50" s="4">
        <v>14</v>
      </c>
      <c r="BD50" s="8">
        <v>1294.22</v>
      </c>
      <c r="BE50" s="4">
        <v>23</v>
      </c>
      <c r="BF50" s="8">
        <v>2127.55</v>
      </c>
      <c r="BG50" s="7">
        <v>-0.3913</v>
      </c>
      <c r="BH50" s="7">
        <v>-0.3917</v>
      </c>
      <c r="BI50" s="7">
        <v>1</v>
      </c>
      <c r="BJ50" s="4">
        <v>4</v>
      </c>
      <c r="BK50" s="8">
        <v>320.69</v>
      </c>
      <c r="BL50" s="2" t="s">
        <v>1086</v>
      </c>
      <c r="BM50" s="7">
        <v>1</v>
      </c>
      <c r="BN50" s="7">
        <v>1</v>
      </c>
      <c r="BO50" s="4"/>
      <c r="BP50" s="8"/>
      <c r="BQ50" s="4">
        <v>3</v>
      </c>
      <c r="BR50" s="8">
        <v>260.82</v>
      </c>
      <c r="BS50" s="7">
        <v>-1</v>
      </c>
      <c r="BT50" s="7">
        <v>-1</v>
      </c>
      <c r="BU50" s="2" t="s">
        <v>212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/>
      <c r="CB50" s="8"/>
      <c r="CC50" s="4">
        <v>1</v>
      </c>
      <c r="CD50" s="8">
        <v>87.32</v>
      </c>
      <c r="CE50" s="7">
        <v>-1</v>
      </c>
      <c r="CF50" s="7">
        <v>-1</v>
      </c>
      <c r="CG50" s="2" t="s">
        <v>212</v>
      </c>
      <c r="CH50" s="2" t="s">
        <v>199</v>
      </c>
      <c r="CI50" s="2" t="s">
        <v>706</v>
      </c>
      <c r="CJ50" s="2" t="s">
        <v>1087</v>
      </c>
      <c r="CK50" s="2" t="s">
        <v>214</v>
      </c>
      <c r="CL50" s="2" t="s">
        <v>202</v>
      </c>
      <c r="CM50" s="4">
        <v>1</v>
      </c>
      <c r="CN50" s="8">
        <v>85.73</v>
      </c>
      <c r="CO50" s="4">
        <v>2</v>
      </c>
      <c r="CP50" s="8">
        <v>171.46</v>
      </c>
      <c r="CQ50" s="7">
        <v>-0.5</v>
      </c>
      <c r="CR50" s="7">
        <v>-0.5</v>
      </c>
      <c r="CS50" s="2" t="s">
        <v>212</v>
      </c>
      <c r="CT50" s="2" t="s">
        <v>199</v>
      </c>
      <c r="CU50" s="2" t="s">
        <v>520</v>
      </c>
      <c r="CV50" s="2" t="s">
        <v>1088</v>
      </c>
      <c r="CW50" s="2" t="s">
        <v>214</v>
      </c>
      <c r="CX50" s="2" t="s">
        <v>202</v>
      </c>
      <c r="CY50" s="4">
        <v>1</v>
      </c>
      <c r="CZ50" s="8">
        <v>63.5</v>
      </c>
      <c r="DA50" s="4"/>
      <c r="DB50" s="8"/>
      <c r="DC50" s="7"/>
      <c r="DD50" s="7"/>
      <c r="DE50" s="2" t="s">
        <v>212</v>
      </c>
      <c r="DF50" s="2" t="s">
        <v>199</v>
      </c>
      <c r="DG50" s="2" t="s">
        <v>520</v>
      </c>
      <c r="DH50" s="2" t="s">
        <v>260</v>
      </c>
      <c r="DI50" s="2" t="s">
        <v>214</v>
      </c>
      <c r="DJ50" s="2" t="s">
        <v>202</v>
      </c>
      <c r="DK50" s="4">
        <v>2</v>
      </c>
      <c r="DL50" s="8">
        <v>171.46</v>
      </c>
      <c r="DM50" s="4">
        <v>1</v>
      </c>
      <c r="DN50" s="8">
        <v>85.73</v>
      </c>
      <c r="DO50" s="7">
        <v>1</v>
      </c>
      <c r="DP50" s="7">
        <v>1</v>
      </c>
      <c r="DQ50" s="2" t="s">
        <v>212</v>
      </c>
      <c r="DR50" s="2" t="s">
        <v>199</v>
      </c>
      <c r="DS50" s="2" t="s">
        <v>520</v>
      </c>
      <c r="DT50" s="2" t="s">
        <v>1088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199</v>
      </c>
      <c r="EE50" s="2" t="s">
        <v>339</v>
      </c>
      <c r="EF50" s="2" t="s">
        <v>726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199</v>
      </c>
      <c r="EQ50" s="2" t="s">
        <v>520</v>
      </c>
      <c r="ER50" s="2" t="s">
        <v>1089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199</v>
      </c>
      <c r="FC50" s="2" t="s">
        <v>226</v>
      </c>
      <c r="FD50" s="2" t="s">
        <v>667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238</v>
      </c>
      <c r="FP50" s="2" t="s">
        <v>715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1090</v>
      </c>
      <c r="GB50" s="2" t="s">
        <v>691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235</v>
      </c>
      <c r="GM50" s="2" t="s">
        <v>730</v>
      </c>
      <c r="GN50" s="2" t="s">
        <v>1091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212</v>
      </c>
      <c r="GX50" s="2" t="s">
        <v>199</v>
      </c>
      <c r="GY50" s="2" t="s">
        <v>232</v>
      </c>
      <c r="GZ50" s="2" t="s">
        <v>1092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520</v>
      </c>
      <c r="HL50" s="2" t="s">
        <v>730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199</v>
      </c>
      <c r="HW50" s="2" t="s">
        <v>236</v>
      </c>
      <c r="HX50" s="2" t="s">
        <v>1093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212</v>
      </c>
      <c r="IH50" s="2" t="s">
        <v>235</v>
      </c>
      <c r="II50" s="2" t="s">
        <v>238</v>
      </c>
      <c r="IJ50" s="2" t="s">
        <v>954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212</v>
      </c>
      <c r="IT50" s="2" t="s">
        <v>199</v>
      </c>
      <c r="IU50" s="2" t="s">
        <v>754</v>
      </c>
      <c r="IV50" s="2" t="s">
        <v>1094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212</v>
      </c>
      <c r="JF50" s="2" t="s">
        <v>199</v>
      </c>
      <c r="JG50" s="2" t="s">
        <v>372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242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202</v>
      </c>
      <c r="KD50" s="2" t="s">
        <v>202</v>
      </c>
      <c r="KE50" s="2" t="s">
        <v>202</v>
      </c>
      <c r="KF50" s="2" t="s">
        <v>202</v>
      </c>
      <c r="KG50" s="2" t="s">
        <v>202</v>
      </c>
      <c r="KH50" s="2" t="s">
        <v>202</v>
      </c>
      <c r="KI50" s="4"/>
      <c r="KJ50" s="8"/>
      <c r="KK50" s="4"/>
      <c r="KL50" s="8"/>
      <c r="KM50" s="7"/>
      <c r="KN50" s="7"/>
      <c r="KO50" s="2" t="s">
        <v>212</v>
      </c>
      <c r="KP50" s="2" t="s">
        <v>235</v>
      </c>
      <c r="KQ50" s="2" t="s">
        <v>946</v>
      </c>
      <c r="KR50" s="2" t="s">
        <v>1095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212</v>
      </c>
      <c r="LB50" s="2" t="s">
        <v>235</v>
      </c>
      <c r="LC50" s="2" t="s">
        <v>408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253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231</v>
      </c>
      <c r="LZ50" s="2" t="s">
        <v>199</v>
      </c>
      <c r="MA50" s="2" t="s">
        <v>202</v>
      </c>
      <c r="MB50" s="2" t="s">
        <v>202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253</v>
      </c>
      <c r="ML50" s="2" t="s">
        <v>199</v>
      </c>
      <c r="MM50" s="2" t="s">
        <v>202</v>
      </c>
      <c r="MN50" s="2" t="s">
        <v>202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253</v>
      </c>
      <c r="MX50" s="2" t="s">
        <v>199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212</v>
      </c>
      <c r="NJ50" s="2" t="s">
        <v>250</v>
      </c>
      <c r="NK50" s="2" t="s">
        <v>520</v>
      </c>
      <c r="NL50" s="2" t="s">
        <v>399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202</v>
      </c>
      <c r="NV50" s="2" t="s">
        <v>202</v>
      </c>
      <c r="NW50" s="2" t="s">
        <v>202</v>
      </c>
      <c r="NX50" s="2" t="s">
        <v>202</v>
      </c>
      <c r="NY50" s="2" t="s">
        <v>202</v>
      </c>
      <c r="NZ50" s="2" t="s">
        <v>202</v>
      </c>
      <c r="OA50" s="4"/>
      <c r="OB50" s="8"/>
      <c r="OC50" s="4"/>
      <c r="OD50" s="8"/>
      <c r="OE50" s="7"/>
      <c r="OF50" s="7"/>
      <c r="OG50" s="2" t="s">
        <v>253</v>
      </c>
      <c r="OH50" s="2" t="s">
        <v>199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212</v>
      </c>
      <c r="OT50" s="2" t="s">
        <v>199</v>
      </c>
      <c r="OU50" s="2" t="s">
        <v>254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242</v>
      </c>
      <c r="PF50" s="2" t="s">
        <v>199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231</v>
      </c>
      <c r="PR50" s="2" t="s">
        <v>235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202</v>
      </c>
      <c r="QD50" s="2" t="s">
        <v>202</v>
      </c>
      <c r="QE50" s="2" t="s">
        <v>202</v>
      </c>
      <c r="QF50" s="2" t="s">
        <v>202</v>
      </c>
      <c r="QG50" s="2" t="s">
        <v>202</v>
      </c>
      <c r="QH50" s="2" t="s">
        <v>202</v>
      </c>
      <c r="QI50" s="4"/>
      <c r="QJ50" s="8"/>
      <c r="QK50" s="4"/>
      <c r="QL50" s="8"/>
      <c r="QM50" s="7"/>
      <c r="QN50" s="7"/>
      <c r="QO50" s="2" t="s">
        <v>253</v>
      </c>
      <c r="QP50" s="2" t="s">
        <v>235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130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135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170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>
        <v>150</v>
      </c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1096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1081</v>
      </c>
      <c r="G51" s="2" t="s">
        <v>1081</v>
      </c>
      <c r="H51" s="2" t="s">
        <v>1081</v>
      </c>
      <c r="I51" s="2" t="s">
        <v>1082</v>
      </c>
      <c r="J51" s="2" t="s">
        <v>256</v>
      </c>
      <c r="K51" s="2" t="s">
        <v>1083</v>
      </c>
      <c r="L51" s="3">
        <v>91.8</v>
      </c>
      <c r="M51" s="3">
        <v>96.39</v>
      </c>
      <c r="N51" s="3">
        <v>183.99</v>
      </c>
      <c r="O51" s="2" t="s">
        <v>199</v>
      </c>
      <c r="P51" s="2" t="s">
        <v>427</v>
      </c>
      <c r="Q51" s="2" t="s">
        <v>201</v>
      </c>
      <c r="R51" s="2" t="s">
        <v>202</v>
      </c>
      <c r="S51" s="2" t="s">
        <v>1084</v>
      </c>
      <c r="T51" s="2" t="s">
        <v>204</v>
      </c>
      <c r="U51" s="2" t="s">
        <v>205</v>
      </c>
      <c r="V51" s="2" t="s">
        <v>206</v>
      </c>
      <c r="W51" s="2" t="s">
        <v>207</v>
      </c>
      <c r="X51" s="2" t="s">
        <v>941</v>
      </c>
      <c r="Y51" s="2" t="s">
        <v>520</v>
      </c>
      <c r="Z51" s="4">
        <v>205</v>
      </c>
      <c r="AA51" s="4">
        <f>=ROUNDDOWN(13.6666666666667,0)</f>
      </c>
      <c r="AB51" s="5">
        <v>15</v>
      </c>
      <c r="AC51" s="2" t="s">
        <v>1085</v>
      </c>
      <c r="AD51" s="4">
        <v>185</v>
      </c>
      <c r="AE51" s="4">
        <v>465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10</v>
      </c>
      <c r="AQ51" s="8">
        <v>973.53</v>
      </c>
      <c r="AR51" s="4">
        <v>12</v>
      </c>
      <c r="AS51" s="8">
        <v>1233.33</v>
      </c>
      <c r="AT51" s="7">
        <v>-0.1667</v>
      </c>
      <c r="AU51" s="7">
        <v>-0.2106</v>
      </c>
      <c r="AV51" s="4" t="s">
        <v>202</v>
      </c>
      <c r="AW51" s="8" t="s">
        <v>202</v>
      </c>
      <c r="AX51" s="4" t="s">
        <v>202</v>
      </c>
      <c r="AY51" s="8" t="s">
        <v>202</v>
      </c>
      <c r="AZ51" s="7" t="s">
        <v>202</v>
      </c>
      <c r="BA51" s="7" t="s">
        <v>202</v>
      </c>
      <c r="BB51" s="7">
        <v>0.7522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 t="s">
        <v>202</v>
      </c>
      <c r="BJ51" s="4">
        <v>10</v>
      </c>
      <c r="BK51" s="8">
        <v>973.53</v>
      </c>
      <c r="BL51" s="2" t="s">
        <v>1097</v>
      </c>
      <c r="BM51" s="7">
        <v>1</v>
      </c>
      <c r="BN51" s="7">
        <v>1</v>
      </c>
      <c r="BO51" s="4"/>
      <c r="BP51" s="8"/>
      <c r="BQ51" s="4">
        <v>1</v>
      </c>
      <c r="BR51" s="8">
        <v>105.57</v>
      </c>
      <c r="BS51" s="7">
        <v>-1</v>
      </c>
      <c r="BT51" s="7">
        <v>-1</v>
      </c>
      <c r="BU51" s="2" t="s">
        <v>212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2" t="s">
        <v>202</v>
      </c>
      <c r="CA51" s="4">
        <v>1</v>
      </c>
      <c r="CB51" s="8">
        <v>106.03</v>
      </c>
      <c r="CC51" s="4">
        <v>3</v>
      </c>
      <c r="CD51" s="8">
        <v>318.09</v>
      </c>
      <c r="CE51" s="7">
        <v>-0.6667</v>
      </c>
      <c r="CF51" s="7">
        <v>-0.6667</v>
      </c>
      <c r="CG51" s="2" t="s">
        <v>212</v>
      </c>
      <c r="CH51" s="2" t="s">
        <v>199</v>
      </c>
      <c r="CI51" s="2" t="s">
        <v>706</v>
      </c>
      <c r="CJ51" s="2" t="s">
        <v>1087</v>
      </c>
      <c r="CK51" s="2" t="s">
        <v>214</v>
      </c>
      <c r="CL51" s="2" t="s">
        <v>202</v>
      </c>
      <c r="CM51" s="4">
        <v>2</v>
      </c>
      <c r="CN51" s="8">
        <v>208.2</v>
      </c>
      <c r="CO51" s="4">
        <v>1</v>
      </c>
      <c r="CP51" s="8">
        <v>104.1</v>
      </c>
      <c r="CQ51" s="7">
        <v>1</v>
      </c>
      <c r="CR51" s="7">
        <v>1</v>
      </c>
      <c r="CS51" s="2" t="s">
        <v>212</v>
      </c>
      <c r="CT51" s="2" t="s">
        <v>199</v>
      </c>
      <c r="CU51" s="2" t="s">
        <v>520</v>
      </c>
      <c r="CV51" s="2" t="s">
        <v>1098</v>
      </c>
      <c r="CW51" s="2" t="s">
        <v>214</v>
      </c>
      <c r="CX51" s="2" t="s">
        <v>202</v>
      </c>
      <c r="CY51" s="4">
        <v>3</v>
      </c>
      <c r="CZ51" s="8">
        <v>250.61</v>
      </c>
      <c r="DA51" s="4"/>
      <c r="DB51" s="8"/>
      <c r="DC51" s="7"/>
      <c r="DD51" s="7"/>
      <c r="DE51" s="2" t="s">
        <v>212</v>
      </c>
      <c r="DF51" s="2" t="s">
        <v>199</v>
      </c>
      <c r="DG51" s="2" t="s">
        <v>520</v>
      </c>
      <c r="DH51" s="2" t="s">
        <v>415</v>
      </c>
      <c r="DI51" s="2" t="s">
        <v>214</v>
      </c>
      <c r="DJ51" s="2" t="s">
        <v>202</v>
      </c>
      <c r="DK51" s="4">
        <v>2</v>
      </c>
      <c r="DL51" s="8">
        <v>208.2</v>
      </c>
      <c r="DM51" s="4">
        <v>3</v>
      </c>
      <c r="DN51" s="8">
        <v>312.3</v>
      </c>
      <c r="DO51" s="7">
        <v>-0.3333</v>
      </c>
      <c r="DP51" s="7">
        <v>-0.3333</v>
      </c>
      <c r="DQ51" s="2" t="s">
        <v>212</v>
      </c>
      <c r="DR51" s="2" t="s">
        <v>199</v>
      </c>
      <c r="DS51" s="2" t="s">
        <v>520</v>
      </c>
      <c r="DT51" s="2" t="s">
        <v>1088</v>
      </c>
      <c r="DU51" s="2" t="s">
        <v>214</v>
      </c>
      <c r="DV51" s="2" t="s">
        <v>202</v>
      </c>
      <c r="DW51" s="4"/>
      <c r="DX51" s="8"/>
      <c r="DY51" s="4">
        <v>1</v>
      </c>
      <c r="DZ51" s="8">
        <v>96.39</v>
      </c>
      <c r="EA51" s="7">
        <v>-1</v>
      </c>
      <c r="EB51" s="7">
        <v>-1</v>
      </c>
      <c r="EC51" s="2" t="s">
        <v>212</v>
      </c>
      <c r="ED51" s="2" t="s">
        <v>199</v>
      </c>
      <c r="EE51" s="2" t="s">
        <v>339</v>
      </c>
      <c r="EF51" s="2" t="s">
        <v>1099</v>
      </c>
      <c r="EG51" s="2" t="s">
        <v>214</v>
      </c>
      <c r="EH51" s="2" t="s">
        <v>202</v>
      </c>
      <c r="EI51" s="4">
        <v>1</v>
      </c>
      <c r="EJ51" s="8">
        <v>104.1</v>
      </c>
      <c r="EK51" s="4">
        <v>1</v>
      </c>
      <c r="EL51" s="8">
        <v>104.1</v>
      </c>
      <c r="EM51" s="7"/>
      <c r="EN51" s="7"/>
      <c r="EO51" s="2" t="s">
        <v>212</v>
      </c>
      <c r="EP51" s="2" t="s">
        <v>199</v>
      </c>
      <c r="EQ51" s="2" t="s">
        <v>520</v>
      </c>
      <c r="ER51" s="2" t="s">
        <v>1100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226</v>
      </c>
      <c r="FD51" s="2" t="s">
        <v>1101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238</v>
      </c>
      <c r="FP51" s="2" t="s">
        <v>715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1090</v>
      </c>
      <c r="GB51" s="2" t="s">
        <v>1102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235</v>
      </c>
      <c r="GM51" s="2" t="s">
        <v>730</v>
      </c>
      <c r="GN51" s="2" t="s">
        <v>1103</v>
      </c>
      <c r="GO51" s="2" t="s">
        <v>214</v>
      </c>
      <c r="GP51" s="2" t="s">
        <v>202</v>
      </c>
      <c r="GQ51" s="4">
        <v>1</v>
      </c>
      <c r="GR51" s="8">
        <v>96.39</v>
      </c>
      <c r="GS51" s="4"/>
      <c r="GT51" s="8"/>
      <c r="GU51" s="7"/>
      <c r="GV51" s="7"/>
      <c r="GW51" s="2" t="s">
        <v>212</v>
      </c>
      <c r="GX51" s="2" t="s">
        <v>199</v>
      </c>
      <c r="GY51" s="2" t="s">
        <v>232</v>
      </c>
      <c r="GZ51" s="2" t="s">
        <v>613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520</v>
      </c>
      <c r="HL51" s="2" t="s">
        <v>1104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199</v>
      </c>
      <c r="HW51" s="2" t="s">
        <v>236</v>
      </c>
      <c r="HX51" s="2" t="s">
        <v>639</v>
      </c>
      <c r="HY51" s="2" t="s">
        <v>214</v>
      </c>
      <c r="HZ51" s="2" t="s">
        <v>202</v>
      </c>
      <c r="IA51" s="4"/>
      <c r="IB51" s="8"/>
      <c r="IC51" s="4">
        <v>2</v>
      </c>
      <c r="ID51" s="8">
        <v>192.78</v>
      </c>
      <c r="IE51" s="7">
        <v>-1</v>
      </c>
      <c r="IF51" s="7">
        <v>-1</v>
      </c>
      <c r="IG51" s="2" t="s">
        <v>212</v>
      </c>
      <c r="IH51" s="2" t="s">
        <v>199</v>
      </c>
      <c r="II51" s="2" t="s">
        <v>238</v>
      </c>
      <c r="IJ51" s="2" t="s">
        <v>269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212</v>
      </c>
      <c r="IT51" s="2" t="s">
        <v>199</v>
      </c>
      <c r="IU51" s="2" t="s">
        <v>754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212</v>
      </c>
      <c r="JF51" s="2" t="s">
        <v>199</v>
      </c>
      <c r="JG51" s="2" t="s">
        <v>372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242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202</v>
      </c>
      <c r="KD51" s="2" t="s">
        <v>202</v>
      </c>
      <c r="KE51" s="2" t="s">
        <v>202</v>
      </c>
      <c r="KF51" s="2" t="s">
        <v>202</v>
      </c>
      <c r="KG51" s="2" t="s">
        <v>202</v>
      </c>
      <c r="KH51" s="2" t="s">
        <v>202</v>
      </c>
      <c r="KI51" s="4"/>
      <c r="KJ51" s="8"/>
      <c r="KK51" s="4"/>
      <c r="KL51" s="8"/>
      <c r="KM51" s="7"/>
      <c r="KN51" s="7"/>
      <c r="KO51" s="2" t="s">
        <v>212</v>
      </c>
      <c r="KP51" s="2" t="s">
        <v>235</v>
      </c>
      <c r="KQ51" s="2" t="s">
        <v>946</v>
      </c>
      <c r="KR51" s="2" t="s">
        <v>1105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235</v>
      </c>
      <c r="LC51" s="2" t="s">
        <v>408</v>
      </c>
      <c r="LD51" s="2" t="s">
        <v>202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253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231</v>
      </c>
      <c r="LZ51" s="2" t="s">
        <v>199</v>
      </c>
      <c r="MA51" s="2" t="s">
        <v>202</v>
      </c>
      <c r="MB51" s="2" t="s">
        <v>202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253</v>
      </c>
      <c r="ML51" s="2" t="s">
        <v>199</v>
      </c>
      <c r="MM51" s="2" t="s">
        <v>202</v>
      </c>
      <c r="MN51" s="2" t="s">
        <v>202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253</v>
      </c>
      <c r="MX51" s="2" t="s">
        <v>199</v>
      </c>
      <c r="MY51" s="2" t="s">
        <v>202</v>
      </c>
      <c r="MZ51" s="2" t="s">
        <v>202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212</v>
      </c>
      <c r="NJ51" s="2" t="s">
        <v>250</v>
      </c>
      <c r="NK51" s="2" t="s">
        <v>520</v>
      </c>
      <c r="NL51" s="2" t="s">
        <v>1106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202</v>
      </c>
      <c r="NV51" s="2" t="s">
        <v>202</v>
      </c>
      <c r="NW51" s="2" t="s">
        <v>202</v>
      </c>
      <c r="NX51" s="2" t="s">
        <v>202</v>
      </c>
      <c r="NY51" s="2" t="s">
        <v>202</v>
      </c>
      <c r="NZ51" s="2" t="s">
        <v>202</v>
      </c>
      <c r="OA51" s="4"/>
      <c r="OB51" s="8"/>
      <c r="OC51" s="4"/>
      <c r="OD51" s="8"/>
      <c r="OE51" s="7"/>
      <c r="OF51" s="7"/>
      <c r="OG51" s="2" t="s">
        <v>253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212</v>
      </c>
      <c r="OT51" s="2" t="s">
        <v>199</v>
      </c>
      <c r="OU51" s="2" t="s">
        <v>254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242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231</v>
      </c>
      <c r="PR51" s="2" t="s">
        <v>235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202</v>
      </c>
      <c r="QD51" s="2" t="s">
        <v>202</v>
      </c>
      <c r="QE51" s="2" t="s">
        <v>202</v>
      </c>
      <c r="QF51" s="2" t="s">
        <v>202</v>
      </c>
      <c r="QG51" s="2" t="s">
        <v>202</v>
      </c>
      <c r="QH51" s="2" t="s">
        <v>202</v>
      </c>
      <c r="QI51" s="4"/>
      <c r="QJ51" s="8"/>
      <c r="QK51" s="4"/>
      <c r="QL51" s="8"/>
      <c r="QM51" s="7"/>
      <c r="QN51" s="7"/>
      <c r="QO51" s="2" t="s">
        <v>253</v>
      </c>
      <c r="QP51" s="2" t="s">
        <v>235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205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185</v>
      </c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>
        <v>110</v>
      </c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>
        <v>170</v>
      </c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1107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1081</v>
      </c>
      <c r="G52" s="2" t="s">
        <v>1081</v>
      </c>
      <c r="H52" s="2" t="s">
        <v>1081</v>
      </c>
      <c r="I52" s="2" t="s">
        <v>1108</v>
      </c>
      <c r="J52" s="2" t="s">
        <v>256</v>
      </c>
      <c r="K52" s="2" t="s">
        <v>393</v>
      </c>
      <c r="L52" s="3">
        <v>85</v>
      </c>
      <c r="M52" s="3">
        <v>89.24</v>
      </c>
      <c r="N52" s="3">
        <v>169.99</v>
      </c>
      <c r="O52" s="2" t="s">
        <v>1109</v>
      </c>
      <c r="P52" s="2" t="s">
        <v>394</v>
      </c>
      <c r="Q52" s="2" t="s">
        <v>201</v>
      </c>
      <c r="R52" s="2" t="s">
        <v>202</v>
      </c>
      <c r="S52" s="2" t="s">
        <v>1110</v>
      </c>
      <c r="T52" s="2" t="s">
        <v>204</v>
      </c>
      <c r="U52" s="2" t="s">
        <v>205</v>
      </c>
      <c r="V52" s="2" t="s">
        <v>206</v>
      </c>
      <c r="W52" s="2" t="s">
        <v>207</v>
      </c>
      <c r="X52" s="2" t="s">
        <v>703</v>
      </c>
      <c r="Y52" s="2" t="s">
        <v>1111</v>
      </c>
      <c r="Z52" s="4"/>
      <c r="AA52" s="4">
        <f>=ROUNDDOWN({0},0)</f>
      </c>
      <c r="AB52" s="5"/>
      <c r="AC52" s="2" t="s">
        <v>202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/>
      <c r="AQ52" s="8"/>
      <c r="AR52" s="4">
        <v>2</v>
      </c>
      <c r="AS52" s="8">
        <v>96.38</v>
      </c>
      <c r="AT52" s="7">
        <v>-1</v>
      </c>
      <c r="AU52" s="7">
        <v>-1</v>
      </c>
      <c r="AV52" s="4"/>
      <c r="AW52" s="8"/>
      <c r="AX52" s="4">
        <v>2</v>
      </c>
      <c r="AY52" s="8">
        <v>96.38</v>
      </c>
      <c r="AZ52" s="7">
        <v>-1</v>
      </c>
      <c r="BA52" s="7">
        <v>-1</v>
      </c>
      <c r="BB52" s="7"/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231</v>
      </c>
      <c r="BV52" s="2" t="s">
        <v>235</v>
      </c>
      <c r="BW52" s="2" t="s">
        <v>202</v>
      </c>
      <c r="BX52" s="2" t="s">
        <v>202</v>
      </c>
      <c r="BY52" s="2" t="s">
        <v>214</v>
      </c>
      <c r="BZ52" s="2" t="s">
        <v>202</v>
      </c>
      <c r="CA52" s="4"/>
      <c r="CB52" s="8"/>
      <c r="CC52" s="4"/>
      <c r="CD52" s="8"/>
      <c r="CE52" s="7"/>
      <c r="CF52" s="7"/>
      <c r="CG52" s="2" t="s">
        <v>212</v>
      </c>
      <c r="CH52" s="2" t="s">
        <v>235</v>
      </c>
      <c r="CI52" s="2" t="s">
        <v>535</v>
      </c>
      <c r="CJ52" s="2" t="s">
        <v>1112</v>
      </c>
      <c r="CK52" s="2" t="s">
        <v>509</v>
      </c>
      <c r="CL52" s="2" t="s">
        <v>202</v>
      </c>
      <c r="CM52" s="4"/>
      <c r="CN52" s="8"/>
      <c r="CO52" s="4"/>
      <c r="CP52" s="8"/>
      <c r="CQ52" s="7"/>
      <c r="CR52" s="7"/>
      <c r="CS52" s="2" t="s">
        <v>212</v>
      </c>
      <c r="CT52" s="2" t="s">
        <v>235</v>
      </c>
      <c r="CU52" s="2" t="s">
        <v>1113</v>
      </c>
      <c r="CV52" s="2" t="s">
        <v>1114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235</v>
      </c>
      <c r="DG52" s="2" t="s">
        <v>226</v>
      </c>
      <c r="DH52" s="2" t="s">
        <v>1115</v>
      </c>
      <c r="DI52" s="2" t="s">
        <v>509</v>
      </c>
      <c r="DJ52" s="2" t="s">
        <v>202</v>
      </c>
      <c r="DK52" s="4"/>
      <c r="DL52" s="8"/>
      <c r="DM52" s="4">
        <v>2</v>
      </c>
      <c r="DN52" s="8">
        <v>96.38</v>
      </c>
      <c r="DO52" s="7">
        <v>-1</v>
      </c>
      <c r="DP52" s="7">
        <v>-1</v>
      </c>
      <c r="DQ52" s="2" t="s">
        <v>212</v>
      </c>
      <c r="DR52" s="2" t="s">
        <v>235</v>
      </c>
      <c r="DS52" s="2" t="s">
        <v>1116</v>
      </c>
      <c r="DT52" s="2" t="s">
        <v>227</v>
      </c>
      <c r="DU52" s="2" t="s">
        <v>214</v>
      </c>
      <c r="DV52" s="2" t="s">
        <v>202</v>
      </c>
      <c r="DW52" s="4"/>
      <c r="DX52" s="8"/>
      <c r="DY52" s="4"/>
      <c r="DZ52" s="8"/>
      <c r="EA52" s="7"/>
      <c r="EB52" s="7"/>
      <c r="EC52" s="2" t="s">
        <v>212</v>
      </c>
      <c r="ED52" s="2" t="s">
        <v>235</v>
      </c>
      <c r="EE52" s="2" t="s">
        <v>1117</v>
      </c>
      <c r="EF52" s="2" t="s">
        <v>1118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235</v>
      </c>
      <c r="EQ52" s="2" t="s">
        <v>457</v>
      </c>
      <c r="ER52" s="2" t="s">
        <v>1105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235</v>
      </c>
      <c r="FC52" s="2" t="s">
        <v>645</v>
      </c>
      <c r="FD52" s="2" t="s">
        <v>1119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231</v>
      </c>
      <c r="FN52" s="2" t="s">
        <v>235</v>
      </c>
      <c r="FO52" s="2" t="s">
        <v>202</v>
      </c>
      <c r="FP52" s="2" t="s">
        <v>202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235</v>
      </c>
      <c r="GA52" s="2" t="s">
        <v>752</v>
      </c>
      <c r="GB52" s="2" t="s">
        <v>1120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253</v>
      </c>
      <c r="GL52" s="2" t="s">
        <v>235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253</v>
      </c>
      <c r="GX52" s="2" t="s">
        <v>235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235</v>
      </c>
      <c r="HK52" s="2" t="s">
        <v>521</v>
      </c>
      <c r="HL52" s="2" t="s">
        <v>504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253</v>
      </c>
      <c r="HV52" s="2" t="s">
        <v>235</v>
      </c>
      <c r="HW52" s="2" t="s">
        <v>202</v>
      </c>
      <c r="HX52" s="2" t="s">
        <v>202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253</v>
      </c>
      <c r="IH52" s="2" t="s">
        <v>235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212</v>
      </c>
      <c r="IT52" s="2" t="s">
        <v>235</v>
      </c>
      <c r="IU52" s="2" t="s">
        <v>456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253</v>
      </c>
      <c r="JF52" s="2" t="s">
        <v>235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242</v>
      </c>
      <c r="JR52" s="2" t="s">
        <v>235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202</v>
      </c>
      <c r="KD52" s="2" t="s">
        <v>202</v>
      </c>
      <c r="KE52" s="2" t="s">
        <v>202</v>
      </c>
      <c r="KF52" s="2" t="s">
        <v>202</v>
      </c>
      <c r="KG52" s="2" t="s">
        <v>202</v>
      </c>
      <c r="KH52" s="2" t="s">
        <v>202</v>
      </c>
      <c r="KI52" s="4"/>
      <c r="KJ52" s="8"/>
      <c r="KK52" s="4"/>
      <c r="KL52" s="8"/>
      <c r="KM52" s="7"/>
      <c r="KN52" s="7"/>
      <c r="KO52" s="2" t="s">
        <v>212</v>
      </c>
      <c r="KP52" s="2" t="s">
        <v>235</v>
      </c>
      <c r="KQ52" s="2" t="s">
        <v>1121</v>
      </c>
      <c r="KR52" s="2" t="s">
        <v>1122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253</v>
      </c>
      <c r="LB52" s="2" t="s">
        <v>235</v>
      </c>
      <c r="LC52" s="2" t="s">
        <v>202</v>
      </c>
      <c r="LD52" s="2" t="s">
        <v>202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253</v>
      </c>
      <c r="LN52" s="2" t="s">
        <v>235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231</v>
      </c>
      <c r="LZ52" s="2" t="s">
        <v>235</v>
      </c>
      <c r="MA52" s="2" t="s">
        <v>202</v>
      </c>
      <c r="MB52" s="2" t="s">
        <v>202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253</v>
      </c>
      <c r="ML52" s="2" t="s">
        <v>235</v>
      </c>
      <c r="MM52" s="2" t="s">
        <v>202</v>
      </c>
      <c r="MN52" s="2" t="s">
        <v>202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253</v>
      </c>
      <c r="MX52" s="2" t="s">
        <v>235</v>
      </c>
      <c r="MY52" s="2" t="s">
        <v>202</v>
      </c>
      <c r="MZ52" s="2" t="s">
        <v>202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212</v>
      </c>
      <c r="NJ52" s="2" t="s">
        <v>250</v>
      </c>
      <c r="NK52" s="2" t="s">
        <v>1123</v>
      </c>
      <c r="NL52" s="2" t="s">
        <v>1124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253</v>
      </c>
      <c r="NV52" s="2" t="s">
        <v>235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253</v>
      </c>
      <c r="OH52" s="2" t="s">
        <v>235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202</v>
      </c>
      <c r="OT52" s="2" t="s">
        <v>202</v>
      </c>
      <c r="OU52" s="2" t="s">
        <v>202</v>
      </c>
      <c r="OV52" s="2" t="s">
        <v>202</v>
      </c>
      <c r="OW52" s="2" t="s">
        <v>202</v>
      </c>
      <c r="OX52" s="2" t="s">
        <v>202</v>
      </c>
      <c r="OY52" s="4"/>
      <c r="OZ52" s="8"/>
      <c r="PA52" s="4"/>
      <c r="PB52" s="8"/>
      <c r="PC52" s="7"/>
      <c r="PD52" s="7"/>
      <c r="PE52" s="2" t="s">
        <v>242</v>
      </c>
      <c r="PF52" s="2" t="s">
        <v>235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253</v>
      </c>
      <c r="PR52" s="2" t="s">
        <v>235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202</v>
      </c>
      <c r="QD52" s="2" t="s">
        <v>202</v>
      </c>
      <c r="QE52" s="2" t="s">
        <v>202</v>
      </c>
      <c r="QF52" s="2" t="s">
        <v>202</v>
      </c>
      <c r="QG52" s="2" t="s">
        <v>202</v>
      </c>
      <c r="QH52" s="2" t="s">
        <v>202</v>
      </c>
      <c r="QI52" s="4"/>
      <c r="QJ52" s="8"/>
      <c r="QK52" s="4"/>
      <c r="QL52" s="8"/>
      <c r="QM52" s="7"/>
      <c r="QN52" s="7"/>
      <c r="QO52" s="2" t="s">
        <v>253</v>
      </c>
      <c r="QP52" s="2" t="s">
        <v>235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1125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1081</v>
      </c>
      <c r="G53" s="2" t="s">
        <v>1081</v>
      </c>
      <c r="H53" s="2" t="s">
        <v>1081</v>
      </c>
      <c r="I53" s="2" t="s">
        <v>1108</v>
      </c>
      <c r="J53" s="2" t="s">
        <v>197</v>
      </c>
      <c r="K53" s="2" t="s">
        <v>198</v>
      </c>
      <c r="L53" s="3">
        <v>75.6</v>
      </c>
      <c r="M53" s="3">
        <v>79.38</v>
      </c>
      <c r="N53" s="3">
        <v>151.99</v>
      </c>
      <c r="O53" s="2" t="s">
        <v>1109</v>
      </c>
      <c r="P53" s="2" t="s">
        <v>1126</v>
      </c>
      <c r="Q53" s="2" t="s">
        <v>201</v>
      </c>
      <c r="R53" s="2" t="s">
        <v>202</v>
      </c>
      <c r="S53" s="2" t="s">
        <v>1127</v>
      </c>
      <c r="T53" s="2" t="s">
        <v>204</v>
      </c>
      <c r="U53" s="2" t="s">
        <v>205</v>
      </c>
      <c r="V53" s="2" t="s">
        <v>206</v>
      </c>
      <c r="W53" s="2" t="s">
        <v>207</v>
      </c>
      <c r="X53" s="2" t="s">
        <v>941</v>
      </c>
      <c r="Y53" s="2" t="s">
        <v>1128</v>
      </c>
      <c r="Z53" s="4"/>
      <c r="AA53" s="4">
        <f>=ROUNDDOWN({0},0)</f>
      </c>
      <c r="AB53" s="5">
        <v>6</v>
      </c>
      <c r="AC53" s="2" t="s">
        <v>202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/>
      <c r="AQ53" s="8"/>
      <c r="AR53" s="4">
        <v>1</v>
      </c>
      <c r="AS53" s="8">
        <v>86.94</v>
      </c>
      <c r="AT53" s="7">
        <v>-1</v>
      </c>
      <c r="AU53" s="7">
        <v>-1</v>
      </c>
      <c r="AV53" s="4" t="s">
        <v>202</v>
      </c>
      <c r="AW53" s="8" t="s">
        <v>202</v>
      </c>
      <c r="AX53" s="4">
        <v>2</v>
      </c>
      <c r="AY53" s="8">
        <v>192.51</v>
      </c>
      <c r="AZ53" s="7" t="s">
        <v>202</v>
      </c>
      <c r="BA53" s="7" t="s">
        <v>202</v>
      </c>
      <c r="BB53" s="7"/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 t="s">
        <v>202</v>
      </c>
      <c r="BJ53" s="4"/>
      <c r="BK53" s="8"/>
      <c r="BL53" s="2" t="s">
        <v>1129</v>
      </c>
      <c r="BM53" s="7"/>
      <c r="BN53" s="7"/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212</v>
      </c>
      <c r="BV53" s="2" t="s">
        <v>235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235</v>
      </c>
      <c r="CI53" s="2" t="s">
        <v>1130</v>
      </c>
      <c r="CJ53" s="2" t="s">
        <v>1131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235</v>
      </c>
      <c r="CU53" s="2" t="s">
        <v>1113</v>
      </c>
      <c r="CV53" s="2" t="s">
        <v>1132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212</v>
      </c>
      <c r="DF53" s="2" t="s">
        <v>235</v>
      </c>
      <c r="DG53" s="2" t="s">
        <v>226</v>
      </c>
      <c r="DH53" s="2" t="s">
        <v>749</v>
      </c>
      <c r="DI53" s="2" t="s">
        <v>509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235</v>
      </c>
      <c r="DS53" s="2" t="s">
        <v>1116</v>
      </c>
      <c r="DT53" s="2" t="s">
        <v>749</v>
      </c>
      <c r="DU53" s="2" t="s">
        <v>214</v>
      </c>
      <c r="DV53" s="2" t="s">
        <v>202</v>
      </c>
      <c r="DW53" s="4"/>
      <c r="DX53" s="8"/>
      <c r="DY53" s="4"/>
      <c r="DZ53" s="8"/>
      <c r="EA53" s="7"/>
      <c r="EB53" s="7"/>
      <c r="EC53" s="2" t="s">
        <v>212</v>
      </c>
      <c r="ED53" s="2" t="s">
        <v>235</v>
      </c>
      <c r="EE53" s="2" t="s">
        <v>1133</v>
      </c>
      <c r="EF53" s="2" t="s">
        <v>315</v>
      </c>
      <c r="EG53" s="2" t="s">
        <v>214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235</v>
      </c>
      <c r="EQ53" s="2" t="s">
        <v>457</v>
      </c>
      <c r="ER53" s="2" t="s">
        <v>1133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235</v>
      </c>
      <c r="FC53" s="2" t="s">
        <v>645</v>
      </c>
      <c r="FD53" s="2" t="s">
        <v>1134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235</v>
      </c>
      <c r="FO53" s="2" t="s">
        <v>1130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235</v>
      </c>
      <c r="GA53" s="2" t="s">
        <v>752</v>
      </c>
      <c r="GB53" s="2" t="s">
        <v>1119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253</v>
      </c>
      <c r="GL53" s="2" t="s">
        <v>235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253</v>
      </c>
      <c r="GX53" s="2" t="s">
        <v>235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235</v>
      </c>
      <c r="HK53" s="2" t="s">
        <v>1128</v>
      </c>
      <c r="HL53" s="2" t="s">
        <v>798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235</v>
      </c>
      <c r="HW53" s="2" t="s">
        <v>1130</v>
      </c>
      <c r="HX53" s="2" t="s">
        <v>1135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253</v>
      </c>
      <c r="IH53" s="2" t="s">
        <v>235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235</v>
      </c>
      <c r="IU53" s="2" t="s">
        <v>754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253</v>
      </c>
      <c r="JF53" s="2" t="s">
        <v>235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242</v>
      </c>
      <c r="JR53" s="2" t="s">
        <v>235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202</v>
      </c>
      <c r="KD53" s="2" t="s">
        <v>202</v>
      </c>
      <c r="KE53" s="2" t="s">
        <v>202</v>
      </c>
      <c r="KF53" s="2" t="s">
        <v>202</v>
      </c>
      <c r="KG53" s="2" t="s">
        <v>202</v>
      </c>
      <c r="KH53" s="2" t="s">
        <v>202</v>
      </c>
      <c r="KI53" s="4"/>
      <c r="KJ53" s="8"/>
      <c r="KK53" s="4"/>
      <c r="KL53" s="8"/>
      <c r="KM53" s="7"/>
      <c r="KN53" s="7"/>
      <c r="KO53" s="2" t="s">
        <v>212</v>
      </c>
      <c r="KP53" s="2" t="s">
        <v>235</v>
      </c>
      <c r="KQ53" s="2" t="s">
        <v>1121</v>
      </c>
      <c r="KR53" s="2" t="s">
        <v>1079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253</v>
      </c>
      <c r="LB53" s="2" t="s">
        <v>235</v>
      </c>
      <c r="LC53" s="2" t="s">
        <v>202</v>
      </c>
      <c r="LD53" s="2" t="s">
        <v>202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235</v>
      </c>
      <c r="LO53" s="2" t="s">
        <v>566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231</v>
      </c>
      <c r="LZ53" s="2" t="s">
        <v>235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253</v>
      </c>
      <c r="ML53" s="2" t="s">
        <v>235</v>
      </c>
      <c r="MM53" s="2" t="s">
        <v>202</v>
      </c>
      <c r="MN53" s="2" t="s">
        <v>202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253</v>
      </c>
      <c r="MX53" s="2" t="s">
        <v>235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212</v>
      </c>
      <c r="NJ53" s="2" t="s">
        <v>235</v>
      </c>
      <c r="NK53" s="2" t="s">
        <v>315</v>
      </c>
      <c r="NL53" s="2" t="s">
        <v>961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253</v>
      </c>
      <c r="NV53" s="2" t="s">
        <v>235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253</v>
      </c>
      <c r="OH53" s="2" t="s">
        <v>235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202</v>
      </c>
      <c r="OT53" s="2" t="s">
        <v>202</v>
      </c>
      <c r="OU53" s="2" t="s">
        <v>202</v>
      </c>
      <c r="OV53" s="2" t="s">
        <v>202</v>
      </c>
      <c r="OW53" s="2" t="s">
        <v>202</v>
      </c>
      <c r="OX53" s="2" t="s">
        <v>202</v>
      </c>
      <c r="OY53" s="4"/>
      <c r="OZ53" s="8"/>
      <c r="PA53" s="4"/>
      <c r="PB53" s="8"/>
      <c r="PC53" s="7"/>
      <c r="PD53" s="7"/>
      <c r="PE53" s="2" t="s">
        <v>242</v>
      </c>
      <c r="PF53" s="2" t="s">
        <v>235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253</v>
      </c>
      <c r="PR53" s="2" t="s">
        <v>235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253</v>
      </c>
      <c r="QD53" s="2" t="s">
        <v>235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253</v>
      </c>
      <c r="QP53" s="2" t="s">
        <v>235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1136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1081</v>
      </c>
      <c r="G54" s="2" t="s">
        <v>1081</v>
      </c>
      <c r="H54" s="2" t="s">
        <v>1081</v>
      </c>
      <c r="I54" s="2" t="s">
        <v>1108</v>
      </c>
      <c r="J54" s="2" t="s">
        <v>256</v>
      </c>
      <c r="K54" s="2" t="s">
        <v>198</v>
      </c>
      <c r="L54" s="3">
        <v>91.8</v>
      </c>
      <c r="M54" s="3">
        <v>96.39</v>
      </c>
      <c r="N54" s="3">
        <v>183.99</v>
      </c>
      <c r="O54" s="2" t="s">
        <v>530</v>
      </c>
      <c r="P54" s="2" t="s">
        <v>1126</v>
      </c>
      <c r="Q54" s="2" t="s">
        <v>201</v>
      </c>
      <c r="R54" s="2" t="s">
        <v>202</v>
      </c>
      <c r="S54" s="2" t="s">
        <v>1127</v>
      </c>
      <c r="T54" s="2" t="s">
        <v>204</v>
      </c>
      <c r="U54" s="2" t="s">
        <v>205</v>
      </c>
      <c r="V54" s="2" t="s">
        <v>206</v>
      </c>
      <c r="W54" s="2" t="s">
        <v>207</v>
      </c>
      <c r="X54" s="2" t="s">
        <v>941</v>
      </c>
      <c r="Y54" s="2" t="s">
        <v>1128</v>
      </c>
      <c r="Z54" s="4"/>
      <c r="AA54" s="4">
        <f>=ROUNDDOWN({0},0)</f>
      </c>
      <c r="AB54" s="5">
        <v>6</v>
      </c>
      <c r="AC54" s="2" t="s">
        <v>202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/>
      <c r="AQ54" s="8"/>
      <c r="AR54" s="4">
        <v>1</v>
      </c>
      <c r="AS54" s="8">
        <v>105.57</v>
      </c>
      <c r="AT54" s="7">
        <v>-1</v>
      </c>
      <c r="AU54" s="7">
        <v>-1</v>
      </c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/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/>
      <c r="BK54" s="8"/>
      <c r="BL54" s="2" t="s">
        <v>1129</v>
      </c>
      <c r="BM54" s="7"/>
      <c r="BN54" s="7"/>
      <c r="BO54" s="4"/>
      <c r="BP54" s="8"/>
      <c r="BQ54" s="4">
        <v>1</v>
      </c>
      <c r="BR54" s="8">
        <v>105.57</v>
      </c>
      <c r="BS54" s="7">
        <v>-1</v>
      </c>
      <c r="BT54" s="7">
        <v>-1</v>
      </c>
      <c r="BU54" s="2" t="s">
        <v>212</v>
      </c>
      <c r="BV54" s="2" t="s">
        <v>235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235</v>
      </c>
      <c r="CI54" s="2" t="s">
        <v>1137</v>
      </c>
      <c r="CJ54" s="2" t="s">
        <v>1138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235</v>
      </c>
      <c r="CU54" s="2" t="s">
        <v>1113</v>
      </c>
      <c r="CV54" s="2" t="s">
        <v>1139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212</v>
      </c>
      <c r="DF54" s="2" t="s">
        <v>235</v>
      </c>
      <c r="DG54" s="2" t="s">
        <v>226</v>
      </c>
      <c r="DH54" s="2" t="s">
        <v>1140</v>
      </c>
      <c r="DI54" s="2" t="s">
        <v>214</v>
      </c>
      <c r="DJ54" s="2" t="s">
        <v>202</v>
      </c>
      <c r="DK54" s="4"/>
      <c r="DL54" s="8"/>
      <c r="DM54" s="4"/>
      <c r="DN54" s="8"/>
      <c r="DO54" s="7"/>
      <c r="DP54" s="7"/>
      <c r="DQ54" s="2" t="s">
        <v>212</v>
      </c>
      <c r="DR54" s="2" t="s">
        <v>235</v>
      </c>
      <c r="DS54" s="2" t="s">
        <v>1116</v>
      </c>
      <c r="DT54" s="2" t="s">
        <v>950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235</v>
      </c>
      <c r="EE54" s="2" t="s">
        <v>1133</v>
      </c>
      <c r="EF54" s="2" t="s">
        <v>1141</v>
      </c>
      <c r="EG54" s="2" t="s">
        <v>214</v>
      </c>
      <c r="EH54" s="2" t="s">
        <v>202</v>
      </c>
      <c r="EI54" s="4"/>
      <c r="EJ54" s="8"/>
      <c r="EK54" s="4"/>
      <c r="EL54" s="8"/>
      <c r="EM54" s="7"/>
      <c r="EN54" s="7"/>
      <c r="EO54" s="2" t="s">
        <v>212</v>
      </c>
      <c r="EP54" s="2" t="s">
        <v>235</v>
      </c>
      <c r="EQ54" s="2" t="s">
        <v>457</v>
      </c>
      <c r="ER54" s="2" t="s">
        <v>1142</v>
      </c>
      <c r="ES54" s="2" t="s">
        <v>214</v>
      </c>
      <c r="ET54" s="2" t="s">
        <v>202</v>
      </c>
      <c r="EU54" s="4"/>
      <c r="EV54" s="8"/>
      <c r="EW54" s="4"/>
      <c r="EX54" s="8"/>
      <c r="EY54" s="7"/>
      <c r="EZ54" s="7"/>
      <c r="FA54" s="2" t="s">
        <v>212</v>
      </c>
      <c r="FB54" s="2" t="s">
        <v>235</v>
      </c>
      <c r="FC54" s="2" t="s">
        <v>645</v>
      </c>
      <c r="FD54" s="2" t="s">
        <v>764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235</v>
      </c>
      <c r="FO54" s="2" t="s">
        <v>1137</v>
      </c>
      <c r="FP54" s="2" t="s">
        <v>1143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235</v>
      </c>
      <c r="GA54" s="2" t="s">
        <v>752</v>
      </c>
      <c r="GB54" s="2" t="s">
        <v>1014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253</v>
      </c>
      <c r="GL54" s="2" t="s">
        <v>235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253</v>
      </c>
      <c r="GX54" s="2" t="s">
        <v>235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235</v>
      </c>
      <c r="HK54" s="2" t="s">
        <v>1128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235</v>
      </c>
      <c r="HW54" s="2" t="s">
        <v>1137</v>
      </c>
      <c r="HX54" s="2" t="s">
        <v>385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253</v>
      </c>
      <c r="IH54" s="2" t="s">
        <v>235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212</v>
      </c>
      <c r="IT54" s="2" t="s">
        <v>235</v>
      </c>
      <c r="IU54" s="2" t="s">
        <v>754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253</v>
      </c>
      <c r="JF54" s="2" t="s">
        <v>235</v>
      </c>
      <c r="JG54" s="2" t="s">
        <v>202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242</v>
      </c>
      <c r="JR54" s="2" t="s">
        <v>235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202</v>
      </c>
      <c r="KD54" s="2" t="s">
        <v>202</v>
      </c>
      <c r="KE54" s="2" t="s">
        <v>202</v>
      </c>
      <c r="KF54" s="2" t="s">
        <v>202</v>
      </c>
      <c r="KG54" s="2" t="s">
        <v>202</v>
      </c>
      <c r="KH54" s="2" t="s">
        <v>202</v>
      </c>
      <c r="KI54" s="4"/>
      <c r="KJ54" s="8"/>
      <c r="KK54" s="4"/>
      <c r="KL54" s="8"/>
      <c r="KM54" s="7"/>
      <c r="KN54" s="7"/>
      <c r="KO54" s="2" t="s">
        <v>212</v>
      </c>
      <c r="KP54" s="2" t="s">
        <v>235</v>
      </c>
      <c r="KQ54" s="2" t="s">
        <v>1121</v>
      </c>
      <c r="KR54" s="2" t="s">
        <v>1144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253</v>
      </c>
      <c r="LB54" s="2" t="s">
        <v>235</v>
      </c>
      <c r="LC54" s="2" t="s">
        <v>202</v>
      </c>
      <c r="LD54" s="2" t="s">
        <v>202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235</v>
      </c>
      <c r="LO54" s="2" t="s">
        <v>1137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231</v>
      </c>
      <c r="LZ54" s="2" t="s">
        <v>235</v>
      </c>
      <c r="MA54" s="2" t="s">
        <v>202</v>
      </c>
      <c r="MB54" s="2" t="s">
        <v>202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253</v>
      </c>
      <c r="ML54" s="2" t="s">
        <v>235</v>
      </c>
      <c r="MM54" s="2" t="s">
        <v>202</v>
      </c>
      <c r="MN54" s="2" t="s">
        <v>202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253</v>
      </c>
      <c r="MX54" s="2" t="s">
        <v>235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212</v>
      </c>
      <c r="NJ54" s="2" t="s">
        <v>235</v>
      </c>
      <c r="NK54" s="2" t="s">
        <v>315</v>
      </c>
      <c r="NL54" s="2" t="s">
        <v>889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253</v>
      </c>
      <c r="NV54" s="2" t="s">
        <v>235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253</v>
      </c>
      <c r="OH54" s="2" t="s">
        <v>235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202</v>
      </c>
      <c r="OT54" s="2" t="s">
        <v>202</v>
      </c>
      <c r="OU54" s="2" t="s">
        <v>202</v>
      </c>
      <c r="OV54" s="2" t="s">
        <v>202</v>
      </c>
      <c r="OW54" s="2" t="s">
        <v>202</v>
      </c>
      <c r="OX54" s="2" t="s">
        <v>202</v>
      </c>
      <c r="OY54" s="4"/>
      <c r="OZ54" s="8"/>
      <c r="PA54" s="4"/>
      <c r="PB54" s="8"/>
      <c r="PC54" s="7"/>
      <c r="PD54" s="7"/>
      <c r="PE54" s="2" t="s">
        <v>242</v>
      </c>
      <c r="PF54" s="2" t="s">
        <v>235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253</v>
      </c>
      <c r="PR54" s="2" t="s">
        <v>235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253</v>
      </c>
      <c r="QD54" s="2" t="s">
        <v>235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253</v>
      </c>
      <c r="QP54" s="2" t="s">
        <v>235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1145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1146</v>
      </c>
      <c r="G55" s="2" t="s">
        <v>1146</v>
      </c>
      <c r="H55" s="2" t="s">
        <v>1146</v>
      </c>
      <c r="I55" s="2" t="s">
        <v>1147</v>
      </c>
      <c r="J55" s="2" t="s">
        <v>197</v>
      </c>
      <c r="K55" s="2" t="s">
        <v>1148</v>
      </c>
      <c r="L55" s="3">
        <v>70</v>
      </c>
      <c r="M55" s="3">
        <v>73.49</v>
      </c>
      <c r="N55" s="3">
        <v>139.99</v>
      </c>
      <c r="O55" s="2" t="s">
        <v>199</v>
      </c>
      <c r="P55" s="2" t="s">
        <v>427</v>
      </c>
      <c r="Q55" s="2" t="s">
        <v>201</v>
      </c>
      <c r="R55" s="2" t="s">
        <v>202</v>
      </c>
      <c r="S55" s="2" t="s">
        <v>1149</v>
      </c>
      <c r="T55" s="2" t="s">
        <v>204</v>
      </c>
      <c r="U55" s="2" t="s">
        <v>205</v>
      </c>
      <c r="V55" s="2" t="s">
        <v>1150</v>
      </c>
      <c r="W55" s="2" t="s">
        <v>941</v>
      </c>
      <c r="X55" s="2" t="s">
        <v>703</v>
      </c>
      <c r="Y55" s="2" t="s">
        <v>228</v>
      </c>
      <c r="Z55" s="4">
        <v>418</v>
      </c>
      <c r="AA55" s="4">
        <f>=ROUNDDOWN(27.8666666666667,0)</f>
      </c>
      <c r="AB55" s="5">
        <v>15</v>
      </c>
      <c r="AC55" s="2" t="s">
        <v>210</v>
      </c>
      <c r="AD55" s="4">
        <v>80</v>
      </c>
      <c r="AE55" s="4">
        <v>180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7</v>
      </c>
      <c r="AQ55" s="8">
        <v>537.59</v>
      </c>
      <c r="AR55" s="4">
        <v>14</v>
      </c>
      <c r="AS55" s="8">
        <v>1088.36</v>
      </c>
      <c r="AT55" s="7">
        <v>-0.5</v>
      </c>
      <c r="AU55" s="7">
        <v>-0.5061</v>
      </c>
      <c r="AV55" s="4">
        <v>8</v>
      </c>
      <c r="AW55" s="8">
        <v>632.95</v>
      </c>
      <c r="AX55" s="4">
        <v>23</v>
      </c>
      <c r="AY55" s="8">
        <v>1935.53</v>
      </c>
      <c r="AZ55" s="7">
        <v>-0.6522</v>
      </c>
      <c r="BA55" s="7">
        <v>-0.673</v>
      </c>
      <c r="BB55" s="7">
        <v>0.8493</v>
      </c>
      <c r="BC55" s="4">
        <v>13</v>
      </c>
      <c r="BD55" s="8">
        <v>984.82</v>
      </c>
      <c r="BE55" s="4">
        <v>39</v>
      </c>
      <c r="BF55" s="8">
        <v>3268.81</v>
      </c>
      <c r="BG55" s="7">
        <v>-0.6667</v>
      </c>
      <c r="BH55" s="7">
        <v>-0.6987</v>
      </c>
      <c r="BI55" s="7">
        <v>0.6427</v>
      </c>
      <c r="BJ55" s="4">
        <v>7</v>
      </c>
      <c r="BK55" s="8">
        <v>537.59</v>
      </c>
      <c r="BL55" s="2" t="s">
        <v>1151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1152</v>
      </c>
      <c r="BY55" s="2" t="s">
        <v>214</v>
      </c>
      <c r="BZ55" s="2" t="s">
        <v>202</v>
      </c>
      <c r="CA55" s="4"/>
      <c r="CB55" s="8"/>
      <c r="CC55" s="4">
        <v>1</v>
      </c>
      <c r="CD55" s="8">
        <v>80.85</v>
      </c>
      <c r="CE55" s="7">
        <v>-1</v>
      </c>
      <c r="CF55" s="7">
        <v>-1</v>
      </c>
      <c r="CG55" s="2" t="s">
        <v>212</v>
      </c>
      <c r="CH55" s="2" t="s">
        <v>199</v>
      </c>
      <c r="CI55" s="2" t="s">
        <v>705</v>
      </c>
      <c r="CJ55" s="2" t="s">
        <v>1153</v>
      </c>
      <c r="CK55" s="2" t="s">
        <v>214</v>
      </c>
      <c r="CL55" s="2" t="s">
        <v>202</v>
      </c>
      <c r="CM55" s="4">
        <v>1</v>
      </c>
      <c r="CN55" s="8">
        <v>78.11</v>
      </c>
      <c r="CO55" s="4">
        <v>6</v>
      </c>
      <c r="CP55" s="8">
        <v>468.66</v>
      </c>
      <c r="CQ55" s="7">
        <v>-0.8333</v>
      </c>
      <c r="CR55" s="7">
        <v>-0.8333</v>
      </c>
      <c r="CS55" s="2" t="s">
        <v>212</v>
      </c>
      <c r="CT55" s="2" t="s">
        <v>199</v>
      </c>
      <c r="CU55" s="2" t="s">
        <v>947</v>
      </c>
      <c r="CV55" s="2" t="s">
        <v>948</v>
      </c>
      <c r="CW55" s="2" t="s">
        <v>214</v>
      </c>
      <c r="CX55" s="2" t="s">
        <v>202</v>
      </c>
      <c r="CY55" s="4">
        <v>2</v>
      </c>
      <c r="CZ55" s="8">
        <v>147.04</v>
      </c>
      <c r="DA55" s="4">
        <v>2</v>
      </c>
      <c r="DB55" s="8">
        <v>154.78</v>
      </c>
      <c r="DC55" s="7"/>
      <c r="DD55" s="7">
        <v>-0.05</v>
      </c>
      <c r="DE55" s="2" t="s">
        <v>212</v>
      </c>
      <c r="DF55" s="2" t="s">
        <v>199</v>
      </c>
      <c r="DG55" s="2" t="s">
        <v>276</v>
      </c>
      <c r="DH55" s="2" t="s">
        <v>877</v>
      </c>
      <c r="DI55" s="2" t="s">
        <v>214</v>
      </c>
      <c r="DJ55" s="2" t="s">
        <v>202</v>
      </c>
      <c r="DK55" s="4">
        <v>4</v>
      </c>
      <c r="DL55" s="8">
        <v>312.44</v>
      </c>
      <c r="DM55" s="4">
        <v>2</v>
      </c>
      <c r="DN55" s="8">
        <v>156.22</v>
      </c>
      <c r="DO55" s="7">
        <v>1</v>
      </c>
      <c r="DP55" s="7">
        <v>1</v>
      </c>
      <c r="DQ55" s="2" t="s">
        <v>212</v>
      </c>
      <c r="DR55" s="2" t="s">
        <v>199</v>
      </c>
      <c r="DS55" s="2" t="s">
        <v>252</v>
      </c>
      <c r="DT55" s="2" t="s">
        <v>276</v>
      </c>
      <c r="DU55" s="2" t="s">
        <v>214</v>
      </c>
      <c r="DV55" s="2" t="s">
        <v>202</v>
      </c>
      <c r="DW55" s="4"/>
      <c r="DX55" s="8"/>
      <c r="DY55" s="4">
        <v>1</v>
      </c>
      <c r="DZ55" s="8">
        <v>73.49</v>
      </c>
      <c r="EA55" s="7">
        <v>-1</v>
      </c>
      <c r="EB55" s="7">
        <v>-1</v>
      </c>
      <c r="EC55" s="2" t="s">
        <v>212</v>
      </c>
      <c r="ED55" s="2" t="s">
        <v>199</v>
      </c>
      <c r="EE55" s="2" t="s">
        <v>722</v>
      </c>
      <c r="EF55" s="2" t="s">
        <v>1154</v>
      </c>
      <c r="EG55" s="2" t="s">
        <v>214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252</v>
      </c>
      <c r="ER55" s="2" t="s">
        <v>403</v>
      </c>
      <c r="ES55" s="2" t="s">
        <v>214</v>
      </c>
      <c r="ET55" s="2" t="s">
        <v>202</v>
      </c>
      <c r="EU55" s="4"/>
      <c r="EV55" s="8"/>
      <c r="EW55" s="4">
        <v>2</v>
      </c>
      <c r="EX55" s="8">
        <v>154.36</v>
      </c>
      <c r="EY55" s="7">
        <v>-1</v>
      </c>
      <c r="EZ55" s="7">
        <v>-1</v>
      </c>
      <c r="FA55" s="2" t="s">
        <v>212</v>
      </c>
      <c r="FB55" s="2" t="s">
        <v>199</v>
      </c>
      <c r="FC55" s="2" t="s">
        <v>1155</v>
      </c>
      <c r="FD55" s="2" t="s">
        <v>247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238</v>
      </c>
      <c r="FP55" s="2" t="s">
        <v>1156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404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231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253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252</v>
      </c>
      <c r="HL55" s="2" t="s">
        <v>507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236</v>
      </c>
      <c r="HX55" s="2" t="s">
        <v>1157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212</v>
      </c>
      <c r="IH55" s="2" t="s">
        <v>199</v>
      </c>
      <c r="II55" s="2" t="s">
        <v>368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212</v>
      </c>
      <c r="IT55" s="2" t="s">
        <v>199</v>
      </c>
      <c r="IU55" s="2" t="s">
        <v>1158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212</v>
      </c>
      <c r="JF55" s="2" t="s">
        <v>199</v>
      </c>
      <c r="JG55" s="2" t="s">
        <v>372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242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202</v>
      </c>
      <c r="KD55" s="2" t="s">
        <v>202</v>
      </c>
      <c r="KE55" s="2" t="s">
        <v>202</v>
      </c>
      <c r="KF55" s="2" t="s">
        <v>202</v>
      </c>
      <c r="KG55" s="2" t="s">
        <v>202</v>
      </c>
      <c r="KH55" s="2" t="s">
        <v>202</v>
      </c>
      <c r="KI55" s="4"/>
      <c r="KJ55" s="8"/>
      <c r="KK55" s="4"/>
      <c r="KL55" s="8"/>
      <c r="KM55" s="7"/>
      <c r="KN55" s="7"/>
      <c r="KO55" s="2" t="s">
        <v>212</v>
      </c>
      <c r="KP55" s="2" t="s">
        <v>235</v>
      </c>
      <c r="KQ55" s="2" t="s">
        <v>1121</v>
      </c>
      <c r="KR55" s="2" t="s">
        <v>1159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235</v>
      </c>
      <c r="LC55" s="2" t="s">
        <v>408</v>
      </c>
      <c r="LD55" s="2" t="s">
        <v>1160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253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199</v>
      </c>
      <c r="MA55" s="2" t="s">
        <v>247</v>
      </c>
      <c r="MB55" s="2" t="s">
        <v>202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253</v>
      </c>
      <c r="ML55" s="2" t="s">
        <v>199</v>
      </c>
      <c r="MM55" s="2" t="s">
        <v>202</v>
      </c>
      <c r="MN55" s="2" t="s">
        <v>202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253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212</v>
      </c>
      <c r="NJ55" s="2" t="s">
        <v>250</v>
      </c>
      <c r="NK55" s="2" t="s">
        <v>1161</v>
      </c>
      <c r="NL55" s="2" t="s">
        <v>1162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202</v>
      </c>
      <c r="NV55" s="2" t="s">
        <v>202</v>
      </c>
      <c r="NW55" s="2" t="s">
        <v>202</v>
      </c>
      <c r="NX55" s="2" t="s">
        <v>202</v>
      </c>
      <c r="NY55" s="2" t="s">
        <v>202</v>
      </c>
      <c r="NZ55" s="2" t="s">
        <v>202</v>
      </c>
      <c r="OA55" s="4"/>
      <c r="OB55" s="8"/>
      <c r="OC55" s="4"/>
      <c r="OD55" s="8"/>
      <c r="OE55" s="7"/>
      <c r="OF55" s="7"/>
      <c r="OG55" s="2" t="s">
        <v>253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212</v>
      </c>
      <c r="OT55" s="2" t="s">
        <v>199</v>
      </c>
      <c r="OU55" s="2" t="s">
        <v>254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242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253</v>
      </c>
      <c r="PR55" s="2" t="s">
        <v>235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202</v>
      </c>
      <c r="QD55" s="2" t="s">
        <v>202</v>
      </c>
      <c r="QE55" s="2" t="s">
        <v>202</v>
      </c>
      <c r="QF55" s="2" t="s">
        <v>202</v>
      </c>
      <c r="QG55" s="2" t="s">
        <v>202</v>
      </c>
      <c r="QH55" s="2" t="s">
        <v>202</v>
      </c>
      <c r="QI55" s="4"/>
      <c r="QJ55" s="8"/>
      <c r="QK55" s="4"/>
      <c r="QL55" s="8"/>
      <c r="QM55" s="7"/>
      <c r="QN55" s="7"/>
      <c r="QO55" s="2" t="s">
        <v>253</v>
      </c>
      <c r="QP55" s="2" t="s">
        <v>235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328</v>
      </c>
      <c r="QV55" s="4"/>
      <c r="QW55" s="4"/>
      <c r="QX55" s="4"/>
      <c r="QY55" s="4">
        <v>90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80</v>
      </c>
      <c r="RS55" s="4"/>
      <c r="RT55" s="4"/>
      <c r="RU55" s="4"/>
      <c r="RV55" s="4"/>
      <c r="RW55" s="4">
        <v>100</v>
      </c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1163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1146</v>
      </c>
      <c r="G56" s="2" t="s">
        <v>1146</v>
      </c>
      <c r="H56" s="2" t="s">
        <v>1146</v>
      </c>
      <c r="I56" s="2" t="s">
        <v>1147</v>
      </c>
      <c r="J56" s="2" t="s">
        <v>256</v>
      </c>
      <c r="K56" s="2" t="s">
        <v>1148</v>
      </c>
      <c r="L56" s="3">
        <v>85</v>
      </c>
      <c r="M56" s="3">
        <v>89.24</v>
      </c>
      <c r="N56" s="3">
        <v>169.99</v>
      </c>
      <c r="O56" s="2" t="s">
        <v>199</v>
      </c>
      <c r="P56" s="2" t="s">
        <v>427</v>
      </c>
      <c r="Q56" s="2" t="s">
        <v>201</v>
      </c>
      <c r="R56" s="2" t="s">
        <v>202</v>
      </c>
      <c r="S56" s="2" t="s">
        <v>1149</v>
      </c>
      <c r="T56" s="2" t="s">
        <v>204</v>
      </c>
      <c r="U56" s="2" t="s">
        <v>205</v>
      </c>
      <c r="V56" s="2" t="s">
        <v>1150</v>
      </c>
      <c r="W56" s="2" t="s">
        <v>941</v>
      </c>
      <c r="X56" s="2" t="s">
        <v>703</v>
      </c>
      <c r="Y56" s="2" t="s">
        <v>228</v>
      </c>
      <c r="Z56" s="4">
        <v>323</v>
      </c>
      <c r="AA56" s="4">
        <f>=ROUNDDOWN(20.1875,0)</f>
      </c>
      <c r="AB56" s="5">
        <v>16</v>
      </c>
      <c r="AC56" s="2" t="s">
        <v>210</v>
      </c>
      <c r="AD56" s="4">
        <v>40</v>
      </c>
      <c r="AE56" s="4">
        <v>160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1</v>
      </c>
      <c r="AQ56" s="8">
        <v>95.36</v>
      </c>
      <c r="AR56" s="4">
        <v>9</v>
      </c>
      <c r="AS56" s="8">
        <v>847.17</v>
      </c>
      <c r="AT56" s="7">
        <v>-0.8889</v>
      </c>
      <c r="AU56" s="7">
        <v>-0.8874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0.1507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1</v>
      </c>
      <c r="BK56" s="8">
        <v>95.36</v>
      </c>
      <c r="BL56" s="2" t="s">
        <v>1164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821</v>
      </c>
      <c r="BY56" s="2" t="s">
        <v>214</v>
      </c>
      <c r="BZ56" s="2" t="s">
        <v>202</v>
      </c>
      <c r="CA56" s="4"/>
      <c r="CB56" s="8"/>
      <c r="CC56" s="4">
        <v>1</v>
      </c>
      <c r="CD56" s="8">
        <v>98.18</v>
      </c>
      <c r="CE56" s="7">
        <v>-1</v>
      </c>
      <c r="CF56" s="7">
        <v>-1</v>
      </c>
      <c r="CG56" s="2" t="s">
        <v>212</v>
      </c>
      <c r="CH56" s="2" t="s">
        <v>199</v>
      </c>
      <c r="CI56" s="2" t="s">
        <v>723</v>
      </c>
      <c r="CJ56" s="2" t="s">
        <v>1165</v>
      </c>
      <c r="CK56" s="2" t="s">
        <v>214</v>
      </c>
      <c r="CL56" s="2" t="s">
        <v>202</v>
      </c>
      <c r="CM56" s="4">
        <v>1</v>
      </c>
      <c r="CN56" s="8">
        <v>95.36</v>
      </c>
      <c r="CO56" s="4">
        <v>2</v>
      </c>
      <c r="CP56" s="8">
        <v>190.72</v>
      </c>
      <c r="CQ56" s="7">
        <v>-0.5</v>
      </c>
      <c r="CR56" s="7">
        <v>-0.5</v>
      </c>
      <c r="CS56" s="2" t="s">
        <v>212</v>
      </c>
      <c r="CT56" s="2" t="s">
        <v>199</v>
      </c>
      <c r="CU56" s="2" t="s">
        <v>947</v>
      </c>
      <c r="CV56" s="2" t="s">
        <v>955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276</v>
      </c>
      <c r="DH56" s="2" t="s">
        <v>877</v>
      </c>
      <c r="DI56" s="2" t="s">
        <v>214</v>
      </c>
      <c r="DJ56" s="2" t="s">
        <v>202</v>
      </c>
      <c r="DK56" s="4"/>
      <c r="DL56" s="8"/>
      <c r="DM56" s="4">
        <v>3</v>
      </c>
      <c r="DN56" s="8">
        <v>286.08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252</v>
      </c>
      <c r="DT56" s="2" t="s">
        <v>887</v>
      </c>
      <c r="DU56" s="2" t="s">
        <v>214</v>
      </c>
      <c r="DV56" s="2" t="s">
        <v>202</v>
      </c>
      <c r="DW56" s="4"/>
      <c r="DX56" s="8"/>
      <c r="DY56" s="4">
        <v>2</v>
      </c>
      <c r="DZ56" s="8">
        <v>178.48</v>
      </c>
      <c r="EA56" s="7">
        <v>-1</v>
      </c>
      <c r="EB56" s="7">
        <v>-1</v>
      </c>
      <c r="EC56" s="2" t="s">
        <v>212</v>
      </c>
      <c r="ED56" s="2" t="s">
        <v>199</v>
      </c>
      <c r="EE56" s="2" t="s">
        <v>722</v>
      </c>
      <c r="EF56" s="2" t="s">
        <v>1166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252</v>
      </c>
      <c r="ER56" s="2" t="s">
        <v>1167</v>
      </c>
      <c r="ES56" s="2" t="s">
        <v>214</v>
      </c>
      <c r="ET56" s="2" t="s">
        <v>202</v>
      </c>
      <c r="EU56" s="4"/>
      <c r="EV56" s="8"/>
      <c r="EW56" s="4">
        <v>1</v>
      </c>
      <c r="EX56" s="8">
        <v>93.71</v>
      </c>
      <c r="EY56" s="7">
        <v>-1</v>
      </c>
      <c r="EZ56" s="7">
        <v>-1</v>
      </c>
      <c r="FA56" s="2" t="s">
        <v>212</v>
      </c>
      <c r="FB56" s="2" t="s">
        <v>199</v>
      </c>
      <c r="FC56" s="2" t="s">
        <v>1155</v>
      </c>
      <c r="FD56" s="2" t="s">
        <v>1168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238</v>
      </c>
      <c r="FP56" s="2" t="s">
        <v>961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404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231</v>
      </c>
      <c r="GL56" s="2" t="s">
        <v>199</v>
      </c>
      <c r="GM56" s="2" t="s">
        <v>202</v>
      </c>
      <c r="GN56" s="2" t="s">
        <v>202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253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252</v>
      </c>
      <c r="HL56" s="2" t="s">
        <v>1169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235</v>
      </c>
      <c r="HW56" s="2" t="s">
        <v>236</v>
      </c>
      <c r="HX56" s="2" t="s">
        <v>949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212</v>
      </c>
      <c r="IH56" s="2" t="s">
        <v>199</v>
      </c>
      <c r="II56" s="2" t="s">
        <v>368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212</v>
      </c>
      <c r="IT56" s="2" t="s">
        <v>199</v>
      </c>
      <c r="IU56" s="2" t="s">
        <v>861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212</v>
      </c>
      <c r="JF56" s="2" t="s">
        <v>199</v>
      </c>
      <c r="JG56" s="2" t="s">
        <v>372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242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202</v>
      </c>
      <c r="KD56" s="2" t="s">
        <v>202</v>
      </c>
      <c r="KE56" s="2" t="s">
        <v>202</v>
      </c>
      <c r="KF56" s="2" t="s">
        <v>202</v>
      </c>
      <c r="KG56" s="2" t="s">
        <v>202</v>
      </c>
      <c r="KH56" s="2" t="s">
        <v>202</v>
      </c>
      <c r="KI56" s="4"/>
      <c r="KJ56" s="8"/>
      <c r="KK56" s="4"/>
      <c r="KL56" s="8"/>
      <c r="KM56" s="7"/>
      <c r="KN56" s="7"/>
      <c r="KO56" s="2" t="s">
        <v>212</v>
      </c>
      <c r="KP56" s="2" t="s">
        <v>235</v>
      </c>
      <c r="KQ56" s="2" t="s">
        <v>1121</v>
      </c>
      <c r="KR56" s="2" t="s">
        <v>733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235</v>
      </c>
      <c r="LC56" s="2" t="s">
        <v>408</v>
      </c>
      <c r="LD56" s="2" t="s">
        <v>795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253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199</v>
      </c>
      <c r="MA56" s="2" t="s">
        <v>247</v>
      </c>
      <c r="MB56" s="2" t="s">
        <v>202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253</v>
      </c>
      <c r="ML56" s="2" t="s">
        <v>199</v>
      </c>
      <c r="MM56" s="2" t="s">
        <v>202</v>
      </c>
      <c r="MN56" s="2" t="s">
        <v>202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253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212</v>
      </c>
      <c r="NJ56" s="2" t="s">
        <v>250</v>
      </c>
      <c r="NK56" s="2" t="s">
        <v>1161</v>
      </c>
      <c r="NL56" s="2" t="s">
        <v>1162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202</v>
      </c>
      <c r="NV56" s="2" t="s">
        <v>202</v>
      </c>
      <c r="NW56" s="2" t="s">
        <v>202</v>
      </c>
      <c r="NX56" s="2" t="s">
        <v>202</v>
      </c>
      <c r="NY56" s="2" t="s">
        <v>202</v>
      </c>
      <c r="NZ56" s="2" t="s">
        <v>202</v>
      </c>
      <c r="OA56" s="4"/>
      <c r="OB56" s="8"/>
      <c r="OC56" s="4"/>
      <c r="OD56" s="8"/>
      <c r="OE56" s="7"/>
      <c r="OF56" s="7"/>
      <c r="OG56" s="2" t="s">
        <v>253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212</v>
      </c>
      <c r="OT56" s="2" t="s">
        <v>199</v>
      </c>
      <c r="OU56" s="2" t="s">
        <v>254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242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253</v>
      </c>
      <c r="PR56" s="2" t="s">
        <v>235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202</v>
      </c>
      <c r="QD56" s="2" t="s">
        <v>202</v>
      </c>
      <c r="QE56" s="2" t="s">
        <v>202</v>
      </c>
      <c r="QF56" s="2" t="s">
        <v>202</v>
      </c>
      <c r="QG56" s="2" t="s">
        <v>202</v>
      </c>
      <c r="QH56" s="2" t="s">
        <v>202</v>
      </c>
      <c r="QI56" s="4"/>
      <c r="QJ56" s="8"/>
      <c r="QK56" s="4"/>
      <c r="QL56" s="8"/>
      <c r="QM56" s="7"/>
      <c r="QN56" s="7"/>
      <c r="QO56" s="2" t="s">
        <v>253</v>
      </c>
      <c r="QP56" s="2" t="s">
        <v>235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232</v>
      </c>
      <c r="QV56" s="4"/>
      <c r="QW56" s="4"/>
      <c r="QX56" s="4"/>
      <c r="QY56" s="4">
        <v>91</v>
      </c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>
        <v>40</v>
      </c>
      <c r="RS56" s="4"/>
      <c r="RT56" s="4"/>
      <c r="RU56" s="4"/>
      <c r="RV56" s="4"/>
      <c r="RW56" s="4">
        <v>120</v>
      </c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1170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1146</v>
      </c>
      <c r="G57" s="2" t="s">
        <v>1146</v>
      </c>
      <c r="H57" s="2" t="s">
        <v>1146</v>
      </c>
      <c r="I57" s="2" t="s">
        <v>1147</v>
      </c>
      <c r="J57" s="2" t="s">
        <v>197</v>
      </c>
      <c r="K57" s="2" t="s">
        <v>1171</v>
      </c>
      <c r="L57" s="3">
        <v>70</v>
      </c>
      <c r="M57" s="3">
        <v>73.49</v>
      </c>
      <c r="N57" s="3">
        <v>139.99</v>
      </c>
      <c r="O57" s="2" t="s">
        <v>530</v>
      </c>
      <c r="P57" s="2" t="s">
        <v>394</v>
      </c>
      <c r="Q57" s="2" t="s">
        <v>201</v>
      </c>
      <c r="R57" s="2" t="s">
        <v>202</v>
      </c>
      <c r="S57" s="2" t="s">
        <v>1172</v>
      </c>
      <c r="T57" s="2" t="s">
        <v>204</v>
      </c>
      <c r="U57" s="2" t="s">
        <v>205</v>
      </c>
      <c r="V57" s="2" t="s">
        <v>1150</v>
      </c>
      <c r="W57" s="2" t="s">
        <v>974</v>
      </c>
      <c r="X57" s="2" t="s">
        <v>703</v>
      </c>
      <c r="Y57" s="2" t="s">
        <v>904</v>
      </c>
      <c r="Z57" s="4">
        <v>263</v>
      </c>
      <c r="AA57" s="4">
        <f>=ROUNDDOWN(82.1875,0)</f>
      </c>
      <c r="AB57" s="5">
        <v>3.2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3</v>
      </c>
      <c r="AQ57" s="8">
        <v>194.62</v>
      </c>
      <c r="AR57" s="4">
        <v>8</v>
      </c>
      <c r="AS57" s="8">
        <v>601.23</v>
      </c>
      <c r="AT57" s="7">
        <v>-0.625</v>
      </c>
      <c r="AU57" s="7">
        <v>-0.6763</v>
      </c>
      <c r="AV57" s="4">
        <v>5</v>
      </c>
      <c r="AW57" s="8">
        <v>351.87</v>
      </c>
      <c r="AX57" s="4">
        <v>16</v>
      </c>
      <c r="AY57" s="8">
        <v>1333.28</v>
      </c>
      <c r="AZ57" s="7">
        <v>-0.6875</v>
      </c>
      <c r="BA57" s="7">
        <v>-0.7361</v>
      </c>
      <c r="BB57" s="7">
        <v>0.5531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>
        <v>0.3573</v>
      </c>
      <c r="BJ57" s="4">
        <v>3</v>
      </c>
      <c r="BK57" s="8">
        <v>194.62</v>
      </c>
      <c r="BL57" s="2" t="s">
        <v>1173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212</v>
      </c>
      <c r="BV57" s="2" t="s">
        <v>199</v>
      </c>
      <c r="BW57" s="2" t="s">
        <v>202</v>
      </c>
      <c r="BX57" s="2" t="s">
        <v>202</v>
      </c>
      <c r="BY57" s="2" t="s">
        <v>214</v>
      </c>
      <c r="BZ57" s="2" t="s">
        <v>202</v>
      </c>
      <c r="CA57" s="4">
        <v>1</v>
      </c>
      <c r="CB57" s="8">
        <v>80.85</v>
      </c>
      <c r="CC57" s="4">
        <v>1</v>
      </c>
      <c r="CD57" s="8">
        <v>80.85</v>
      </c>
      <c r="CE57" s="7"/>
      <c r="CF57" s="7"/>
      <c r="CG57" s="2" t="s">
        <v>212</v>
      </c>
      <c r="CH57" s="2" t="s">
        <v>199</v>
      </c>
      <c r="CI57" s="2" t="s">
        <v>349</v>
      </c>
      <c r="CJ57" s="2" t="s">
        <v>1174</v>
      </c>
      <c r="CK57" s="2" t="s">
        <v>214</v>
      </c>
      <c r="CL57" s="2" t="s">
        <v>202</v>
      </c>
      <c r="CM57" s="4"/>
      <c r="CN57" s="8"/>
      <c r="CO57" s="4">
        <v>1</v>
      </c>
      <c r="CP57" s="8">
        <v>79.38</v>
      </c>
      <c r="CQ57" s="7">
        <v>-1</v>
      </c>
      <c r="CR57" s="7">
        <v>-1</v>
      </c>
      <c r="CS57" s="2" t="s">
        <v>212</v>
      </c>
      <c r="CT57" s="2" t="s">
        <v>199</v>
      </c>
      <c r="CU57" s="2" t="s">
        <v>359</v>
      </c>
      <c r="CV57" s="2" t="s">
        <v>804</v>
      </c>
      <c r="CW57" s="2" t="s">
        <v>214</v>
      </c>
      <c r="CX57" s="2" t="s">
        <v>202</v>
      </c>
      <c r="CY57" s="4">
        <v>1</v>
      </c>
      <c r="CZ57" s="8">
        <v>38.7</v>
      </c>
      <c r="DA57" s="4"/>
      <c r="DB57" s="8"/>
      <c r="DC57" s="7"/>
      <c r="DD57" s="7"/>
      <c r="DE57" s="2" t="s">
        <v>212</v>
      </c>
      <c r="DF57" s="2" t="s">
        <v>199</v>
      </c>
      <c r="DG57" s="2" t="s">
        <v>1175</v>
      </c>
      <c r="DH57" s="2" t="s">
        <v>770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713</v>
      </c>
      <c r="DT57" s="2" t="s">
        <v>1112</v>
      </c>
      <c r="DU57" s="2" t="s">
        <v>214</v>
      </c>
      <c r="DV57" s="2" t="s">
        <v>202</v>
      </c>
      <c r="DW57" s="4"/>
      <c r="DX57" s="8"/>
      <c r="DY57" s="4">
        <v>6</v>
      </c>
      <c r="DZ57" s="8">
        <v>441</v>
      </c>
      <c r="EA57" s="7">
        <v>-1</v>
      </c>
      <c r="EB57" s="7">
        <v>-1</v>
      </c>
      <c r="EC57" s="2" t="s">
        <v>212</v>
      </c>
      <c r="ED57" s="2" t="s">
        <v>199</v>
      </c>
      <c r="EE57" s="2" t="s">
        <v>1176</v>
      </c>
      <c r="EF57" s="2" t="s">
        <v>786</v>
      </c>
      <c r="EG57" s="2" t="s">
        <v>214</v>
      </c>
      <c r="EH57" s="2" t="s">
        <v>202</v>
      </c>
      <c r="EI57" s="4">
        <v>1</v>
      </c>
      <c r="EJ57" s="8">
        <v>75.07</v>
      </c>
      <c r="EK57" s="4"/>
      <c r="EL57" s="8"/>
      <c r="EM57" s="7"/>
      <c r="EN57" s="7"/>
      <c r="EO57" s="2" t="s">
        <v>212</v>
      </c>
      <c r="EP57" s="2" t="s">
        <v>199</v>
      </c>
      <c r="EQ57" s="2" t="s">
        <v>780</v>
      </c>
      <c r="ER57" s="2" t="s">
        <v>794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713</v>
      </c>
      <c r="FD57" s="2" t="s">
        <v>1177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231</v>
      </c>
      <c r="FN57" s="2" t="s">
        <v>199</v>
      </c>
      <c r="FO57" s="2" t="s">
        <v>202</v>
      </c>
      <c r="FP57" s="2" t="s">
        <v>202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363</v>
      </c>
      <c r="GB57" s="2" t="s">
        <v>390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231</v>
      </c>
      <c r="GL57" s="2" t="s">
        <v>199</v>
      </c>
      <c r="GM57" s="2" t="s">
        <v>202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253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212</v>
      </c>
      <c r="HJ57" s="2" t="s">
        <v>199</v>
      </c>
      <c r="HK57" s="2" t="s">
        <v>904</v>
      </c>
      <c r="HL57" s="2" t="s">
        <v>524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253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212</v>
      </c>
      <c r="IH57" s="2" t="s">
        <v>199</v>
      </c>
      <c r="II57" s="2" t="s">
        <v>368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212</v>
      </c>
      <c r="IT57" s="2" t="s">
        <v>199</v>
      </c>
      <c r="IU57" s="2" t="s">
        <v>370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253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242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202</v>
      </c>
      <c r="KD57" s="2" t="s">
        <v>202</v>
      </c>
      <c r="KE57" s="2" t="s">
        <v>202</v>
      </c>
      <c r="KF57" s="2" t="s">
        <v>202</v>
      </c>
      <c r="KG57" s="2" t="s">
        <v>202</v>
      </c>
      <c r="KH57" s="2" t="s">
        <v>202</v>
      </c>
      <c r="KI57" s="4"/>
      <c r="KJ57" s="8"/>
      <c r="KK57" s="4"/>
      <c r="KL57" s="8"/>
      <c r="KM57" s="7"/>
      <c r="KN57" s="7"/>
      <c r="KO57" s="2" t="s">
        <v>212</v>
      </c>
      <c r="KP57" s="2" t="s">
        <v>235</v>
      </c>
      <c r="KQ57" s="2" t="s">
        <v>376</v>
      </c>
      <c r="KR57" s="2" t="s">
        <v>385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593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253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231</v>
      </c>
      <c r="LZ57" s="2" t="s">
        <v>199</v>
      </c>
      <c r="MA57" s="2" t="s">
        <v>202</v>
      </c>
      <c r="MB57" s="2" t="s">
        <v>202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253</v>
      </c>
      <c r="ML57" s="2" t="s">
        <v>199</v>
      </c>
      <c r="MM57" s="2" t="s">
        <v>202</v>
      </c>
      <c r="MN57" s="2" t="s">
        <v>202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253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212</v>
      </c>
      <c r="NJ57" s="2" t="s">
        <v>250</v>
      </c>
      <c r="NK57" s="2" t="s">
        <v>305</v>
      </c>
      <c r="NL57" s="2" t="s">
        <v>383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253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253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212</v>
      </c>
      <c r="OT57" s="2" t="s">
        <v>199</v>
      </c>
      <c r="OU57" s="2" t="s">
        <v>254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242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202</v>
      </c>
      <c r="PR57" s="2" t="s">
        <v>202</v>
      </c>
      <c r="PS57" s="2" t="s">
        <v>202</v>
      </c>
      <c r="PT57" s="2" t="s">
        <v>202</v>
      </c>
      <c r="PU57" s="2" t="s">
        <v>202</v>
      </c>
      <c r="PV57" s="2" t="s">
        <v>202</v>
      </c>
      <c r="PW57" s="4"/>
      <c r="PX57" s="8"/>
      <c r="PY57" s="4"/>
      <c r="PZ57" s="8"/>
      <c r="QA57" s="7"/>
      <c r="QB57" s="7"/>
      <c r="QC57" s="2" t="s">
        <v>253</v>
      </c>
      <c r="QD57" s="2" t="s">
        <v>199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202</v>
      </c>
      <c r="QP57" s="2" t="s">
        <v>202</v>
      </c>
      <c r="QQ57" s="2" t="s">
        <v>202</v>
      </c>
      <c r="QR57" s="2" t="s">
        <v>202</v>
      </c>
      <c r="QS57" s="2" t="s">
        <v>202</v>
      </c>
      <c r="QT57" s="2" t="s">
        <v>202</v>
      </c>
      <c r="QU57" s="4">
        <v>263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</row>
    <row r="58">
      <c r="A58" s="2" t="s">
        <v>1178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1146</v>
      </c>
      <c r="G58" s="2" t="s">
        <v>1146</v>
      </c>
      <c r="H58" s="2" t="s">
        <v>1146</v>
      </c>
      <c r="I58" s="2" t="s">
        <v>1147</v>
      </c>
      <c r="J58" s="2" t="s">
        <v>256</v>
      </c>
      <c r="K58" s="2" t="s">
        <v>1171</v>
      </c>
      <c r="L58" s="3">
        <v>85</v>
      </c>
      <c r="M58" s="3">
        <v>89.24</v>
      </c>
      <c r="N58" s="3">
        <v>169.99</v>
      </c>
      <c r="O58" s="2" t="s">
        <v>530</v>
      </c>
      <c r="P58" s="2" t="s">
        <v>394</v>
      </c>
      <c r="Q58" s="2" t="s">
        <v>201</v>
      </c>
      <c r="R58" s="2" t="s">
        <v>202</v>
      </c>
      <c r="S58" s="2" t="s">
        <v>1172</v>
      </c>
      <c r="T58" s="2" t="s">
        <v>204</v>
      </c>
      <c r="U58" s="2" t="s">
        <v>205</v>
      </c>
      <c r="V58" s="2" t="s">
        <v>1150</v>
      </c>
      <c r="W58" s="2" t="s">
        <v>974</v>
      </c>
      <c r="X58" s="2" t="s">
        <v>703</v>
      </c>
      <c r="Y58" s="2" t="s">
        <v>904</v>
      </c>
      <c r="Z58" s="4">
        <v>297</v>
      </c>
      <c r="AA58" s="4">
        <f>=ROUNDDOWN(78.1578947368421,0)</f>
      </c>
      <c r="AB58" s="5">
        <v>3.8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2</v>
      </c>
      <c r="AQ58" s="8">
        <v>157.25</v>
      </c>
      <c r="AR58" s="4">
        <v>8</v>
      </c>
      <c r="AS58" s="8">
        <v>732.05</v>
      </c>
      <c r="AT58" s="7">
        <v>-0.75</v>
      </c>
      <c r="AU58" s="7">
        <v>-0.7852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>
        <v>0.4469</v>
      </c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>
        <v>2</v>
      </c>
      <c r="BK58" s="8">
        <v>157.25</v>
      </c>
      <c r="BL58" s="2" t="s">
        <v>1179</v>
      </c>
      <c r="BM58" s="7">
        <v>1</v>
      </c>
      <c r="BN58" s="7">
        <v>1</v>
      </c>
      <c r="BO58" s="4">
        <v>1</v>
      </c>
      <c r="BP58" s="8">
        <v>63.54</v>
      </c>
      <c r="BQ58" s="4">
        <v>1</v>
      </c>
      <c r="BR58" s="8">
        <v>97.75</v>
      </c>
      <c r="BS58" s="7"/>
      <c r="BT58" s="7">
        <v>-0.35</v>
      </c>
      <c r="BU58" s="2" t="s">
        <v>212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212</v>
      </c>
      <c r="CH58" s="2" t="s">
        <v>199</v>
      </c>
      <c r="CI58" s="2" t="s">
        <v>349</v>
      </c>
      <c r="CJ58" s="2" t="s">
        <v>1180</v>
      </c>
      <c r="CK58" s="2" t="s">
        <v>214</v>
      </c>
      <c r="CL58" s="2" t="s">
        <v>202</v>
      </c>
      <c r="CM58" s="4"/>
      <c r="CN58" s="8"/>
      <c r="CO58" s="4">
        <v>1</v>
      </c>
      <c r="CP58" s="8">
        <v>96.39</v>
      </c>
      <c r="CQ58" s="7">
        <v>-1</v>
      </c>
      <c r="CR58" s="7">
        <v>-1</v>
      </c>
      <c r="CS58" s="2" t="s">
        <v>212</v>
      </c>
      <c r="CT58" s="2" t="s">
        <v>199</v>
      </c>
      <c r="CU58" s="2" t="s">
        <v>359</v>
      </c>
      <c r="CV58" s="2" t="s">
        <v>382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212</v>
      </c>
      <c r="DF58" s="2" t="s">
        <v>199</v>
      </c>
      <c r="DG58" s="2" t="s">
        <v>1175</v>
      </c>
      <c r="DH58" s="2" t="s">
        <v>1181</v>
      </c>
      <c r="DI58" s="2" t="s">
        <v>214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199</v>
      </c>
      <c r="DS58" s="2" t="s">
        <v>713</v>
      </c>
      <c r="DT58" s="2" t="s">
        <v>1130</v>
      </c>
      <c r="DU58" s="2" t="s">
        <v>214</v>
      </c>
      <c r="DV58" s="2" t="s">
        <v>202</v>
      </c>
      <c r="DW58" s="4">
        <v>1</v>
      </c>
      <c r="DX58" s="8">
        <v>93.71</v>
      </c>
      <c r="DY58" s="4">
        <v>5</v>
      </c>
      <c r="DZ58" s="8">
        <v>446.25</v>
      </c>
      <c r="EA58" s="7">
        <v>-0.8</v>
      </c>
      <c r="EB58" s="7">
        <v>-0.79</v>
      </c>
      <c r="EC58" s="2" t="s">
        <v>212</v>
      </c>
      <c r="ED58" s="2" t="s">
        <v>199</v>
      </c>
      <c r="EE58" s="2" t="s">
        <v>1176</v>
      </c>
      <c r="EF58" s="2" t="s">
        <v>786</v>
      </c>
      <c r="EG58" s="2" t="s">
        <v>214</v>
      </c>
      <c r="EH58" s="2" t="s">
        <v>202</v>
      </c>
      <c r="EI58" s="4"/>
      <c r="EJ58" s="8"/>
      <c r="EK58" s="4">
        <v>1</v>
      </c>
      <c r="EL58" s="8">
        <v>91.66</v>
      </c>
      <c r="EM58" s="7">
        <v>-1</v>
      </c>
      <c r="EN58" s="7">
        <v>-1</v>
      </c>
      <c r="EO58" s="2" t="s">
        <v>212</v>
      </c>
      <c r="EP58" s="2" t="s">
        <v>199</v>
      </c>
      <c r="EQ58" s="2" t="s">
        <v>780</v>
      </c>
      <c r="ER58" s="2" t="s">
        <v>1182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199</v>
      </c>
      <c r="FC58" s="2" t="s">
        <v>713</v>
      </c>
      <c r="FD58" s="2" t="s">
        <v>391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231</v>
      </c>
      <c r="FN58" s="2" t="s">
        <v>199</v>
      </c>
      <c r="FO58" s="2" t="s">
        <v>202</v>
      </c>
      <c r="FP58" s="2" t="s">
        <v>202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199</v>
      </c>
      <c r="GA58" s="2" t="s">
        <v>363</v>
      </c>
      <c r="GB58" s="2" t="s">
        <v>1183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231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253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212</v>
      </c>
      <c r="HJ58" s="2" t="s">
        <v>199</v>
      </c>
      <c r="HK58" s="2" t="s">
        <v>904</v>
      </c>
      <c r="HL58" s="2" t="s">
        <v>1184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253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199</v>
      </c>
      <c r="II58" s="2" t="s">
        <v>368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212</v>
      </c>
      <c r="IT58" s="2" t="s">
        <v>199</v>
      </c>
      <c r="IU58" s="2" t="s">
        <v>370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253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242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202</v>
      </c>
      <c r="KD58" s="2" t="s">
        <v>202</v>
      </c>
      <c r="KE58" s="2" t="s">
        <v>202</v>
      </c>
      <c r="KF58" s="2" t="s">
        <v>202</v>
      </c>
      <c r="KG58" s="2" t="s">
        <v>202</v>
      </c>
      <c r="KH58" s="2" t="s">
        <v>202</v>
      </c>
      <c r="KI58" s="4"/>
      <c r="KJ58" s="8"/>
      <c r="KK58" s="4"/>
      <c r="KL58" s="8"/>
      <c r="KM58" s="7"/>
      <c r="KN58" s="7"/>
      <c r="KO58" s="2" t="s">
        <v>212</v>
      </c>
      <c r="KP58" s="2" t="s">
        <v>235</v>
      </c>
      <c r="KQ58" s="2" t="s">
        <v>376</v>
      </c>
      <c r="KR58" s="2" t="s">
        <v>1185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212</v>
      </c>
      <c r="LB58" s="2" t="s">
        <v>235</v>
      </c>
      <c r="LC58" s="2" t="s">
        <v>408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253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231</v>
      </c>
      <c r="LZ58" s="2" t="s">
        <v>199</v>
      </c>
      <c r="MA58" s="2" t="s">
        <v>202</v>
      </c>
      <c r="MB58" s="2" t="s">
        <v>202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253</v>
      </c>
      <c r="ML58" s="2" t="s">
        <v>199</v>
      </c>
      <c r="MM58" s="2" t="s">
        <v>202</v>
      </c>
      <c r="MN58" s="2" t="s">
        <v>202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253</v>
      </c>
      <c r="MX58" s="2" t="s">
        <v>199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212</v>
      </c>
      <c r="NJ58" s="2" t="s">
        <v>250</v>
      </c>
      <c r="NK58" s="2" t="s">
        <v>305</v>
      </c>
      <c r="NL58" s="2" t="s">
        <v>536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253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253</v>
      </c>
      <c r="OH58" s="2" t="s">
        <v>199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212</v>
      </c>
      <c r="OT58" s="2" t="s">
        <v>199</v>
      </c>
      <c r="OU58" s="2" t="s">
        <v>254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242</v>
      </c>
      <c r="PF58" s="2" t="s">
        <v>199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202</v>
      </c>
      <c r="PR58" s="2" t="s">
        <v>202</v>
      </c>
      <c r="PS58" s="2" t="s">
        <v>202</v>
      </c>
      <c r="PT58" s="2" t="s">
        <v>202</v>
      </c>
      <c r="PU58" s="2" t="s">
        <v>202</v>
      </c>
      <c r="PV58" s="2" t="s">
        <v>202</v>
      </c>
      <c r="PW58" s="4"/>
      <c r="PX58" s="8"/>
      <c r="PY58" s="4"/>
      <c r="PZ58" s="8"/>
      <c r="QA58" s="7"/>
      <c r="QB58" s="7"/>
      <c r="QC58" s="2" t="s">
        <v>253</v>
      </c>
      <c r="QD58" s="2" t="s">
        <v>199</v>
      </c>
      <c r="QE58" s="2" t="s">
        <v>202</v>
      </c>
      <c r="QF58" s="2" t="s">
        <v>202</v>
      </c>
      <c r="QG58" s="2" t="s">
        <v>214</v>
      </c>
      <c r="QH58" s="2" t="s">
        <v>202</v>
      </c>
      <c r="QI58" s="4"/>
      <c r="QJ58" s="8"/>
      <c r="QK58" s="4"/>
      <c r="QL58" s="8"/>
      <c r="QM58" s="7"/>
      <c r="QN58" s="7"/>
      <c r="QO58" s="2" t="s">
        <v>202</v>
      </c>
      <c r="QP58" s="2" t="s">
        <v>202</v>
      </c>
      <c r="QQ58" s="2" t="s">
        <v>202</v>
      </c>
      <c r="QR58" s="2" t="s">
        <v>202</v>
      </c>
      <c r="QS58" s="2" t="s">
        <v>202</v>
      </c>
      <c r="QT58" s="2" t="s">
        <v>202</v>
      </c>
      <c r="QU58" s="4">
        <v>297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</row>
    <row r="59">
      <c r="A59" s="2" t="s">
        <v>1186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1187</v>
      </c>
      <c r="G59" s="2" t="s">
        <v>1187</v>
      </c>
      <c r="H59" s="2" t="s">
        <v>1187</v>
      </c>
      <c r="I59" s="2" t="s">
        <v>1147</v>
      </c>
      <c r="J59" s="2" t="s">
        <v>197</v>
      </c>
      <c r="K59" s="2" t="s">
        <v>571</v>
      </c>
      <c r="L59" s="3">
        <v>75.6</v>
      </c>
      <c r="M59" s="3">
        <v>79.38</v>
      </c>
      <c r="N59" s="3">
        <v>151.99</v>
      </c>
      <c r="O59" s="2" t="s">
        <v>199</v>
      </c>
      <c r="P59" s="2" t="s">
        <v>427</v>
      </c>
      <c r="Q59" s="2" t="s">
        <v>201</v>
      </c>
      <c r="R59" s="2" t="s">
        <v>202</v>
      </c>
      <c r="S59" s="2" t="s">
        <v>1188</v>
      </c>
      <c r="T59" s="2" t="s">
        <v>204</v>
      </c>
      <c r="U59" s="2" t="s">
        <v>205</v>
      </c>
      <c r="V59" s="2" t="s">
        <v>429</v>
      </c>
      <c r="W59" s="2" t="s">
        <v>941</v>
      </c>
      <c r="X59" s="2" t="s">
        <v>207</v>
      </c>
      <c r="Y59" s="2" t="s">
        <v>314</v>
      </c>
      <c r="Z59" s="4">
        <v>508</v>
      </c>
      <c r="AA59" s="4">
        <f>=ROUNDDOWN(31.75,0)</f>
      </c>
      <c r="AB59" s="5">
        <v>16</v>
      </c>
      <c r="AC59" s="2" t="s">
        <v>1189</v>
      </c>
      <c r="AD59" s="4">
        <v>79</v>
      </c>
      <c r="AE59" s="4">
        <v>79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8</v>
      </c>
      <c r="AQ59" s="8">
        <v>666.83</v>
      </c>
      <c r="AR59" s="4">
        <v>11</v>
      </c>
      <c r="AS59" s="8">
        <v>920.81</v>
      </c>
      <c r="AT59" s="7">
        <v>-0.2727</v>
      </c>
      <c r="AU59" s="7">
        <v>-0.2758</v>
      </c>
      <c r="AV59" s="4">
        <v>11</v>
      </c>
      <c r="AW59" s="8">
        <v>956</v>
      </c>
      <c r="AX59" s="4">
        <v>27</v>
      </c>
      <c r="AY59" s="8">
        <v>2536.3</v>
      </c>
      <c r="AZ59" s="7">
        <v>-0.5926</v>
      </c>
      <c r="BA59" s="7">
        <v>-0.6231</v>
      </c>
      <c r="BB59" s="7">
        <v>0.6975</v>
      </c>
      <c r="BC59" s="4">
        <v>11</v>
      </c>
      <c r="BD59" s="8">
        <v>956</v>
      </c>
      <c r="BE59" s="4">
        <v>27</v>
      </c>
      <c r="BF59" s="8">
        <v>2536.3</v>
      </c>
      <c r="BG59" s="7">
        <v>-0.5926</v>
      </c>
      <c r="BH59" s="7">
        <v>-0.6231</v>
      </c>
      <c r="BI59" s="7">
        <v>1</v>
      </c>
      <c r="BJ59" s="4">
        <v>8</v>
      </c>
      <c r="BK59" s="8">
        <v>666.83</v>
      </c>
      <c r="BL59" s="2" t="s">
        <v>1190</v>
      </c>
      <c r="BM59" s="7">
        <v>1</v>
      </c>
      <c r="BN59" s="7">
        <v>1</v>
      </c>
      <c r="BO59" s="4">
        <v>2</v>
      </c>
      <c r="BP59" s="8">
        <v>173.88</v>
      </c>
      <c r="BQ59" s="4"/>
      <c r="BR59" s="8"/>
      <c r="BS59" s="7"/>
      <c r="BT59" s="7"/>
      <c r="BU59" s="2" t="s">
        <v>212</v>
      </c>
      <c r="BV59" s="2" t="s">
        <v>199</v>
      </c>
      <c r="BW59" s="2" t="s">
        <v>202</v>
      </c>
      <c r="BX59" s="2" t="s">
        <v>1152</v>
      </c>
      <c r="BY59" s="2" t="s">
        <v>214</v>
      </c>
      <c r="BZ59" s="2" t="s">
        <v>202</v>
      </c>
      <c r="CA59" s="4"/>
      <c r="CB59" s="8"/>
      <c r="CC59" s="4">
        <v>2</v>
      </c>
      <c r="CD59" s="8">
        <v>174.64</v>
      </c>
      <c r="CE59" s="7">
        <v>-1</v>
      </c>
      <c r="CF59" s="7">
        <v>-1</v>
      </c>
      <c r="CG59" s="2" t="s">
        <v>212</v>
      </c>
      <c r="CH59" s="2" t="s">
        <v>199</v>
      </c>
      <c r="CI59" s="2" t="s">
        <v>1123</v>
      </c>
      <c r="CJ59" s="2" t="s">
        <v>1191</v>
      </c>
      <c r="CK59" s="2" t="s">
        <v>214</v>
      </c>
      <c r="CL59" s="2" t="s">
        <v>202</v>
      </c>
      <c r="CM59" s="4"/>
      <c r="CN59" s="8"/>
      <c r="CO59" s="4">
        <v>4</v>
      </c>
      <c r="CP59" s="8">
        <v>342.92</v>
      </c>
      <c r="CQ59" s="7">
        <v>-1</v>
      </c>
      <c r="CR59" s="7">
        <v>-1</v>
      </c>
      <c r="CS59" s="2" t="s">
        <v>212</v>
      </c>
      <c r="CT59" s="2" t="s">
        <v>199</v>
      </c>
      <c r="CU59" s="2" t="s">
        <v>947</v>
      </c>
      <c r="CV59" s="2" t="s">
        <v>1192</v>
      </c>
      <c r="CW59" s="2" t="s">
        <v>214</v>
      </c>
      <c r="CX59" s="2" t="s">
        <v>202</v>
      </c>
      <c r="CY59" s="4">
        <v>4</v>
      </c>
      <c r="CZ59" s="8">
        <v>317.52</v>
      </c>
      <c r="DA59" s="4">
        <v>3</v>
      </c>
      <c r="DB59" s="8">
        <v>230.2</v>
      </c>
      <c r="DC59" s="7">
        <v>0.3333</v>
      </c>
      <c r="DD59" s="7">
        <v>0.3793</v>
      </c>
      <c r="DE59" s="2" t="s">
        <v>212</v>
      </c>
      <c r="DF59" s="2" t="s">
        <v>199</v>
      </c>
      <c r="DG59" s="2" t="s">
        <v>882</v>
      </c>
      <c r="DH59" s="2" t="s">
        <v>1193</v>
      </c>
      <c r="DI59" s="2" t="s">
        <v>214</v>
      </c>
      <c r="DJ59" s="2" t="s">
        <v>202</v>
      </c>
      <c r="DK59" s="4">
        <v>1</v>
      </c>
      <c r="DL59" s="8">
        <v>85.73</v>
      </c>
      <c r="DM59" s="4">
        <v>1</v>
      </c>
      <c r="DN59" s="8">
        <v>85.73</v>
      </c>
      <c r="DO59" s="7"/>
      <c r="DP59" s="7"/>
      <c r="DQ59" s="2" t="s">
        <v>212</v>
      </c>
      <c r="DR59" s="2" t="s">
        <v>199</v>
      </c>
      <c r="DS59" s="2" t="s">
        <v>706</v>
      </c>
      <c r="DT59" s="2" t="s">
        <v>887</v>
      </c>
      <c r="DU59" s="2" t="s">
        <v>214</v>
      </c>
      <c r="DV59" s="2" t="s">
        <v>202</v>
      </c>
      <c r="DW59" s="4">
        <v>1</v>
      </c>
      <c r="DX59" s="8">
        <v>89.7</v>
      </c>
      <c r="DY59" s="4"/>
      <c r="DZ59" s="8"/>
      <c r="EA59" s="7"/>
      <c r="EB59" s="7"/>
      <c r="EC59" s="2" t="s">
        <v>212</v>
      </c>
      <c r="ED59" s="2" t="s">
        <v>199</v>
      </c>
      <c r="EE59" s="2" t="s">
        <v>722</v>
      </c>
      <c r="EF59" s="2" t="s">
        <v>1154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199</v>
      </c>
      <c r="EQ59" s="2" t="s">
        <v>878</v>
      </c>
      <c r="ER59" s="2" t="s">
        <v>1194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199</v>
      </c>
      <c r="FC59" s="2" t="s">
        <v>899</v>
      </c>
      <c r="FD59" s="2" t="s">
        <v>1014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199</v>
      </c>
      <c r="FO59" s="2" t="s">
        <v>238</v>
      </c>
      <c r="FP59" s="2" t="s">
        <v>961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404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231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253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212</v>
      </c>
      <c r="HJ59" s="2" t="s">
        <v>199</v>
      </c>
      <c r="HK59" s="2" t="s">
        <v>706</v>
      </c>
      <c r="HL59" s="2" t="s">
        <v>1195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212</v>
      </c>
      <c r="HV59" s="2" t="s">
        <v>199</v>
      </c>
      <c r="HW59" s="2" t="s">
        <v>236</v>
      </c>
      <c r="HX59" s="2" t="s">
        <v>694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212</v>
      </c>
      <c r="IH59" s="2" t="s">
        <v>199</v>
      </c>
      <c r="II59" s="2" t="s">
        <v>368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212</v>
      </c>
      <c r="IT59" s="2" t="s">
        <v>199</v>
      </c>
      <c r="IU59" s="2" t="s">
        <v>754</v>
      </c>
      <c r="IV59" s="2" t="s">
        <v>926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212</v>
      </c>
      <c r="JF59" s="2" t="s">
        <v>199</v>
      </c>
      <c r="JG59" s="2" t="s">
        <v>372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242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202</v>
      </c>
      <c r="KD59" s="2" t="s">
        <v>202</v>
      </c>
      <c r="KE59" s="2" t="s">
        <v>202</v>
      </c>
      <c r="KF59" s="2" t="s">
        <v>202</v>
      </c>
      <c r="KG59" s="2" t="s">
        <v>202</v>
      </c>
      <c r="KH59" s="2" t="s">
        <v>202</v>
      </c>
      <c r="KI59" s="4"/>
      <c r="KJ59" s="8"/>
      <c r="KK59" s="4"/>
      <c r="KL59" s="8"/>
      <c r="KM59" s="7"/>
      <c r="KN59" s="7"/>
      <c r="KO59" s="2" t="s">
        <v>212</v>
      </c>
      <c r="KP59" s="2" t="s">
        <v>235</v>
      </c>
      <c r="KQ59" s="2" t="s">
        <v>1123</v>
      </c>
      <c r="KR59" s="2" t="s">
        <v>1196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235</v>
      </c>
      <c r="LC59" s="2" t="s">
        <v>408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253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>
        <v>1</v>
      </c>
      <c r="LV59" s="8">
        <v>87.32</v>
      </c>
      <c r="LW59" s="7">
        <v>-1</v>
      </c>
      <c r="LX59" s="7">
        <v>-1</v>
      </c>
      <c r="LY59" s="2" t="s">
        <v>212</v>
      </c>
      <c r="LZ59" s="2" t="s">
        <v>199</v>
      </c>
      <c r="MA59" s="2" t="s">
        <v>247</v>
      </c>
      <c r="MB59" s="2" t="s">
        <v>781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253</v>
      </c>
      <c r="ML59" s="2" t="s">
        <v>199</v>
      </c>
      <c r="MM59" s="2" t="s">
        <v>202</v>
      </c>
      <c r="MN59" s="2" t="s">
        <v>202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253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212</v>
      </c>
      <c r="NJ59" s="2" t="s">
        <v>250</v>
      </c>
      <c r="NK59" s="2" t="s">
        <v>1197</v>
      </c>
      <c r="NL59" s="2" t="s">
        <v>244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253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212</v>
      </c>
      <c r="OT59" s="2" t="s">
        <v>199</v>
      </c>
      <c r="OU59" s="2" t="s">
        <v>254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242</v>
      </c>
      <c r="PF59" s="2" t="s">
        <v>199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253</v>
      </c>
      <c r="PR59" s="2" t="s">
        <v>235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253</v>
      </c>
      <c r="QD59" s="2" t="s">
        <v>199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253</v>
      </c>
      <c r="QP59" s="2" t="s">
        <v>235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>
        <v>508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79</v>
      </c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</row>
    <row r="60">
      <c r="A60" s="2" t="s">
        <v>1198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1187</v>
      </c>
      <c r="G60" s="2" t="s">
        <v>1187</v>
      </c>
      <c r="H60" s="2" t="s">
        <v>1187</v>
      </c>
      <c r="I60" s="2" t="s">
        <v>1147</v>
      </c>
      <c r="J60" s="2" t="s">
        <v>256</v>
      </c>
      <c r="K60" s="2" t="s">
        <v>571</v>
      </c>
      <c r="L60" s="3">
        <v>91.8</v>
      </c>
      <c r="M60" s="3">
        <v>96.39</v>
      </c>
      <c r="N60" s="3">
        <v>183.99</v>
      </c>
      <c r="O60" s="2" t="s">
        <v>199</v>
      </c>
      <c r="P60" s="2" t="s">
        <v>427</v>
      </c>
      <c r="Q60" s="2" t="s">
        <v>201</v>
      </c>
      <c r="R60" s="2" t="s">
        <v>202</v>
      </c>
      <c r="S60" s="2" t="s">
        <v>1188</v>
      </c>
      <c r="T60" s="2" t="s">
        <v>204</v>
      </c>
      <c r="U60" s="2" t="s">
        <v>205</v>
      </c>
      <c r="V60" s="2" t="s">
        <v>429</v>
      </c>
      <c r="W60" s="2" t="s">
        <v>941</v>
      </c>
      <c r="X60" s="2" t="s">
        <v>207</v>
      </c>
      <c r="Y60" s="2" t="s">
        <v>314</v>
      </c>
      <c r="Z60" s="4">
        <v>352</v>
      </c>
      <c r="AA60" s="4">
        <f>=ROUNDDOWN(23.4666666666667,0)</f>
      </c>
      <c r="AB60" s="5">
        <v>15</v>
      </c>
      <c r="AC60" s="2" t="s">
        <v>1189</v>
      </c>
      <c r="AD60" s="4">
        <v>109</v>
      </c>
      <c r="AE60" s="4">
        <v>109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>
        <v>3</v>
      </c>
      <c r="AQ60" s="8">
        <v>289.17</v>
      </c>
      <c r="AR60" s="4">
        <v>16</v>
      </c>
      <c r="AS60" s="8">
        <v>1615.49</v>
      </c>
      <c r="AT60" s="7">
        <v>-0.8125</v>
      </c>
      <c r="AU60" s="7">
        <v>-0.821</v>
      </c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>
        <v>0.3025</v>
      </c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 t="s">
        <v>202</v>
      </c>
      <c r="BJ60" s="4">
        <v>3</v>
      </c>
      <c r="BK60" s="8">
        <v>289.17</v>
      </c>
      <c r="BL60" s="2" t="s">
        <v>1199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212</v>
      </c>
      <c r="BV60" s="2" t="s">
        <v>199</v>
      </c>
      <c r="BW60" s="2" t="s">
        <v>202</v>
      </c>
      <c r="BX60" s="2" t="s">
        <v>1200</v>
      </c>
      <c r="BY60" s="2" t="s">
        <v>214</v>
      </c>
      <c r="BZ60" s="2" t="s">
        <v>202</v>
      </c>
      <c r="CA60" s="4"/>
      <c r="CB60" s="8"/>
      <c r="CC60" s="4">
        <v>3</v>
      </c>
      <c r="CD60" s="8">
        <v>318.09</v>
      </c>
      <c r="CE60" s="7">
        <v>-1</v>
      </c>
      <c r="CF60" s="7">
        <v>-1</v>
      </c>
      <c r="CG60" s="2" t="s">
        <v>212</v>
      </c>
      <c r="CH60" s="2" t="s">
        <v>199</v>
      </c>
      <c r="CI60" s="2" t="s">
        <v>1123</v>
      </c>
      <c r="CJ60" s="2" t="s">
        <v>757</v>
      </c>
      <c r="CK60" s="2" t="s">
        <v>214</v>
      </c>
      <c r="CL60" s="2" t="s">
        <v>202</v>
      </c>
      <c r="CM60" s="4"/>
      <c r="CN60" s="8"/>
      <c r="CO60" s="4">
        <v>3</v>
      </c>
      <c r="CP60" s="8">
        <v>312.3</v>
      </c>
      <c r="CQ60" s="7">
        <v>-1</v>
      </c>
      <c r="CR60" s="7">
        <v>-1</v>
      </c>
      <c r="CS60" s="2" t="s">
        <v>212</v>
      </c>
      <c r="CT60" s="2" t="s">
        <v>199</v>
      </c>
      <c r="CU60" s="2" t="s">
        <v>947</v>
      </c>
      <c r="CV60" s="2" t="s">
        <v>948</v>
      </c>
      <c r="CW60" s="2" t="s">
        <v>214</v>
      </c>
      <c r="CX60" s="2" t="s">
        <v>202</v>
      </c>
      <c r="CY60" s="4">
        <v>1</v>
      </c>
      <c r="CZ60" s="8">
        <v>96.39</v>
      </c>
      <c r="DA60" s="4">
        <v>4</v>
      </c>
      <c r="DB60" s="8">
        <v>375.92</v>
      </c>
      <c r="DC60" s="7">
        <v>-0.75</v>
      </c>
      <c r="DD60" s="7">
        <v>-0.7436</v>
      </c>
      <c r="DE60" s="2" t="s">
        <v>212</v>
      </c>
      <c r="DF60" s="2" t="s">
        <v>199</v>
      </c>
      <c r="DG60" s="2" t="s">
        <v>882</v>
      </c>
      <c r="DH60" s="2" t="s">
        <v>236</v>
      </c>
      <c r="DI60" s="2" t="s">
        <v>214</v>
      </c>
      <c r="DJ60" s="2" t="s">
        <v>202</v>
      </c>
      <c r="DK60" s="4"/>
      <c r="DL60" s="8"/>
      <c r="DM60" s="4">
        <v>4</v>
      </c>
      <c r="DN60" s="8">
        <v>416.4</v>
      </c>
      <c r="DO60" s="7">
        <v>-1</v>
      </c>
      <c r="DP60" s="7">
        <v>-1</v>
      </c>
      <c r="DQ60" s="2" t="s">
        <v>212</v>
      </c>
      <c r="DR60" s="2" t="s">
        <v>199</v>
      </c>
      <c r="DS60" s="2" t="s">
        <v>706</v>
      </c>
      <c r="DT60" s="2" t="s">
        <v>1099</v>
      </c>
      <c r="DU60" s="2" t="s">
        <v>214</v>
      </c>
      <c r="DV60" s="2" t="s">
        <v>202</v>
      </c>
      <c r="DW60" s="4">
        <v>2</v>
      </c>
      <c r="DX60" s="8">
        <v>192.78</v>
      </c>
      <c r="DY60" s="4">
        <v>1</v>
      </c>
      <c r="DZ60" s="8">
        <v>96.39</v>
      </c>
      <c r="EA60" s="7">
        <v>1</v>
      </c>
      <c r="EB60" s="7">
        <v>1</v>
      </c>
      <c r="EC60" s="2" t="s">
        <v>212</v>
      </c>
      <c r="ED60" s="2" t="s">
        <v>199</v>
      </c>
      <c r="EE60" s="2" t="s">
        <v>722</v>
      </c>
      <c r="EF60" s="2" t="s">
        <v>1192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199</v>
      </c>
      <c r="EQ60" s="2" t="s">
        <v>878</v>
      </c>
      <c r="ER60" s="2" t="s">
        <v>1194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199</v>
      </c>
      <c r="FC60" s="2" t="s">
        <v>916</v>
      </c>
      <c r="FD60" s="2" t="s">
        <v>1201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199</v>
      </c>
      <c r="FO60" s="2" t="s">
        <v>238</v>
      </c>
      <c r="FP60" s="2" t="s">
        <v>961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404</v>
      </c>
      <c r="FZ60" s="2" t="s">
        <v>199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231</v>
      </c>
      <c r="GL60" s="2" t="s">
        <v>199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253</v>
      </c>
      <c r="GX60" s="2" t="s">
        <v>199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212</v>
      </c>
      <c r="HJ60" s="2" t="s">
        <v>199</v>
      </c>
      <c r="HK60" s="2" t="s">
        <v>706</v>
      </c>
      <c r="HL60" s="2" t="s">
        <v>1169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212</v>
      </c>
      <c r="HV60" s="2" t="s">
        <v>235</v>
      </c>
      <c r="HW60" s="2" t="s">
        <v>236</v>
      </c>
      <c r="HX60" s="2" t="s">
        <v>1202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212</v>
      </c>
      <c r="IH60" s="2" t="s">
        <v>199</v>
      </c>
      <c r="II60" s="2" t="s">
        <v>368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212</v>
      </c>
      <c r="IT60" s="2" t="s">
        <v>199</v>
      </c>
      <c r="IU60" s="2" t="s">
        <v>754</v>
      </c>
      <c r="IV60" s="2" t="s">
        <v>796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212</v>
      </c>
      <c r="JF60" s="2" t="s">
        <v>199</v>
      </c>
      <c r="JG60" s="2" t="s">
        <v>372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242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202</v>
      </c>
      <c r="KD60" s="2" t="s">
        <v>202</v>
      </c>
      <c r="KE60" s="2" t="s">
        <v>202</v>
      </c>
      <c r="KF60" s="2" t="s">
        <v>202</v>
      </c>
      <c r="KG60" s="2" t="s">
        <v>202</v>
      </c>
      <c r="KH60" s="2" t="s">
        <v>202</v>
      </c>
      <c r="KI60" s="4"/>
      <c r="KJ60" s="8"/>
      <c r="KK60" s="4">
        <v>1</v>
      </c>
      <c r="KL60" s="8">
        <v>96.39</v>
      </c>
      <c r="KM60" s="7">
        <v>-1</v>
      </c>
      <c r="KN60" s="7">
        <v>-1</v>
      </c>
      <c r="KO60" s="2" t="s">
        <v>212</v>
      </c>
      <c r="KP60" s="2" t="s">
        <v>235</v>
      </c>
      <c r="KQ60" s="2" t="s">
        <v>1123</v>
      </c>
      <c r="KR60" s="2" t="s">
        <v>1203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235</v>
      </c>
      <c r="LC60" s="2" t="s">
        <v>408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253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212</v>
      </c>
      <c r="LZ60" s="2" t="s">
        <v>199</v>
      </c>
      <c r="MA60" s="2" t="s">
        <v>247</v>
      </c>
      <c r="MB60" s="2" t="s">
        <v>355</v>
      </c>
      <c r="MC60" s="2" t="s">
        <v>214</v>
      </c>
      <c r="MD60" s="2" t="s">
        <v>202</v>
      </c>
      <c r="ME60" s="4"/>
      <c r="MF60" s="8"/>
      <c r="MG60" s="4"/>
      <c r="MH60" s="8"/>
      <c r="MI60" s="7"/>
      <c r="MJ60" s="7"/>
      <c r="MK60" s="2" t="s">
        <v>253</v>
      </c>
      <c r="ML60" s="2" t="s">
        <v>199</v>
      </c>
      <c r="MM60" s="2" t="s">
        <v>202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253</v>
      </c>
      <c r="MX60" s="2" t="s">
        <v>199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212</v>
      </c>
      <c r="NJ60" s="2" t="s">
        <v>250</v>
      </c>
      <c r="NK60" s="2" t="s">
        <v>706</v>
      </c>
      <c r="NL60" s="2" t="s">
        <v>244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253</v>
      </c>
      <c r="OH60" s="2" t="s">
        <v>199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212</v>
      </c>
      <c r="OT60" s="2" t="s">
        <v>199</v>
      </c>
      <c r="OU60" s="2" t="s">
        <v>254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242</v>
      </c>
      <c r="PF60" s="2" t="s">
        <v>199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253</v>
      </c>
      <c r="PR60" s="2" t="s">
        <v>235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253</v>
      </c>
      <c r="QD60" s="2" t="s">
        <v>199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253</v>
      </c>
      <c r="QP60" s="2" t="s">
        <v>235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>
        <v>239</v>
      </c>
      <c r="QV60" s="4"/>
      <c r="QW60" s="4"/>
      <c r="QX60" s="4"/>
      <c r="QY60" s="4">
        <v>113</v>
      </c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>
        <v>109</v>
      </c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1204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1205</v>
      </c>
      <c r="G61" s="2" t="s">
        <v>1205</v>
      </c>
      <c r="H61" s="2" t="s">
        <v>1205</v>
      </c>
      <c r="I61" s="2" t="s">
        <v>1206</v>
      </c>
      <c r="J61" s="2" t="s">
        <v>197</v>
      </c>
      <c r="K61" s="2" t="s">
        <v>1207</v>
      </c>
      <c r="L61" s="3">
        <v>65</v>
      </c>
      <c r="M61" s="3">
        <v>68.25</v>
      </c>
      <c r="N61" s="3">
        <v>129.99</v>
      </c>
      <c r="O61" s="2" t="s">
        <v>199</v>
      </c>
      <c r="P61" s="2" t="s">
        <v>490</v>
      </c>
      <c r="Q61" s="2" t="s">
        <v>201</v>
      </c>
      <c r="R61" s="2" t="s">
        <v>202</v>
      </c>
      <c r="S61" s="2" t="s">
        <v>1208</v>
      </c>
      <c r="T61" s="2" t="s">
        <v>204</v>
      </c>
      <c r="U61" s="2" t="s">
        <v>205</v>
      </c>
      <c r="V61" s="2" t="s">
        <v>1209</v>
      </c>
      <c r="W61" s="2" t="s">
        <v>871</v>
      </c>
      <c r="X61" s="2" t="s">
        <v>703</v>
      </c>
      <c r="Y61" s="2" t="s">
        <v>1210</v>
      </c>
      <c r="Z61" s="4">
        <v>74</v>
      </c>
      <c r="AA61" s="4">
        <f>=ROUNDDOWN(10.5714285714286,0)</f>
      </c>
      <c r="AB61" s="5">
        <v>7</v>
      </c>
      <c r="AC61" s="2" t="s">
        <v>1211</v>
      </c>
      <c r="AD61" s="4">
        <v>125</v>
      </c>
      <c r="AE61" s="4">
        <v>325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2</v>
      </c>
      <c r="AQ61" s="8">
        <v>141.96</v>
      </c>
      <c r="AR61" s="4"/>
      <c r="AS61" s="8"/>
      <c r="AT61" s="7"/>
      <c r="AU61" s="7"/>
      <c r="AV61" s="4">
        <v>5</v>
      </c>
      <c r="AW61" s="8">
        <v>411.6</v>
      </c>
      <c r="AX61" s="4" t="s">
        <v>202</v>
      </c>
      <c r="AY61" s="8" t="s">
        <v>202</v>
      </c>
      <c r="AZ61" s="7" t="s">
        <v>202</v>
      </c>
      <c r="BA61" s="7" t="s">
        <v>202</v>
      </c>
      <c r="BB61" s="7">
        <v>0.3449</v>
      </c>
      <c r="BC61" s="4">
        <v>5</v>
      </c>
      <c r="BD61" s="8">
        <v>411.6</v>
      </c>
      <c r="BE61" s="4" t="s">
        <v>202</v>
      </c>
      <c r="BF61" s="8" t="s">
        <v>202</v>
      </c>
      <c r="BG61" s="7" t="s">
        <v>202</v>
      </c>
      <c r="BH61" s="7" t="s">
        <v>202</v>
      </c>
      <c r="BI61" s="7">
        <v>1</v>
      </c>
      <c r="BJ61" s="4">
        <v>2</v>
      </c>
      <c r="BK61" s="8">
        <v>141.96</v>
      </c>
      <c r="BL61" s="2" t="s">
        <v>1212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231</v>
      </c>
      <c r="BV61" s="2" t="s">
        <v>199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/>
      <c r="CD61" s="8"/>
      <c r="CE61" s="7"/>
      <c r="CF61" s="7"/>
      <c r="CG61" s="2" t="s">
        <v>593</v>
      </c>
      <c r="CH61" s="2" t="s">
        <v>199</v>
      </c>
      <c r="CI61" s="2" t="s">
        <v>202</v>
      </c>
      <c r="CJ61" s="2" t="s">
        <v>202</v>
      </c>
      <c r="CK61" s="2" t="s">
        <v>214</v>
      </c>
      <c r="CL61" s="2" t="s">
        <v>202</v>
      </c>
      <c r="CM61" s="4"/>
      <c r="CN61" s="8"/>
      <c r="CO61" s="4"/>
      <c r="CP61" s="8"/>
      <c r="CQ61" s="7"/>
      <c r="CR61" s="7"/>
      <c r="CS61" s="2" t="s">
        <v>212</v>
      </c>
      <c r="CT61" s="2" t="s">
        <v>199</v>
      </c>
      <c r="CU61" s="2" t="s">
        <v>924</v>
      </c>
      <c r="CV61" s="2" t="s">
        <v>332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199</v>
      </c>
      <c r="DG61" s="2" t="s">
        <v>925</v>
      </c>
      <c r="DH61" s="2" t="s">
        <v>369</v>
      </c>
      <c r="DI61" s="2" t="s">
        <v>214</v>
      </c>
      <c r="DJ61" s="2" t="s">
        <v>202</v>
      </c>
      <c r="DK61" s="4">
        <v>1</v>
      </c>
      <c r="DL61" s="8">
        <v>73.71</v>
      </c>
      <c r="DM61" s="4"/>
      <c r="DN61" s="8"/>
      <c r="DO61" s="7"/>
      <c r="DP61" s="7"/>
      <c r="DQ61" s="2" t="s">
        <v>212</v>
      </c>
      <c r="DR61" s="2" t="s">
        <v>199</v>
      </c>
      <c r="DS61" s="2" t="s">
        <v>925</v>
      </c>
      <c r="DT61" s="2" t="s">
        <v>1213</v>
      </c>
      <c r="DU61" s="2" t="s">
        <v>214</v>
      </c>
      <c r="DV61" s="2" t="s">
        <v>202</v>
      </c>
      <c r="DW61" s="4">
        <v>1</v>
      </c>
      <c r="DX61" s="8">
        <v>68.25</v>
      </c>
      <c r="DY61" s="4"/>
      <c r="DZ61" s="8"/>
      <c r="EA61" s="7"/>
      <c r="EB61" s="7"/>
      <c r="EC61" s="2" t="s">
        <v>212</v>
      </c>
      <c r="ED61" s="2" t="s">
        <v>199</v>
      </c>
      <c r="EE61" s="2" t="s">
        <v>1214</v>
      </c>
      <c r="EF61" s="2" t="s">
        <v>375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199</v>
      </c>
      <c r="EQ61" s="2" t="s">
        <v>1214</v>
      </c>
      <c r="ER61" s="2" t="s">
        <v>1215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1214</v>
      </c>
      <c r="FD61" s="2" t="s">
        <v>1216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956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1214</v>
      </c>
      <c r="GB61" s="2" t="s">
        <v>202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231</v>
      </c>
      <c r="GL61" s="2" t="s">
        <v>199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253</v>
      </c>
      <c r="GX61" s="2" t="s">
        <v>199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1214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253</v>
      </c>
      <c r="HV61" s="2" t="s">
        <v>199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253</v>
      </c>
      <c r="IH61" s="2" t="s">
        <v>199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231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253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242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509</v>
      </c>
      <c r="JW61" s="4"/>
      <c r="JX61" s="8"/>
      <c r="JY61" s="4"/>
      <c r="JZ61" s="8"/>
      <c r="KA61" s="7"/>
      <c r="KB61" s="7"/>
      <c r="KC61" s="2" t="s">
        <v>202</v>
      </c>
      <c r="KD61" s="2" t="s">
        <v>202</v>
      </c>
      <c r="KE61" s="2" t="s">
        <v>202</v>
      </c>
      <c r="KF61" s="2" t="s">
        <v>202</v>
      </c>
      <c r="KG61" s="2" t="s">
        <v>202</v>
      </c>
      <c r="KH61" s="2" t="s">
        <v>202</v>
      </c>
      <c r="KI61" s="4"/>
      <c r="KJ61" s="8"/>
      <c r="KK61" s="4"/>
      <c r="KL61" s="8"/>
      <c r="KM61" s="7"/>
      <c r="KN61" s="7"/>
      <c r="KO61" s="2" t="s">
        <v>253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253</v>
      </c>
      <c r="LB61" s="2" t="s">
        <v>199</v>
      </c>
      <c r="LC61" s="2" t="s">
        <v>202</v>
      </c>
      <c r="LD61" s="2" t="s">
        <v>202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253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231</v>
      </c>
      <c r="LZ61" s="2" t="s">
        <v>199</v>
      </c>
      <c r="MA61" s="2" t="s">
        <v>202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253</v>
      </c>
      <c r="ML61" s="2" t="s">
        <v>199</v>
      </c>
      <c r="MM61" s="2" t="s">
        <v>202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253</v>
      </c>
      <c r="MX61" s="2" t="s">
        <v>199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202</v>
      </c>
      <c r="NJ61" s="2" t="s">
        <v>202</v>
      </c>
      <c r="NK61" s="2" t="s">
        <v>202</v>
      </c>
      <c r="NL61" s="2" t="s">
        <v>202</v>
      </c>
      <c r="NM61" s="2" t="s">
        <v>202</v>
      </c>
      <c r="NN61" s="2" t="s">
        <v>202</v>
      </c>
      <c r="NO61" s="4"/>
      <c r="NP61" s="8"/>
      <c r="NQ61" s="4"/>
      <c r="NR61" s="8"/>
      <c r="NS61" s="7"/>
      <c r="NT61" s="7"/>
      <c r="NU61" s="2" t="s">
        <v>253</v>
      </c>
      <c r="NV61" s="2" t="s">
        <v>199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253</v>
      </c>
      <c r="OH61" s="2" t="s">
        <v>199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231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202</v>
      </c>
      <c r="PF61" s="2" t="s">
        <v>202</v>
      </c>
      <c r="PG61" s="2" t="s">
        <v>202</v>
      </c>
      <c r="PH61" s="2" t="s">
        <v>202</v>
      </c>
      <c r="PI61" s="2" t="s">
        <v>202</v>
      </c>
      <c r="PJ61" s="2" t="s">
        <v>202</v>
      </c>
      <c r="PK61" s="4"/>
      <c r="PL61" s="8"/>
      <c r="PM61" s="4"/>
      <c r="PN61" s="8"/>
      <c r="PO61" s="7"/>
      <c r="PP61" s="7"/>
      <c r="PQ61" s="2" t="s">
        <v>202</v>
      </c>
      <c r="PR61" s="2" t="s">
        <v>202</v>
      </c>
      <c r="PS61" s="2" t="s">
        <v>202</v>
      </c>
      <c r="PT61" s="2" t="s">
        <v>202</v>
      </c>
      <c r="PU61" s="2" t="s">
        <v>202</v>
      </c>
      <c r="PV61" s="2" t="s">
        <v>202</v>
      </c>
      <c r="PW61" s="4"/>
      <c r="PX61" s="8"/>
      <c r="PY61" s="4"/>
      <c r="PZ61" s="8"/>
      <c r="QA61" s="7"/>
      <c r="QB61" s="7"/>
      <c r="QC61" s="2" t="s">
        <v>253</v>
      </c>
      <c r="QD61" s="2" t="s">
        <v>199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202</v>
      </c>
      <c r="QP61" s="2" t="s">
        <v>202</v>
      </c>
      <c r="QQ61" s="2" t="s">
        <v>202</v>
      </c>
      <c r="QR61" s="2" t="s">
        <v>202</v>
      </c>
      <c r="QS61" s="2" t="s">
        <v>202</v>
      </c>
      <c r="QT61" s="2" t="s">
        <v>202</v>
      </c>
      <c r="QU61" s="4">
        <v>74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>
        <v>125</v>
      </c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>
        <v>200</v>
      </c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</row>
    <row r="62">
      <c r="A62" s="2" t="s">
        <v>1217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1205</v>
      </c>
      <c r="G62" s="2" t="s">
        <v>1205</v>
      </c>
      <c r="H62" s="2" t="s">
        <v>1205</v>
      </c>
      <c r="I62" s="2" t="s">
        <v>1206</v>
      </c>
      <c r="J62" s="2" t="s">
        <v>256</v>
      </c>
      <c r="K62" s="2" t="s">
        <v>1207</v>
      </c>
      <c r="L62" s="3">
        <v>80</v>
      </c>
      <c r="M62" s="3">
        <v>84</v>
      </c>
      <c r="N62" s="3">
        <v>159.99</v>
      </c>
      <c r="O62" s="2" t="s">
        <v>199</v>
      </c>
      <c r="P62" s="2" t="s">
        <v>490</v>
      </c>
      <c r="Q62" s="2" t="s">
        <v>201</v>
      </c>
      <c r="R62" s="2" t="s">
        <v>202</v>
      </c>
      <c r="S62" s="2" t="s">
        <v>1208</v>
      </c>
      <c r="T62" s="2" t="s">
        <v>204</v>
      </c>
      <c r="U62" s="2" t="s">
        <v>205</v>
      </c>
      <c r="V62" s="2" t="s">
        <v>1209</v>
      </c>
      <c r="W62" s="2" t="s">
        <v>871</v>
      </c>
      <c r="X62" s="2" t="s">
        <v>703</v>
      </c>
      <c r="Y62" s="2" t="s">
        <v>1210</v>
      </c>
      <c r="Z62" s="4">
        <v>226</v>
      </c>
      <c r="AA62" s="4">
        <f>=ROUNDDOWN(32.2857142857143,0)</f>
      </c>
      <c r="AB62" s="5">
        <v>7</v>
      </c>
      <c r="AC62" s="2" t="s">
        <v>1218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>
        <v>3</v>
      </c>
      <c r="AQ62" s="8">
        <v>269.64</v>
      </c>
      <c r="AR62" s="4"/>
      <c r="AS62" s="8"/>
      <c r="AT62" s="7"/>
      <c r="AU62" s="7"/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>
        <v>0.6551</v>
      </c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 t="s">
        <v>202</v>
      </c>
      <c r="BJ62" s="4">
        <v>3</v>
      </c>
      <c r="BK62" s="8">
        <v>269.64</v>
      </c>
      <c r="BL62" s="2" t="s">
        <v>1212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231</v>
      </c>
      <c r="BV62" s="2" t="s">
        <v>199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593</v>
      </c>
      <c r="CH62" s="2" t="s">
        <v>199</v>
      </c>
      <c r="CI62" s="2" t="s">
        <v>202</v>
      </c>
      <c r="CJ62" s="2" t="s">
        <v>202</v>
      </c>
      <c r="CK62" s="2" t="s">
        <v>214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199</v>
      </c>
      <c r="CU62" s="2" t="s">
        <v>924</v>
      </c>
      <c r="CV62" s="2" t="s">
        <v>1219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199</v>
      </c>
      <c r="DG62" s="2" t="s">
        <v>925</v>
      </c>
      <c r="DH62" s="2" t="s">
        <v>1220</v>
      </c>
      <c r="DI62" s="2" t="s">
        <v>214</v>
      </c>
      <c r="DJ62" s="2" t="s">
        <v>202</v>
      </c>
      <c r="DK62" s="4">
        <v>1</v>
      </c>
      <c r="DL62" s="8">
        <v>90.72</v>
      </c>
      <c r="DM62" s="4"/>
      <c r="DN62" s="8"/>
      <c r="DO62" s="7"/>
      <c r="DP62" s="7"/>
      <c r="DQ62" s="2" t="s">
        <v>212</v>
      </c>
      <c r="DR62" s="2" t="s">
        <v>199</v>
      </c>
      <c r="DS62" s="2" t="s">
        <v>925</v>
      </c>
      <c r="DT62" s="2" t="s">
        <v>405</v>
      </c>
      <c r="DU62" s="2" t="s">
        <v>214</v>
      </c>
      <c r="DV62" s="2" t="s">
        <v>202</v>
      </c>
      <c r="DW62" s="4">
        <v>2</v>
      </c>
      <c r="DX62" s="8">
        <v>178.92</v>
      </c>
      <c r="DY62" s="4"/>
      <c r="DZ62" s="8"/>
      <c r="EA62" s="7"/>
      <c r="EB62" s="7"/>
      <c r="EC62" s="2" t="s">
        <v>212</v>
      </c>
      <c r="ED62" s="2" t="s">
        <v>199</v>
      </c>
      <c r="EE62" s="2" t="s">
        <v>1214</v>
      </c>
      <c r="EF62" s="2" t="s">
        <v>1210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199</v>
      </c>
      <c r="EQ62" s="2" t="s">
        <v>1214</v>
      </c>
      <c r="ER62" s="2" t="s">
        <v>1221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199</v>
      </c>
      <c r="FC62" s="2" t="s">
        <v>1214</v>
      </c>
      <c r="FD62" s="2" t="s">
        <v>1222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199</v>
      </c>
      <c r="FO62" s="2" t="s">
        <v>956</v>
      </c>
      <c r="FP62" s="2" t="s">
        <v>372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199</v>
      </c>
      <c r="GA62" s="2" t="s">
        <v>1214</v>
      </c>
      <c r="GB62" s="2" t="s">
        <v>1219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231</v>
      </c>
      <c r="GL62" s="2" t="s">
        <v>199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253</v>
      </c>
      <c r="GX62" s="2" t="s">
        <v>199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199</v>
      </c>
      <c r="HK62" s="2" t="s">
        <v>1214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253</v>
      </c>
      <c r="HV62" s="2" t="s">
        <v>199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253</v>
      </c>
      <c r="IH62" s="2" t="s">
        <v>199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231</v>
      </c>
      <c r="IT62" s="2" t="s">
        <v>199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253</v>
      </c>
      <c r="JF62" s="2" t="s">
        <v>199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242</v>
      </c>
      <c r="JR62" s="2" t="s">
        <v>199</v>
      </c>
      <c r="JS62" s="2" t="s">
        <v>202</v>
      </c>
      <c r="JT62" s="2" t="s">
        <v>202</v>
      </c>
      <c r="JU62" s="2" t="s">
        <v>214</v>
      </c>
      <c r="JV62" s="2" t="s">
        <v>509</v>
      </c>
      <c r="JW62" s="4"/>
      <c r="JX62" s="8"/>
      <c r="JY62" s="4"/>
      <c r="JZ62" s="8"/>
      <c r="KA62" s="7"/>
      <c r="KB62" s="7"/>
      <c r="KC62" s="2" t="s">
        <v>202</v>
      </c>
      <c r="KD62" s="2" t="s">
        <v>202</v>
      </c>
      <c r="KE62" s="2" t="s">
        <v>202</v>
      </c>
      <c r="KF62" s="2" t="s">
        <v>202</v>
      </c>
      <c r="KG62" s="2" t="s">
        <v>202</v>
      </c>
      <c r="KH62" s="2" t="s">
        <v>202</v>
      </c>
      <c r="KI62" s="4"/>
      <c r="KJ62" s="8"/>
      <c r="KK62" s="4"/>
      <c r="KL62" s="8"/>
      <c r="KM62" s="7"/>
      <c r="KN62" s="7"/>
      <c r="KO62" s="2" t="s">
        <v>253</v>
      </c>
      <c r="KP62" s="2" t="s">
        <v>199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253</v>
      </c>
      <c r="LB62" s="2" t="s">
        <v>199</v>
      </c>
      <c r="LC62" s="2" t="s">
        <v>202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253</v>
      </c>
      <c r="LN62" s="2" t="s">
        <v>199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231</v>
      </c>
      <c r="LZ62" s="2" t="s">
        <v>199</v>
      </c>
      <c r="MA62" s="2" t="s">
        <v>202</v>
      </c>
      <c r="MB62" s="2" t="s">
        <v>202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253</v>
      </c>
      <c r="ML62" s="2" t="s">
        <v>199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253</v>
      </c>
      <c r="MX62" s="2" t="s">
        <v>199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202</v>
      </c>
      <c r="NJ62" s="2" t="s">
        <v>202</v>
      </c>
      <c r="NK62" s="2" t="s">
        <v>202</v>
      </c>
      <c r="NL62" s="2" t="s">
        <v>202</v>
      </c>
      <c r="NM62" s="2" t="s">
        <v>202</v>
      </c>
      <c r="NN62" s="2" t="s">
        <v>202</v>
      </c>
      <c r="NO62" s="4"/>
      <c r="NP62" s="8"/>
      <c r="NQ62" s="4"/>
      <c r="NR62" s="8"/>
      <c r="NS62" s="7"/>
      <c r="NT62" s="7"/>
      <c r="NU62" s="2" t="s">
        <v>253</v>
      </c>
      <c r="NV62" s="2" t="s">
        <v>199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253</v>
      </c>
      <c r="OH62" s="2" t="s">
        <v>199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231</v>
      </c>
      <c r="OT62" s="2" t="s">
        <v>199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202</v>
      </c>
      <c r="PF62" s="2" t="s">
        <v>202</v>
      </c>
      <c r="PG62" s="2" t="s">
        <v>202</v>
      </c>
      <c r="PH62" s="2" t="s">
        <v>202</v>
      </c>
      <c r="PI62" s="2" t="s">
        <v>202</v>
      </c>
      <c r="PJ62" s="2" t="s">
        <v>202</v>
      </c>
      <c r="PK62" s="4"/>
      <c r="PL62" s="8"/>
      <c r="PM62" s="4"/>
      <c r="PN62" s="8"/>
      <c r="PO62" s="7"/>
      <c r="PP62" s="7"/>
      <c r="PQ62" s="2" t="s">
        <v>202</v>
      </c>
      <c r="PR62" s="2" t="s">
        <v>202</v>
      </c>
      <c r="PS62" s="2" t="s">
        <v>202</v>
      </c>
      <c r="PT62" s="2" t="s">
        <v>202</v>
      </c>
      <c r="PU62" s="2" t="s">
        <v>202</v>
      </c>
      <c r="PV62" s="2" t="s">
        <v>202</v>
      </c>
      <c r="PW62" s="4"/>
      <c r="PX62" s="8"/>
      <c r="PY62" s="4"/>
      <c r="PZ62" s="8"/>
      <c r="QA62" s="7"/>
      <c r="QB62" s="7"/>
      <c r="QC62" s="2" t="s">
        <v>253</v>
      </c>
      <c r="QD62" s="2" t="s">
        <v>199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>
        <v>226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>
        <v>180</v>
      </c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</row>
    <row r="63">
      <c r="A63" s="2" t="s">
        <v>1223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1224</v>
      </c>
      <c r="G63" s="2" t="s">
        <v>1224</v>
      </c>
      <c r="H63" s="2" t="s">
        <v>1224</v>
      </c>
      <c r="I63" s="2" t="s">
        <v>1225</v>
      </c>
      <c r="J63" s="2" t="s">
        <v>197</v>
      </c>
      <c r="K63" s="2" t="s">
        <v>198</v>
      </c>
      <c r="L63" s="3">
        <v>70.52</v>
      </c>
      <c r="M63" s="3">
        <v>74.05</v>
      </c>
      <c r="N63" s="3">
        <v>149.99</v>
      </c>
      <c r="O63" s="2" t="s">
        <v>530</v>
      </c>
      <c r="P63" s="2" t="s">
        <v>394</v>
      </c>
      <c r="Q63" s="2" t="s">
        <v>201</v>
      </c>
      <c r="R63" s="2" t="s">
        <v>202</v>
      </c>
      <c r="S63" s="2" t="s">
        <v>1226</v>
      </c>
      <c r="T63" s="2" t="s">
        <v>204</v>
      </c>
      <c r="U63" s="2" t="s">
        <v>205</v>
      </c>
      <c r="V63" s="2" t="s">
        <v>941</v>
      </c>
      <c r="W63" s="2" t="s">
        <v>207</v>
      </c>
      <c r="X63" s="2" t="s">
        <v>1227</v>
      </c>
      <c r="Y63" s="2" t="s">
        <v>1228</v>
      </c>
      <c r="Z63" s="4"/>
      <c r="AA63" s="4">
        <f>=ROUNDDOWN({0},0)</f>
      </c>
      <c r="AB63" s="5"/>
      <c r="AC63" s="2" t="s">
        <v>202</v>
      </c>
      <c r="AD63" s="4"/>
      <c r="AE63" s="4"/>
      <c r="AF63" s="6">
        <v>69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5</v>
      </c>
      <c r="AS63" s="8">
        <v>395.41</v>
      </c>
      <c r="AT63" s="7">
        <v>-1</v>
      </c>
      <c r="AU63" s="7">
        <v>-1</v>
      </c>
      <c r="AV63" s="4">
        <v>4</v>
      </c>
      <c r="AW63" s="8">
        <v>183.76</v>
      </c>
      <c r="AX63" s="4">
        <v>8</v>
      </c>
      <c r="AY63" s="8">
        <v>691.01</v>
      </c>
      <c r="AZ63" s="7">
        <v>-0.5</v>
      </c>
      <c r="BA63" s="7">
        <v>-0.7341</v>
      </c>
      <c r="BB63" s="7"/>
      <c r="BC63" s="4">
        <v>4</v>
      </c>
      <c r="BD63" s="8">
        <v>183.76</v>
      </c>
      <c r="BE63" s="4">
        <v>8</v>
      </c>
      <c r="BF63" s="8">
        <v>691.01</v>
      </c>
      <c r="BG63" s="7">
        <v>-0.5</v>
      </c>
      <c r="BH63" s="7">
        <v>-0.7341</v>
      </c>
      <c r="BI63" s="7">
        <v>1</v>
      </c>
      <c r="BJ63" s="4"/>
      <c r="BK63" s="8"/>
      <c r="BL63" s="2" t="s">
        <v>1229</v>
      </c>
      <c r="BM63" s="7"/>
      <c r="BN63" s="7"/>
      <c r="BO63" s="4"/>
      <c r="BP63" s="8"/>
      <c r="BQ63" s="4"/>
      <c r="BR63" s="8"/>
      <c r="BS63" s="7"/>
      <c r="BT63" s="7"/>
      <c r="BU63" s="2" t="s">
        <v>1230</v>
      </c>
      <c r="BV63" s="2" t="s">
        <v>235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>
        <v>2</v>
      </c>
      <c r="CD63" s="8">
        <v>165.86</v>
      </c>
      <c r="CE63" s="7">
        <v>-1</v>
      </c>
      <c r="CF63" s="7">
        <v>-1</v>
      </c>
      <c r="CG63" s="2" t="s">
        <v>212</v>
      </c>
      <c r="CH63" s="2" t="s">
        <v>235</v>
      </c>
      <c r="CI63" s="2" t="s">
        <v>535</v>
      </c>
      <c r="CJ63" s="2" t="s">
        <v>1231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235</v>
      </c>
      <c r="CU63" s="2" t="s">
        <v>1113</v>
      </c>
      <c r="CV63" s="2" t="s">
        <v>1232</v>
      </c>
      <c r="CW63" s="2" t="s">
        <v>214</v>
      </c>
      <c r="CX63" s="2" t="s">
        <v>202</v>
      </c>
      <c r="CY63" s="4"/>
      <c r="CZ63" s="8"/>
      <c r="DA63" s="4">
        <v>2</v>
      </c>
      <c r="DB63" s="8">
        <v>155.5</v>
      </c>
      <c r="DC63" s="7">
        <v>-1</v>
      </c>
      <c r="DD63" s="7">
        <v>-1</v>
      </c>
      <c r="DE63" s="2" t="s">
        <v>212</v>
      </c>
      <c r="DF63" s="2" t="s">
        <v>235</v>
      </c>
      <c r="DG63" s="2" t="s">
        <v>755</v>
      </c>
      <c r="DH63" s="2" t="s">
        <v>1077</v>
      </c>
      <c r="DI63" s="2" t="s">
        <v>509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235</v>
      </c>
      <c r="DS63" s="2" t="s">
        <v>1228</v>
      </c>
      <c r="DT63" s="2" t="s">
        <v>1113</v>
      </c>
      <c r="DU63" s="2" t="s">
        <v>214</v>
      </c>
      <c r="DV63" s="2" t="s">
        <v>202</v>
      </c>
      <c r="DW63" s="4"/>
      <c r="DX63" s="8"/>
      <c r="DY63" s="4">
        <v>1</v>
      </c>
      <c r="DZ63" s="8">
        <v>74.05</v>
      </c>
      <c r="EA63" s="7">
        <v>-1</v>
      </c>
      <c r="EB63" s="7">
        <v>-1</v>
      </c>
      <c r="EC63" s="2" t="s">
        <v>212</v>
      </c>
      <c r="ED63" s="2" t="s">
        <v>235</v>
      </c>
      <c r="EE63" s="2" t="s">
        <v>532</v>
      </c>
      <c r="EF63" s="2" t="s">
        <v>767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235</v>
      </c>
      <c r="EQ63" s="2" t="s">
        <v>1233</v>
      </c>
      <c r="ER63" s="2" t="s">
        <v>1234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235</v>
      </c>
      <c r="FC63" s="2" t="s">
        <v>645</v>
      </c>
      <c r="FD63" s="2" t="s">
        <v>764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231</v>
      </c>
      <c r="FN63" s="2" t="s">
        <v>235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235</v>
      </c>
      <c r="GA63" s="2" t="s">
        <v>954</v>
      </c>
      <c r="GB63" s="2" t="s">
        <v>1235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235</v>
      </c>
      <c r="GM63" s="2" t="s">
        <v>1236</v>
      </c>
      <c r="GN63" s="2" t="s">
        <v>548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253</v>
      </c>
      <c r="GX63" s="2" t="s">
        <v>235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212</v>
      </c>
      <c r="HJ63" s="2" t="s">
        <v>235</v>
      </c>
      <c r="HK63" s="2" t="s">
        <v>1228</v>
      </c>
      <c r="HL63" s="2" t="s">
        <v>1139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212</v>
      </c>
      <c r="HV63" s="2" t="s">
        <v>235</v>
      </c>
      <c r="HW63" s="2" t="s">
        <v>550</v>
      </c>
      <c r="HX63" s="2" t="s">
        <v>1237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212</v>
      </c>
      <c r="IH63" s="2" t="s">
        <v>235</v>
      </c>
      <c r="II63" s="2" t="s">
        <v>368</v>
      </c>
      <c r="IJ63" s="2" t="s">
        <v>458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212</v>
      </c>
      <c r="IT63" s="2" t="s">
        <v>235</v>
      </c>
      <c r="IU63" s="2" t="s">
        <v>754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253</v>
      </c>
      <c r="JF63" s="2" t="s">
        <v>235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242</v>
      </c>
      <c r="JR63" s="2" t="s">
        <v>235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202</v>
      </c>
      <c r="KD63" s="2" t="s">
        <v>202</v>
      </c>
      <c r="KE63" s="2" t="s">
        <v>202</v>
      </c>
      <c r="KF63" s="2" t="s">
        <v>202</v>
      </c>
      <c r="KG63" s="2" t="s">
        <v>202</v>
      </c>
      <c r="KH63" s="2" t="s">
        <v>202</v>
      </c>
      <c r="KI63" s="4"/>
      <c r="KJ63" s="8"/>
      <c r="KK63" s="4"/>
      <c r="KL63" s="8"/>
      <c r="KM63" s="7"/>
      <c r="KN63" s="7"/>
      <c r="KO63" s="2" t="s">
        <v>212</v>
      </c>
      <c r="KP63" s="2" t="s">
        <v>235</v>
      </c>
      <c r="KQ63" s="2" t="s">
        <v>1238</v>
      </c>
      <c r="KR63" s="2" t="s">
        <v>1239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253</v>
      </c>
      <c r="LB63" s="2" t="s">
        <v>235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253</v>
      </c>
      <c r="LN63" s="2" t="s">
        <v>235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231</v>
      </c>
      <c r="LZ63" s="2" t="s">
        <v>235</v>
      </c>
      <c r="MA63" s="2" t="s">
        <v>202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235</v>
      </c>
      <c r="MM63" s="2" t="s">
        <v>375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253</v>
      </c>
      <c r="MX63" s="2" t="s">
        <v>235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212</v>
      </c>
      <c r="NJ63" s="2" t="s">
        <v>235</v>
      </c>
      <c r="NK63" s="2" t="s">
        <v>1240</v>
      </c>
      <c r="NL63" s="2" t="s">
        <v>1241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253</v>
      </c>
      <c r="NV63" s="2" t="s">
        <v>235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253</v>
      </c>
      <c r="OH63" s="2" t="s">
        <v>235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212</v>
      </c>
      <c r="OT63" s="2" t="s">
        <v>235</v>
      </c>
      <c r="OU63" s="2" t="s">
        <v>254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242</v>
      </c>
      <c r="PF63" s="2" t="s">
        <v>235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253</v>
      </c>
      <c r="PR63" s="2" t="s">
        <v>235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253</v>
      </c>
      <c r="QD63" s="2" t="s">
        <v>235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253</v>
      </c>
      <c r="QP63" s="2" t="s">
        <v>235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1242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1224</v>
      </c>
      <c r="G64" s="2" t="s">
        <v>1224</v>
      </c>
      <c r="H64" s="2" t="s">
        <v>1224</v>
      </c>
      <c r="I64" s="2" t="s">
        <v>1225</v>
      </c>
      <c r="J64" s="2" t="s">
        <v>256</v>
      </c>
      <c r="K64" s="2" t="s">
        <v>198</v>
      </c>
      <c r="L64" s="3">
        <v>83.33</v>
      </c>
      <c r="M64" s="3">
        <v>87.49</v>
      </c>
      <c r="N64" s="3">
        <v>179.99</v>
      </c>
      <c r="O64" s="2" t="s">
        <v>530</v>
      </c>
      <c r="P64" s="2" t="s">
        <v>394</v>
      </c>
      <c r="Q64" s="2" t="s">
        <v>201</v>
      </c>
      <c r="R64" s="2" t="s">
        <v>202</v>
      </c>
      <c r="S64" s="2" t="s">
        <v>1226</v>
      </c>
      <c r="T64" s="2" t="s">
        <v>204</v>
      </c>
      <c r="U64" s="2" t="s">
        <v>205</v>
      </c>
      <c r="V64" s="2" t="s">
        <v>941</v>
      </c>
      <c r="W64" s="2" t="s">
        <v>207</v>
      </c>
      <c r="X64" s="2" t="s">
        <v>1227</v>
      </c>
      <c r="Y64" s="2" t="s">
        <v>1228</v>
      </c>
      <c r="Z64" s="4">
        <v>14</v>
      </c>
      <c r="AA64" s="4">
        <f>=ROUNDDOWN(2.22222222222222,0)</f>
      </c>
      <c r="AB64" s="5">
        <v>6.3</v>
      </c>
      <c r="AC64" s="2" t="s">
        <v>202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>
        <v>4</v>
      </c>
      <c r="AQ64" s="8">
        <v>183.76</v>
      </c>
      <c r="AR64" s="4">
        <v>3</v>
      </c>
      <c r="AS64" s="8">
        <v>295.6</v>
      </c>
      <c r="AT64" s="7">
        <v>0.3333</v>
      </c>
      <c r="AU64" s="7">
        <v>-0.3783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>
        <v>1</v>
      </c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>
        <v>4</v>
      </c>
      <c r="BK64" s="8">
        <v>183.76</v>
      </c>
      <c r="BL64" s="2" t="s">
        <v>1243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1230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199</v>
      </c>
      <c r="CI64" s="2" t="s">
        <v>535</v>
      </c>
      <c r="CJ64" s="2" t="s">
        <v>202</v>
      </c>
      <c r="CK64" s="2" t="s">
        <v>214</v>
      </c>
      <c r="CL64" s="2" t="s">
        <v>202</v>
      </c>
      <c r="CM64" s="4"/>
      <c r="CN64" s="8"/>
      <c r="CO64" s="4">
        <v>1</v>
      </c>
      <c r="CP64" s="8">
        <v>91.45</v>
      </c>
      <c r="CQ64" s="7">
        <v>-1</v>
      </c>
      <c r="CR64" s="7">
        <v>-1</v>
      </c>
      <c r="CS64" s="2" t="s">
        <v>212</v>
      </c>
      <c r="CT64" s="2" t="s">
        <v>199</v>
      </c>
      <c r="CU64" s="2" t="s">
        <v>1113</v>
      </c>
      <c r="CV64" s="2" t="s">
        <v>315</v>
      </c>
      <c r="CW64" s="2" t="s">
        <v>214</v>
      </c>
      <c r="CX64" s="2" t="s">
        <v>202</v>
      </c>
      <c r="CY64" s="4">
        <v>3</v>
      </c>
      <c r="CZ64" s="8">
        <v>137.82</v>
      </c>
      <c r="DA64" s="4"/>
      <c r="DB64" s="8"/>
      <c r="DC64" s="7"/>
      <c r="DD64" s="7"/>
      <c r="DE64" s="2" t="s">
        <v>212</v>
      </c>
      <c r="DF64" s="2" t="s">
        <v>199</v>
      </c>
      <c r="DG64" s="2" t="s">
        <v>755</v>
      </c>
      <c r="DH64" s="2" t="s">
        <v>1077</v>
      </c>
      <c r="DI64" s="2" t="s">
        <v>509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199</v>
      </c>
      <c r="DS64" s="2" t="s">
        <v>1228</v>
      </c>
      <c r="DT64" s="2" t="s">
        <v>750</v>
      </c>
      <c r="DU64" s="2" t="s">
        <v>214</v>
      </c>
      <c r="DV64" s="2" t="s">
        <v>202</v>
      </c>
      <c r="DW64" s="4"/>
      <c r="DX64" s="8"/>
      <c r="DY64" s="4">
        <v>2</v>
      </c>
      <c r="DZ64" s="8">
        <v>204.15</v>
      </c>
      <c r="EA64" s="7">
        <v>-1</v>
      </c>
      <c r="EB64" s="7">
        <v>-1</v>
      </c>
      <c r="EC64" s="2" t="s">
        <v>212</v>
      </c>
      <c r="ED64" s="2" t="s">
        <v>199</v>
      </c>
      <c r="EE64" s="2" t="s">
        <v>532</v>
      </c>
      <c r="EF64" s="2" t="s">
        <v>1244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199</v>
      </c>
      <c r="EQ64" s="2" t="s">
        <v>1233</v>
      </c>
      <c r="ER64" s="2" t="s">
        <v>1245</v>
      </c>
      <c r="ES64" s="2" t="s">
        <v>214</v>
      </c>
      <c r="ET64" s="2" t="s">
        <v>202</v>
      </c>
      <c r="EU64" s="4">
        <v>1</v>
      </c>
      <c r="EV64" s="8">
        <v>45.94</v>
      </c>
      <c r="EW64" s="4"/>
      <c r="EX64" s="8"/>
      <c r="EY64" s="7"/>
      <c r="EZ64" s="7"/>
      <c r="FA64" s="2" t="s">
        <v>212</v>
      </c>
      <c r="FB64" s="2" t="s">
        <v>199</v>
      </c>
      <c r="FC64" s="2" t="s">
        <v>645</v>
      </c>
      <c r="FD64" s="2" t="s">
        <v>1246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231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199</v>
      </c>
      <c r="GA64" s="2" t="s">
        <v>954</v>
      </c>
      <c r="GB64" s="2" t="s">
        <v>1247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212</v>
      </c>
      <c r="GL64" s="2" t="s">
        <v>199</v>
      </c>
      <c r="GM64" s="2" t="s">
        <v>1236</v>
      </c>
      <c r="GN64" s="2" t="s">
        <v>1248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253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212</v>
      </c>
      <c r="HJ64" s="2" t="s">
        <v>199</v>
      </c>
      <c r="HK64" s="2" t="s">
        <v>1228</v>
      </c>
      <c r="HL64" s="2" t="s">
        <v>751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212</v>
      </c>
      <c r="HV64" s="2" t="s">
        <v>199</v>
      </c>
      <c r="HW64" s="2" t="s">
        <v>550</v>
      </c>
      <c r="HX64" s="2" t="s">
        <v>485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212</v>
      </c>
      <c r="IH64" s="2" t="s">
        <v>199</v>
      </c>
      <c r="II64" s="2" t="s">
        <v>368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212</v>
      </c>
      <c r="IT64" s="2" t="s">
        <v>199</v>
      </c>
      <c r="IU64" s="2" t="s">
        <v>1249</v>
      </c>
      <c r="IV64" s="2" t="s">
        <v>1250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253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242</v>
      </c>
      <c r="JR64" s="2" t="s">
        <v>199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202</v>
      </c>
      <c r="KD64" s="2" t="s">
        <v>202</v>
      </c>
      <c r="KE64" s="2" t="s">
        <v>202</v>
      </c>
      <c r="KF64" s="2" t="s">
        <v>202</v>
      </c>
      <c r="KG64" s="2" t="s">
        <v>202</v>
      </c>
      <c r="KH64" s="2" t="s">
        <v>202</v>
      </c>
      <c r="KI64" s="4"/>
      <c r="KJ64" s="8"/>
      <c r="KK64" s="4"/>
      <c r="KL64" s="8"/>
      <c r="KM64" s="7"/>
      <c r="KN64" s="7"/>
      <c r="KO64" s="2" t="s">
        <v>212</v>
      </c>
      <c r="KP64" s="2" t="s">
        <v>235</v>
      </c>
      <c r="KQ64" s="2" t="s">
        <v>1238</v>
      </c>
      <c r="KR64" s="2" t="s">
        <v>1122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253</v>
      </c>
      <c r="LB64" s="2" t="s">
        <v>199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253</v>
      </c>
      <c r="LN64" s="2" t="s">
        <v>199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231</v>
      </c>
      <c r="LZ64" s="2" t="s">
        <v>199</v>
      </c>
      <c r="MA64" s="2" t="s">
        <v>202</v>
      </c>
      <c r="MB64" s="2" t="s">
        <v>202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212</v>
      </c>
      <c r="ML64" s="2" t="s">
        <v>199</v>
      </c>
      <c r="MM64" s="2" t="s">
        <v>375</v>
      </c>
      <c r="MN64" s="2" t="s">
        <v>935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253</v>
      </c>
      <c r="MX64" s="2" t="s">
        <v>199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212</v>
      </c>
      <c r="NJ64" s="2" t="s">
        <v>250</v>
      </c>
      <c r="NK64" s="2" t="s">
        <v>1240</v>
      </c>
      <c r="NL64" s="2" t="s">
        <v>1251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253</v>
      </c>
      <c r="NV64" s="2" t="s">
        <v>199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253</v>
      </c>
      <c r="OH64" s="2" t="s">
        <v>199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212</v>
      </c>
      <c r="OT64" s="2" t="s">
        <v>199</v>
      </c>
      <c r="OU64" s="2" t="s">
        <v>254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242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253</v>
      </c>
      <c r="PR64" s="2" t="s">
        <v>235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253</v>
      </c>
      <c r="QD64" s="2" t="s">
        <v>199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253</v>
      </c>
      <c r="QP64" s="2" t="s">
        <v>235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>
        <v>14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1252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1253</v>
      </c>
      <c r="G65" s="2" t="s">
        <v>1253</v>
      </c>
      <c r="H65" s="2" t="s">
        <v>1253</v>
      </c>
      <c r="I65" s="2" t="s">
        <v>1254</v>
      </c>
      <c r="J65" s="2" t="s">
        <v>197</v>
      </c>
      <c r="K65" s="2" t="s">
        <v>621</v>
      </c>
      <c r="L65" s="3">
        <v>62.4</v>
      </c>
      <c r="M65" s="3">
        <v>65.52</v>
      </c>
      <c r="N65" s="3">
        <v>129.99</v>
      </c>
      <c r="O65" s="2" t="s">
        <v>530</v>
      </c>
      <c r="P65" s="2" t="s">
        <v>394</v>
      </c>
      <c r="Q65" s="2" t="s">
        <v>201</v>
      </c>
      <c r="R65" s="2" t="s">
        <v>202</v>
      </c>
      <c r="S65" s="2" t="s">
        <v>1255</v>
      </c>
      <c r="T65" s="2" t="s">
        <v>202</v>
      </c>
      <c r="U65" s="2" t="s">
        <v>205</v>
      </c>
      <c r="V65" s="2" t="s">
        <v>941</v>
      </c>
      <c r="W65" s="2" t="s">
        <v>430</v>
      </c>
      <c r="X65" s="2" t="s">
        <v>703</v>
      </c>
      <c r="Y65" s="2" t="s">
        <v>1256</v>
      </c>
      <c r="Z65" s="4">
        <v>434</v>
      </c>
      <c r="AA65" s="4">
        <f>=ROUNDDOWN(144.666666666667,0)</f>
      </c>
      <c r="AB65" s="5">
        <v>3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>
        <v>2</v>
      </c>
      <c r="AQ65" s="8">
        <v>70.28</v>
      </c>
      <c r="AR65" s="4"/>
      <c r="AS65" s="8"/>
      <c r="AT65" s="7"/>
      <c r="AU65" s="7"/>
      <c r="AV65" s="4">
        <v>2</v>
      </c>
      <c r="AW65" s="8">
        <v>70.28</v>
      </c>
      <c r="AX65" s="4">
        <v>2</v>
      </c>
      <c r="AY65" s="8">
        <v>167.73</v>
      </c>
      <c r="AZ65" s="7" t="s">
        <v>202</v>
      </c>
      <c r="BA65" s="7">
        <v>-0.581</v>
      </c>
      <c r="BB65" s="7">
        <v>1</v>
      </c>
      <c r="BC65" s="4">
        <v>2</v>
      </c>
      <c r="BD65" s="8">
        <v>70.28</v>
      </c>
      <c r="BE65" s="4">
        <v>2</v>
      </c>
      <c r="BF65" s="8">
        <v>167.73</v>
      </c>
      <c r="BG65" s="7" t="s">
        <v>202</v>
      </c>
      <c r="BH65" s="7">
        <v>-0.581</v>
      </c>
      <c r="BI65" s="7">
        <v>1</v>
      </c>
      <c r="BJ65" s="4">
        <v>2</v>
      </c>
      <c r="BK65" s="8">
        <v>70.28</v>
      </c>
      <c r="BL65" s="2" t="s">
        <v>1257</v>
      </c>
      <c r="BM65" s="7">
        <v>1</v>
      </c>
      <c r="BN65" s="7">
        <v>1</v>
      </c>
      <c r="BO65" s="4">
        <v>1</v>
      </c>
      <c r="BP65" s="8">
        <v>35.88</v>
      </c>
      <c r="BQ65" s="4"/>
      <c r="BR65" s="8"/>
      <c r="BS65" s="7"/>
      <c r="BT65" s="7"/>
      <c r="BU65" s="2" t="s">
        <v>212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253</v>
      </c>
      <c r="CH65" s="2" t="s">
        <v>199</v>
      </c>
      <c r="CI65" s="2" t="s">
        <v>535</v>
      </c>
      <c r="CJ65" s="2" t="s">
        <v>202</v>
      </c>
      <c r="CK65" s="2" t="s">
        <v>509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537</v>
      </c>
      <c r="CV65" s="2" t="s">
        <v>485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212</v>
      </c>
      <c r="DF65" s="2" t="s">
        <v>199</v>
      </c>
      <c r="DG65" s="2" t="s">
        <v>1258</v>
      </c>
      <c r="DH65" s="2" t="s">
        <v>539</v>
      </c>
      <c r="DI65" s="2" t="s">
        <v>509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1259</v>
      </c>
      <c r="DT65" s="2" t="s">
        <v>1260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562</v>
      </c>
      <c r="EF65" s="2" t="s">
        <v>1261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199</v>
      </c>
      <c r="EQ65" s="2" t="s">
        <v>1235</v>
      </c>
      <c r="ER65" s="2" t="s">
        <v>753</v>
      </c>
      <c r="ES65" s="2" t="s">
        <v>214</v>
      </c>
      <c r="ET65" s="2" t="s">
        <v>202</v>
      </c>
      <c r="EU65" s="4">
        <v>1</v>
      </c>
      <c r="EV65" s="8">
        <v>34.4</v>
      </c>
      <c r="EW65" s="4"/>
      <c r="EX65" s="8"/>
      <c r="EY65" s="7"/>
      <c r="EZ65" s="7"/>
      <c r="FA65" s="2" t="s">
        <v>212</v>
      </c>
      <c r="FB65" s="2" t="s">
        <v>199</v>
      </c>
      <c r="FC65" s="2" t="s">
        <v>545</v>
      </c>
      <c r="FD65" s="2" t="s">
        <v>484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231</v>
      </c>
      <c r="FN65" s="2" t="s">
        <v>199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404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253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253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212</v>
      </c>
      <c r="HJ65" s="2" t="s">
        <v>199</v>
      </c>
      <c r="HK65" s="2" t="s">
        <v>1235</v>
      </c>
      <c r="HL65" s="2" t="s">
        <v>916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253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253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212</v>
      </c>
      <c r="IT65" s="2" t="s">
        <v>199</v>
      </c>
      <c r="IU65" s="2" t="s">
        <v>332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253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242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202</v>
      </c>
      <c r="KD65" s="2" t="s">
        <v>202</v>
      </c>
      <c r="KE65" s="2" t="s">
        <v>202</v>
      </c>
      <c r="KF65" s="2" t="s">
        <v>202</v>
      </c>
      <c r="KG65" s="2" t="s">
        <v>202</v>
      </c>
      <c r="KH65" s="2" t="s">
        <v>202</v>
      </c>
      <c r="KI65" s="4"/>
      <c r="KJ65" s="8"/>
      <c r="KK65" s="4"/>
      <c r="KL65" s="8"/>
      <c r="KM65" s="7"/>
      <c r="KN65" s="7"/>
      <c r="KO65" s="2" t="s">
        <v>212</v>
      </c>
      <c r="KP65" s="2" t="s">
        <v>235</v>
      </c>
      <c r="KQ65" s="2" t="s">
        <v>1262</v>
      </c>
      <c r="KR65" s="2" t="s">
        <v>1263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253</v>
      </c>
      <c r="LB65" s="2" t="s">
        <v>199</v>
      </c>
      <c r="LC65" s="2" t="s">
        <v>202</v>
      </c>
      <c r="LD65" s="2" t="s">
        <v>202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253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231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253</v>
      </c>
      <c r="ML65" s="2" t="s">
        <v>199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253</v>
      </c>
      <c r="MX65" s="2" t="s">
        <v>199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212</v>
      </c>
      <c r="NJ65" s="2" t="s">
        <v>250</v>
      </c>
      <c r="NK65" s="2" t="s">
        <v>752</v>
      </c>
      <c r="NL65" s="2" t="s">
        <v>1264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253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253</v>
      </c>
      <c r="OH65" s="2" t="s">
        <v>199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202</v>
      </c>
      <c r="OT65" s="2" t="s">
        <v>202</v>
      </c>
      <c r="OU65" s="2" t="s">
        <v>202</v>
      </c>
      <c r="OV65" s="2" t="s">
        <v>202</v>
      </c>
      <c r="OW65" s="2" t="s">
        <v>202</v>
      </c>
      <c r="OX65" s="2" t="s">
        <v>202</v>
      </c>
      <c r="OY65" s="4"/>
      <c r="OZ65" s="8"/>
      <c r="PA65" s="4"/>
      <c r="PB65" s="8"/>
      <c r="PC65" s="7"/>
      <c r="PD65" s="7"/>
      <c r="PE65" s="2" t="s">
        <v>242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253</v>
      </c>
      <c r="PR65" s="2" t="s">
        <v>235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253</v>
      </c>
      <c r="QD65" s="2" t="s">
        <v>199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253</v>
      </c>
      <c r="QP65" s="2" t="s">
        <v>235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434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1265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1253</v>
      </c>
      <c r="G66" s="2" t="s">
        <v>1253</v>
      </c>
      <c r="H66" s="2" t="s">
        <v>1253</v>
      </c>
      <c r="I66" s="2" t="s">
        <v>1254</v>
      </c>
      <c r="J66" s="2" t="s">
        <v>256</v>
      </c>
      <c r="K66" s="2" t="s">
        <v>621</v>
      </c>
      <c r="L66" s="3">
        <v>76.8</v>
      </c>
      <c r="M66" s="3">
        <v>80.64</v>
      </c>
      <c r="N66" s="3">
        <v>159.99</v>
      </c>
      <c r="O66" s="2" t="s">
        <v>530</v>
      </c>
      <c r="P66" s="2" t="s">
        <v>394</v>
      </c>
      <c r="Q66" s="2" t="s">
        <v>201</v>
      </c>
      <c r="R66" s="2" t="s">
        <v>202</v>
      </c>
      <c r="S66" s="2" t="s">
        <v>1255</v>
      </c>
      <c r="T66" s="2" t="s">
        <v>202</v>
      </c>
      <c r="U66" s="2" t="s">
        <v>205</v>
      </c>
      <c r="V66" s="2" t="s">
        <v>941</v>
      </c>
      <c r="W66" s="2" t="s">
        <v>430</v>
      </c>
      <c r="X66" s="2" t="s">
        <v>703</v>
      </c>
      <c r="Y66" s="2" t="s">
        <v>1256</v>
      </c>
      <c r="Z66" s="4">
        <v>510</v>
      </c>
      <c r="AA66" s="4">
        <f>=ROUNDDOWN(510,0)</f>
      </c>
      <c r="AB66" s="5">
        <v>1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2</v>
      </c>
      <c r="AS66" s="8">
        <v>167.73</v>
      </c>
      <c r="AT66" s="7">
        <v>-1</v>
      </c>
      <c r="AU66" s="7">
        <v>-1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 t="s">
        <v>202</v>
      </c>
      <c r="BJ66" s="4"/>
      <c r="BK66" s="8"/>
      <c r="BL66" s="2" t="s">
        <v>1266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253</v>
      </c>
      <c r="CH66" s="2" t="s">
        <v>199</v>
      </c>
      <c r="CI66" s="2" t="s">
        <v>535</v>
      </c>
      <c r="CJ66" s="2" t="s">
        <v>202</v>
      </c>
      <c r="CK66" s="2" t="s">
        <v>509</v>
      </c>
      <c r="CL66" s="2" t="s">
        <v>202</v>
      </c>
      <c r="CM66" s="4"/>
      <c r="CN66" s="8"/>
      <c r="CO66" s="4">
        <v>1</v>
      </c>
      <c r="CP66" s="8">
        <v>87.09</v>
      </c>
      <c r="CQ66" s="7">
        <v>-1</v>
      </c>
      <c r="CR66" s="7">
        <v>-1</v>
      </c>
      <c r="CS66" s="2" t="s">
        <v>212</v>
      </c>
      <c r="CT66" s="2" t="s">
        <v>199</v>
      </c>
      <c r="CU66" s="2" t="s">
        <v>537</v>
      </c>
      <c r="CV66" s="2" t="s">
        <v>1120</v>
      </c>
      <c r="CW66" s="2" t="s">
        <v>214</v>
      </c>
      <c r="CX66" s="2" t="s">
        <v>202</v>
      </c>
      <c r="CY66" s="4"/>
      <c r="CZ66" s="8"/>
      <c r="DA66" s="4">
        <v>1</v>
      </c>
      <c r="DB66" s="8">
        <v>80.64</v>
      </c>
      <c r="DC66" s="7">
        <v>-1</v>
      </c>
      <c r="DD66" s="7">
        <v>-1</v>
      </c>
      <c r="DE66" s="2" t="s">
        <v>212</v>
      </c>
      <c r="DF66" s="2" t="s">
        <v>199</v>
      </c>
      <c r="DG66" s="2" t="s">
        <v>1258</v>
      </c>
      <c r="DH66" s="2" t="s">
        <v>990</v>
      </c>
      <c r="DI66" s="2" t="s">
        <v>509</v>
      </c>
      <c r="DJ66" s="2" t="s">
        <v>202</v>
      </c>
      <c r="DK66" s="4"/>
      <c r="DL66" s="8"/>
      <c r="DM66" s="4"/>
      <c r="DN66" s="8"/>
      <c r="DO66" s="7"/>
      <c r="DP66" s="7"/>
      <c r="DQ66" s="2" t="s">
        <v>212</v>
      </c>
      <c r="DR66" s="2" t="s">
        <v>199</v>
      </c>
      <c r="DS66" s="2" t="s">
        <v>1259</v>
      </c>
      <c r="DT66" s="2" t="s">
        <v>737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562</v>
      </c>
      <c r="EF66" s="2" t="s">
        <v>1267</v>
      </c>
      <c r="EG66" s="2" t="s">
        <v>214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1235</v>
      </c>
      <c r="ER66" s="2" t="s">
        <v>249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545</v>
      </c>
      <c r="FD66" s="2" t="s">
        <v>1268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231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404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253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253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212</v>
      </c>
      <c r="HJ66" s="2" t="s">
        <v>199</v>
      </c>
      <c r="HK66" s="2" t="s">
        <v>1235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253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253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212</v>
      </c>
      <c r="IT66" s="2" t="s">
        <v>199</v>
      </c>
      <c r="IU66" s="2" t="s">
        <v>332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253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242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202</v>
      </c>
      <c r="KD66" s="2" t="s">
        <v>202</v>
      </c>
      <c r="KE66" s="2" t="s">
        <v>202</v>
      </c>
      <c r="KF66" s="2" t="s">
        <v>202</v>
      </c>
      <c r="KG66" s="2" t="s">
        <v>202</v>
      </c>
      <c r="KH66" s="2" t="s">
        <v>202</v>
      </c>
      <c r="KI66" s="4"/>
      <c r="KJ66" s="8"/>
      <c r="KK66" s="4"/>
      <c r="KL66" s="8"/>
      <c r="KM66" s="7"/>
      <c r="KN66" s="7"/>
      <c r="KO66" s="2" t="s">
        <v>212</v>
      </c>
      <c r="KP66" s="2" t="s">
        <v>235</v>
      </c>
      <c r="KQ66" s="2" t="s">
        <v>1262</v>
      </c>
      <c r="KR66" s="2" t="s">
        <v>1269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253</v>
      </c>
      <c r="LB66" s="2" t="s">
        <v>199</v>
      </c>
      <c r="LC66" s="2" t="s">
        <v>202</v>
      </c>
      <c r="LD66" s="2" t="s">
        <v>202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253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231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253</v>
      </c>
      <c r="ML66" s="2" t="s">
        <v>199</v>
      </c>
      <c r="MM66" s="2" t="s">
        <v>202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253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212</v>
      </c>
      <c r="NJ66" s="2" t="s">
        <v>250</v>
      </c>
      <c r="NK66" s="2" t="s">
        <v>752</v>
      </c>
      <c r="NL66" s="2" t="s">
        <v>546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253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253</v>
      </c>
      <c r="OH66" s="2" t="s">
        <v>199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202</v>
      </c>
      <c r="OT66" s="2" t="s">
        <v>202</v>
      </c>
      <c r="OU66" s="2" t="s">
        <v>202</v>
      </c>
      <c r="OV66" s="2" t="s">
        <v>202</v>
      </c>
      <c r="OW66" s="2" t="s">
        <v>202</v>
      </c>
      <c r="OX66" s="2" t="s">
        <v>202</v>
      </c>
      <c r="OY66" s="4"/>
      <c r="OZ66" s="8"/>
      <c r="PA66" s="4"/>
      <c r="PB66" s="8"/>
      <c r="PC66" s="7"/>
      <c r="PD66" s="7"/>
      <c r="PE66" s="2" t="s">
        <v>242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253</v>
      </c>
      <c r="PR66" s="2" t="s">
        <v>235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253</v>
      </c>
      <c r="QD66" s="2" t="s">
        <v>199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253</v>
      </c>
      <c r="QP66" s="2" t="s">
        <v>235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510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1270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1271</v>
      </c>
      <c r="G67" s="2" t="s">
        <v>1271</v>
      </c>
      <c r="H67" s="2" t="s">
        <v>1271</v>
      </c>
      <c r="I67" s="2" t="s">
        <v>1272</v>
      </c>
      <c r="J67" s="2" t="s">
        <v>197</v>
      </c>
      <c r="K67" s="2" t="s">
        <v>198</v>
      </c>
      <c r="L67" s="3">
        <v>62.49</v>
      </c>
      <c r="M67" s="3">
        <v>65.62</v>
      </c>
      <c r="N67" s="3">
        <v>124.99</v>
      </c>
      <c r="O67" s="2" t="s">
        <v>1109</v>
      </c>
      <c r="P67" s="2" t="s">
        <v>394</v>
      </c>
      <c r="Q67" s="2" t="s">
        <v>201</v>
      </c>
      <c r="R67" s="2" t="s">
        <v>202</v>
      </c>
      <c r="S67" s="2" t="s">
        <v>1273</v>
      </c>
      <c r="T67" s="2" t="s">
        <v>204</v>
      </c>
      <c r="U67" s="2" t="s">
        <v>205</v>
      </c>
      <c r="V67" s="2" t="s">
        <v>1274</v>
      </c>
      <c r="W67" s="2" t="s">
        <v>871</v>
      </c>
      <c r="X67" s="2" t="s">
        <v>818</v>
      </c>
      <c r="Y67" s="2" t="s">
        <v>1275</v>
      </c>
      <c r="Z67" s="4">
        <v>24</v>
      </c>
      <c r="AA67" s="4">
        <f>=ROUNDDOWN(26.6666666666667,0)</f>
      </c>
      <c r="AB67" s="5">
        <v>0.9</v>
      </c>
      <c r="AC67" s="2" t="s">
        <v>202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>
        <v>1</v>
      </c>
      <c r="AQ67" s="8">
        <v>33.12</v>
      </c>
      <c r="AR67" s="4">
        <v>2</v>
      </c>
      <c r="AS67" s="8">
        <v>68.84</v>
      </c>
      <c r="AT67" s="7">
        <v>-0.5</v>
      </c>
      <c r="AU67" s="7">
        <v>-0.5189</v>
      </c>
      <c r="AV67" s="4">
        <v>1</v>
      </c>
      <c r="AW67" s="8">
        <v>33.12</v>
      </c>
      <c r="AX67" s="4">
        <v>2</v>
      </c>
      <c r="AY67" s="8">
        <v>68.84</v>
      </c>
      <c r="AZ67" s="7">
        <v>-0.5</v>
      </c>
      <c r="BA67" s="7">
        <v>-0.5189</v>
      </c>
      <c r="BB67" s="7">
        <v>1</v>
      </c>
      <c r="BC67" s="4">
        <v>1</v>
      </c>
      <c r="BD67" s="8">
        <v>33.12</v>
      </c>
      <c r="BE67" s="4">
        <v>2</v>
      </c>
      <c r="BF67" s="8">
        <v>68.84</v>
      </c>
      <c r="BG67" s="7">
        <v>-0.5</v>
      </c>
      <c r="BH67" s="7">
        <v>-0.5189</v>
      </c>
      <c r="BI67" s="7">
        <v>1</v>
      </c>
      <c r="BJ67" s="4">
        <v>1</v>
      </c>
      <c r="BK67" s="8">
        <v>33.12</v>
      </c>
      <c r="BL67" s="2" t="s">
        <v>1276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1230</v>
      </c>
      <c r="BV67" s="2" t="s">
        <v>235</v>
      </c>
      <c r="BW67" s="2" t="s">
        <v>202</v>
      </c>
      <c r="BX67" s="2" t="s">
        <v>965</v>
      </c>
      <c r="BY67" s="2" t="s">
        <v>214</v>
      </c>
      <c r="BZ67" s="2" t="s">
        <v>202</v>
      </c>
      <c r="CA67" s="4">
        <v>1</v>
      </c>
      <c r="CB67" s="8">
        <v>33.12</v>
      </c>
      <c r="CC67" s="4"/>
      <c r="CD67" s="8"/>
      <c r="CE67" s="7"/>
      <c r="CF67" s="7"/>
      <c r="CG67" s="2" t="s">
        <v>212</v>
      </c>
      <c r="CH67" s="2" t="s">
        <v>199</v>
      </c>
      <c r="CI67" s="2" t="s">
        <v>822</v>
      </c>
      <c r="CJ67" s="2" t="s">
        <v>1277</v>
      </c>
      <c r="CK67" s="2" t="s">
        <v>509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199</v>
      </c>
      <c r="CU67" s="2" t="s">
        <v>824</v>
      </c>
      <c r="CV67" s="2" t="s">
        <v>618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199</v>
      </c>
      <c r="DG67" s="2" t="s">
        <v>1006</v>
      </c>
      <c r="DH67" s="2" t="s">
        <v>1278</v>
      </c>
      <c r="DI67" s="2" t="s">
        <v>509</v>
      </c>
      <c r="DJ67" s="2" t="s">
        <v>202</v>
      </c>
      <c r="DK67" s="4"/>
      <c r="DL67" s="8"/>
      <c r="DM67" s="4">
        <v>2</v>
      </c>
      <c r="DN67" s="8">
        <v>68.84</v>
      </c>
      <c r="DO67" s="7">
        <v>-1</v>
      </c>
      <c r="DP67" s="7">
        <v>-1</v>
      </c>
      <c r="DQ67" s="2" t="s">
        <v>212</v>
      </c>
      <c r="DR67" s="2" t="s">
        <v>199</v>
      </c>
      <c r="DS67" s="2" t="s">
        <v>1279</v>
      </c>
      <c r="DT67" s="2" t="s">
        <v>1280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199</v>
      </c>
      <c r="EE67" s="2" t="s">
        <v>501</v>
      </c>
      <c r="EF67" s="2" t="s">
        <v>1281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199</v>
      </c>
      <c r="EQ67" s="2" t="s">
        <v>1062</v>
      </c>
      <c r="ER67" s="2" t="s">
        <v>1063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231</v>
      </c>
      <c r="FB67" s="2" t="s">
        <v>235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822</v>
      </c>
      <c r="FP67" s="2" t="s">
        <v>1282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199</v>
      </c>
      <c r="GA67" s="2" t="s">
        <v>1283</v>
      </c>
      <c r="GB67" s="2" t="s">
        <v>667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253</v>
      </c>
      <c r="GL67" s="2" t="s">
        <v>199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253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212</v>
      </c>
      <c r="HJ67" s="2" t="s">
        <v>199</v>
      </c>
      <c r="HK67" s="2" t="s">
        <v>1275</v>
      </c>
      <c r="HL67" s="2" t="s">
        <v>853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212</v>
      </c>
      <c r="HV67" s="2" t="s">
        <v>199</v>
      </c>
      <c r="HW67" s="2" t="s">
        <v>236</v>
      </c>
      <c r="HX67" s="2" t="s">
        <v>730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212</v>
      </c>
      <c r="IH67" s="2" t="s">
        <v>199</v>
      </c>
      <c r="II67" s="2" t="s">
        <v>238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212</v>
      </c>
      <c r="IT67" s="2" t="s">
        <v>199</v>
      </c>
      <c r="IU67" s="2" t="s">
        <v>456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253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242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202</v>
      </c>
      <c r="KD67" s="2" t="s">
        <v>202</v>
      </c>
      <c r="KE67" s="2" t="s">
        <v>202</v>
      </c>
      <c r="KF67" s="2" t="s">
        <v>202</v>
      </c>
      <c r="KG67" s="2" t="s">
        <v>202</v>
      </c>
      <c r="KH67" s="2" t="s">
        <v>202</v>
      </c>
      <c r="KI67" s="4"/>
      <c r="KJ67" s="8"/>
      <c r="KK67" s="4"/>
      <c r="KL67" s="8"/>
      <c r="KM67" s="7"/>
      <c r="KN67" s="7"/>
      <c r="KO67" s="2" t="s">
        <v>212</v>
      </c>
      <c r="KP67" s="2" t="s">
        <v>235</v>
      </c>
      <c r="KQ67" s="2" t="s">
        <v>495</v>
      </c>
      <c r="KR67" s="2" t="s">
        <v>770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253</v>
      </c>
      <c r="LB67" s="2" t="s">
        <v>199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253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231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253</v>
      </c>
      <c r="ML67" s="2" t="s">
        <v>199</v>
      </c>
      <c r="MM67" s="2" t="s">
        <v>202</v>
      </c>
      <c r="MN67" s="2" t="s">
        <v>202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253</v>
      </c>
      <c r="MX67" s="2" t="s">
        <v>199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212</v>
      </c>
      <c r="NJ67" s="2" t="s">
        <v>250</v>
      </c>
      <c r="NK67" s="2" t="s">
        <v>1061</v>
      </c>
      <c r="NL67" s="2" t="s">
        <v>1017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253</v>
      </c>
      <c r="OH67" s="2" t="s">
        <v>199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202</v>
      </c>
      <c r="OT67" s="2" t="s">
        <v>202</v>
      </c>
      <c r="OU67" s="2" t="s">
        <v>202</v>
      </c>
      <c r="OV67" s="2" t="s">
        <v>202</v>
      </c>
      <c r="OW67" s="2" t="s">
        <v>202</v>
      </c>
      <c r="OX67" s="2" t="s">
        <v>202</v>
      </c>
      <c r="OY67" s="4"/>
      <c r="OZ67" s="8"/>
      <c r="PA67" s="4"/>
      <c r="PB67" s="8"/>
      <c r="PC67" s="7"/>
      <c r="PD67" s="7"/>
      <c r="PE67" s="2" t="s">
        <v>242</v>
      </c>
      <c r="PF67" s="2" t="s">
        <v>199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231</v>
      </c>
      <c r="PR67" s="2" t="s">
        <v>235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231</v>
      </c>
      <c r="QP67" s="2" t="s">
        <v>235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>
        <v>24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1284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1285</v>
      </c>
      <c r="G68" s="2" t="s">
        <v>1285</v>
      </c>
      <c r="H68" s="2" t="s">
        <v>1285</v>
      </c>
      <c r="I68" s="2" t="s">
        <v>699</v>
      </c>
      <c r="J68" s="2" t="s">
        <v>197</v>
      </c>
      <c r="K68" s="2" t="s">
        <v>278</v>
      </c>
      <c r="L68" s="3">
        <v>59.42</v>
      </c>
      <c r="M68" s="3">
        <v>62.39</v>
      </c>
      <c r="N68" s="3">
        <v>129.99</v>
      </c>
      <c r="O68" s="2" t="s">
        <v>199</v>
      </c>
      <c r="P68" s="2" t="s">
        <v>1286</v>
      </c>
      <c r="Q68" s="2" t="s">
        <v>201</v>
      </c>
      <c r="R68" s="2" t="s">
        <v>202</v>
      </c>
      <c r="S68" s="2" t="s">
        <v>1287</v>
      </c>
      <c r="T68" s="2" t="s">
        <v>204</v>
      </c>
      <c r="U68" s="2" t="s">
        <v>205</v>
      </c>
      <c r="V68" s="2" t="s">
        <v>429</v>
      </c>
      <c r="W68" s="2" t="s">
        <v>1288</v>
      </c>
      <c r="X68" s="2" t="s">
        <v>703</v>
      </c>
      <c r="Y68" s="2" t="s">
        <v>202</v>
      </c>
      <c r="Z68" s="4"/>
      <c r="AA68" s="4">
        <f>=ROUNDDOWN({0},0)</f>
      </c>
      <c r="AB68" s="5"/>
      <c r="AC68" s="2" t="s">
        <v>1289</v>
      </c>
      <c r="AD68" s="4">
        <v>195</v>
      </c>
      <c r="AE68" s="4">
        <v>390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202</v>
      </c>
      <c r="AW68" s="8" t="s">
        <v>202</v>
      </c>
      <c r="AX68" s="4" t="s">
        <v>202</v>
      </c>
      <c r="AY68" s="8" t="s">
        <v>202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202</v>
      </c>
      <c r="BM68" s="7"/>
      <c r="BN68" s="7"/>
      <c r="BO68" s="4"/>
      <c r="BP68" s="8"/>
      <c r="BQ68" s="4"/>
      <c r="BR68" s="8"/>
      <c r="BS68" s="7"/>
      <c r="BT68" s="7"/>
      <c r="BU68" s="2" t="s">
        <v>1290</v>
      </c>
      <c r="BV68" s="2" t="s">
        <v>199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253</v>
      </c>
      <c r="CH68" s="2" t="s">
        <v>199</v>
      </c>
      <c r="CI68" s="2" t="s">
        <v>202</v>
      </c>
      <c r="CJ68" s="2" t="s">
        <v>202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1291</v>
      </c>
      <c r="CT68" s="2" t="s">
        <v>199</v>
      </c>
      <c r="CU68" s="2" t="s">
        <v>202</v>
      </c>
      <c r="CV68" s="2" t="s">
        <v>202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253</v>
      </c>
      <c r="DF68" s="2" t="s">
        <v>199</v>
      </c>
      <c r="DG68" s="2" t="s">
        <v>202</v>
      </c>
      <c r="DH68" s="2" t="s">
        <v>202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253</v>
      </c>
      <c r="DR68" s="2" t="s">
        <v>199</v>
      </c>
      <c r="DS68" s="2" t="s">
        <v>202</v>
      </c>
      <c r="DT68" s="2" t="s">
        <v>202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199</v>
      </c>
      <c r="EE68" s="2" t="s">
        <v>202</v>
      </c>
      <c r="EF68" s="2" t="s">
        <v>202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593</v>
      </c>
      <c r="EP68" s="2" t="s">
        <v>199</v>
      </c>
      <c r="EQ68" s="2" t="s">
        <v>202</v>
      </c>
      <c r="ER68" s="2" t="s">
        <v>202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253</v>
      </c>
      <c r="FB68" s="2" t="s">
        <v>199</v>
      </c>
      <c r="FC68" s="2" t="s">
        <v>202</v>
      </c>
      <c r="FD68" s="2" t="s">
        <v>202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253</v>
      </c>
      <c r="FN68" s="2" t="s">
        <v>199</v>
      </c>
      <c r="FO68" s="2" t="s">
        <v>202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253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253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253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212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253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253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253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1290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242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253</v>
      </c>
      <c r="KD68" s="2" t="s">
        <v>199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202</v>
      </c>
      <c r="KP68" s="2" t="s">
        <v>202</v>
      </c>
      <c r="KQ68" s="2" t="s">
        <v>202</v>
      </c>
      <c r="KR68" s="2" t="s">
        <v>202</v>
      </c>
      <c r="KS68" s="2" t="s">
        <v>202</v>
      </c>
      <c r="KT68" s="2" t="s">
        <v>202</v>
      </c>
      <c r="KU68" s="4"/>
      <c r="KV68" s="8"/>
      <c r="KW68" s="4"/>
      <c r="KX68" s="8"/>
      <c r="KY68" s="7"/>
      <c r="KZ68" s="7"/>
      <c r="LA68" s="2" t="s">
        <v>202</v>
      </c>
      <c r="LB68" s="2" t="s">
        <v>202</v>
      </c>
      <c r="LC68" s="2" t="s">
        <v>202</v>
      </c>
      <c r="LD68" s="2" t="s">
        <v>202</v>
      </c>
      <c r="LE68" s="2" t="s">
        <v>202</v>
      </c>
      <c r="LF68" s="2" t="s">
        <v>202</v>
      </c>
      <c r="LG68" s="4"/>
      <c r="LH68" s="8"/>
      <c r="LI68" s="4"/>
      <c r="LJ68" s="8"/>
      <c r="LK68" s="7"/>
      <c r="LL68" s="7"/>
      <c r="LM68" s="2" t="s">
        <v>253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253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253</v>
      </c>
      <c r="ML68" s="2" t="s">
        <v>199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253</v>
      </c>
      <c r="MX68" s="2" t="s">
        <v>199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202</v>
      </c>
      <c r="NJ68" s="2" t="s">
        <v>202</v>
      </c>
      <c r="NK68" s="2" t="s">
        <v>202</v>
      </c>
      <c r="NL68" s="2" t="s">
        <v>202</v>
      </c>
      <c r="NM68" s="2" t="s">
        <v>202</v>
      </c>
      <c r="NN68" s="2" t="s">
        <v>202</v>
      </c>
      <c r="NO68" s="4"/>
      <c r="NP68" s="8"/>
      <c r="NQ68" s="4"/>
      <c r="NR68" s="8"/>
      <c r="NS68" s="7"/>
      <c r="NT68" s="7"/>
      <c r="NU68" s="2" t="s">
        <v>253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253</v>
      </c>
      <c r="OH68" s="2" t="s">
        <v>199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253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202</v>
      </c>
      <c r="PF68" s="2" t="s">
        <v>202</v>
      </c>
      <c r="PG68" s="2" t="s">
        <v>202</v>
      </c>
      <c r="PH68" s="2" t="s">
        <v>202</v>
      </c>
      <c r="PI68" s="2" t="s">
        <v>202</v>
      </c>
      <c r="PJ68" s="2" t="s">
        <v>202</v>
      </c>
      <c r="PK68" s="4"/>
      <c r="PL68" s="8"/>
      <c r="PM68" s="4"/>
      <c r="PN68" s="8"/>
      <c r="PO68" s="7"/>
      <c r="PP68" s="7"/>
      <c r="PQ68" s="2" t="s">
        <v>253</v>
      </c>
      <c r="PR68" s="2" t="s">
        <v>199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253</v>
      </c>
      <c r="QD68" s="2" t="s">
        <v>199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>
        <v>195</v>
      </c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>
        <v>195</v>
      </c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1292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1285</v>
      </c>
      <c r="G69" s="2" t="s">
        <v>1285</v>
      </c>
      <c r="H69" s="2" t="s">
        <v>1285</v>
      </c>
      <c r="I69" s="2" t="s">
        <v>699</v>
      </c>
      <c r="J69" s="2" t="s">
        <v>256</v>
      </c>
      <c r="K69" s="2" t="s">
        <v>278</v>
      </c>
      <c r="L69" s="3">
        <v>68.57</v>
      </c>
      <c r="M69" s="3">
        <v>72</v>
      </c>
      <c r="N69" s="3">
        <v>149.99</v>
      </c>
      <c r="O69" s="2" t="s">
        <v>199</v>
      </c>
      <c r="P69" s="2" t="s">
        <v>1286</v>
      </c>
      <c r="Q69" s="2" t="s">
        <v>201</v>
      </c>
      <c r="R69" s="2" t="s">
        <v>202</v>
      </c>
      <c r="S69" s="2" t="s">
        <v>1287</v>
      </c>
      <c r="T69" s="2" t="s">
        <v>204</v>
      </c>
      <c r="U69" s="2" t="s">
        <v>205</v>
      </c>
      <c r="V69" s="2" t="s">
        <v>429</v>
      </c>
      <c r="W69" s="2" t="s">
        <v>1288</v>
      </c>
      <c r="X69" s="2" t="s">
        <v>703</v>
      </c>
      <c r="Y69" s="2" t="s">
        <v>202</v>
      </c>
      <c r="Z69" s="4"/>
      <c r="AA69" s="4">
        <f>=ROUNDDOWN({0},0)</f>
      </c>
      <c r="AB69" s="5"/>
      <c r="AC69" s="2" t="s">
        <v>1289</v>
      </c>
      <c r="AD69" s="4">
        <v>140</v>
      </c>
      <c r="AE69" s="4">
        <v>280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1290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253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1291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253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253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593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253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253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253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253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253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212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253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253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253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1290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242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253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202</v>
      </c>
      <c r="KP69" s="2" t="s">
        <v>202</v>
      </c>
      <c r="KQ69" s="2" t="s">
        <v>202</v>
      </c>
      <c r="KR69" s="2" t="s">
        <v>202</v>
      </c>
      <c r="KS69" s="2" t="s">
        <v>202</v>
      </c>
      <c r="KT69" s="2" t="s">
        <v>202</v>
      </c>
      <c r="KU69" s="4"/>
      <c r="KV69" s="8"/>
      <c r="KW69" s="4"/>
      <c r="KX69" s="8"/>
      <c r="KY69" s="7"/>
      <c r="KZ69" s="7"/>
      <c r="LA69" s="2" t="s">
        <v>202</v>
      </c>
      <c r="LB69" s="2" t="s">
        <v>202</v>
      </c>
      <c r="LC69" s="2" t="s">
        <v>202</v>
      </c>
      <c r="LD69" s="2" t="s">
        <v>202</v>
      </c>
      <c r="LE69" s="2" t="s">
        <v>202</v>
      </c>
      <c r="LF69" s="2" t="s">
        <v>202</v>
      </c>
      <c r="LG69" s="4"/>
      <c r="LH69" s="8"/>
      <c r="LI69" s="4"/>
      <c r="LJ69" s="8"/>
      <c r="LK69" s="7"/>
      <c r="LL69" s="7"/>
      <c r="LM69" s="2" t="s">
        <v>253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253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253</v>
      </c>
      <c r="ML69" s="2" t="s">
        <v>199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253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202</v>
      </c>
      <c r="NJ69" s="2" t="s">
        <v>202</v>
      </c>
      <c r="NK69" s="2" t="s">
        <v>202</v>
      </c>
      <c r="NL69" s="2" t="s">
        <v>202</v>
      </c>
      <c r="NM69" s="2" t="s">
        <v>202</v>
      </c>
      <c r="NN69" s="2" t="s">
        <v>202</v>
      </c>
      <c r="NO69" s="4"/>
      <c r="NP69" s="8"/>
      <c r="NQ69" s="4"/>
      <c r="NR69" s="8"/>
      <c r="NS69" s="7"/>
      <c r="NT69" s="7"/>
      <c r="NU69" s="2" t="s">
        <v>253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253</v>
      </c>
      <c r="OH69" s="2" t="s">
        <v>199</v>
      </c>
      <c r="OI69" s="2" t="s">
        <v>202</v>
      </c>
      <c r="OJ69" s="2" t="s">
        <v>202</v>
      </c>
      <c r="OK69" s="2" t="s">
        <v>214</v>
      </c>
      <c r="OL69" s="2" t="s">
        <v>202</v>
      </c>
      <c r="OM69" s="4"/>
      <c r="ON69" s="8"/>
      <c r="OO69" s="4"/>
      <c r="OP69" s="8"/>
      <c r="OQ69" s="7"/>
      <c r="OR69" s="7"/>
      <c r="OS69" s="2" t="s">
        <v>253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202</v>
      </c>
      <c r="PF69" s="2" t="s">
        <v>202</v>
      </c>
      <c r="PG69" s="2" t="s">
        <v>202</v>
      </c>
      <c r="PH69" s="2" t="s">
        <v>202</v>
      </c>
      <c r="PI69" s="2" t="s">
        <v>202</v>
      </c>
      <c r="PJ69" s="2" t="s">
        <v>202</v>
      </c>
      <c r="PK69" s="4"/>
      <c r="PL69" s="8"/>
      <c r="PM69" s="4"/>
      <c r="PN69" s="8"/>
      <c r="PO69" s="7"/>
      <c r="PP69" s="7"/>
      <c r="PQ69" s="2" t="s">
        <v>253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253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>
        <v>140</v>
      </c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>
        <v>140</v>
      </c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1293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1294</v>
      </c>
      <c r="G70" s="2" t="s">
        <v>1294</v>
      </c>
      <c r="H70" s="2" t="s">
        <v>1294</v>
      </c>
      <c r="I70" s="2" t="s">
        <v>699</v>
      </c>
      <c r="J70" s="2" t="s">
        <v>197</v>
      </c>
      <c r="K70" s="2" t="s">
        <v>939</v>
      </c>
      <c r="L70" s="3">
        <v>70.52</v>
      </c>
      <c r="M70" s="3">
        <v>74.05</v>
      </c>
      <c r="N70" s="3">
        <v>144.99</v>
      </c>
      <c r="O70" s="2" t="s">
        <v>530</v>
      </c>
      <c r="P70" s="2" t="s">
        <v>394</v>
      </c>
      <c r="Q70" s="2" t="s">
        <v>201</v>
      </c>
      <c r="R70" s="2" t="s">
        <v>202</v>
      </c>
      <c r="S70" s="2" t="s">
        <v>1295</v>
      </c>
      <c r="T70" s="2" t="s">
        <v>204</v>
      </c>
      <c r="U70" s="2" t="s">
        <v>205</v>
      </c>
      <c r="V70" s="2" t="s">
        <v>1150</v>
      </c>
      <c r="W70" s="2" t="s">
        <v>703</v>
      </c>
      <c r="X70" s="2" t="s">
        <v>1227</v>
      </c>
      <c r="Y70" s="2" t="s">
        <v>1296</v>
      </c>
      <c r="Z70" s="4"/>
      <c r="AA70" s="4">
        <f>=ROUNDDOWN({0},0)</f>
      </c>
      <c r="AB70" s="5"/>
      <c r="AC70" s="2" t="s">
        <v>202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>
        <v>2</v>
      </c>
      <c r="AS70" s="8">
        <v>77.76</v>
      </c>
      <c r="AT70" s="7">
        <v>-1</v>
      </c>
      <c r="AU70" s="7">
        <v>-1</v>
      </c>
      <c r="AV70" s="4"/>
      <c r="AW70" s="8"/>
      <c r="AX70" s="4">
        <v>2</v>
      </c>
      <c r="AY70" s="8">
        <v>77.76</v>
      </c>
      <c r="AZ70" s="7">
        <v>-1</v>
      </c>
      <c r="BA70" s="7">
        <v>-1</v>
      </c>
      <c r="BB70" s="7"/>
      <c r="BC70" s="4"/>
      <c r="BD70" s="8"/>
      <c r="BE70" s="4">
        <v>2</v>
      </c>
      <c r="BF70" s="8">
        <v>77.76</v>
      </c>
      <c r="BG70" s="7">
        <v>-1</v>
      </c>
      <c r="BH70" s="7">
        <v>-1</v>
      </c>
      <c r="BI70" s="7"/>
      <c r="BJ70" s="4"/>
      <c r="BK70" s="8"/>
      <c r="BL70" s="2" t="s">
        <v>19</v>
      </c>
      <c r="BM70" s="7"/>
      <c r="BN70" s="7"/>
      <c r="BO70" s="4"/>
      <c r="BP70" s="8"/>
      <c r="BQ70" s="4"/>
      <c r="BR70" s="8"/>
      <c r="BS70" s="7"/>
      <c r="BT70" s="7"/>
      <c r="BU70" s="2" t="s">
        <v>1230</v>
      </c>
      <c r="BV70" s="2" t="s">
        <v>235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253</v>
      </c>
      <c r="CH70" s="2" t="s">
        <v>235</v>
      </c>
      <c r="CI70" s="2" t="s">
        <v>535</v>
      </c>
      <c r="CJ70" s="2" t="s">
        <v>202</v>
      </c>
      <c r="CK70" s="2" t="s">
        <v>509</v>
      </c>
      <c r="CL70" s="2" t="s">
        <v>202</v>
      </c>
      <c r="CM70" s="4"/>
      <c r="CN70" s="8"/>
      <c r="CO70" s="4"/>
      <c r="CP70" s="8"/>
      <c r="CQ70" s="7"/>
      <c r="CR70" s="7"/>
      <c r="CS70" s="2" t="s">
        <v>212</v>
      </c>
      <c r="CT70" s="2" t="s">
        <v>235</v>
      </c>
      <c r="CU70" s="2" t="s">
        <v>1123</v>
      </c>
      <c r="CV70" s="2" t="s">
        <v>1297</v>
      </c>
      <c r="CW70" s="2" t="s">
        <v>214</v>
      </c>
      <c r="CX70" s="2" t="s">
        <v>202</v>
      </c>
      <c r="CY70" s="4"/>
      <c r="CZ70" s="8"/>
      <c r="DA70" s="4">
        <v>2</v>
      </c>
      <c r="DB70" s="8">
        <v>77.76</v>
      </c>
      <c r="DC70" s="7">
        <v>-1</v>
      </c>
      <c r="DD70" s="7">
        <v>-1</v>
      </c>
      <c r="DE70" s="2" t="s">
        <v>212</v>
      </c>
      <c r="DF70" s="2" t="s">
        <v>235</v>
      </c>
      <c r="DG70" s="2" t="s">
        <v>1298</v>
      </c>
      <c r="DH70" s="2" t="s">
        <v>1299</v>
      </c>
      <c r="DI70" s="2" t="s">
        <v>509</v>
      </c>
      <c r="DJ70" s="2" t="s">
        <v>202</v>
      </c>
      <c r="DK70" s="4"/>
      <c r="DL70" s="8"/>
      <c r="DM70" s="4"/>
      <c r="DN70" s="8"/>
      <c r="DO70" s="7"/>
      <c r="DP70" s="7"/>
      <c r="DQ70" s="2" t="s">
        <v>212</v>
      </c>
      <c r="DR70" s="2" t="s">
        <v>235</v>
      </c>
      <c r="DS70" s="2" t="s">
        <v>315</v>
      </c>
      <c r="DT70" s="2" t="s">
        <v>1300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212</v>
      </c>
      <c r="ED70" s="2" t="s">
        <v>235</v>
      </c>
      <c r="EE70" s="2" t="s">
        <v>1301</v>
      </c>
      <c r="EF70" s="2" t="s">
        <v>1302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235</v>
      </c>
      <c r="EQ70" s="2" t="s">
        <v>1233</v>
      </c>
      <c r="ER70" s="2" t="s">
        <v>1245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212</v>
      </c>
      <c r="FB70" s="2" t="s">
        <v>235</v>
      </c>
      <c r="FC70" s="2" t="s">
        <v>645</v>
      </c>
      <c r="FD70" s="2" t="s">
        <v>1303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231</v>
      </c>
      <c r="FN70" s="2" t="s">
        <v>235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404</v>
      </c>
      <c r="FZ70" s="2" t="s">
        <v>235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253</v>
      </c>
      <c r="GL70" s="2" t="s">
        <v>235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253</v>
      </c>
      <c r="GX70" s="2" t="s">
        <v>235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212</v>
      </c>
      <c r="HJ70" s="2" t="s">
        <v>235</v>
      </c>
      <c r="HK70" s="2" t="s">
        <v>315</v>
      </c>
      <c r="HL70" s="2" t="s">
        <v>1302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253</v>
      </c>
      <c r="HV70" s="2" t="s">
        <v>235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253</v>
      </c>
      <c r="IH70" s="2" t="s">
        <v>235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212</v>
      </c>
      <c r="IT70" s="2" t="s">
        <v>235</v>
      </c>
      <c r="IU70" s="2" t="s">
        <v>456</v>
      </c>
      <c r="IV70" s="2" t="s">
        <v>794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253</v>
      </c>
      <c r="JF70" s="2" t="s">
        <v>235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242</v>
      </c>
      <c r="JR70" s="2" t="s">
        <v>235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202</v>
      </c>
      <c r="KD70" s="2" t="s">
        <v>202</v>
      </c>
      <c r="KE70" s="2" t="s">
        <v>202</v>
      </c>
      <c r="KF70" s="2" t="s">
        <v>202</v>
      </c>
      <c r="KG70" s="2" t="s">
        <v>202</v>
      </c>
      <c r="KH70" s="2" t="s">
        <v>202</v>
      </c>
      <c r="KI70" s="4"/>
      <c r="KJ70" s="8"/>
      <c r="KK70" s="4"/>
      <c r="KL70" s="8"/>
      <c r="KM70" s="7"/>
      <c r="KN70" s="7"/>
      <c r="KO70" s="2" t="s">
        <v>212</v>
      </c>
      <c r="KP70" s="2" t="s">
        <v>235</v>
      </c>
      <c r="KQ70" s="2" t="s">
        <v>1244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253</v>
      </c>
      <c r="LB70" s="2" t="s">
        <v>235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253</v>
      </c>
      <c r="LN70" s="2" t="s">
        <v>235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231</v>
      </c>
      <c r="LZ70" s="2" t="s">
        <v>235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253</v>
      </c>
      <c r="ML70" s="2" t="s">
        <v>235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253</v>
      </c>
      <c r="MX70" s="2" t="s">
        <v>235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212</v>
      </c>
      <c r="NJ70" s="2" t="s">
        <v>235</v>
      </c>
      <c r="NK70" s="2" t="s">
        <v>315</v>
      </c>
      <c r="NL70" s="2" t="s">
        <v>1304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253</v>
      </c>
      <c r="NV70" s="2" t="s">
        <v>235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253</v>
      </c>
      <c r="OH70" s="2" t="s">
        <v>235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242</v>
      </c>
      <c r="PF70" s="2" t="s">
        <v>235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253</v>
      </c>
      <c r="PR70" s="2" t="s">
        <v>235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202</v>
      </c>
      <c r="QD70" s="2" t="s">
        <v>202</v>
      </c>
      <c r="QE70" s="2" t="s">
        <v>202</v>
      </c>
      <c r="QF70" s="2" t="s">
        <v>202</v>
      </c>
      <c r="QG70" s="2" t="s">
        <v>202</v>
      </c>
      <c r="QH70" s="2" t="s">
        <v>202</v>
      </c>
      <c r="QI70" s="4"/>
      <c r="QJ70" s="8"/>
      <c r="QK70" s="4"/>
      <c r="QL70" s="8"/>
      <c r="QM70" s="7"/>
      <c r="QN70" s="7"/>
      <c r="QO70" s="2" t="s">
        <v>253</v>
      </c>
      <c r="QP70" s="2" t="s">
        <v>235</v>
      </c>
      <c r="QQ70" s="2" t="s">
        <v>202</v>
      </c>
      <c r="QR70" s="2" t="s">
        <v>202</v>
      </c>
      <c r="QS70" s="2" t="s">
        <v>214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</row>
    <row r="71">
      <c r="A71" s="2" t="s">
        <v>1305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1306</v>
      </c>
      <c r="G71" s="2" t="s">
        <v>1306</v>
      </c>
      <c r="H71" s="2" t="s">
        <v>1306</v>
      </c>
      <c r="I71" s="2" t="s">
        <v>1307</v>
      </c>
      <c r="J71" s="2" t="s">
        <v>197</v>
      </c>
      <c r="K71" s="2" t="s">
        <v>1308</v>
      </c>
      <c r="L71" s="3">
        <v>70</v>
      </c>
      <c r="M71" s="3">
        <v>73.5</v>
      </c>
      <c r="N71" s="3">
        <v>139.99</v>
      </c>
      <c r="O71" s="2" t="s">
        <v>530</v>
      </c>
      <c r="P71" s="2" t="s">
        <v>1126</v>
      </c>
      <c r="Q71" s="2" t="s">
        <v>201</v>
      </c>
      <c r="R71" s="2" t="s">
        <v>202</v>
      </c>
      <c r="S71" s="2" t="s">
        <v>1309</v>
      </c>
      <c r="T71" s="2" t="s">
        <v>204</v>
      </c>
      <c r="U71" s="2" t="s">
        <v>205</v>
      </c>
      <c r="V71" s="2" t="s">
        <v>941</v>
      </c>
      <c r="W71" s="2" t="s">
        <v>207</v>
      </c>
      <c r="X71" s="2" t="s">
        <v>703</v>
      </c>
      <c r="Y71" s="2" t="s">
        <v>1310</v>
      </c>
      <c r="Z71" s="4"/>
      <c r="AA71" s="4">
        <f>=ROUNDDOWN({0},0)</f>
      </c>
      <c r="AB71" s="5">
        <v>1</v>
      </c>
      <c r="AC71" s="2" t="s">
        <v>202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>
        <v>6</v>
      </c>
      <c r="AS71" s="8">
        <v>473.34</v>
      </c>
      <c r="AT71" s="7">
        <v>-1</v>
      </c>
      <c r="AU71" s="7">
        <v>-1</v>
      </c>
      <c r="AV71" s="4" t="s">
        <v>202</v>
      </c>
      <c r="AW71" s="8" t="s">
        <v>202</v>
      </c>
      <c r="AX71" s="4">
        <v>10</v>
      </c>
      <c r="AY71" s="8">
        <v>841.05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>
        <v>10</v>
      </c>
      <c r="BF71" s="8">
        <v>841.05</v>
      </c>
      <c r="BG71" s="7" t="s">
        <v>202</v>
      </c>
      <c r="BH71" s="7" t="s">
        <v>202</v>
      </c>
      <c r="BI71" s="7"/>
      <c r="BJ71" s="4"/>
      <c r="BK71" s="8"/>
      <c r="BL71" s="2" t="s">
        <v>1311</v>
      </c>
      <c r="BM71" s="7"/>
      <c r="BN71" s="7"/>
      <c r="BO71" s="4"/>
      <c r="BP71" s="8"/>
      <c r="BQ71" s="4"/>
      <c r="BR71" s="8"/>
      <c r="BS71" s="7"/>
      <c r="BT71" s="7"/>
      <c r="BU71" s="2" t="s">
        <v>212</v>
      </c>
      <c r="BV71" s="2" t="s">
        <v>235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>
        <v>3</v>
      </c>
      <c r="CD71" s="8">
        <v>246.96</v>
      </c>
      <c r="CE71" s="7">
        <v>-1</v>
      </c>
      <c r="CF71" s="7">
        <v>-1</v>
      </c>
      <c r="CG71" s="2" t="s">
        <v>212</v>
      </c>
      <c r="CH71" s="2" t="s">
        <v>235</v>
      </c>
      <c r="CI71" s="2" t="s">
        <v>349</v>
      </c>
      <c r="CJ71" s="2" t="s">
        <v>862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212</v>
      </c>
      <c r="CT71" s="2" t="s">
        <v>235</v>
      </c>
      <c r="CU71" s="2" t="s">
        <v>359</v>
      </c>
      <c r="CV71" s="2" t="s">
        <v>1184</v>
      </c>
      <c r="CW71" s="2" t="s">
        <v>214</v>
      </c>
      <c r="CX71" s="2" t="s">
        <v>202</v>
      </c>
      <c r="CY71" s="4"/>
      <c r="CZ71" s="8"/>
      <c r="DA71" s="4">
        <v>2</v>
      </c>
      <c r="DB71" s="8">
        <v>147</v>
      </c>
      <c r="DC71" s="7">
        <v>-1</v>
      </c>
      <c r="DD71" s="7">
        <v>-1</v>
      </c>
      <c r="DE71" s="2" t="s">
        <v>212</v>
      </c>
      <c r="DF71" s="2" t="s">
        <v>235</v>
      </c>
      <c r="DG71" s="2" t="s">
        <v>346</v>
      </c>
      <c r="DH71" s="2" t="s">
        <v>353</v>
      </c>
      <c r="DI71" s="2" t="s">
        <v>214</v>
      </c>
      <c r="DJ71" s="2" t="s">
        <v>202</v>
      </c>
      <c r="DK71" s="4"/>
      <c r="DL71" s="8"/>
      <c r="DM71" s="4">
        <v>1</v>
      </c>
      <c r="DN71" s="8">
        <v>79.38</v>
      </c>
      <c r="DO71" s="7">
        <v>-1</v>
      </c>
      <c r="DP71" s="7">
        <v>-1</v>
      </c>
      <c r="DQ71" s="2" t="s">
        <v>212</v>
      </c>
      <c r="DR71" s="2" t="s">
        <v>235</v>
      </c>
      <c r="DS71" s="2" t="s">
        <v>346</v>
      </c>
      <c r="DT71" s="2" t="s">
        <v>1312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235</v>
      </c>
      <c r="EE71" s="2" t="s">
        <v>1313</v>
      </c>
      <c r="EF71" s="2" t="s">
        <v>524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212</v>
      </c>
      <c r="EP71" s="2" t="s">
        <v>235</v>
      </c>
      <c r="EQ71" s="2" t="s">
        <v>346</v>
      </c>
      <c r="ER71" s="2" t="s">
        <v>810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212</v>
      </c>
      <c r="FB71" s="2" t="s">
        <v>235</v>
      </c>
      <c r="FC71" s="2" t="s">
        <v>1314</v>
      </c>
      <c r="FD71" s="2" t="s">
        <v>774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231</v>
      </c>
      <c r="FN71" s="2" t="s">
        <v>235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235</v>
      </c>
      <c r="GA71" s="2" t="s">
        <v>1090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231</v>
      </c>
      <c r="GL71" s="2" t="s">
        <v>235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253</v>
      </c>
      <c r="GX71" s="2" t="s">
        <v>235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212</v>
      </c>
      <c r="HJ71" s="2" t="s">
        <v>235</v>
      </c>
      <c r="HK71" s="2" t="s">
        <v>346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253</v>
      </c>
      <c r="HV71" s="2" t="s">
        <v>235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253</v>
      </c>
      <c r="IH71" s="2" t="s">
        <v>235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212</v>
      </c>
      <c r="IT71" s="2" t="s">
        <v>235</v>
      </c>
      <c r="IU71" s="2" t="s">
        <v>370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253</v>
      </c>
      <c r="JF71" s="2" t="s">
        <v>235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242</v>
      </c>
      <c r="JR71" s="2" t="s">
        <v>235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202</v>
      </c>
      <c r="KD71" s="2" t="s">
        <v>202</v>
      </c>
      <c r="KE71" s="2" t="s">
        <v>202</v>
      </c>
      <c r="KF71" s="2" t="s">
        <v>202</v>
      </c>
      <c r="KG71" s="2" t="s">
        <v>202</v>
      </c>
      <c r="KH71" s="2" t="s">
        <v>202</v>
      </c>
      <c r="KI71" s="4"/>
      <c r="KJ71" s="8"/>
      <c r="KK71" s="4"/>
      <c r="KL71" s="8"/>
      <c r="KM71" s="7"/>
      <c r="KN71" s="7"/>
      <c r="KO71" s="2" t="s">
        <v>212</v>
      </c>
      <c r="KP71" s="2" t="s">
        <v>235</v>
      </c>
      <c r="KQ71" s="2" t="s">
        <v>373</v>
      </c>
      <c r="KR71" s="2" t="s">
        <v>813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235</v>
      </c>
      <c r="LC71" s="2" t="s">
        <v>408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253</v>
      </c>
      <c r="LN71" s="2" t="s">
        <v>235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231</v>
      </c>
      <c r="LZ71" s="2" t="s">
        <v>235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253</v>
      </c>
      <c r="ML71" s="2" t="s">
        <v>235</v>
      </c>
      <c r="MM71" s="2" t="s">
        <v>202</v>
      </c>
      <c r="MN71" s="2" t="s">
        <v>202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253</v>
      </c>
      <c r="MX71" s="2" t="s">
        <v>235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212</v>
      </c>
      <c r="NJ71" s="2" t="s">
        <v>250</v>
      </c>
      <c r="NK71" s="2" t="s">
        <v>305</v>
      </c>
      <c r="NL71" s="2" t="s">
        <v>536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253</v>
      </c>
      <c r="NV71" s="2" t="s">
        <v>235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253</v>
      </c>
      <c r="OH71" s="2" t="s">
        <v>235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253</v>
      </c>
      <c r="OT71" s="2" t="s">
        <v>235</v>
      </c>
      <c r="OU71" s="2" t="s">
        <v>202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242</v>
      </c>
      <c r="PF71" s="2" t="s">
        <v>235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202</v>
      </c>
      <c r="PR71" s="2" t="s">
        <v>202</v>
      </c>
      <c r="PS71" s="2" t="s">
        <v>202</v>
      </c>
      <c r="PT71" s="2" t="s">
        <v>202</v>
      </c>
      <c r="PU71" s="2" t="s">
        <v>202</v>
      </c>
      <c r="PV71" s="2" t="s">
        <v>202</v>
      </c>
      <c r="PW71" s="4"/>
      <c r="PX71" s="8"/>
      <c r="PY71" s="4"/>
      <c r="PZ71" s="8"/>
      <c r="QA71" s="7"/>
      <c r="QB71" s="7"/>
      <c r="QC71" s="2" t="s">
        <v>253</v>
      </c>
      <c r="QD71" s="2" t="s">
        <v>235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</row>
    <row r="72">
      <c r="A72" s="2" t="s">
        <v>1315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1306</v>
      </c>
      <c r="G72" s="2" t="s">
        <v>1306</v>
      </c>
      <c r="H72" s="2" t="s">
        <v>1306</v>
      </c>
      <c r="I72" s="2" t="s">
        <v>1307</v>
      </c>
      <c r="J72" s="2" t="s">
        <v>256</v>
      </c>
      <c r="K72" s="2" t="s">
        <v>1308</v>
      </c>
      <c r="L72" s="3">
        <v>85</v>
      </c>
      <c r="M72" s="3">
        <v>89.25</v>
      </c>
      <c r="N72" s="3">
        <v>169.99</v>
      </c>
      <c r="O72" s="2" t="s">
        <v>530</v>
      </c>
      <c r="P72" s="2" t="s">
        <v>1126</v>
      </c>
      <c r="Q72" s="2" t="s">
        <v>201</v>
      </c>
      <c r="R72" s="2" t="s">
        <v>202</v>
      </c>
      <c r="S72" s="2" t="s">
        <v>1309</v>
      </c>
      <c r="T72" s="2" t="s">
        <v>204</v>
      </c>
      <c r="U72" s="2" t="s">
        <v>205</v>
      </c>
      <c r="V72" s="2" t="s">
        <v>941</v>
      </c>
      <c r="W72" s="2" t="s">
        <v>207</v>
      </c>
      <c r="X72" s="2" t="s">
        <v>703</v>
      </c>
      <c r="Y72" s="2" t="s">
        <v>1310</v>
      </c>
      <c r="Z72" s="4"/>
      <c r="AA72" s="4">
        <f>=ROUNDDOWN({0},0)</f>
      </c>
      <c r="AB72" s="5"/>
      <c r="AC72" s="2" t="s">
        <v>202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>
        <v>4</v>
      </c>
      <c r="AS72" s="8">
        <v>367.71</v>
      </c>
      <c r="AT72" s="7">
        <v>-1</v>
      </c>
      <c r="AU72" s="7">
        <v>-1</v>
      </c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1316</v>
      </c>
      <c r="BM72" s="7"/>
      <c r="BN72" s="7"/>
      <c r="BO72" s="4"/>
      <c r="BP72" s="8"/>
      <c r="BQ72" s="4"/>
      <c r="BR72" s="8"/>
      <c r="BS72" s="7"/>
      <c r="BT72" s="7"/>
      <c r="BU72" s="2" t="s">
        <v>212</v>
      </c>
      <c r="BV72" s="2" t="s">
        <v>235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>
        <v>1</v>
      </c>
      <c r="CD72" s="8">
        <v>99.96</v>
      </c>
      <c r="CE72" s="7">
        <v>-1</v>
      </c>
      <c r="CF72" s="7">
        <v>-1</v>
      </c>
      <c r="CG72" s="2" t="s">
        <v>212</v>
      </c>
      <c r="CH72" s="2" t="s">
        <v>235</v>
      </c>
      <c r="CI72" s="2" t="s">
        <v>349</v>
      </c>
      <c r="CJ72" s="2" t="s">
        <v>1317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235</v>
      </c>
      <c r="CU72" s="2" t="s">
        <v>359</v>
      </c>
      <c r="CV72" s="2" t="s">
        <v>1176</v>
      </c>
      <c r="CW72" s="2" t="s">
        <v>214</v>
      </c>
      <c r="CX72" s="2" t="s">
        <v>202</v>
      </c>
      <c r="CY72" s="4"/>
      <c r="CZ72" s="8"/>
      <c r="DA72" s="4">
        <v>3</v>
      </c>
      <c r="DB72" s="8">
        <v>267.75</v>
      </c>
      <c r="DC72" s="7">
        <v>-1</v>
      </c>
      <c r="DD72" s="7">
        <v>-1</v>
      </c>
      <c r="DE72" s="2" t="s">
        <v>212</v>
      </c>
      <c r="DF72" s="2" t="s">
        <v>235</v>
      </c>
      <c r="DG72" s="2" t="s">
        <v>784</v>
      </c>
      <c r="DH72" s="2" t="s">
        <v>1318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212</v>
      </c>
      <c r="DR72" s="2" t="s">
        <v>235</v>
      </c>
      <c r="DS72" s="2" t="s">
        <v>784</v>
      </c>
      <c r="DT72" s="2" t="s">
        <v>355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212</v>
      </c>
      <c r="ED72" s="2" t="s">
        <v>235</v>
      </c>
      <c r="EE72" s="2" t="s">
        <v>1313</v>
      </c>
      <c r="EF72" s="2" t="s">
        <v>1319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212</v>
      </c>
      <c r="EP72" s="2" t="s">
        <v>235</v>
      </c>
      <c r="EQ72" s="2" t="s">
        <v>784</v>
      </c>
      <c r="ER72" s="2" t="s">
        <v>355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235</v>
      </c>
      <c r="FC72" s="2" t="s">
        <v>1314</v>
      </c>
      <c r="FD72" s="2" t="s">
        <v>1320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231</v>
      </c>
      <c r="FN72" s="2" t="s">
        <v>235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212</v>
      </c>
      <c r="FZ72" s="2" t="s">
        <v>235</v>
      </c>
      <c r="GA72" s="2" t="s">
        <v>1090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231</v>
      </c>
      <c r="GL72" s="2" t="s">
        <v>235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253</v>
      </c>
      <c r="GX72" s="2" t="s">
        <v>235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212</v>
      </c>
      <c r="HJ72" s="2" t="s">
        <v>235</v>
      </c>
      <c r="HK72" s="2" t="s">
        <v>784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253</v>
      </c>
      <c r="HV72" s="2" t="s">
        <v>235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253</v>
      </c>
      <c r="IH72" s="2" t="s">
        <v>235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212</v>
      </c>
      <c r="IT72" s="2" t="s">
        <v>235</v>
      </c>
      <c r="IU72" s="2" t="s">
        <v>370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253</v>
      </c>
      <c r="JF72" s="2" t="s">
        <v>235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242</v>
      </c>
      <c r="JR72" s="2" t="s">
        <v>235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202</v>
      </c>
      <c r="KD72" s="2" t="s">
        <v>202</v>
      </c>
      <c r="KE72" s="2" t="s">
        <v>202</v>
      </c>
      <c r="KF72" s="2" t="s">
        <v>202</v>
      </c>
      <c r="KG72" s="2" t="s">
        <v>202</v>
      </c>
      <c r="KH72" s="2" t="s">
        <v>202</v>
      </c>
      <c r="KI72" s="4"/>
      <c r="KJ72" s="8"/>
      <c r="KK72" s="4"/>
      <c r="KL72" s="8"/>
      <c r="KM72" s="7"/>
      <c r="KN72" s="7"/>
      <c r="KO72" s="2" t="s">
        <v>212</v>
      </c>
      <c r="KP72" s="2" t="s">
        <v>235</v>
      </c>
      <c r="KQ72" s="2" t="s">
        <v>373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235</v>
      </c>
      <c r="LC72" s="2" t="s">
        <v>408</v>
      </c>
      <c r="LD72" s="2" t="s">
        <v>1321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253</v>
      </c>
      <c r="LN72" s="2" t="s">
        <v>235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231</v>
      </c>
      <c r="LZ72" s="2" t="s">
        <v>235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253</v>
      </c>
      <c r="ML72" s="2" t="s">
        <v>235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253</v>
      </c>
      <c r="MX72" s="2" t="s">
        <v>235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212</v>
      </c>
      <c r="NJ72" s="2" t="s">
        <v>235</v>
      </c>
      <c r="NK72" s="2" t="s">
        <v>305</v>
      </c>
      <c r="NL72" s="2" t="s">
        <v>778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253</v>
      </c>
      <c r="NV72" s="2" t="s">
        <v>235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253</v>
      </c>
      <c r="OH72" s="2" t="s">
        <v>235</v>
      </c>
      <c r="OI72" s="2" t="s">
        <v>202</v>
      </c>
      <c r="OJ72" s="2" t="s">
        <v>202</v>
      </c>
      <c r="OK72" s="2" t="s">
        <v>214</v>
      </c>
      <c r="OL72" s="2" t="s">
        <v>202</v>
      </c>
      <c r="OM72" s="4"/>
      <c r="ON72" s="8"/>
      <c r="OO72" s="4"/>
      <c r="OP72" s="8"/>
      <c r="OQ72" s="7"/>
      <c r="OR72" s="7"/>
      <c r="OS72" s="2" t="s">
        <v>253</v>
      </c>
      <c r="OT72" s="2" t="s">
        <v>235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242</v>
      </c>
      <c r="PF72" s="2" t="s">
        <v>235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202</v>
      </c>
      <c r="PR72" s="2" t="s">
        <v>202</v>
      </c>
      <c r="PS72" s="2" t="s">
        <v>202</v>
      </c>
      <c r="PT72" s="2" t="s">
        <v>202</v>
      </c>
      <c r="PU72" s="2" t="s">
        <v>202</v>
      </c>
      <c r="PV72" s="2" t="s">
        <v>202</v>
      </c>
      <c r="PW72" s="4"/>
      <c r="PX72" s="8"/>
      <c r="PY72" s="4"/>
      <c r="PZ72" s="8"/>
      <c r="QA72" s="7"/>
      <c r="QB72" s="7"/>
      <c r="QC72" s="2" t="s">
        <v>253</v>
      </c>
      <c r="QD72" s="2" t="s">
        <v>235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1322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1323</v>
      </c>
      <c r="G73" s="2" t="s">
        <v>1323</v>
      </c>
      <c r="H73" s="2" t="s">
        <v>1323</v>
      </c>
      <c r="I73" s="2" t="s">
        <v>1324</v>
      </c>
      <c r="J73" s="2" t="s">
        <v>197</v>
      </c>
      <c r="K73" s="2" t="s">
        <v>1325</v>
      </c>
      <c r="L73" s="3">
        <v>70</v>
      </c>
      <c r="M73" s="3">
        <v>73.49</v>
      </c>
      <c r="N73" s="3">
        <v>139.99</v>
      </c>
      <c r="O73" s="2" t="s">
        <v>1109</v>
      </c>
      <c r="P73" s="2" t="s">
        <v>394</v>
      </c>
      <c r="Q73" s="2" t="s">
        <v>201</v>
      </c>
      <c r="R73" s="2" t="s">
        <v>202</v>
      </c>
      <c r="S73" s="2" t="s">
        <v>1326</v>
      </c>
      <c r="T73" s="2" t="s">
        <v>204</v>
      </c>
      <c r="U73" s="2" t="s">
        <v>205</v>
      </c>
      <c r="V73" s="2" t="s">
        <v>1150</v>
      </c>
      <c r="W73" s="2" t="s">
        <v>818</v>
      </c>
      <c r="X73" s="2" t="s">
        <v>703</v>
      </c>
      <c r="Y73" s="2" t="s">
        <v>1327</v>
      </c>
      <c r="Z73" s="4">
        <v>20</v>
      </c>
      <c r="AA73" s="4">
        <f>=ROUNDDOWN(4,0)</f>
      </c>
      <c r="AB73" s="5">
        <v>5</v>
      </c>
      <c r="AC73" s="2" t="s">
        <v>202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>
        <v>3</v>
      </c>
      <c r="AS73" s="8">
        <v>236.81</v>
      </c>
      <c r="AT73" s="7">
        <v>-1</v>
      </c>
      <c r="AU73" s="7">
        <v>-1</v>
      </c>
      <c r="AV73" s="4"/>
      <c r="AW73" s="8"/>
      <c r="AX73" s="4">
        <v>3</v>
      </c>
      <c r="AY73" s="8">
        <v>236.81</v>
      </c>
      <c r="AZ73" s="7">
        <v>-1</v>
      </c>
      <c r="BA73" s="7">
        <v>-1</v>
      </c>
      <c r="BB73" s="7"/>
      <c r="BC73" s="4"/>
      <c r="BD73" s="8"/>
      <c r="BE73" s="4">
        <v>3</v>
      </c>
      <c r="BF73" s="8">
        <v>236.81</v>
      </c>
      <c r="BG73" s="7">
        <v>-1</v>
      </c>
      <c r="BH73" s="7">
        <v>-1</v>
      </c>
      <c r="BI73" s="7"/>
      <c r="BJ73" s="4"/>
      <c r="BK73" s="8"/>
      <c r="BL73" s="2" t="s">
        <v>1328</v>
      </c>
      <c r="BM73" s="7"/>
      <c r="BN73" s="7"/>
      <c r="BO73" s="4"/>
      <c r="BP73" s="8"/>
      <c r="BQ73" s="4">
        <v>1</v>
      </c>
      <c r="BR73" s="8">
        <v>72.45</v>
      </c>
      <c r="BS73" s="7">
        <v>-1</v>
      </c>
      <c r="BT73" s="7">
        <v>-1</v>
      </c>
      <c r="BU73" s="2" t="s">
        <v>212</v>
      </c>
      <c r="BV73" s="2" t="s">
        <v>199</v>
      </c>
      <c r="BW73" s="2" t="s">
        <v>202</v>
      </c>
      <c r="BX73" s="2" t="s">
        <v>1329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212</v>
      </c>
      <c r="CH73" s="2" t="s">
        <v>199</v>
      </c>
      <c r="CI73" s="2" t="s">
        <v>535</v>
      </c>
      <c r="CJ73" s="2" t="s">
        <v>202</v>
      </c>
      <c r="CK73" s="2" t="s">
        <v>214</v>
      </c>
      <c r="CL73" s="2" t="s">
        <v>202</v>
      </c>
      <c r="CM73" s="4"/>
      <c r="CN73" s="8"/>
      <c r="CO73" s="4">
        <v>1</v>
      </c>
      <c r="CP73" s="8">
        <v>90.87</v>
      </c>
      <c r="CQ73" s="7">
        <v>-1</v>
      </c>
      <c r="CR73" s="7">
        <v>-1</v>
      </c>
      <c r="CS73" s="2" t="s">
        <v>212</v>
      </c>
      <c r="CT73" s="2" t="s">
        <v>199</v>
      </c>
      <c r="CU73" s="2" t="s">
        <v>1113</v>
      </c>
      <c r="CV73" s="2" t="s">
        <v>750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212</v>
      </c>
      <c r="DF73" s="2" t="s">
        <v>199</v>
      </c>
      <c r="DG73" s="2" t="s">
        <v>1240</v>
      </c>
      <c r="DH73" s="2" t="s">
        <v>1245</v>
      </c>
      <c r="DI73" s="2" t="s">
        <v>509</v>
      </c>
      <c r="DJ73" s="2" t="s">
        <v>202</v>
      </c>
      <c r="DK73" s="4"/>
      <c r="DL73" s="8"/>
      <c r="DM73" s="4"/>
      <c r="DN73" s="8"/>
      <c r="DO73" s="7"/>
      <c r="DP73" s="7"/>
      <c r="DQ73" s="2" t="s">
        <v>212</v>
      </c>
      <c r="DR73" s="2" t="s">
        <v>199</v>
      </c>
      <c r="DS73" s="2" t="s">
        <v>1327</v>
      </c>
      <c r="DT73" s="2" t="s">
        <v>1330</v>
      </c>
      <c r="DU73" s="2" t="s">
        <v>214</v>
      </c>
      <c r="DV73" s="2" t="s">
        <v>202</v>
      </c>
      <c r="DW73" s="4"/>
      <c r="DX73" s="8"/>
      <c r="DY73" s="4">
        <v>1</v>
      </c>
      <c r="DZ73" s="8">
        <v>73.49</v>
      </c>
      <c r="EA73" s="7">
        <v>-1</v>
      </c>
      <c r="EB73" s="7">
        <v>-1</v>
      </c>
      <c r="EC73" s="2" t="s">
        <v>212</v>
      </c>
      <c r="ED73" s="2" t="s">
        <v>199</v>
      </c>
      <c r="EE73" s="2" t="s">
        <v>1144</v>
      </c>
      <c r="EF73" s="2" t="s">
        <v>1238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199</v>
      </c>
      <c r="EQ73" s="2" t="s">
        <v>457</v>
      </c>
      <c r="ER73" s="2" t="s">
        <v>1115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199</v>
      </c>
      <c r="FC73" s="2" t="s">
        <v>645</v>
      </c>
      <c r="FD73" s="2" t="s">
        <v>550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231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253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253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253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212</v>
      </c>
      <c r="HJ73" s="2" t="s">
        <v>199</v>
      </c>
      <c r="HK73" s="2" t="s">
        <v>1327</v>
      </c>
      <c r="HL73" s="2" t="s">
        <v>1331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253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253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212</v>
      </c>
      <c r="IT73" s="2" t="s">
        <v>199</v>
      </c>
      <c r="IU73" s="2" t="s">
        <v>754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253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242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202</v>
      </c>
      <c r="KD73" s="2" t="s">
        <v>202</v>
      </c>
      <c r="KE73" s="2" t="s">
        <v>202</v>
      </c>
      <c r="KF73" s="2" t="s">
        <v>202</v>
      </c>
      <c r="KG73" s="2" t="s">
        <v>202</v>
      </c>
      <c r="KH73" s="2" t="s">
        <v>202</v>
      </c>
      <c r="KI73" s="4"/>
      <c r="KJ73" s="8"/>
      <c r="KK73" s="4"/>
      <c r="KL73" s="8"/>
      <c r="KM73" s="7"/>
      <c r="KN73" s="7"/>
      <c r="KO73" s="2" t="s">
        <v>212</v>
      </c>
      <c r="KP73" s="2" t="s">
        <v>235</v>
      </c>
      <c r="KQ73" s="2" t="s">
        <v>1238</v>
      </c>
      <c r="KR73" s="2" t="s">
        <v>715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253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253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231</v>
      </c>
      <c r="LZ73" s="2" t="s">
        <v>199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253</v>
      </c>
      <c r="ML73" s="2" t="s">
        <v>199</v>
      </c>
      <c r="MM73" s="2" t="s">
        <v>202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253</v>
      </c>
      <c r="MX73" s="2" t="s">
        <v>199</v>
      </c>
      <c r="MY73" s="2" t="s">
        <v>202</v>
      </c>
      <c r="MZ73" s="2" t="s">
        <v>202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212</v>
      </c>
      <c r="NJ73" s="2" t="s">
        <v>250</v>
      </c>
      <c r="NK73" s="2" t="s">
        <v>315</v>
      </c>
      <c r="NL73" s="2" t="s">
        <v>1332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253</v>
      </c>
      <c r="NV73" s="2" t="s">
        <v>199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253</v>
      </c>
      <c r="OH73" s="2" t="s">
        <v>199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202</v>
      </c>
      <c r="OT73" s="2" t="s">
        <v>202</v>
      </c>
      <c r="OU73" s="2" t="s">
        <v>202</v>
      </c>
      <c r="OV73" s="2" t="s">
        <v>202</v>
      </c>
      <c r="OW73" s="2" t="s">
        <v>202</v>
      </c>
      <c r="OX73" s="2" t="s">
        <v>202</v>
      </c>
      <c r="OY73" s="4"/>
      <c r="OZ73" s="8"/>
      <c r="PA73" s="4"/>
      <c r="PB73" s="8"/>
      <c r="PC73" s="7"/>
      <c r="PD73" s="7"/>
      <c r="PE73" s="2" t="s">
        <v>242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253</v>
      </c>
      <c r="PR73" s="2" t="s">
        <v>235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253</v>
      </c>
      <c r="QP73" s="2" t="s">
        <v>235</v>
      </c>
      <c r="QQ73" s="2" t="s">
        <v>202</v>
      </c>
      <c r="QR73" s="2" t="s">
        <v>202</v>
      </c>
      <c r="QS73" s="2" t="s">
        <v>214</v>
      </c>
      <c r="QT73" s="2" t="s">
        <v>202</v>
      </c>
      <c r="QU73" s="4">
        <v>20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1333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1334</v>
      </c>
      <c r="G74" s="2" t="s">
        <v>1334</v>
      </c>
      <c r="H74" s="2" t="s">
        <v>1334</v>
      </c>
      <c r="I74" s="2" t="s">
        <v>1335</v>
      </c>
      <c r="J74" s="2" t="s">
        <v>197</v>
      </c>
      <c r="K74" s="2" t="s">
        <v>1336</v>
      </c>
      <c r="L74" s="3">
        <v>54.85</v>
      </c>
      <c r="M74" s="3">
        <v>57.59</v>
      </c>
      <c r="N74" s="3">
        <v>119.99</v>
      </c>
      <c r="O74" s="2" t="s">
        <v>199</v>
      </c>
      <c r="P74" s="2" t="s">
        <v>1286</v>
      </c>
      <c r="Q74" s="2" t="s">
        <v>201</v>
      </c>
      <c r="R74" s="2" t="s">
        <v>202</v>
      </c>
      <c r="S74" s="2" t="s">
        <v>1337</v>
      </c>
      <c r="T74" s="2" t="s">
        <v>204</v>
      </c>
      <c r="U74" s="2" t="s">
        <v>205</v>
      </c>
      <c r="V74" s="2" t="s">
        <v>1150</v>
      </c>
      <c r="W74" s="2" t="s">
        <v>974</v>
      </c>
      <c r="X74" s="2" t="s">
        <v>703</v>
      </c>
      <c r="Y74" s="2" t="s">
        <v>1338</v>
      </c>
      <c r="Z74" s="4">
        <v>110</v>
      </c>
      <c r="AA74" s="4">
        <f>=ROUNDDOWN({0},0)</f>
      </c>
      <c r="AB74" s="5"/>
      <c r="AC74" s="2" t="s">
        <v>1189</v>
      </c>
      <c r="AD74" s="4">
        <v>110</v>
      </c>
      <c r="AE74" s="4">
        <v>110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202</v>
      </c>
      <c r="BM74" s="7"/>
      <c r="BN74" s="7"/>
      <c r="BO74" s="4"/>
      <c r="BP74" s="8"/>
      <c r="BQ74" s="4"/>
      <c r="BR74" s="8"/>
      <c r="BS74" s="7"/>
      <c r="BT74" s="7"/>
      <c r="BU74" s="2" t="s">
        <v>1290</v>
      </c>
      <c r="BV74" s="2" t="s">
        <v>199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231</v>
      </c>
      <c r="CH74" s="2" t="s">
        <v>199</v>
      </c>
      <c r="CI74" s="2" t="s">
        <v>202</v>
      </c>
      <c r="CJ74" s="2" t="s">
        <v>202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1339</v>
      </c>
      <c r="CV74" s="2" t="s">
        <v>202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231</v>
      </c>
      <c r="DF74" s="2" t="s">
        <v>199</v>
      </c>
      <c r="DG74" s="2" t="s">
        <v>202</v>
      </c>
      <c r="DH74" s="2" t="s">
        <v>202</v>
      </c>
      <c r="DI74" s="2" t="s">
        <v>214</v>
      </c>
      <c r="DJ74" s="2" t="s">
        <v>202</v>
      </c>
      <c r="DK74" s="4"/>
      <c r="DL74" s="8"/>
      <c r="DM74" s="4"/>
      <c r="DN74" s="8"/>
      <c r="DO74" s="7"/>
      <c r="DP74" s="7"/>
      <c r="DQ74" s="2" t="s">
        <v>231</v>
      </c>
      <c r="DR74" s="2" t="s">
        <v>199</v>
      </c>
      <c r="DS74" s="2" t="s">
        <v>202</v>
      </c>
      <c r="DT74" s="2" t="s">
        <v>202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1340</v>
      </c>
      <c r="EF74" s="2" t="s">
        <v>202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212</v>
      </c>
      <c r="EP74" s="2" t="s">
        <v>199</v>
      </c>
      <c r="EQ74" s="2" t="s">
        <v>1339</v>
      </c>
      <c r="ER74" s="2" t="s">
        <v>202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593</v>
      </c>
      <c r="FB74" s="2" t="s">
        <v>199</v>
      </c>
      <c r="FC74" s="2" t="s">
        <v>202</v>
      </c>
      <c r="FD74" s="2" t="s">
        <v>202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362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1339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231</v>
      </c>
      <c r="GL74" s="2" t="s">
        <v>199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253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212</v>
      </c>
      <c r="HJ74" s="2" t="s">
        <v>199</v>
      </c>
      <c r="HK74" s="2" t="s">
        <v>1339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253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253</v>
      </c>
      <c r="IH74" s="2" t="s">
        <v>199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231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1290</v>
      </c>
      <c r="JF74" s="2" t="s">
        <v>199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242</v>
      </c>
      <c r="JR74" s="2" t="s">
        <v>199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253</v>
      </c>
      <c r="KD74" s="2" t="s">
        <v>199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1290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253</v>
      </c>
      <c r="LB74" s="2" t="s">
        <v>199</v>
      </c>
      <c r="LC74" s="2" t="s">
        <v>202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253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231</v>
      </c>
      <c r="LZ74" s="2" t="s">
        <v>199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253</v>
      </c>
      <c r="ML74" s="2" t="s">
        <v>199</v>
      </c>
      <c r="MM74" s="2" t="s">
        <v>202</v>
      </c>
      <c r="MN74" s="2" t="s">
        <v>202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253</v>
      </c>
      <c r="MX74" s="2" t="s">
        <v>199</v>
      </c>
      <c r="MY74" s="2" t="s">
        <v>202</v>
      </c>
      <c r="MZ74" s="2" t="s">
        <v>202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202</v>
      </c>
      <c r="NJ74" s="2" t="s">
        <v>202</v>
      </c>
      <c r="NK74" s="2" t="s">
        <v>202</v>
      </c>
      <c r="NL74" s="2" t="s">
        <v>202</v>
      </c>
      <c r="NM74" s="2" t="s">
        <v>202</v>
      </c>
      <c r="NN74" s="2" t="s">
        <v>202</v>
      </c>
      <c r="NO74" s="4"/>
      <c r="NP74" s="8"/>
      <c r="NQ74" s="4"/>
      <c r="NR74" s="8"/>
      <c r="NS74" s="7"/>
      <c r="NT74" s="7"/>
      <c r="NU74" s="2" t="s">
        <v>253</v>
      </c>
      <c r="NV74" s="2" t="s">
        <v>199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253</v>
      </c>
      <c r="OH74" s="2" t="s">
        <v>199</v>
      </c>
      <c r="OI74" s="2" t="s">
        <v>202</v>
      </c>
      <c r="OJ74" s="2" t="s">
        <v>202</v>
      </c>
      <c r="OK74" s="2" t="s">
        <v>214</v>
      </c>
      <c r="OL74" s="2" t="s">
        <v>202</v>
      </c>
      <c r="OM74" s="4"/>
      <c r="ON74" s="8"/>
      <c r="OO74" s="4"/>
      <c r="OP74" s="8"/>
      <c r="OQ74" s="7"/>
      <c r="OR74" s="7"/>
      <c r="OS74" s="2" t="s">
        <v>231</v>
      </c>
      <c r="OT74" s="2" t="s">
        <v>199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202</v>
      </c>
      <c r="PF74" s="2" t="s">
        <v>202</v>
      </c>
      <c r="PG74" s="2" t="s">
        <v>202</v>
      </c>
      <c r="PH74" s="2" t="s">
        <v>202</v>
      </c>
      <c r="PI74" s="2" t="s">
        <v>202</v>
      </c>
      <c r="PJ74" s="2" t="s">
        <v>202</v>
      </c>
      <c r="PK74" s="4"/>
      <c r="PL74" s="8"/>
      <c r="PM74" s="4"/>
      <c r="PN74" s="8"/>
      <c r="PO74" s="7"/>
      <c r="PP74" s="7"/>
      <c r="PQ74" s="2" t="s">
        <v>253</v>
      </c>
      <c r="PR74" s="2" t="s">
        <v>199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253</v>
      </c>
      <c r="QD74" s="2" t="s">
        <v>199</v>
      </c>
      <c r="QE74" s="2" t="s">
        <v>202</v>
      </c>
      <c r="QF74" s="2" t="s">
        <v>202</v>
      </c>
      <c r="QG74" s="2" t="s">
        <v>214</v>
      </c>
      <c r="QH74" s="2" t="s">
        <v>202</v>
      </c>
      <c r="QI74" s="4"/>
      <c r="QJ74" s="8"/>
      <c r="QK74" s="4"/>
      <c r="QL74" s="8"/>
      <c r="QM74" s="7"/>
      <c r="QN74" s="7"/>
      <c r="QO74" s="2" t="s">
        <v>202</v>
      </c>
      <c r="QP74" s="2" t="s">
        <v>202</v>
      </c>
      <c r="QQ74" s="2" t="s">
        <v>202</v>
      </c>
      <c r="QR74" s="2" t="s">
        <v>202</v>
      </c>
      <c r="QS74" s="2" t="s">
        <v>202</v>
      </c>
      <c r="QT74" s="2" t="s">
        <v>202</v>
      </c>
      <c r="QU74" s="4">
        <v>110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>
        <v>110</v>
      </c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1341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1334</v>
      </c>
      <c r="G75" s="2" t="s">
        <v>1334</v>
      </c>
      <c r="H75" s="2" t="s">
        <v>1334</v>
      </c>
      <c r="I75" s="2" t="s">
        <v>1335</v>
      </c>
      <c r="J75" s="2" t="s">
        <v>256</v>
      </c>
      <c r="K75" s="2" t="s">
        <v>1336</v>
      </c>
      <c r="L75" s="3">
        <v>64</v>
      </c>
      <c r="M75" s="3">
        <v>67.2</v>
      </c>
      <c r="N75" s="3">
        <v>139.99</v>
      </c>
      <c r="O75" s="2" t="s">
        <v>199</v>
      </c>
      <c r="P75" s="2" t="s">
        <v>1286</v>
      </c>
      <c r="Q75" s="2" t="s">
        <v>201</v>
      </c>
      <c r="R75" s="2" t="s">
        <v>202</v>
      </c>
      <c r="S75" s="2" t="s">
        <v>1337</v>
      </c>
      <c r="T75" s="2" t="s">
        <v>204</v>
      </c>
      <c r="U75" s="2" t="s">
        <v>205</v>
      </c>
      <c r="V75" s="2" t="s">
        <v>1150</v>
      </c>
      <c r="W75" s="2" t="s">
        <v>974</v>
      </c>
      <c r="X75" s="2" t="s">
        <v>703</v>
      </c>
      <c r="Y75" s="2" t="s">
        <v>1338</v>
      </c>
      <c r="Z75" s="4">
        <v>100</v>
      </c>
      <c r="AA75" s="4">
        <f>=ROUNDDOWN({0},0)</f>
      </c>
      <c r="AB75" s="5"/>
      <c r="AC75" s="2" t="s">
        <v>1189</v>
      </c>
      <c r="AD75" s="4">
        <v>100</v>
      </c>
      <c r="AE75" s="4">
        <v>100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202</v>
      </c>
      <c r="AW75" s="8" t="s">
        <v>202</v>
      </c>
      <c r="AX75" s="4" t="s">
        <v>202</v>
      </c>
      <c r="AY75" s="8" t="s">
        <v>202</v>
      </c>
      <c r="AZ75" s="7" t="s">
        <v>202</v>
      </c>
      <c r="BA75" s="7" t="s">
        <v>202</v>
      </c>
      <c r="BB75" s="7"/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/>
      <c r="BJ75" s="4"/>
      <c r="BK75" s="8"/>
      <c r="BL75" s="2" t="s">
        <v>202</v>
      </c>
      <c r="BM75" s="7"/>
      <c r="BN75" s="7"/>
      <c r="BO75" s="4"/>
      <c r="BP75" s="8"/>
      <c r="BQ75" s="4"/>
      <c r="BR75" s="8"/>
      <c r="BS75" s="7"/>
      <c r="BT75" s="7"/>
      <c r="BU75" s="2" t="s">
        <v>1290</v>
      </c>
      <c r="BV75" s="2" t="s">
        <v>199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231</v>
      </c>
      <c r="CH75" s="2" t="s">
        <v>199</v>
      </c>
      <c r="CI75" s="2" t="s">
        <v>202</v>
      </c>
      <c r="CJ75" s="2" t="s">
        <v>202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199</v>
      </c>
      <c r="CU75" s="2" t="s">
        <v>1339</v>
      </c>
      <c r="CV75" s="2" t="s">
        <v>202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231</v>
      </c>
      <c r="DF75" s="2" t="s">
        <v>199</v>
      </c>
      <c r="DG75" s="2" t="s">
        <v>202</v>
      </c>
      <c r="DH75" s="2" t="s">
        <v>202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231</v>
      </c>
      <c r="DR75" s="2" t="s">
        <v>199</v>
      </c>
      <c r="DS75" s="2" t="s">
        <v>202</v>
      </c>
      <c r="DT75" s="2" t="s">
        <v>202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1340</v>
      </c>
      <c r="EF75" s="2" t="s">
        <v>202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212</v>
      </c>
      <c r="EP75" s="2" t="s">
        <v>199</v>
      </c>
      <c r="EQ75" s="2" t="s">
        <v>1339</v>
      </c>
      <c r="ER75" s="2" t="s">
        <v>202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593</v>
      </c>
      <c r="FB75" s="2" t="s">
        <v>199</v>
      </c>
      <c r="FC75" s="2" t="s">
        <v>202</v>
      </c>
      <c r="FD75" s="2" t="s">
        <v>202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199</v>
      </c>
      <c r="FO75" s="2" t="s">
        <v>362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1339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231</v>
      </c>
      <c r="GL75" s="2" t="s">
        <v>199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253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212</v>
      </c>
      <c r="HJ75" s="2" t="s">
        <v>199</v>
      </c>
      <c r="HK75" s="2" t="s">
        <v>1339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253</v>
      </c>
      <c r="HV75" s="2" t="s">
        <v>199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253</v>
      </c>
      <c r="IH75" s="2" t="s">
        <v>199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231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1290</v>
      </c>
      <c r="JF75" s="2" t="s">
        <v>199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242</v>
      </c>
      <c r="JR75" s="2" t="s">
        <v>199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253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1290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253</v>
      </c>
      <c r="LB75" s="2" t="s">
        <v>199</v>
      </c>
      <c r="LC75" s="2" t="s">
        <v>202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253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231</v>
      </c>
      <c r="LZ75" s="2" t="s">
        <v>199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253</v>
      </c>
      <c r="ML75" s="2" t="s">
        <v>199</v>
      </c>
      <c r="MM75" s="2" t="s">
        <v>202</v>
      </c>
      <c r="MN75" s="2" t="s">
        <v>202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253</v>
      </c>
      <c r="MX75" s="2" t="s">
        <v>199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202</v>
      </c>
      <c r="NJ75" s="2" t="s">
        <v>202</v>
      </c>
      <c r="NK75" s="2" t="s">
        <v>202</v>
      </c>
      <c r="NL75" s="2" t="s">
        <v>202</v>
      </c>
      <c r="NM75" s="2" t="s">
        <v>202</v>
      </c>
      <c r="NN75" s="2" t="s">
        <v>202</v>
      </c>
      <c r="NO75" s="4"/>
      <c r="NP75" s="8"/>
      <c r="NQ75" s="4"/>
      <c r="NR75" s="8"/>
      <c r="NS75" s="7"/>
      <c r="NT75" s="7"/>
      <c r="NU75" s="2" t="s">
        <v>253</v>
      </c>
      <c r="NV75" s="2" t="s">
        <v>199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253</v>
      </c>
      <c r="OH75" s="2" t="s">
        <v>199</v>
      </c>
      <c r="OI75" s="2" t="s">
        <v>202</v>
      </c>
      <c r="OJ75" s="2" t="s">
        <v>202</v>
      </c>
      <c r="OK75" s="2" t="s">
        <v>214</v>
      </c>
      <c r="OL75" s="2" t="s">
        <v>202</v>
      </c>
      <c r="OM75" s="4"/>
      <c r="ON75" s="8"/>
      <c r="OO75" s="4"/>
      <c r="OP75" s="8"/>
      <c r="OQ75" s="7"/>
      <c r="OR75" s="7"/>
      <c r="OS75" s="2" t="s">
        <v>231</v>
      </c>
      <c r="OT75" s="2" t="s">
        <v>199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202</v>
      </c>
      <c r="PF75" s="2" t="s">
        <v>202</v>
      </c>
      <c r="PG75" s="2" t="s">
        <v>202</v>
      </c>
      <c r="PH75" s="2" t="s">
        <v>202</v>
      </c>
      <c r="PI75" s="2" t="s">
        <v>202</v>
      </c>
      <c r="PJ75" s="2" t="s">
        <v>202</v>
      </c>
      <c r="PK75" s="4"/>
      <c r="PL75" s="8"/>
      <c r="PM75" s="4"/>
      <c r="PN75" s="8"/>
      <c r="PO75" s="7"/>
      <c r="PP75" s="7"/>
      <c r="PQ75" s="2" t="s">
        <v>253</v>
      </c>
      <c r="PR75" s="2" t="s">
        <v>199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253</v>
      </c>
      <c r="QD75" s="2" t="s">
        <v>199</v>
      </c>
      <c r="QE75" s="2" t="s">
        <v>202</v>
      </c>
      <c r="QF75" s="2" t="s">
        <v>202</v>
      </c>
      <c r="QG75" s="2" t="s">
        <v>214</v>
      </c>
      <c r="QH75" s="2" t="s">
        <v>202</v>
      </c>
      <c r="QI75" s="4"/>
      <c r="QJ75" s="8"/>
      <c r="QK75" s="4"/>
      <c r="QL75" s="8"/>
      <c r="QM75" s="7"/>
      <c r="QN75" s="7"/>
      <c r="QO75" s="2" t="s">
        <v>202</v>
      </c>
      <c r="QP75" s="2" t="s">
        <v>202</v>
      </c>
      <c r="QQ75" s="2" t="s">
        <v>202</v>
      </c>
      <c r="QR75" s="2" t="s">
        <v>202</v>
      </c>
      <c r="QS75" s="2" t="s">
        <v>202</v>
      </c>
      <c r="QT75" s="2" t="s">
        <v>202</v>
      </c>
      <c r="QU75" s="4">
        <v>100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>
        <v>100</v>
      </c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1342</v>
      </c>
      <c r="B76" s="2" t="s">
        <v>191</v>
      </c>
      <c r="C76" s="2" t="s">
        <v>192</v>
      </c>
      <c r="D76" s="2" t="s">
        <v>193</v>
      </c>
      <c r="E76" s="2" t="s">
        <v>194</v>
      </c>
      <c r="F76" s="2" t="s">
        <v>1334</v>
      </c>
      <c r="G76" s="2" t="s">
        <v>1334</v>
      </c>
      <c r="H76" s="2" t="s">
        <v>1334</v>
      </c>
      <c r="I76" s="2" t="s">
        <v>1335</v>
      </c>
      <c r="J76" s="2" t="s">
        <v>197</v>
      </c>
      <c r="K76" s="2" t="s">
        <v>869</v>
      </c>
      <c r="L76" s="3">
        <v>54.85</v>
      </c>
      <c r="M76" s="3">
        <v>57.59</v>
      </c>
      <c r="N76" s="3">
        <v>119.99</v>
      </c>
      <c r="O76" s="2" t="s">
        <v>199</v>
      </c>
      <c r="P76" s="2" t="s">
        <v>1286</v>
      </c>
      <c r="Q76" s="2" t="s">
        <v>201</v>
      </c>
      <c r="R76" s="2" t="s">
        <v>202</v>
      </c>
      <c r="S76" s="2" t="s">
        <v>1343</v>
      </c>
      <c r="T76" s="2" t="s">
        <v>204</v>
      </c>
      <c r="U76" s="2" t="s">
        <v>205</v>
      </c>
      <c r="V76" s="2" t="s">
        <v>1150</v>
      </c>
      <c r="W76" s="2" t="s">
        <v>974</v>
      </c>
      <c r="X76" s="2" t="s">
        <v>703</v>
      </c>
      <c r="Y76" s="2" t="s">
        <v>1338</v>
      </c>
      <c r="Z76" s="4">
        <v>110</v>
      </c>
      <c r="AA76" s="4">
        <f>=ROUNDDOWN({0},0)</f>
      </c>
      <c r="AB76" s="5"/>
      <c r="AC76" s="2" t="s">
        <v>1189</v>
      </c>
      <c r="AD76" s="4">
        <v>110</v>
      </c>
      <c r="AE76" s="4">
        <v>110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/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/>
      <c r="BJ76" s="4"/>
      <c r="BK76" s="8"/>
      <c r="BL76" s="2" t="s">
        <v>202</v>
      </c>
      <c r="BM76" s="7"/>
      <c r="BN76" s="7"/>
      <c r="BO76" s="4"/>
      <c r="BP76" s="8"/>
      <c r="BQ76" s="4"/>
      <c r="BR76" s="8"/>
      <c r="BS76" s="7"/>
      <c r="BT76" s="7"/>
      <c r="BU76" s="2" t="s">
        <v>1290</v>
      </c>
      <c r="BV76" s="2" t="s">
        <v>199</v>
      </c>
      <c r="BW76" s="2" t="s">
        <v>202</v>
      </c>
      <c r="BX76" s="2" t="s">
        <v>202</v>
      </c>
      <c r="BY76" s="2" t="s">
        <v>214</v>
      </c>
      <c r="BZ76" s="2" t="s">
        <v>202</v>
      </c>
      <c r="CA76" s="4"/>
      <c r="CB76" s="8"/>
      <c r="CC76" s="4"/>
      <c r="CD76" s="8"/>
      <c r="CE76" s="7"/>
      <c r="CF76" s="7"/>
      <c r="CG76" s="2" t="s">
        <v>231</v>
      </c>
      <c r="CH76" s="2" t="s">
        <v>199</v>
      </c>
      <c r="CI76" s="2" t="s">
        <v>202</v>
      </c>
      <c r="CJ76" s="2" t="s">
        <v>202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1339</v>
      </c>
      <c r="CV76" s="2" t="s">
        <v>202</v>
      </c>
      <c r="CW76" s="2" t="s">
        <v>214</v>
      </c>
      <c r="CX76" s="2" t="s">
        <v>202</v>
      </c>
      <c r="CY76" s="4"/>
      <c r="CZ76" s="8"/>
      <c r="DA76" s="4"/>
      <c r="DB76" s="8"/>
      <c r="DC76" s="7"/>
      <c r="DD76" s="7"/>
      <c r="DE76" s="2" t="s">
        <v>231</v>
      </c>
      <c r="DF76" s="2" t="s">
        <v>199</v>
      </c>
      <c r="DG76" s="2" t="s">
        <v>202</v>
      </c>
      <c r="DH76" s="2" t="s">
        <v>202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231</v>
      </c>
      <c r="DR76" s="2" t="s">
        <v>199</v>
      </c>
      <c r="DS76" s="2" t="s">
        <v>202</v>
      </c>
      <c r="DT76" s="2" t="s">
        <v>202</v>
      </c>
      <c r="DU76" s="2" t="s">
        <v>214</v>
      </c>
      <c r="DV76" s="2" t="s">
        <v>202</v>
      </c>
      <c r="DW76" s="4"/>
      <c r="DX76" s="8"/>
      <c r="DY76" s="4"/>
      <c r="DZ76" s="8"/>
      <c r="EA76" s="7"/>
      <c r="EB76" s="7"/>
      <c r="EC76" s="2" t="s">
        <v>212</v>
      </c>
      <c r="ED76" s="2" t="s">
        <v>199</v>
      </c>
      <c r="EE76" s="2" t="s">
        <v>1340</v>
      </c>
      <c r="EF76" s="2" t="s">
        <v>202</v>
      </c>
      <c r="EG76" s="2" t="s">
        <v>214</v>
      </c>
      <c r="EH76" s="2" t="s">
        <v>202</v>
      </c>
      <c r="EI76" s="4"/>
      <c r="EJ76" s="8"/>
      <c r="EK76" s="4"/>
      <c r="EL76" s="8"/>
      <c r="EM76" s="7"/>
      <c r="EN76" s="7"/>
      <c r="EO76" s="2" t="s">
        <v>212</v>
      </c>
      <c r="EP76" s="2" t="s">
        <v>199</v>
      </c>
      <c r="EQ76" s="2" t="s">
        <v>1339</v>
      </c>
      <c r="ER76" s="2" t="s">
        <v>202</v>
      </c>
      <c r="ES76" s="2" t="s">
        <v>214</v>
      </c>
      <c r="ET76" s="2" t="s">
        <v>202</v>
      </c>
      <c r="EU76" s="4"/>
      <c r="EV76" s="8"/>
      <c r="EW76" s="4"/>
      <c r="EX76" s="8"/>
      <c r="EY76" s="7"/>
      <c r="EZ76" s="7"/>
      <c r="FA76" s="2" t="s">
        <v>593</v>
      </c>
      <c r="FB76" s="2" t="s">
        <v>199</v>
      </c>
      <c r="FC76" s="2" t="s">
        <v>202</v>
      </c>
      <c r="FD76" s="2" t="s">
        <v>202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362</v>
      </c>
      <c r="FP76" s="2" t="s">
        <v>202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1339</v>
      </c>
      <c r="GB76" s="2" t="s">
        <v>202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231</v>
      </c>
      <c r="GL76" s="2" t="s">
        <v>199</v>
      </c>
      <c r="GM76" s="2" t="s">
        <v>202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253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1339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253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253</v>
      </c>
      <c r="IH76" s="2" t="s">
        <v>199</v>
      </c>
      <c r="II76" s="2" t="s">
        <v>202</v>
      </c>
      <c r="IJ76" s="2" t="s">
        <v>202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231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1290</v>
      </c>
      <c r="JF76" s="2" t="s">
        <v>199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242</v>
      </c>
      <c r="JR76" s="2" t="s">
        <v>199</v>
      </c>
      <c r="JS76" s="2" t="s">
        <v>202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253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1290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253</v>
      </c>
      <c r="LB76" s="2" t="s">
        <v>199</v>
      </c>
      <c r="LC76" s="2" t="s">
        <v>202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253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231</v>
      </c>
      <c r="LZ76" s="2" t="s">
        <v>199</v>
      </c>
      <c r="MA76" s="2" t="s">
        <v>202</v>
      </c>
      <c r="MB76" s="2" t="s">
        <v>202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253</v>
      </c>
      <c r="ML76" s="2" t="s">
        <v>199</v>
      </c>
      <c r="MM76" s="2" t="s">
        <v>202</v>
      </c>
      <c r="MN76" s="2" t="s">
        <v>202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253</v>
      </c>
      <c r="MX76" s="2" t="s">
        <v>199</v>
      </c>
      <c r="MY76" s="2" t="s">
        <v>202</v>
      </c>
      <c r="MZ76" s="2" t="s">
        <v>202</v>
      </c>
      <c r="NA76" s="2" t="s">
        <v>214</v>
      </c>
      <c r="NB76" s="2" t="s">
        <v>202</v>
      </c>
      <c r="NC76" s="4"/>
      <c r="ND76" s="8"/>
      <c r="NE76" s="4"/>
      <c r="NF76" s="8"/>
      <c r="NG76" s="7"/>
      <c r="NH76" s="7"/>
      <c r="NI76" s="2" t="s">
        <v>202</v>
      </c>
      <c r="NJ76" s="2" t="s">
        <v>202</v>
      </c>
      <c r="NK76" s="2" t="s">
        <v>202</v>
      </c>
      <c r="NL76" s="2" t="s">
        <v>202</v>
      </c>
      <c r="NM76" s="2" t="s">
        <v>202</v>
      </c>
      <c r="NN76" s="2" t="s">
        <v>202</v>
      </c>
      <c r="NO76" s="4"/>
      <c r="NP76" s="8"/>
      <c r="NQ76" s="4"/>
      <c r="NR76" s="8"/>
      <c r="NS76" s="7"/>
      <c r="NT76" s="7"/>
      <c r="NU76" s="2" t="s">
        <v>253</v>
      </c>
      <c r="NV76" s="2" t="s">
        <v>199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253</v>
      </c>
      <c r="OH76" s="2" t="s">
        <v>199</v>
      </c>
      <c r="OI76" s="2" t="s">
        <v>202</v>
      </c>
      <c r="OJ76" s="2" t="s">
        <v>202</v>
      </c>
      <c r="OK76" s="2" t="s">
        <v>214</v>
      </c>
      <c r="OL76" s="2" t="s">
        <v>202</v>
      </c>
      <c r="OM76" s="4"/>
      <c r="ON76" s="8"/>
      <c r="OO76" s="4"/>
      <c r="OP76" s="8"/>
      <c r="OQ76" s="7"/>
      <c r="OR76" s="7"/>
      <c r="OS76" s="2" t="s">
        <v>231</v>
      </c>
      <c r="OT76" s="2" t="s">
        <v>199</v>
      </c>
      <c r="OU76" s="2" t="s">
        <v>202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202</v>
      </c>
      <c r="PF76" s="2" t="s">
        <v>202</v>
      </c>
      <c r="PG76" s="2" t="s">
        <v>202</v>
      </c>
      <c r="PH76" s="2" t="s">
        <v>202</v>
      </c>
      <c r="PI76" s="2" t="s">
        <v>202</v>
      </c>
      <c r="PJ76" s="2" t="s">
        <v>202</v>
      </c>
      <c r="PK76" s="4"/>
      <c r="PL76" s="8"/>
      <c r="PM76" s="4"/>
      <c r="PN76" s="8"/>
      <c r="PO76" s="7"/>
      <c r="PP76" s="7"/>
      <c r="PQ76" s="2" t="s">
        <v>253</v>
      </c>
      <c r="PR76" s="2" t="s">
        <v>199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253</v>
      </c>
      <c r="QD76" s="2" t="s">
        <v>199</v>
      </c>
      <c r="QE76" s="2" t="s">
        <v>202</v>
      </c>
      <c r="QF76" s="2" t="s">
        <v>202</v>
      </c>
      <c r="QG76" s="2" t="s">
        <v>214</v>
      </c>
      <c r="QH76" s="2" t="s">
        <v>202</v>
      </c>
      <c r="QI76" s="4"/>
      <c r="QJ76" s="8"/>
      <c r="QK76" s="4"/>
      <c r="QL76" s="8"/>
      <c r="QM76" s="7"/>
      <c r="QN76" s="7"/>
      <c r="QO76" s="2" t="s">
        <v>202</v>
      </c>
      <c r="QP76" s="2" t="s">
        <v>202</v>
      </c>
      <c r="QQ76" s="2" t="s">
        <v>202</v>
      </c>
      <c r="QR76" s="2" t="s">
        <v>202</v>
      </c>
      <c r="QS76" s="2" t="s">
        <v>202</v>
      </c>
      <c r="QT76" s="2" t="s">
        <v>202</v>
      </c>
      <c r="QU76" s="4">
        <v>110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>
        <v>110</v>
      </c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1344</v>
      </c>
      <c r="B77" s="2" t="s">
        <v>191</v>
      </c>
      <c r="C77" s="2" t="s">
        <v>192</v>
      </c>
      <c r="D77" s="2" t="s">
        <v>193</v>
      </c>
      <c r="E77" s="2" t="s">
        <v>194</v>
      </c>
      <c r="F77" s="2" t="s">
        <v>1334</v>
      </c>
      <c r="G77" s="2" t="s">
        <v>1334</v>
      </c>
      <c r="H77" s="2" t="s">
        <v>1334</v>
      </c>
      <c r="I77" s="2" t="s">
        <v>1335</v>
      </c>
      <c r="J77" s="2" t="s">
        <v>256</v>
      </c>
      <c r="K77" s="2" t="s">
        <v>869</v>
      </c>
      <c r="L77" s="3">
        <v>64</v>
      </c>
      <c r="M77" s="3">
        <v>67.2</v>
      </c>
      <c r="N77" s="3">
        <v>139.99</v>
      </c>
      <c r="O77" s="2" t="s">
        <v>199</v>
      </c>
      <c r="P77" s="2" t="s">
        <v>1286</v>
      </c>
      <c r="Q77" s="2" t="s">
        <v>201</v>
      </c>
      <c r="R77" s="2" t="s">
        <v>202</v>
      </c>
      <c r="S77" s="2" t="s">
        <v>1343</v>
      </c>
      <c r="T77" s="2" t="s">
        <v>204</v>
      </c>
      <c r="U77" s="2" t="s">
        <v>205</v>
      </c>
      <c r="V77" s="2" t="s">
        <v>1150</v>
      </c>
      <c r="W77" s="2" t="s">
        <v>974</v>
      </c>
      <c r="X77" s="2" t="s">
        <v>703</v>
      </c>
      <c r="Y77" s="2" t="s">
        <v>1339</v>
      </c>
      <c r="Z77" s="4">
        <v>100</v>
      </c>
      <c r="AA77" s="4">
        <f>=ROUNDDOWN({0},0)</f>
      </c>
      <c r="AB77" s="5"/>
      <c r="AC77" s="2" t="s">
        <v>1189</v>
      </c>
      <c r="AD77" s="4">
        <v>100</v>
      </c>
      <c r="AE77" s="4">
        <v>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/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/>
      <c r="BJ77" s="4"/>
      <c r="BK77" s="8"/>
      <c r="BL77" s="2" t="s">
        <v>202</v>
      </c>
      <c r="BM77" s="7"/>
      <c r="BN77" s="7"/>
      <c r="BO77" s="4"/>
      <c r="BP77" s="8"/>
      <c r="BQ77" s="4"/>
      <c r="BR77" s="8"/>
      <c r="BS77" s="7"/>
      <c r="BT77" s="7"/>
      <c r="BU77" s="2" t="s">
        <v>1290</v>
      </c>
      <c r="BV77" s="2" t="s">
        <v>199</v>
      </c>
      <c r="BW77" s="2" t="s">
        <v>202</v>
      </c>
      <c r="BX77" s="2" t="s">
        <v>202</v>
      </c>
      <c r="BY77" s="2" t="s">
        <v>214</v>
      </c>
      <c r="BZ77" s="2" t="s">
        <v>202</v>
      </c>
      <c r="CA77" s="4"/>
      <c r="CB77" s="8"/>
      <c r="CC77" s="4"/>
      <c r="CD77" s="8"/>
      <c r="CE77" s="7"/>
      <c r="CF77" s="7"/>
      <c r="CG77" s="2" t="s">
        <v>231</v>
      </c>
      <c r="CH77" s="2" t="s">
        <v>199</v>
      </c>
      <c r="CI77" s="2" t="s">
        <v>202</v>
      </c>
      <c r="CJ77" s="2" t="s">
        <v>202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212</v>
      </c>
      <c r="CT77" s="2" t="s">
        <v>199</v>
      </c>
      <c r="CU77" s="2" t="s">
        <v>1339</v>
      </c>
      <c r="CV77" s="2" t="s">
        <v>202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231</v>
      </c>
      <c r="DF77" s="2" t="s">
        <v>199</v>
      </c>
      <c r="DG77" s="2" t="s">
        <v>202</v>
      </c>
      <c r="DH77" s="2" t="s">
        <v>202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231</v>
      </c>
      <c r="DR77" s="2" t="s">
        <v>199</v>
      </c>
      <c r="DS77" s="2" t="s">
        <v>202</v>
      </c>
      <c r="DT77" s="2" t="s">
        <v>202</v>
      </c>
      <c r="DU77" s="2" t="s">
        <v>214</v>
      </c>
      <c r="DV77" s="2" t="s">
        <v>202</v>
      </c>
      <c r="DW77" s="4"/>
      <c r="DX77" s="8"/>
      <c r="DY77" s="4"/>
      <c r="DZ77" s="8"/>
      <c r="EA77" s="7"/>
      <c r="EB77" s="7"/>
      <c r="EC77" s="2" t="s">
        <v>212</v>
      </c>
      <c r="ED77" s="2" t="s">
        <v>199</v>
      </c>
      <c r="EE77" s="2" t="s">
        <v>1338</v>
      </c>
      <c r="EF77" s="2" t="s">
        <v>202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1339</v>
      </c>
      <c r="ER77" s="2" t="s">
        <v>202</v>
      </c>
      <c r="ES77" s="2" t="s">
        <v>214</v>
      </c>
      <c r="ET77" s="2" t="s">
        <v>202</v>
      </c>
      <c r="EU77" s="4"/>
      <c r="EV77" s="8"/>
      <c r="EW77" s="4"/>
      <c r="EX77" s="8"/>
      <c r="EY77" s="7"/>
      <c r="EZ77" s="7"/>
      <c r="FA77" s="2" t="s">
        <v>593</v>
      </c>
      <c r="FB77" s="2" t="s">
        <v>199</v>
      </c>
      <c r="FC77" s="2" t="s">
        <v>202</v>
      </c>
      <c r="FD77" s="2" t="s">
        <v>202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362</v>
      </c>
      <c r="FP77" s="2" t="s">
        <v>202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1339</v>
      </c>
      <c r="GB77" s="2" t="s">
        <v>202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231</v>
      </c>
      <c r="GL77" s="2" t="s">
        <v>199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253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1339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253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253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231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1290</v>
      </c>
      <c r="JF77" s="2" t="s">
        <v>199</v>
      </c>
      <c r="JG77" s="2" t="s">
        <v>202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242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253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1290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253</v>
      </c>
      <c r="LB77" s="2" t="s">
        <v>199</v>
      </c>
      <c r="LC77" s="2" t="s">
        <v>202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253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231</v>
      </c>
      <c r="LZ77" s="2" t="s">
        <v>199</v>
      </c>
      <c r="MA77" s="2" t="s">
        <v>202</v>
      </c>
      <c r="MB77" s="2" t="s">
        <v>202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253</v>
      </c>
      <c r="ML77" s="2" t="s">
        <v>199</v>
      </c>
      <c r="MM77" s="2" t="s">
        <v>202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253</v>
      </c>
      <c r="MX77" s="2" t="s">
        <v>199</v>
      </c>
      <c r="MY77" s="2" t="s">
        <v>202</v>
      </c>
      <c r="MZ77" s="2" t="s">
        <v>202</v>
      </c>
      <c r="NA77" s="2" t="s">
        <v>214</v>
      </c>
      <c r="NB77" s="2" t="s">
        <v>202</v>
      </c>
      <c r="NC77" s="4"/>
      <c r="ND77" s="8"/>
      <c r="NE77" s="4"/>
      <c r="NF77" s="8"/>
      <c r="NG77" s="7"/>
      <c r="NH77" s="7"/>
      <c r="NI77" s="2" t="s">
        <v>202</v>
      </c>
      <c r="NJ77" s="2" t="s">
        <v>202</v>
      </c>
      <c r="NK77" s="2" t="s">
        <v>202</v>
      </c>
      <c r="NL77" s="2" t="s">
        <v>202</v>
      </c>
      <c r="NM77" s="2" t="s">
        <v>202</v>
      </c>
      <c r="NN77" s="2" t="s">
        <v>202</v>
      </c>
      <c r="NO77" s="4"/>
      <c r="NP77" s="8"/>
      <c r="NQ77" s="4"/>
      <c r="NR77" s="8"/>
      <c r="NS77" s="7"/>
      <c r="NT77" s="7"/>
      <c r="NU77" s="2" t="s">
        <v>253</v>
      </c>
      <c r="NV77" s="2" t="s">
        <v>199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253</v>
      </c>
      <c r="OH77" s="2" t="s">
        <v>199</v>
      </c>
      <c r="OI77" s="2" t="s">
        <v>202</v>
      </c>
      <c r="OJ77" s="2" t="s">
        <v>202</v>
      </c>
      <c r="OK77" s="2" t="s">
        <v>214</v>
      </c>
      <c r="OL77" s="2" t="s">
        <v>202</v>
      </c>
      <c r="OM77" s="4"/>
      <c r="ON77" s="8"/>
      <c r="OO77" s="4"/>
      <c r="OP77" s="8"/>
      <c r="OQ77" s="7"/>
      <c r="OR77" s="7"/>
      <c r="OS77" s="2" t="s">
        <v>231</v>
      </c>
      <c r="OT77" s="2" t="s">
        <v>199</v>
      </c>
      <c r="OU77" s="2" t="s">
        <v>202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202</v>
      </c>
      <c r="PF77" s="2" t="s">
        <v>202</v>
      </c>
      <c r="PG77" s="2" t="s">
        <v>202</v>
      </c>
      <c r="PH77" s="2" t="s">
        <v>202</v>
      </c>
      <c r="PI77" s="2" t="s">
        <v>202</v>
      </c>
      <c r="PJ77" s="2" t="s">
        <v>202</v>
      </c>
      <c r="PK77" s="4"/>
      <c r="PL77" s="8"/>
      <c r="PM77" s="4"/>
      <c r="PN77" s="8"/>
      <c r="PO77" s="7"/>
      <c r="PP77" s="7"/>
      <c r="PQ77" s="2" t="s">
        <v>253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253</v>
      </c>
      <c r="QD77" s="2" t="s">
        <v>199</v>
      </c>
      <c r="QE77" s="2" t="s">
        <v>202</v>
      </c>
      <c r="QF77" s="2" t="s">
        <v>202</v>
      </c>
      <c r="QG77" s="2" t="s">
        <v>214</v>
      </c>
      <c r="QH77" s="2" t="s">
        <v>202</v>
      </c>
      <c r="QI77" s="4"/>
      <c r="QJ77" s="8"/>
      <c r="QK77" s="4"/>
      <c r="QL77" s="8"/>
      <c r="QM77" s="7"/>
      <c r="QN77" s="7"/>
      <c r="QO77" s="2" t="s">
        <v>202</v>
      </c>
      <c r="QP77" s="2" t="s">
        <v>202</v>
      </c>
      <c r="QQ77" s="2" t="s">
        <v>202</v>
      </c>
      <c r="QR77" s="2" t="s">
        <v>202</v>
      </c>
      <c r="QS77" s="2" t="s">
        <v>202</v>
      </c>
      <c r="QT77" s="2" t="s">
        <v>202</v>
      </c>
      <c r="QU77" s="4">
        <v>100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>
        <v>100</v>
      </c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1345</v>
      </c>
      <c r="B78" s="2" t="s">
        <v>191</v>
      </c>
      <c r="C78" s="2" t="s">
        <v>192</v>
      </c>
      <c r="D78" s="2" t="s">
        <v>193</v>
      </c>
      <c r="E78" s="2" t="s">
        <v>1346</v>
      </c>
      <c r="F78" s="2" t="s">
        <v>1347</v>
      </c>
      <c r="G78" s="2" t="s">
        <v>1347</v>
      </c>
      <c r="H78" s="2" t="s">
        <v>1347</v>
      </c>
      <c r="I78" s="2" t="s">
        <v>1348</v>
      </c>
      <c r="J78" s="2" t="s">
        <v>1349</v>
      </c>
      <c r="K78" s="2" t="s">
        <v>1308</v>
      </c>
      <c r="L78" s="3">
        <v>52.8</v>
      </c>
      <c r="M78" s="3">
        <v>55.43</v>
      </c>
      <c r="N78" s="3">
        <v>109.99</v>
      </c>
      <c r="O78" s="2" t="s">
        <v>530</v>
      </c>
      <c r="P78" s="2" t="s">
        <v>394</v>
      </c>
      <c r="Q78" s="2" t="s">
        <v>201</v>
      </c>
      <c r="R78" s="2" t="s">
        <v>202</v>
      </c>
      <c r="S78" s="2" t="s">
        <v>1350</v>
      </c>
      <c r="T78" s="2" t="s">
        <v>202</v>
      </c>
      <c r="U78" s="2" t="s">
        <v>202</v>
      </c>
      <c r="V78" s="2" t="s">
        <v>1150</v>
      </c>
      <c r="W78" s="2" t="s">
        <v>702</v>
      </c>
      <c r="X78" s="2" t="s">
        <v>1351</v>
      </c>
      <c r="Y78" s="2" t="s">
        <v>576</v>
      </c>
      <c r="Z78" s="4">
        <v>17</v>
      </c>
      <c r="AA78" s="4">
        <f>=ROUNDDOWN(2.46376811594203,0)</f>
      </c>
      <c r="AB78" s="5">
        <v>6.9</v>
      </c>
      <c r="AC78" s="2" t="s">
        <v>202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8</v>
      </c>
      <c r="AQ78" s="8">
        <v>463.6</v>
      </c>
      <c r="AR78" s="4"/>
      <c r="AS78" s="8"/>
      <c r="AT78" s="7"/>
      <c r="AU78" s="7"/>
      <c r="AV78" s="4">
        <v>11</v>
      </c>
      <c r="AW78" s="8">
        <v>680.66</v>
      </c>
      <c r="AX78" s="4">
        <v>9</v>
      </c>
      <c r="AY78" s="8">
        <v>683.11</v>
      </c>
      <c r="AZ78" s="7">
        <v>0.2222</v>
      </c>
      <c r="BA78" s="7">
        <v>-0.0036</v>
      </c>
      <c r="BB78" s="7">
        <v>0.6811</v>
      </c>
      <c r="BC78" s="4">
        <v>11</v>
      </c>
      <c r="BD78" s="8">
        <v>680.66</v>
      </c>
      <c r="BE78" s="4">
        <v>9</v>
      </c>
      <c r="BF78" s="8">
        <v>683.11</v>
      </c>
      <c r="BG78" s="7">
        <v>0.2222</v>
      </c>
      <c r="BH78" s="7">
        <v>-0.0036</v>
      </c>
      <c r="BI78" s="7">
        <v>1</v>
      </c>
      <c r="BJ78" s="4">
        <v>8</v>
      </c>
      <c r="BK78" s="8">
        <v>463.6</v>
      </c>
      <c r="BL78" s="2" t="s">
        <v>18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1055</v>
      </c>
      <c r="BV78" s="2" t="s">
        <v>235</v>
      </c>
      <c r="BW78" s="2" t="s">
        <v>202</v>
      </c>
      <c r="BX78" s="2" t="s">
        <v>1352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212</v>
      </c>
      <c r="CH78" s="2" t="s">
        <v>199</v>
      </c>
      <c r="CI78" s="2" t="s">
        <v>284</v>
      </c>
      <c r="CJ78" s="2" t="s">
        <v>434</v>
      </c>
      <c r="CK78" s="2" t="s">
        <v>214</v>
      </c>
      <c r="CL78" s="2" t="s">
        <v>202</v>
      </c>
      <c r="CM78" s="4">
        <v>8</v>
      </c>
      <c r="CN78" s="8">
        <v>463.6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435</v>
      </c>
      <c r="CV78" s="2" t="s">
        <v>438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212</v>
      </c>
      <c r="DF78" s="2" t="s">
        <v>199</v>
      </c>
      <c r="DG78" s="2" t="s">
        <v>585</v>
      </c>
      <c r="DH78" s="2" t="s">
        <v>1353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212</v>
      </c>
      <c r="DR78" s="2" t="s">
        <v>199</v>
      </c>
      <c r="DS78" s="2" t="s">
        <v>585</v>
      </c>
      <c r="DT78" s="2" t="s">
        <v>1354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585</v>
      </c>
      <c r="EF78" s="2" t="s">
        <v>1355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585</v>
      </c>
      <c r="ER78" s="2" t="s">
        <v>1353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212</v>
      </c>
      <c r="FB78" s="2" t="s">
        <v>199</v>
      </c>
      <c r="FC78" s="2" t="s">
        <v>585</v>
      </c>
      <c r="FD78" s="2" t="s">
        <v>1356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296</v>
      </c>
      <c r="FP78" s="2" t="s">
        <v>1357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448</v>
      </c>
      <c r="GB78" s="2" t="s">
        <v>1358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231</v>
      </c>
      <c r="GL78" s="2" t="s">
        <v>199</v>
      </c>
      <c r="GM78" s="2" t="s">
        <v>202</v>
      </c>
      <c r="GN78" s="2" t="s">
        <v>202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253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585</v>
      </c>
      <c r="HL78" s="2" t="s">
        <v>1359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235</v>
      </c>
      <c r="HW78" s="2" t="s">
        <v>302</v>
      </c>
      <c r="HX78" s="2" t="s">
        <v>1078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253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212</v>
      </c>
      <c r="IT78" s="2" t="s">
        <v>199</v>
      </c>
      <c r="IU78" s="2" t="s">
        <v>486</v>
      </c>
      <c r="IV78" s="2" t="s">
        <v>988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253</v>
      </c>
      <c r="JF78" s="2" t="s">
        <v>199</v>
      </c>
      <c r="JG78" s="2" t="s">
        <v>202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242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509</v>
      </c>
      <c r="JW78" s="4"/>
      <c r="JX78" s="8"/>
      <c r="JY78" s="4"/>
      <c r="JZ78" s="8"/>
      <c r="KA78" s="7"/>
      <c r="KB78" s="7"/>
      <c r="KC78" s="2" t="s">
        <v>202</v>
      </c>
      <c r="KD78" s="2" t="s">
        <v>202</v>
      </c>
      <c r="KE78" s="2" t="s">
        <v>202</v>
      </c>
      <c r="KF78" s="2" t="s">
        <v>202</v>
      </c>
      <c r="KG78" s="2" t="s">
        <v>202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235</v>
      </c>
      <c r="KQ78" s="2" t="s">
        <v>1360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253</v>
      </c>
      <c r="LB78" s="2" t="s">
        <v>199</v>
      </c>
      <c r="LC78" s="2" t="s">
        <v>202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212</v>
      </c>
      <c r="LN78" s="2" t="s">
        <v>199</v>
      </c>
      <c r="LO78" s="2" t="s">
        <v>643</v>
      </c>
      <c r="LP78" s="2" t="s">
        <v>927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231</v>
      </c>
      <c r="LZ78" s="2" t="s">
        <v>199</v>
      </c>
      <c r="MA78" s="2" t="s">
        <v>1361</v>
      </c>
      <c r="MB78" s="2" t="s">
        <v>202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231</v>
      </c>
      <c r="ML78" s="2" t="s">
        <v>199</v>
      </c>
      <c r="MM78" s="2" t="s">
        <v>202</v>
      </c>
      <c r="MN78" s="2" t="s">
        <v>202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253</v>
      </c>
      <c r="MX78" s="2" t="s">
        <v>199</v>
      </c>
      <c r="MY78" s="2" t="s">
        <v>202</v>
      </c>
      <c r="MZ78" s="2" t="s">
        <v>202</v>
      </c>
      <c r="NA78" s="2" t="s">
        <v>214</v>
      </c>
      <c r="NB78" s="2" t="s">
        <v>202</v>
      </c>
      <c r="NC78" s="4"/>
      <c r="ND78" s="8"/>
      <c r="NE78" s="4"/>
      <c r="NF78" s="8"/>
      <c r="NG78" s="7"/>
      <c r="NH78" s="7"/>
      <c r="NI78" s="2" t="s">
        <v>212</v>
      </c>
      <c r="NJ78" s="2" t="s">
        <v>250</v>
      </c>
      <c r="NK78" s="2" t="s">
        <v>646</v>
      </c>
      <c r="NL78" s="2" t="s">
        <v>1362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202</v>
      </c>
      <c r="NV78" s="2" t="s">
        <v>202</v>
      </c>
      <c r="NW78" s="2" t="s">
        <v>202</v>
      </c>
      <c r="NX78" s="2" t="s">
        <v>202</v>
      </c>
      <c r="NY78" s="2" t="s">
        <v>202</v>
      </c>
      <c r="NZ78" s="2" t="s">
        <v>202</v>
      </c>
      <c r="OA78" s="4"/>
      <c r="OB78" s="8"/>
      <c r="OC78" s="4"/>
      <c r="OD78" s="8"/>
      <c r="OE78" s="7"/>
      <c r="OF78" s="7"/>
      <c r="OG78" s="2" t="s">
        <v>253</v>
      </c>
      <c r="OH78" s="2" t="s">
        <v>199</v>
      </c>
      <c r="OI78" s="2" t="s">
        <v>202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199</v>
      </c>
      <c r="OU78" s="2" t="s">
        <v>254</v>
      </c>
      <c r="OV78" s="2" t="s">
        <v>202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202</v>
      </c>
      <c r="PF78" s="2" t="s">
        <v>202</v>
      </c>
      <c r="PG78" s="2" t="s">
        <v>202</v>
      </c>
      <c r="PH78" s="2" t="s">
        <v>202</v>
      </c>
      <c r="PI78" s="2" t="s">
        <v>202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235</v>
      </c>
      <c r="PS78" s="2" t="s">
        <v>1360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253</v>
      </c>
      <c r="QD78" s="2" t="s">
        <v>199</v>
      </c>
      <c r="QE78" s="2" t="s">
        <v>202</v>
      </c>
      <c r="QF78" s="2" t="s">
        <v>202</v>
      </c>
      <c r="QG78" s="2" t="s">
        <v>214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235</v>
      </c>
      <c r="QQ78" s="2" t="s">
        <v>603</v>
      </c>
      <c r="QR78" s="2" t="s">
        <v>1363</v>
      </c>
      <c r="QS78" s="2" t="s">
        <v>214</v>
      </c>
      <c r="QT78" s="2" t="s">
        <v>202</v>
      </c>
      <c r="QU78" s="4">
        <v>17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1364</v>
      </c>
      <c r="B79" s="2" t="s">
        <v>191</v>
      </c>
      <c r="C79" s="2" t="s">
        <v>192</v>
      </c>
      <c r="D79" s="2" t="s">
        <v>193</v>
      </c>
      <c r="E79" s="2" t="s">
        <v>1346</v>
      </c>
      <c r="F79" s="2" t="s">
        <v>1347</v>
      </c>
      <c r="G79" s="2" t="s">
        <v>1347</v>
      </c>
      <c r="H79" s="2" t="s">
        <v>1347</v>
      </c>
      <c r="I79" s="2" t="s">
        <v>1348</v>
      </c>
      <c r="J79" s="2" t="s">
        <v>197</v>
      </c>
      <c r="K79" s="2" t="s">
        <v>1308</v>
      </c>
      <c r="L79" s="3">
        <v>70</v>
      </c>
      <c r="M79" s="3">
        <v>73.49</v>
      </c>
      <c r="N79" s="3">
        <v>139.99</v>
      </c>
      <c r="O79" s="2" t="s">
        <v>530</v>
      </c>
      <c r="P79" s="2" t="s">
        <v>394</v>
      </c>
      <c r="Q79" s="2" t="s">
        <v>201</v>
      </c>
      <c r="R79" s="2" t="s">
        <v>202</v>
      </c>
      <c r="S79" s="2" t="s">
        <v>1350</v>
      </c>
      <c r="T79" s="2" t="s">
        <v>202</v>
      </c>
      <c r="U79" s="2" t="s">
        <v>202</v>
      </c>
      <c r="V79" s="2" t="s">
        <v>1150</v>
      </c>
      <c r="W79" s="2" t="s">
        <v>702</v>
      </c>
      <c r="X79" s="2" t="s">
        <v>1351</v>
      </c>
      <c r="Y79" s="2" t="s">
        <v>576</v>
      </c>
      <c r="Z79" s="4">
        <v>214</v>
      </c>
      <c r="AA79" s="4">
        <f>=ROUNDDOWN(41.1538461538462,0)</f>
      </c>
      <c r="AB79" s="5">
        <v>5.2</v>
      </c>
      <c r="AC79" s="2" t="s">
        <v>202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3</v>
      </c>
      <c r="AQ79" s="8">
        <v>217.06</v>
      </c>
      <c r="AR79" s="4">
        <v>7</v>
      </c>
      <c r="AS79" s="8">
        <v>512.2</v>
      </c>
      <c r="AT79" s="7">
        <v>-0.5714</v>
      </c>
      <c r="AU79" s="7">
        <v>-0.5762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0.3189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3</v>
      </c>
      <c r="BK79" s="8">
        <v>217.06</v>
      </c>
      <c r="BL79" s="2" t="s">
        <v>1365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1055</v>
      </c>
      <c r="BV79" s="2" t="s">
        <v>235</v>
      </c>
      <c r="BW79" s="2" t="s">
        <v>202</v>
      </c>
      <c r="BX79" s="2" t="s">
        <v>625</v>
      </c>
      <c r="BY79" s="2" t="s">
        <v>214</v>
      </c>
      <c r="BZ79" s="2" t="s">
        <v>202</v>
      </c>
      <c r="CA79" s="4">
        <v>1</v>
      </c>
      <c r="CB79" s="8">
        <v>74.19</v>
      </c>
      <c r="CC79" s="4">
        <v>3</v>
      </c>
      <c r="CD79" s="8">
        <v>222.57</v>
      </c>
      <c r="CE79" s="7">
        <v>-0.6667</v>
      </c>
      <c r="CF79" s="7">
        <v>-0.6667</v>
      </c>
      <c r="CG79" s="2" t="s">
        <v>212</v>
      </c>
      <c r="CH79" s="2" t="s">
        <v>199</v>
      </c>
      <c r="CI79" s="2" t="s">
        <v>284</v>
      </c>
      <c r="CJ79" s="2" t="s">
        <v>1366</v>
      </c>
      <c r="CK79" s="2" t="s">
        <v>214</v>
      </c>
      <c r="CL79" s="2" t="s">
        <v>202</v>
      </c>
      <c r="CM79" s="4">
        <v>1</v>
      </c>
      <c r="CN79" s="8">
        <v>75.34</v>
      </c>
      <c r="CO79" s="4">
        <v>1</v>
      </c>
      <c r="CP79" s="8">
        <v>75.34</v>
      </c>
      <c r="CQ79" s="7"/>
      <c r="CR79" s="7"/>
      <c r="CS79" s="2" t="s">
        <v>212</v>
      </c>
      <c r="CT79" s="2" t="s">
        <v>199</v>
      </c>
      <c r="CU79" s="2" t="s">
        <v>435</v>
      </c>
      <c r="CV79" s="2" t="s">
        <v>1367</v>
      </c>
      <c r="CW79" s="2" t="s">
        <v>214</v>
      </c>
      <c r="CX79" s="2" t="s">
        <v>202</v>
      </c>
      <c r="CY79" s="4">
        <v>1</v>
      </c>
      <c r="CZ79" s="8">
        <v>67.53</v>
      </c>
      <c r="DA79" s="4">
        <v>1</v>
      </c>
      <c r="DB79" s="8">
        <v>67.53</v>
      </c>
      <c r="DC79" s="7"/>
      <c r="DD79" s="7"/>
      <c r="DE79" s="2" t="s">
        <v>212</v>
      </c>
      <c r="DF79" s="2" t="s">
        <v>199</v>
      </c>
      <c r="DG79" s="2" t="s">
        <v>585</v>
      </c>
      <c r="DH79" s="2" t="s">
        <v>1353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212</v>
      </c>
      <c r="DR79" s="2" t="s">
        <v>199</v>
      </c>
      <c r="DS79" s="2" t="s">
        <v>585</v>
      </c>
      <c r="DT79" s="2" t="s">
        <v>1368</v>
      </c>
      <c r="DU79" s="2" t="s">
        <v>214</v>
      </c>
      <c r="DV79" s="2" t="s">
        <v>202</v>
      </c>
      <c r="DW79" s="4"/>
      <c r="DX79" s="8"/>
      <c r="DY79" s="4">
        <v>1</v>
      </c>
      <c r="DZ79" s="8">
        <v>73.49</v>
      </c>
      <c r="EA79" s="7">
        <v>-1</v>
      </c>
      <c r="EB79" s="7">
        <v>-1</v>
      </c>
      <c r="EC79" s="2" t="s">
        <v>212</v>
      </c>
      <c r="ED79" s="2" t="s">
        <v>199</v>
      </c>
      <c r="EE79" s="2" t="s">
        <v>585</v>
      </c>
      <c r="EF79" s="2" t="s">
        <v>1369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585</v>
      </c>
      <c r="ER79" s="2" t="s">
        <v>1353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585</v>
      </c>
      <c r="FD79" s="2" t="s">
        <v>1370</v>
      </c>
      <c r="FE79" s="2" t="s">
        <v>214</v>
      </c>
      <c r="FF79" s="2" t="s">
        <v>202</v>
      </c>
      <c r="FG79" s="4"/>
      <c r="FH79" s="8"/>
      <c r="FI79" s="4">
        <v>1</v>
      </c>
      <c r="FJ79" s="8">
        <v>73.27</v>
      </c>
      <c r="FK79" s="7">
        <v>-1</v>
      </c>
      <c r="FL79" s="7">
        <v>-1</v>
      </c>
      <c r="FM79" s="2" t="s">
        <v>212</v>
      </c>
      <c r="FN79" s="2" t="s">
        <v>199</v>
      </c>
      <c r="FO79" s="2" t="s">
        <v>296</v>
      </c>
      <c r="FP79" s="2" t="s">
        <v>855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448</v>
      </c>
      <c r="GB79" s="2" t="s">
        <v>1232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231</v>
      </c>
      <c r="GL79" s="2" t="s">
        <v>199</v>
      </c>
      <c r="GM79" s="2" t="s">
        <v>202</v>
      </c>
      <c r="GN79" s="2" t="s">
        <v>202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253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585</v>
      </c>
      <c r="HL79" s="2" t="s">
        <v>1371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235</v>
      </c>
      <c r="HW79" s="2" t="s">
        <v>302</v>
      </c>
      <c r="HX79" s="2" t="s">
        <v>400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253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199</v>
      </c>
      <c r="IU79" s="2" t="s">
        <v>486</v>
      </c>
      <c r="IV79" s="2" t="s">
        <v>1367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253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242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509</v>
      </c>
      <c r="JW79" s="4"/>
      <c r="JX79" s="8"/>
      <c r="JY79" s="4"/>
      <c r="JZ79" s="8"/>
      <c r="KA79" s="7"/>
      <c r="KB79" s="7"/>
      <c r="KC79" s="2" t="s">
        <v>202</v>
      </c>
      <c r="KD79" s="2" t="s">
        <v>202</v>
      </c>
      <c r="KE79" s="2" t="s">
        <v>202</v>
      </c>
      <c r="KF79" s="2" t="s">
        <v>202</v>
      </c>
      <c r="KG79" s="2" t="s">
        <v>202</v>
      </c>
      <c r="KH79" s="2" t="s">
        <v>202</v>
      </c>
      <c r="KI79" s="4"/>
      <c r="KJ79" s="8"/>
      <c r="KK79" s="4"/>
      <c r="KL79" s="8"/>
      <c r="KM79" s="7"/>
      <c r="KN79" s="7"/>
      <c r="KO79" s="2" t="s">
        <v>212</v>
      </c>
      <c r="KP79" s="2" t="s">
        <v>235</v>
      </c>
      <c r="KQ79" s="2" t="s">
        <v>1360</v>
      </c>
      <c r="KR79" s="2" t="s">
        <v>1372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253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212</v>
      </c>
      <c r="LN79" s="2" t="s">
        <v>199</v>
      </c>
      <c r="LO79" s="2" t="s">
        <v>643</v>
      </c>
      <c r="LP79" s="2" t="s">
        <v>1373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231</v>
      </c>
      <c r="LZ79" s="2" t="s">
        <v>199</v>
      </c>
      <c r="MA79" s="2" t="s">
        <v>1361</v>
      </c>
      <c r="MB79" s="2" t="s">
        <v>202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231</v>
      </c>
      <c r="ML79" s="2" t="s">
        <v>199</v>
      </c>
      <c r="MM79" s="2" t="s">
        <v>202</v>
      </c>
      <c r="MN79" s="2" t="s">
        <v>202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253</v>
      </c>
      <c r="MX79" s="2" t="s">
        <v>199</v>
      </c>
      <c r="MY79" s="2" t="s">
        <v>202</v>
      </c>
      <c r="MZ79" s="2" t="s">
        <v>202</v>
      </c>
      <c r="NA79" s="2" t="s">
        <v>214</v>
      </c>
      <c r="NB79" s="2" t="s">
        <v>202</v>
      </c>
      <c r="NC79" s="4"/>
      <c r="ND79" s="8"/>
      <c r="NE79" s="4"/>
      <c r="NF79" s="8"/>
      <c r="NG79" s="7"/>
      <c r="NH79" s="7"/>
      <c r="NI79" s="2" t="s">
        <v>212</v>
      </c>
      <c r="NJ79" s="2" t="s">
        <v>250</v>
      </c>
      <c r="NK79" s="2" t="s">
        <v>646</v>
      </c>
      <c r="NL79" s="2" t="s">
        <v>1370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202</v>
      </c>
      <c r="NV79" s="2" t="s">
        <v>202</v>
      </c>
      <c r="NW79" s="2" t="s">
        <v>202</v>
      </c>
      <c r="NX79" s="2" t="s">
        <v>202</v>
      </c>
      <c r="NY79" s="2" t="s">
        <v>202</v>
      </c>
      <c r="NZ79" s="2" t="s">
        <v>202</v>
      </c>
      <c r="OA79" s="4"/>
      <c r="OB79" s="8"/>
      <c r="OC79" s="4"/>
      <c r="OD79" s="8"/>
      <c r="OE79" s="7"/>
      <c r="OF79" s="7"/>
      <c r="OG79" s="2" t="s">
        <v>253</v>
      </c>
      <c r="OH79" s="2" t="s">
        <v>199</v>
      </c>
      <c r="OI79" s="2" t="s">
        <v>202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199</v>
      </c>
      <c r="OU79" s="2" t="s">
        <v>254</v>
      </c>
      <c r="OV79" s="2" t="s">
        <v>202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202</v>
      </c>
      <c r="PF79" s="2" t="s">
        <v>202</v>
      </c>
      <c r="PG79" s="2" t="s">
        <v>202</v>
      </c>
      <c r="PH79" s="2" t="s">
        <v>202</v>
      </c>
      <c r="PI79" s="2" t="s">
        <v>202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235</v>
      </c>
      <c r="PS79" s="2" t="s">
        <v>1360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253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235</v>
      </c>
      <c r="QQ79" s="2" t="s">
        <v>603</v>
      </c>
      <c r="QR79" s="2" t="s">
        <v>1374</v>
      </c>
      <c r="QS79" s="2" t="s">
        <v>214</v>
      </c>
      <c r="QT79" s="2" t="s">
        <v>202</v>
      </c>
      <c r="QU79" s="4">
        <v>214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1375</v>
      </c>
      <c r="B80" s="2" t="s">
        <v>191</v>
      </c>
      <c r="C80" s="2" t="s">
        <v>192</v>
      </c>
      <c r="D80" s="2" t="s">
        <v>193</v>
      </c>
      <c r="E80" s="2" t="s">
        <v>1346</v>
      </c>
      <c r="F80" s="2" t="s">
        <v>1347</v>
      </c>
      <c r="G80" s="2" t="s">
        <v>1347</v>
      </c>
      <c r="H80" s="2" t="s">
        <v>1347</v>
      </c>
      <c r="I80" s="2" t="s">
        <v>1348</v>
      </c>
      <c r="J80" s="2" t="s">
        <v>1376</v>
      </c>
      <c r="K80" s="2" t="s">
        <v>1308</v>
      </c>
      <c r="L80" s="3">
        <v>80</v>
      </c>
      <c r="M80" s="3">
        <v>83.99</v>
      </c>
      <c r="N80" s="3">
        <v>159.99</v>
      </c>
      <c r="O80" s="2" t="s">
        <v>530</v>
      </c>
      <c r="P80" s="2" t="s">
        <v>394</v>
      </c>
      <c r="Q80" s="2" t="s">
        <v>201</v>
      </c>
      <c r="R80" s="2" t="s">
        <v>202</v>
      </c>
      <c r="S80" s="2" t="s">
        <v>1350</v>
      </c>
      <c r="T80" s="2" t="s">
        <v>202</v>
      </c>
      <c r="U80" s="2" t="s">
        <v>202</v>
      </c>
      <c r="V80" s="2" t="s">
        <v>1150</v>
      </c>
      <c r="W80" s="2" t="s">
        <v>702</v>
      </c>
      <c r="X80" s="2" t="s">
        <v>1351</v>
      </c>
      <c r="Y80" s="2" t="s">
        <v>576</v>
      </c>
      <c r="Z80" s="4">
        <v>172</v>
      </c>
      <c r="AA80" s="4">
        <f>=ROUNDDOWN(81.9047619047619,0)</f>
      </c>
      <c r="AB80" s="5">
        <v>2.1</v>
      </c>
      <c r="AC80" s="2" t="s">
        <v>202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/>
      <c r="AQ80" s="8"/>
      <c r="AR80" s="4">
        <v>2</v>
      </c>
      <c r="AS80" s="8">
        <v>170.91</v>
      </c>
      <c r="AT80" s="7">
        <v>-1</v>
      </c>
      <c r="AU80" s="7">
        <v>-1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/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/>
      <c r="BK80" s="8"/>
      <c r="BL80" s="2" t="s">
        <v>1377</v>
      </c>
      <c r="BM80" s="7"/>
      <c r="BN80" s="7"/>
      <c r="BO80" s="4"/>
      <c r="BP80" s="8"/>
      <c r="BQ80" s="4"/>
      <c r="BR80" s="8"/>
      <c r="BS80" s="7"/>
      <c r="BT80" s="7"/>
      <c r="BU80" s="2" t="s">
        <v>1055</v>
      </c>
      <c r="BV80" s="2" t="s">
        <v>235</v>
      </c>
      <c r="BW80" s="2" t="s">
        <v>202</v>
      </c>
      <c r="BX80" s="2" t="s">
        <v>625</v>
      </c>
      <c r="BY80" s="2" t="s">
        <v>214</v>
      </c>
      <c r="BZ80" s="2" t="s">
        <v>202</v>
      </c>
      <c r="CA80" s="4"/>
      <c r="CB80" s="8"/>
      <c r="CC80" s="4"/>
      <c r="CD80" s="8"/>
      <c r="CE80" s="7"/>
      <c r="CF80" s="7"/>
      <c r="CG80" s="2" t="s">
        <v>212</v>
      </c>
      <c r="CH80" s="2" t="s">
        <v>199</v>
      </c>
      <c r="CI80" s="2" t="s">
        <v>284</v>
      </c>
      <c r="CJ80" s="2" t="s">
        <v>434</v>
      </c>
      <c r="CK80" s="2" t="s">
        <v>214</v>
      </c>
      <c r="CL80" s="2" t="s">
        <v>202</v>
      </c>
      <c r="CM80" s="4"/>
      <c r="CN80" s="8"/>
      <c r="CO80" s="4">
        <v>1</v>
      </c>
      <c r="CP80" s="8">
        <v>86.92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435</v>
      </c>
      <c r="CV80" s="2" t="s">
        <v>1378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585</v>
      </c>
      <c r="DH80" s="2" t="s">
        <v>1369</v>
      </c>
      <c r="DI80" s="2" t="s">
        <v>214</v>
      </c>
      <c r="DJ80" s="2" t="s">
        <v>202</v>
      </c>
      <c r="DK80" s="4"/>
      <c r="DL80" s="8"/>
      <c r="DM80" s="4"/>
      <c r="DN80" s="8"/>
      <c r="DO80" s="7"/>
      <c r="DP80" s="7"/>
      <c r="DQ80" s="2" t="s">
        <v>212</v>
      </c>
      <c r="DR80" s="2" t="s">
        <v>199</v>
      </c>
      <c r="DS80" s="2" t="s">
        <v>585</v>
      </c>
      <c r="DT80" s="2" t="s">
        <v>1379</v>
      </c>
      <c r="DU80" s="2" t="s">
        <v>214</v>
      </c>
      <c r="DV80" s="2" t="s">
        <v>202</v>
      </c>
      <c r="DW80" s="4"/>
      <c r="DX80" s="8"/>
      <c r="DY80" s="4">
        <v>1</v>
      </c>
      <c r="DZ80" s="8">
        <v>83.99</v>
      </c>
      <c r="EA80" s="7">
        <v>-1</v>
      </c>
      <c r="EB80" s="7">
        <v>-1</v>
      </c>
      <c r="EC80" s="2" t="s">
        <v>212</v>
      </c>
      <c r="ED80" s="2" t="s">
        <v>199</v>
      </c>
      <c r="EE80" s="2" t="s">
        <v>585</v>
      </c>
      <c r="EF80" s="2" t="s">
        <v>1369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585</v>
      </c>
      <c r="ER80" s="2" t="s">
        <v>1369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1380</v>
      </c>
      <c r="FD80" s="2" t="s">
        <v>1381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296</v>
      </c>
      <c r="FP80" s="2" t="s">
        <v>1382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1383</v>
      </c>
      <c r="GB80" s="2" t="s">
        <v>1283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231</v>
      </c>
      <c r="GL80" s="2" t="s">
        <v>199</v>
      </c>
      <c r="GM80" s="2" t="s">
        <v>202</v>
      </c>
      <c r="GN80" s="2" t="s">
        <v>202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253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212</v>
      </c>
      <c r="HJ80" s="2" t="s">
        <v>199</v>
      </c>
      <c r="HK80" s="2" t="s">
        <v>585</v>
      </c>
      <c r="HL80" s="2" t="s">
        <v>1371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235</v>
      </c>
      <c r="HW80" s="2" t="s">
        <v>302</v>
      </c>
      <c r="HX80" s="2" t="s">
        <v>416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253</v>
      </c>
      <c r="IH80" s="2" t="s">
        <v>199</v>
      </c>
      <c r="II80" s="2" t="s">
        <v>202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199</v>
      </c>
      <c r="IU80" s="2" t="s">
        <v>486</v>
      </c>
      <c r="IV80" s="2" t="s">
        <v>1384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253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242</v>
      </c>
      <c r="JR80" s="2" t="s">
        <v>199</v>
      </c>
      <c r="JS80" s="2" t="s">
        <v>202</v>
      </c>
      <c r="JT80" s="2" t="s">
        <v>202</v>
      </c>
      <c r="JU80" s="2" t="s">
        <v>214</v>
      </c>
      <c r="JV80" s="2" t="s">
        <v>509</v>
      </c>
      <c r="JW80" s="4"/>
      <c r="JX80" s="8"/>
      <c r="JY80" s="4"/>
      <c r="JZ80" s="8"/>
      <c r="KA80" s="7"/>
      <c r="KB80" s="7"/>
      <c r="KC80" s="2" t="s">
        <v>202</v>
      </c>
      <c r="KD80" s="2" t="s">
        <v>202</v>
      </c>
      <c r="KE80" s="2" t="s">
        <v>202</v>
      </c>
      <c r="KF80" s="2" t="s">
        <v>202</v>
      </c>
      <c r="KG80" s="2" t="s">
        <v>202</v>
      </c>
      <c r="KH80" s="2" t="s">
        <v>202</v>
      </c>
      <c r="KI80" s="4"/>
      <c r="KJ80" s="8"/>
      <c r="KK80" s="4"/>
      <c r="KL80" s="8"/>
      <c r="KM80" s="7"/>
      <c r="KN80" s="7"/>
      <c r="KO80" s="2" t="s">
        <v>212</v>
      </c>
      <c r="KP80" s="2" t="s">
        <v>235</v>
      </c>
      <c r="KQ80" s="2" t="s">
        <v>1360</v>
      </c>
      <c r="KR80" s="2" t="s">
        <v>641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253</v>
      </c>
      <c r="LB80" s="2" t="s">
        <v>199</v>
      </c>
      <c r="LC80" s="2" t="s">
        <v>202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212</v>
      </c>
      <c r="LN80" s="2" t="s">
        <v>199</v>
      </c>
      <c r="LO80" s="2" t="s">
        <v>643</v>
      </c>
      <c r="LP80" s="2" t="s">
        <v>1385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231</v>
      </c>
      <c r="LZ80" s="2" t="s">
        <v>199</v>
      </c>
      <c r="MA80" s="2" t="s">
        <v>1361</v>
      </c>
      <c r="MB80" s="2" t="s">
        <v>202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231</v>
      </c>
      <c r="ML80" s="2" t="s">
        <v>199</v>
      </c>
      <c r="MM80" s="2" t="s">
        <v>202</v>
      </c>
      <c r="MN80" s="2" t="s">
        <v>202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253</v>
      </c>
      <c r="MX80" s="2" t="s">
        <v>199</v>
      </c>
      <c r="MY80" s="2" t="s">
        <v>202</v>
      </c>
      <c r="MZ80" s="2" t="s">
        <v>202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212</v>
      </c>
      <c r="NJ80" s="2" t="s">
        <v>250</v>
      </c>
      <c r="NK80" s="2" t="s">
        <v>646</v>
      </c>
      <c r="NL80" s="2" t="s">
        <v>1386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202</v>
      </c>
      <c r="NV80" s="2" t="s">
        <v>202</v>
      </c>
      <c r="NW80" s="2" t="s">
        <v>202</v>
      </c>
      <c r="NX80" s="2" t="s">
        <v>202</v>
      </c>
      <c r="NY80" s="2" t="s">
        <v>202</v>
      </c>
      <c r="NZ80" s="2" t="s">
        <v>202</v>
      </c>
      <c r="OA80" s="4"/>
      <c r="OB80" s="8"/>
      <c r="OC80" s="4"/>
      <c r="OD80" s="8"/>
      <c r="OE80" s="7"/>
      <c r="OF80" s="7"/>
      <c r="OG80" s="2" t="s">
        <v>253</v>
      </c>
      <c r="OH80" s="2" t="s">
        <v>199</v>
      </c>
      <c r="OI80" s="2" t="s">
        <v>202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199</v>
      </c>
      <c r="OU80" s="2" t="s">
        <v>254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202</v>
      </c>
      <c r="PF80" s="2" t="s">
        <v>202</v>
      </c>
      <c r="PG80" s="2" t="s">
        <v>202</v>
      </c>
      <c r="PH80" s="2" t="s">
        <v>202</v>
      </c>
      <c r="PI80" s="2" t="s">
        <v>202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235</v>
      </c>
      <c r="PS80" s="2" t="s">
        <v>1360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253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235</v>
      </c>
      <c r="QQ80" s="2" t="s">
        <v>603</v>
      </c>
      <c r="QR80" s="2" t="s">
        <v>1387</v>
      </c>
      <c r="QS80" s="2" t="s">
        <v>214</v>
      </c>
      <c r="QT80" s="2" t="s">
        <v>202</v>
      </c>
      <c r="QU80" s="4">
        <v>172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1388</v>
      </c>
      <c r="B81" s="2" t="s">
        <v>191</v>
      </c>
      <c r="C81" s="2" t="s">
        <v>192</v>
      </c>
      <c r="D81" s="2" t="s">
        <v>193</v>
      </c>
      <c r="E81" s="2" t="s">
        <v>1346</v>
      </c>
      <c r="F81" s="2" t="s">
        <v>1347</v>
      </c>
      <c r="G81" s="2" t="s">
        <v>1347</v>
      </c>
      <c r="H81" s="2" t="s">
        <v>1347</v>
      </c>
      <c r="I81" s="2" t="s">
        <v>1348</v>
      </c>
      <c r="J81" s="2" t="s">
        <v>1349</v>
      </c>
      <c r="K81" s="2" t="s">
        <v>1389</v>
      </c>
      <c r="L81" s="3">
        <v>52.8</v>
      </c>
      <c r="M81" s="3">
        <v>55.43</v>
      </c>
      <c r="N81" s="3">
        <v>109.99</v>
      </c>
      <c r="O81" s="2" t="s">
        <v>530</v>
      </c>
      <c r="P81" s="2" t="s">
        <v>394</v>
      </c>
      <c r="Q81" s="2" t="s">
        <v>201</v>
      </c>
      <c r="R81" s="2" t="s">
        <v>202</v>
      </c>
      <c r="S81" s="2" t="s">
        <v>1390</v>
      </c>
      <c r="T81" s="2" t="s">
        <v>202</v>
      </c>
      <c r="U81" s="2" t="s">
        <v>202</v>
      </c>
      <c r="V81" s="2" t="s">
        <v>1150</v>
      </c>
      <c r="W81" s="2" t="s">
        <v>702</v>
      </c>
      <c r="X81" s="2" t="s">
        <v>1351</v>
      </c>
      <c r="Y81" s="2" t="s">
        <v>576</v>
      </c>
      <c r="Z81" s="4"/>
      <c r="AA81" s="4">
        <f>=ROUNDDOWN({0},0)</f>
      </c>
      <c r="AB81" s="5">
        <v>2</v>
      </c>
      <c r="AC81" s="2" t="s">
        <v>202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/>
      <c r="BJ81" s="4"/>
      <c r="BK81" s="8"/>
      <c r="BL81" s="2" t="s">
        <v>202</v>
      </c>
      <c r="BM81" s="7"/>
      <c r="BN81" s="7"/>
      <c r="BO81" s="4"/>
      <c r="BP81" s="8"/>
      <c r="BQ81" s="4"/>
      <c r="BR81" s="8"/>
      <c r="BS81" s="7"/>
      <c r="BT81" s="7"/>
      <c r="BU81" s="2" t="s">
        <v>1055</v>
      </c>
      <c r="BV81" s="2" t="s">
        <v>235</v>
      </c>
      <c r="BW81" s="2" t="s">
        <v>202</v>
      </c>
      <c r="BX81" s="2" t="s">
        <v>1391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235</v>
      </c>
      <c r="CI81" s="2" t="s">
        <v>284</v>
      </c>
      <c r="CJ81" s="2" t="s">
        <v>1392</v>
      </c>
      <c r="CK81" s="2" t="s">
        <v>509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235</v>
      </c>
      <c r="CU81" s="2" t="s">
        <v>435</v>
      </c>
      <c r="CV81" s="2" t="s">
        <v>1367</v>
      </c>
      <c r="CW81" s="2" t="s">
        <v>214</v>
      </c>
      <c r="CX81" s="2" t="s">
        <v>202</v>
      </c>
      <c r="CY81" s="4"/>
      <c r="CZ81" s="8"/>
      <c r="DA81" s="4"/>
      <c r="DB81" s="8"/>
      <c r="DC81" s="7"/>
      <c r="DD81" s="7"/>
      <c r="DE81" s="2" t="s">
        <v>212</v>
      </c>
      <c r="DF81" s="2" t="s">
        <v>235</v>
      </c>
      <c r="DG81" s="2" t="s">
        <v>585</v>
      </c>
      <c r="DH81" s="2" t="s">
        <v>1370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235</v>
      </c>
      <c r="DS81" s="2" t="s">
        <v>585</v>
      </c>
      <c r="DT81" s="2" t="s">
        <v>1393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235</v>
      </c>
      <c r="EE81" s="2" t="s">
        <v>585</v>
      </c>
      <c r="EF81" s="2" t="s">
        <v>1394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235</v>
      </c>
      <c r="EQ81" s="2" t="s">
        <v>585</v>
      </c>
      <c r="ER81" s="2" t="s">
        <v>1371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585</v>
      </c>
      <c r="FD81" s="2" t="s">
        <v>1356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235</v>
      </c>
      <c r="FO81" s="2" t="s">
        <v>296</v>
      </c>
      <c r="FP81" s="2" t="s">
        <v>664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235</v>
      </c>
      <c r="GA81" s="2" t="s">
        <v>448</v>
      </c>
      <c r="GB81" s="2" t="s">
        <v>202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253</v>
      </c>
      <c r="GL81" s="2" t="s">
        <v>235</v>
      </c>
      <c r="GM81" s="2" t="s">
        <v>202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253</v>
      </c>
      <c r="GX81" s="2" t="s">
        <v>235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212</v>
      </c>
      <c r="HJ81" s="2" t="s">
        <v>235</v>
      </c>
      <c r="HK81" s="2" t="s">
        <v>585</v>
      </c>
      <c r="HL81" s="2" t="s">
        <v>1395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235</v>
      </c>
      <c r="HW81" s="2" t="s">
        <v>302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253</v>
      </c>
      <c r="IH81" s="2" t="s">
        <v>235</v>
      </c>
      <c r="II81" s="2" t="s">
        <v>202</v>
      </c>
      <c r="IJ81" s="2" t="s">
        <v>202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212</v>
      </c>
      <c r="IT81" s="2" t="s">
        <v>235</v>
      </c>
      <c r="IU81" s="2" t="s">
        <v>486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253</v>
      </c>
      <c r="JF81" s="2" t="s">
        <v>235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242</v>
      </c>
      <c r="JR81" s="2" t="s">
        <v>235</v>
      </c>
      <c r="JS81" s="2" t="s">
        <v>202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202</v>
      </c>
      <c r="KD81" s="2" t="s">
        <v>202</v>
      </c>
      <c r="KE81" s="2" t="s">
        <v>202</v>
      </c>
      <c r="KF81" s="2" t="s">
        <v>202</v>
      </c>
      <c r="KG81" s="2" t="s">
        <v>202</v>
      </c>
      <c r="KH81" s="2" t="s">
        <v>202</v>
      </c>
      <c r="KI81" s="4"/>
      <c r="KJ81" s="8"/>
      <c r="KK81" s="4"/>
      <c r="KL81" s="8"/>
      <c r="KM81" s="7"/>
      <c r="KN81" s="7"/>
      <c r="KO81" s="2" t="s">
        <v>212</v>
      </c>
      <c r="KP81" s="2" t="s">
        <v>235</v>
      </c>
      <c r="KQ81" s="2" t="s">
        <v>1396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235</v>
      </c>
      <c r="LC81" s="2" t="s">
        <v>646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212</v>
      </c>
      <c r="LN81" s="2" t="s">
        <v>235</v>
      </c>
      <c r="LO81" s="2" t="s">
        <v>643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231</v>
      </c>
      <c r="LZ81" s="2" t="s">
        <v>235</v>
      </c>
      <c r="MA81" s="2" t="s">
        <v>1361</v>
      </c>
      <c r="MB81" s="2" t="s">
        <v>202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231</v>
      </c>
      <c r="ML81" s="2" t="s">
        <v>235</v>
      </c>
      <c r="MM81" s="2" t="s">
        <v>202</v>
      </c>
      <c r="MN81" s="2" t="s">
        <v>202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253</v>
      </c>
      <c r="MX81" s="2" t="s">
        <v>235</v>
      </c>
      <c r="MY81" s="2" t="s">
        <v>202</v>
      </c>
      <c r="MZ81" s="2" t="s">
        <v>202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212</v>
      </c>
      <c r="NJ81" s="2" t="s">
        <v>235</v>
      </c>
      <c r="NK81" s="2" t="s">
        <v>646</v>
      </c>
      <c r="NL81" s="2" t="s">
        <v>1370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202</v>
      </c>
      <c r="NV81" s="2" t="s">
        <v>202</v>
      </c>
      <c r="NW81" s="2" t="s">
        <v>202</v>
      </c>
      <c r="NX81" s="2" t="s">
        <v>202</v>
      </c>
      <c r="NY81" s="2" t="s">
        <v>202</v>
      </c>
      <c r="NZ81" s="2" t="s">
        <v>202</v>
      </c>
      <c r="OA81" s="4"/>
      <c r="OB81" s="8"/>
      <c r="OC81" s="4"/>
      <c r="OD81" s="8"/>
      <c r="OE81" s="7"/>
      <c r="OF81" s="7"/>
      <c r="OG81" s="2" t="s">
        <v>253</v>
      </c>
      <c r="OH81" s="2" t="s">
        <v>235</v>
      </c>
      <c r="OI81" s="2" t="s">
        <v>202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202</v>
      </c>
      <c r="OT81" s="2" t="s">
        <v>202</v>
      </c>
      <c r="OU81" s="2" t="s">
        <v>202</v>
      </c>
      <c r="OV81" s="2" t="s">
        <v>202</v>
      </c>
      <c r="OW81" s="2" t="s">
        <v>202</v>
      </c>
      <c r="OX81" s="2" t="s">
        <v>202</v>
      </c>
      <c r="OY81" s="4"/>
      <c r="OZ81" s="8"/>
      <c r="PA81" s="4"/>
      <c r="PB81" s="8"/>
      <c r="PC81" s="7"/>
      <c r="PD81" s="7"/>
      <c r="PE81" s="2" t="s">
        <v>202</v>
      </c>
      <c r="PF81" s="2" t="s">
        <v>202</v>
      </c>
      <c r="PG81" s="2" t="s">
        <v>202</v>
      </c>
      <c r="PH81" s="2" t="s">
        <v>202</v>
      </c>
      <c r="PI81" s="2" t="s">
        <v>202</v>
      </c>
      <c r="PJ81" s="2" t="s">
        <v>202</v>
      </c>
      <c r="PK81" s="4"/>
      <c r="PL81" s="8"/>
      <c r="PM81" s="4"/>
      <c r="PN81" s="8"/>
      <c r="PO81" s="7"/>
      <c r="PP81" s="7"/>
      <c r="PQ81" s="2" t="s">
        <v>212</v>
      </c>
      <c r="PR81" s="2" t="s">
        <v>235</v>
      </c>
      <c r="PS81" s="2" t="s">
        <v>602</v>
      </c>
      <c r="PT81" s="2" t="s">
        <v>1397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253</v>
      </c>
      <c r="QD81" s="2" t="s">
        <v>235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235</v>
      </c>
      <c r="QQ81" s="2" t="s">
        <v>603</v>
      </c>
      <c r="QR81" s="2" t="s">
        <v>202</v>
      </c>
      <c r="QS81" s="2" t="s">
        <v>214</v>
      </c>
      <c r="QT81" s="2" t="s">
        <v>202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1398</v>
      </c>
      <c r="B82" s="2" t="s">
        <v>191</v>
      </c>
      <c r="C82" s="2" t="s">
        <v>192</v>
      </c>
      <c r="D82" s="2" t="s">
        <v>193</v>
      </c>
      <c r="E82" s="2" t="s">
        <v>1346</v>
      </c>
      <c r="F82" s="2" t="s">
        <v>1399</v>
      </c>
      <c r="G82" s="2" t="s">
        <v>1399</v>
      </c>
      <c r="H82" s="2" t="s">
        <v>1399</v>
      </c>
      <c r="I82" s="2" t="s">
        <v>1400</v>
      </c>
      <c r="J82" s="2" t="s">
        <v>197</v>
      </c>
      <c r="K82" s="2" t="s">
        <v>198</v>
      </c>
      <c r="L82" s="3">
        <v>81.19</v>
      </c>
      <c r="M82" s="3">
        <v>85.25</v>
      </c>
      <c r="N82" s="3">
        <v>139.99</v>
      </c>
      <c r="O82" s="2" t="s">
        <v>199</v>
      </c>
      <c r="P82" s="2" t="s">
        <v>1401</v>
      </c>
      <c r="Q82" s="2" t="s">
        <v>201</v>
      </c>
      <c r="R82" s="2" t="s">
        <v>16</v>
      </c>
      <c r="S82" s="2" t="s">
        <v>202</v>
      </c>
      <c r="T82" s="2" t="s">
        <v>202</v>
      </c>
      <c r="U82" s="2" t="s">
        <v>202</v>
      </c>
      <c r="V82" s="2" t="s">
        <v>1402</v>
      </c>
      <c r="W82" s="2" t="s">
        <v>202</v>
      </c>
      <c r="X82" s="2" t="s">
        <v>202</v>
      </c>
      <c r="Y82" s="2" t="s">
        <v>1403</v>
      </c>
      <c r="Z82" s="4">
        <v>338</v>
      </c>
      <c r="AA82" s="4">
        <f>=ROUNDDOWN(112.666666666667,0)</f>
      </c>
      <c r="AB82" s="5">
        <v>3</v>
      </c>
      <c r="AC82" s="2" t="s">
        <v>202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1</v>
      </c>
      <c r="AQ82" s="8">
        <v>81.19</v>
      </c>
      <c r="AR82" s="4"/>
      <c r="AS82" s="8"/>
      <c r="AT82" s="7"/>
      <c r="AU82" s="7"/>
      <c r="AV82" s="4">
        <v>7</v>
      </c>
      <c r="AW82" s="8">
        <v>672.73</v>
      </c>
      <c r="AX82" s="4">
        <v>11</v>
      </c>
      <c r="AY82" s="8">
        <v>1084.49</v>
      </c>
      <c r="AZ82" s="7">
        <v>-0.3636</v>
      </c>
      <c r="BA82" s="7">
        <v>-0.3797</v>
      </c>
      <c r="BB82" s="7">
        <v>0.1207</v>
      </c>
      <c r="BC82" s="4">
        <v>7</v>
      </c>
      <c r="BD82" s="8">
        <v>672.73</v>
      </c>
      <c r="BE82" s="4">
        <v>11</v>
      </c>
      <c r="BF82" s="8">
        <v>1084.49</v>
      </c>
      <c r="BG82" s="7">
        <v>-0.3636</v>
      </c>
      <c r="BH82" s="7">
        <v>-0.3797</v>
      </c>
      <c r="BI82" s="7">
        <v>1</v>
      </c>
      <c r="BJ82" s="4">
        <v>1</v>
      </c>
      <c r="BK82" s="8">
        <v>81.19</v>
      </c>
      <c r="BL82" s="2" t="s">
        <v>16</v>
      </c>
      <c r="BM82" s="7">
        <v>1</v>
      </c>
      <c r="BN82" s="7">
        <v>1</v>
      </c>
      <c r="BO82" s="4">
        <v>1</v>
      </c>
      <c r="BP82" s="8">
        <v>81.19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1404</v>
      </c>
      <c r="BY82" s="2" t="s">
        <v>214</v>
      </c>
      <c r="BZ82" s="2" t="s">
        <v>202</v>
      </c>
      <c r="CA82" s="4"/>
      <c r="CB82" s="8"/>
      <c r="CC82" s="4"/>
      <c r="CD82" s="8"/>
      <c r="CE82" s="7"/>
      <c r="CF82" s="7"/>
      <c r="CG82" s="2" t="s">
        <v>202</v>
      </c>
      <c r="CH82" s="2" t="s">
        <v>202</v>
      </c>
      <c r="CI82" s="2" t="s">
        <v>202</v>
      </c>
      <c r="CJ82" s="2" t="s">
        <v>202</v>
      </c>
      <c r="CK82" s="2" t="s">
        <v>202</v>
      </c>
      <c r="CL82" s="2" t="s">
        <v>202</v>
      </c>
      <c r="CM82" s="4"/>
      <c r="CN82" s="8"/>
      <c r="CO82" s="4"/>
      <c r="CP82" s="8"/>
      <c r="CQ82" s="7"/>
      <c r="CR82" s="7"/>
      <c r="CS82" s="2" t="s">
        <v>202</v>
      </c>
      <c r="CT82" s="2" t="s">
        <v>202</v>
      </c>
      <c r="CU82" s="2" t="s">
        <v>202</v>
      </c>
      <c r="CV82" s="2" t="s">
        <v>202</v>
      </c>
      <c r="CW82" s="2" t="s">
        <v>202</v>
      </c>
      <c r="CX82" s="2" t="s">
        <v>202</v>
      </c>
      <c r="CY82" s="4"/>
      <c r="CZ82" s="8"/>
      <c r="DA82" s="4"/>
      <c r="DB82" s="8"/>
      <c r="DC82" s="7"/>
      <c r="DD82" s="7"/>
      <c r="DE82" s="2" t="s">
        <v>202</v>
      </c>
      <c r="DF82" s="2" t="s">
        <v>202</v>
      </c>
      <c r="DG82" s="2" t="s">
        <v>202</v>
      </c>
      <c r="DH82" s="2" t="s">
        <v>202</v>
      </c>
      <c r="DI82" s="2" t="s">
        <v>202</v>
      </c>
      <c r="DJ82" s="2" t="s">
        <v>202</v>
      </c>
      <c r="DK82" s="4"/>
      <c r="DL82" s="8"/>
      <c r="DM82" s="4"/>
      <c r="DN82" s="8"/>
      <c r="DO82" s="7"/>
      <c r="DP82" s="7"/>
      <c r="DQ82" s="2" t="s">
        <v>202</v>
      </c>
      <c r="DR82" s="2" t="s">
        <v>202</v>
      </c>
      <c r="DS82" s="2" t="s">
        <v>202</v>
      </c>
      <c r="DT82" s="2" t="s">
        <v>202</v>
      </c>
      <c r="DU82" s="2" t="s">
        <v>202</v>
      </c>
      <c r="DV82" s="2" t="s">
        <v>202</v>
      </c>
      <c r="DW82" s="4"/>
      <c r="DX82" s="8"/>
      <c r="DY82" s="4"/>
      <c r="DZ82" s="8"/>
      <c r="EA82" s="7"/>
      <c r="EB82" s="7"/>
      <c r="EC82" s="2" t="s">
        <v>202</v>
      </c>
      <c r="ED82" s="2" t="s">
        <v>202</v>
      </c>
      <c r="EE82" s="2" t="s">
        <v>202</v>
      </c>
      <c r="EF82" s="2" t="s">
        <v>202</v>
      </c>
      <c r="EG82" s="2" t="s">
        <v>202</v>
      </c>
      <c r="EH82" s="2" t="s">
        <v>202</v>
      </c>
      <c r="EI82" s="4"/>
      <c r="EJ82" s="8"/>
      <c r="EK82" s="4"/>
      <c r="EL82" s="8"/>
      <c r="EM82" s="7"/>
      <c r="EN82" s="7"/>
      <c r="EO82" s="2" t="s">
        <v>202</v>
      </c>
      <c r="EP82" s="2" t="s">
        <v>202</v>
      </c>
      <c r="EQ82" s="2" t="s">
        <v>202</v>
      </c>
      <c r="ER82" s="2" t="s">
        <v>202</v>
      </c>
      <c r="ES82" s="2" t="s">
        <v>202</v>
      </c>
      <c r="ET82" s="2" t="s">
        <v>202</v>
      </c>
      <c r="EU82" s="4"/>
      <c r="EV82" s="8"/>
      <c r="EW82" s="4"/>
      <c r="EX82" s="8"/>
      <c r="EY82" s="7"/>
      <c r="EZ82" s="7"/>
      <c r="FA82" s="2" t="s">
        <v>202</v>
      </c>
      <c r="FB82" s="2" t="s">
        <v>202</v>
      </c>
      <c r="FC82" s="2" t="s">
        <v>202</v>
      </c>
      <c r="FD82" s="2" t="s">
        <v>202</v>
      </c>
      <c r="FE82" s="2" t="s">
        <v>202</v>
      </c>
      <c r="FF82" s="2" t="s">
        <v>202</v>
      </c>
      <c r="FG82" s="4"/>
      <c r="FH82" s="8"/>
      <c r="FI82" s="4"/>
      <c r="FJ82" s="8"/>
      <c r="FK82" s="7"/>
      <c r="FL82" s="7"/>
      <c r="FM82" s="2" t="s">
        <v>202</v>
      </c>
      <c r="FN82" s="2" t="s">
        <v>202</v>
      </c>
      <c r="FO82" s="2" t="s">
        <v>202</v>
      </c>
      <c r="FP82" s="2" t="s">
        <v>202</v>
      </c>
      <c r="FQ82" s="2" t="s">
        <v>202</v>
      </c>
      <c r="FR82" s="2" t="s">
        <v>202</v>
      </c>
      <c r="FS82" s="4"/>
      <c r="FT82" s="8"/>
      <c r="FU82" s="4"/>
      <c r="FV82" s="8"/>
      <c r="FW82" s="7"/>
      <c r="FX82" s="7"/>
      <c r="FY82" s="2" t="s">
        <v>202</v>
      </c>
      <c r="FZ82" s="2" t="s">
        <v>202</v>
      </c>
      <c r="GA82" s="2" t="s">
        <v>202</v>
      </c>
      <c r="GB82" s="2" t="s">
        <v>202</v>
      </c>
      <c r="GC82" s="2" t="s">
        <v>202</v>
      </c>
      <c r="GD82" s="2" t="s">
        <v>202</v>
      </c>
      <c r="GE82" s="4"/>
      <c r="GF82" s="8"/>
      <c r="GG82" s="4"/>
      <c r="GH82" s="8"/>
      <c r="GI82" s="7"/>
      <c r="GJ82" s="7"/>
      <c r="GK82" s="2" t="s">
        <v>202</v>
      </c>
      <c r="GL82" s="2" t="s">
        <v>202</v>
      </c>
      <c r="GM82" s="2" t="s">
        <v>202</v>
      </c>
      <c r="GN82" s="2" t="s">
        <v>202</v>
      </c>
      <c r="GO82" s="2" t="s">
        <v>202</v>
      </c>
      <c r="GP82" s="2" t="s">
        <v>202</v>
      </c>
      <c r="GQ82" s="4"/>
      <c r="GR82" s="8"/>
      <c r="GS82" s="4"/>
      <c r="GT82" s="8"/>
      <c r="GU82" s="7"/>
      <c r="GV82" s="7"/>
      <c r="GW82" s="2" t="s">
        <v>202</v>
      </c>
      <c r="GX82" s="2" t="s">
        <v>202</v>
      </c>
      <c r="GY82" s="2" t="s">
        <v>202</v>
      </c>
      <c r="GZ82" s="2" t="s">
        <v>202</v>
      </c>
      <c r="HA82" s="2" t="s">
        <v>202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1405</v>
      </c>
      <c r="HL82" s="2" t="s">
        <v>536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202</v>
      </c>
      <c r="HV82" s="2" t="s">
        <v>202</v>
      </c>
      <c r="HW82" s="2" t="s">
        <v>202</v>
      </c>
      <c r="HX82" s="2" t="s">
        <v>202</v>
      </c>
      <c r="HY82" s="2" t="s">
        <v>202</v>
      </c>
      <c r="HZ82" s="2" t="s">
        <v>202</v>
      </c>
      <c r="IA82" s="4"/>
      <c r="IB82" s="8"/>
      <c r="IC82" s="4"/>
      <c r="ID82" s="8"/>
      <c r="IE82" s="7"/>
      <c r="IF82" s="7"/>
      <c r="IG82" s="2" t="s">
        <v>202</v>
      </c>
      <c r="IH82" s="2" t="s">
        <v>202</v>
      </c>
      <c r="II82" s="2" t="s">
        <v>202</v>
      </c>
      <c r="IJ82" s="2" t="s">
        <v>202</v>
      </c>
      <c r="IK82" s="2" t="s">
        <v>202</v>
      </c>
      <c r="IL82" s="2" t="s">
        <v>202</v>
      </c>
      <c r="IM82" s="4"/>
      <c r="IN82" s="8"/>
      <c r="IO82" s="4"/>
      <c r="IP82" s="8"/>
      <c r="IQ82" s="7"/>
      <c r="IR82" s="7"/>
      <c r="IS82" s="2" t="s">
        <v>202</v>
      </c>
      <c r="IT82" s="2" t="s">
        <v>202</v>
      </c>
      <c r="IU82" s="2" t="s">
        <v>202</v>
      </c>
      <c r="IV82" s="2" t="s">
        <v>202</v>
      </c>
      <c r="IW82" s="2" t="s">
        <v>202</v>
      </c>
      <c r="IX82" s="2" t="s">
        <v>202</v>
      </c>
      <c r="IY82" s="4"/>
      <c r="IZ82" s="8"/>
      <c r="JA82" s="4"/>
      <c r="JB82" s="8"/>
      <c r="JC82" s="7"/>
      <c r="JD82" s="7"/>
      <c r="JE82" s="2" t="s">
        <v>202</v>
      </c>
      <c r="JF82" s="2" t="s">
        <v>202</v>
      </c>
      <c r="JG82" s="2" t="s">
        <v>202</v>
      </c>
      <c r="JH82" s="2" t="s">
        <v>202</v>
      </c>
      <c r="JI82" s="2" t="s">
        <v>202</v>
      </c>
      <c r="JJ82" s="2" t="s">
        <v>202</v>
      </c>
      <c r="JK82" s="4"/>
      <c r="JL82" s="8"/>
      <c r="JM82" s="4"/>
      <c r="JN82" s="8"/>
      <c r="JO82" s="7"/>
      <c r="JP82" s="7"/>
      <c r="JQ82" s="2" t="s">
        <v>202</v>
      </c>
      <c r="JR82" s="2" t="s">
        <v>202</v>
      </c>
      <c r="JS82" s="2" t="s">
        <v>202</v>
      </c>
      <c r="JT82" s="2" t="s">
        <v>202</v>
      </c>
      <c r="JU82" s="2" t="s">
        <v>202</v>
      </c>
      <c r="JV82" s="2" t="s">
        <v>202</v>
      </c>
      <c r="JW82" s="4"/>
      <c r="JX82" s="8"/>
      <c r="JY82" s="4"/>
      <c r="JZ82" s="8"/>
      <c r="KA82" s="7"/>
      <c r="KB82" s="7"/>
      <c r="KC82" s="2" t="s">
        <v>202</v>
      </c>
      <c r="KD82" s="2" t="s">
        <v>202</v>
      </c>
      <c r="KE82" s="2" t="s">
        <v>202</v>
      </c>
      <c r="KF82" s="2" t="s">
        <v>202</v>
      </c>
      <c r="KG82" s="2" t="s">
        <v>202</v>
      </c>
      <c r="KH82" s="2" t="s">
        <v>202</v>
      </c>
      <c r="KI82" s="4"/>
      <c r="KJ82" s="8"/>
      <c r="KK82" s="4"/>
      <c r="KL82" s="8"/>
      <c r="KM82" s="7"/>
      <c r="KN82" s="7"/>
      <c r="KO82" s="2" t="s">
        <v>202</v>
      </c>
      <c r="KP82" s="2" t="s">
        <v>202</v>
      </c>
      <c r="KQ82" s="2" t="s">
        <v>202</v>
      </c>
      <c r="KR82" s="2" t="s">
        <v>202</v>
      </c>
      <c r="KS82" s="2" t="s">
        <v>202</v>
      </c>
      <c r="KT82" s="2" t="s">
        <v>202</v>
      </c>
      <c r="KU82" s="4"/>
      <c r="KV82" s="8"/>
      <c r="KW82" s="4"/>
      <c r="KX82" s="8"/>
      <c r="KY82" s="7"/>
      <c r="KZ82" s="7"/>
      <c r="LA82" s="2" t="s">
        <v>202</v>
      </c>
      <c r="LB82" s="2" t="s">
        <v>202</v>
      </c>
      <c r="LC82" s="2" t="s">
        <v>202</v>
      </c>
      <c r="LD82" s="2" t="s">
        <v>202</v>
      </c>
      <c r="LE82" s="2" t="s">
        <v>202</v>
      </c>
      <c r="LF82" s="2" t="s">
        <v>202</v>
      </c>
      <c r="LG82" s="4"/>
      <c r="LH82" s="8"/>
      <c r="LI82" s="4"/>
      <c r="LJ82" s="8"/>
      <c r="LK82" s="7"/>
      <c r="LL82" s="7"/>
      <c r="LM82" s="2" t="s">
        <v>202</v>
      </c>
      <c r="LN82" s="2" t="s">
        <v>202</v>
      </c>
      <c r="LO82" s="2" t="s">
        <v>202</v>
      </c>
      <c r="LP82" s="2" t="s">
        <v>202</v>
      </c>
      <c r="LQ82" s="2" t="s">
        <v>202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202</v>
      </c>
      <c r="ML82" s="2" t="s">
        <v>202</v>
      </c>
      <c r="MM82" s="2" t="s">
        <v>202</v>
      </c>
      <c r="MN82" s="2" t="s">
        <v>202</v>
      </c>
      <c r="MO82" s="2" t="s">
        <v>202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202</v>
      </c>
      <c r="NV82" s="2" t="s">
        <v>202</v>
      </c>
      <c r="NW82" s="2" t="s">
        <v>202</v>
      </c>
      <c r="NX82" s="2" t="s">
        <v>202</v>
      </c>
      <c r="NY82" s="2" t="s">
        <v>202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202</v>
      </c>
      <c r="PF82" s="2" t="s">
        <v>202</v>
      </c>
      <c r="PG82" s="2" t="s">
        <v>202</v>
      </c>
      <c r="PH82" s="2" t="s">
        <v>202</v>
      </c>
      <c r="PI82" s="2" t="s">
        <v>202</v>
      </c>
      <c r="PJ82" s="2" t="s">
        <v>202</v>
      </c>
      <c r="PK82" s="4"/>
      <c r="PL82" s="8"/>
      <c r="PM82" s="4"/>
      <c r="PN82" s="8"/>
      <c r="PO82" s="7"/>
      <c r="PP82" s="7"/>
      <c r="PQ82" s="2" t="s">
        <v>202</v>
      </c>
      <c r="PR82" s="2" t="s">
        <v>202</v>
      </c>
      <c r="PS82" s="2" t="s">
        <v>202</v>
      </c>
      <c r="PT82" s="2" t="s">
        <v>202</v>
      </c>
      <c r="PU82" s="2" t="s">
        <v>202</v>
      </c>
      <c r="PV82" s="2" t="s">
        <v>202</v>
      </c>
      <c r="PW82" s="4"/>
      <c r="PX82" s="8"/>
      <c r="PY82" s="4"/>
      <c r="PZ82" s="8"/>
      <c r="QA82" s="7"/>
      <c r="QB82" s="7"/>
      <c r="QC82" s="2" t="s">
        <v>202</v>
      </c>
      <c r="QD82" s="2" t="s">
        <v>202</v>
      </c>
      <c r="QE82" s="2" t="s">
        <v>202</v>
      </c>
      <c r="QF82" s="2" t="s">
        <v>202</v>
      </c>
      <c r="QG82" s="2" t="s">
        <v>202</v>
      </c>
      <c r="QH82" s="2" t="s">
        <v>202</v>
      </c>
      <c r="QI82" s="4"/>
      <c r="QJ82" s="8"/>
      <c r="QK82" s="4"/>
      <c r="QL82" s="8"/>
      <c r="QM82" s="7"/>
      <c r="QN82" s="7"/>
      <c r="QO82" s="2" t="s">
        <v>202</v>
      </c>
      <c r="QP82" s="2" t="s">
        <v>202</v>
      </c>
      <c r="QQ82" s="2" t="s">
        <v>202</v>
      </c>
      <c r="QR82" s="2" t="s">
        <v>202</v>
      </c>
      <c r="QS82" s="2" t="s">
        <v>202</v>
      </c>
      <c r="QT82" s="2" t="s">
        <v>202</v>
      </c>
      <c r="QU82" s="4">
        <v>338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1406</v>
      </c>
      <c r="B83" s="2" t="s">
        <v>191</v>
      </c>
      <c r="C83" s="2" t="s">
        <v>192</v>
      </c>
      <c r="D83" s="2" t="s">
        <v>193</v>
      </c>
      <c r="E83" s="2" t="s">
        <v>1346</v>
      </c>
      <c r="F83" s="2" t="s">
        <v>1399</v>
      </c>
      <c r="G83" s="2" t="s">
        <v>1399</v>
      </c>
      <c r="H83" s="2" t="s">
        <v>1399</v>
      </c>
      <c r="I83" s="2" t="s">
        <v>1400</v>
      </c>
      <c r="J83" s="2" t="s">
        <v>256</v>
      </c>
      <c r="K83" s="2" t="s">
        <v>198</v>
      </c>
      <c r="L83" s="3">
        <v>98.59</v>
      </c>
      <c r="M83" s="3">
        <v>103.52</v>
      </c>
      <c r="N83" s="3">
        <v>169.99</v>
      </c>
      <c r="O83" s="2" t="s">
        <v>199</v>
      </c>
      <c r="P83" s="2" t="s">
        <v>1401</v>
      </c>
      <c r="Q83" s="2" t="s">
        <v>201</v>
      </c>
      <c r="R83" s="2" t="s">
        <v>16</v>
      </c>
      <c r="S83" s="2" t="s">
        <v>202</v>
      </c>
      <c r="T83" s="2" t="s">
        <v>202</v>
      </c>
      <c r="U83" s="2" t="s">
        <v>202</v>
      </c>
      <c r="V83" s="2" t="s">
        <v>1402</v>
      </c>
      <c r="W83" s="2" t="s">
        <v>202</v>
      </c>
      <c r="X83" s="2" t="s">
        <v>202</v>
      </c>
      <c r="Y83" s="2" t="s">
        <v>1403</v>
      </c>
      <c r="Z83" s="4">
        <v>194</v>
      </c>
      <c r="AA83" s="4">
        <f>=ROUNDDOWN(48.5,0)</f>
      </c>
      <c r="AB83" s="5">
        <v>4</v>
      </c>
      <c r="AC83" s="2" t="s">
        <v>202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6</v>
      </c>
      <c r="AQ83" s="8">
        <v>591.54</v>
      </c>
      <c r="AR83" s="4">
        <v>11</v>
      </c>
      <c r="AS83" s="8">
        <v>1084.49</v>
      </c>
      <c r="AT83" s="7">
        <v>-0.4545</v>
      </c>
      <c r="AU83" s="7">
        <v>-0.4545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0.8793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6</v>
      </c>
      <c r="BK83" s="8">
        <v>591.54</v>
      </c>
      <c r="BL83" s="2" t="s">
        <v>1129</v>
      </c>
      <c r="BM83" s="7">
        <v>1</v>
      </c>
      <c r="BN83" s="7">
        <v>1</v>
      </c>
      <c r="BO83" s="4">
        <v>6</v>
      </c>
      <c r="BP83" s="8">
        <v>591.54</v>
      </c>
      <c r="BQ83" s="4">
        <v>11</v>
      </c>
      <c r="BR83" s="8">
        <v>1084.49</v>
      </c>
      <c r="BS83" s="7">
        <v>-0.4545</v>
      </c>
      <c r="BT83" s="7">
        <v>-0.4545</v>
      </c>
      <c r="BU83" s="2" t="s">
        <v>212</v>
      </c>
      <c r="BV83" s="2" t="s">
        <v>199</v>
      </c>
      <c r="BW83" s="2" t="s">
        <v>202</v>
      </c>
      <c r="BX83" s="2" t="s">
        <v>1404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202</v>
      </c>
      <c r="CH83" s="2" t="s">
        <v>202</v>
      </c>
      <c r="CI83" s="2" t="s">
        <v>202</v>
      </c>
      <c r="CJ83" s="2" t="s">
        <v>202</v>
      </c>
      <c r="CK83" s="2" t="s">
        <v>202</v>
      </c>
      <c r="CL83" s="2" t="s">
        <v>202</v>
      </c>
      <c r="CM83" s="4"/>
      <c r="CN83" s="8"/>
      <c r="CO83" s="4"/>
      <c r="CP83" s="8"/>
      <c r="CQ83" s="7"/>
      <c r="CR83" s="7"/>
      <c r="CS83" s="2" t="s">
        <v>202</v>
      </c>
      <c r="CT83" s="2" t="s">
        <v>202</v>
      </c>
      <c r="CU83" s="2" t="s">
        <v>202</v>
      </c>
      <c r="CV83" s="2" t="s">
        <v>202</v>
      </c>
      <c r="CW83" s="2" t="s">
        <v>202</v>
      </c>
      <c r="CX83" s="2" t="s">
        <v>202</v>
      </c>
      <c r="CY83" s="4"/>
      <c r="CZ83" s="8"/>
      <c r="DA83" s="4"/>
      <c r="DB83" s="8"/>
      <c r="DC83" s="7"/>
      <c r="DD83" s="7"/>
      <c r="DE83" s="2" t="s">
        <v>202</v>
      </c>
      <c r="DF83" s="2" t="s">
        <v>202</v>
      </c>
      <c r="DG83" s="2" t="s">
        <v>202</v>
      </c>
      <c r="DH83" s="2" t="s">
        <v>202</v>
      </c>
      <c r="DI83" s="2" t="s">
        <v>202</v>
      </c>
      <c r="DJ83" s="2" t="s">
        <v>202</v>
      </c>
      <c r="DK83" s="4"/>
      <c r="DL83" s="8"/>
      <c r="DM83" s="4"/>
      <c r="DN83" s="8"/>
      <c r="DO83" s="7"/>
      <c r="DP83" s="7"/>
      <c r="DQ83" s="2" t="s">
        <v>202</v>
      </c>
      <c r="DR83" s="2" t="s">
        <v>202</v>
      </c>
      <c r="DS83" s="2" t="s">
        <v>202</v>
      </c>
      <c r="DT83" s="2" t="s">
        <v>202</v>
      </c>
      <c r="DU83" s="2" t="s">
        <v>202</v>
      </c>
      <c r="DV83" s="2" t="s">
        <v>202</v>
      </c>
      <c r="DW83" s="4"/>
      <c r="DX83" s="8"/>
      <c r="DY83" s="4"/>
      <c r="DZ83" s="8"/>
      <c r="EA83" s="7"/>
      <c r="EB83" s="7"/>
      <c r="EC83" s="2" t="s">
        <v>202</v>
      </c>
      <c r="ED83" s="2" t="s">
        <v>202</v>
      </c>
      <c r="EE83" s="2" t="s">
        <v>202</v>
      </c>
      <c r="EF83" s="2" t="s">
        <v>202</v>
      </c>
      <c r="EG83" s="2" t="s">
        <v>202</v>
      </c>
      <c r="EH83" s="2" t="s">
        <v>202</v>
      </c>
      <c r="EI83" s="4"/>
      <c r="EJ83" s="8"/>
      <c r="EK83" s="4"/>
      <c r="EL83" s="8"/>
      <c r="EM83" s="7"/>
      <c r="EN83" s="7"/>
      <c r="EO83" s="2" t="s">
        <v>202</v>
      </c>
      <c r="EP83" s="2" t="s">
        <v>202</v>
      </c>
      <c r="EQ83" s="2" t="s">
        <v>202</v>
      </c>
      <c r="ER83" s="2" t="s">
        <v>202</v>
      </c>
      <c r="ES83" s="2" t="s">
        <v>202</v>
      </c>
      <c r="ET83" s="2" t="s">
        <v>202</v>
      </c>
      <c r="EU83" s="4"/>
      <c r="EV83" s="8"/>
      <c r="EW83" s="4"/>
      <c r="EX83" s="8"/>
      <c r="EY83" s="7"/>
      <c r="EZ83" s="7"/>
      <c r="FA83" s="2" t="s">
        <v>202</v>
      </c>
      <c r="FB83" s="2" t="s">
        <v>202</v>
      </c>
      <c r="FC83" s="2" t="s">
        <v>202</v>
      </c>
      <c r="FD83" s="2" t="s">
        <v>202</v>
      </c>
      <c r="FE83" s="2" t="s">
        <v>202</v>
      </c>
      <c r="FF83" s="2" t="s">
        <v>202</v>
      </c>
      <c r="FG83" s="4"/>
      <c r="FH83" s="8"/>
      <c r="FI83" s="4"/>
      <c r="FJ83" s="8"/>
      <c r="FK83" s="7"/>
      <c r="FL83" s="7"/>
      <c r="FM83" s="2" t="s">
        <v>202</v>
      </c>
      <c r="FN83" s="2" t="s">
        <v>202</v>
      </c>
      <c r="FO83" s="2" t="s">
        <v>202</v>
      </c>
      <c r="FP83" s="2" t="s">
        <v>202</v>
      </c>
      <c r="FQ83" s="2" t="s">
        <v>202</v>
      </c>
      <c r="FR83" s="2" t="s">
        <v>202</v>
      </c>
      <c r="FS83" s="4"/>
      <c r="FT83" s="8"/>
      <c r="FU83" s="4"/>
      <c r="FV83" s="8"/>
      <c r="FW83" s="7"/>
      <c r="FX83" s="7"/>
      <c r="FY83" s="2" t="s">
        <v>202</v>
      </c>
      <c r="FZ83" s="2" t="s">
        <v>202</v>
      </c>
      <c r="GA83" s="2" t="s">
        <v>202</v>
      </c>
      <c r="GB83" s="2" t="s">
        <v>202</v>
      </c>
      <c r="GC83" s="2" t="s">
        <v>202</v>
      </c>
      <c r="GD83" s="2" t="s">
        <v>202</v>
      </c>
      <c r="GE83" s="4"/>
      <c r="GF83" s="8"/>
      <c r="GG83" s="4"/>
      <c r="GH83" s="8"/>
      <c r="GI83" s="7"/>
      <c r="GJ83" s="7"/>
      <c r="GK83" s="2" t="s">
        <v>202</v>
      </c>
      <c r="GL83" s="2" t="s">
        <v>202</v>
      </c>
      <c r="GM83" s="2" t="s">
        <v>202</v>
      </c>
      <c r="GN83" s="2" t="s">
        <v>202</v>
      </c>
      <c r="GO83" s="2" t="s">
        <v>202</v>
      </c>
      <c r="GP83" s="2" t="s">
        <v>202</v>
      </c>
      <c r="GQ83" s="4"/>
      <c r="GR83" s="8"/>
      <c r="GS83" s="4"/>
      <c r="GT83" s="8"/>
      <c r="GU83" s="7"/>
      <c r="GV83" s="7"/>
      <c r="GW83" s="2" t="s">
        <v>202</v>
      </c>
      <c r="GX83" s="2" t="s">
        <v>202</v>
      </c>
      <c r="GY83" s="2" t="s">
        <v>202</v>
      </c>
      <c r="GZ83" s="2" t="s">
        <v>202</v>
      </c>
      <c r="HA83" s="2" t="s">
        <v>202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1405</v>
      </c>
      <c r="HL83" s="2" t="s">
        <v>1407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202</v>
      </c>
      <c r="HV83" s="2" t="s">
        <v>202</v>
      </c>
      <c r="HW83" s="2" t="s">
        <v>202</v>
      </c>
      <c r="HX83" s="2" t="s">
        <v>202</v>
      </c>
      <c r="HY83" s="2" t="s">
        <v>202</v>
      </c>
      <c r="HZ83" s="2" t="s">
        <v>202</v>
      </c>
      <c r="IA83" s="4"/>
      <c r="IB83" s="8"/>
      <c r="IC83" s="4"/>
      <c r="ID83" s="8"/>
      <c r="IE83" s="7"/>
      <c r="IF83" s="7"/>
      <c r="IG83" s="2" t="s">
        <v>202</v>
      </c>
      <c r="IH83" s="2" t="s">
        <v>202</v>
      </c>
      <c r="II83" s="2" t="s">
        <v>202</v>
      </c>
      <c r="IJ83" s="2" t="s">
        <v>202</v>
      </c>
      <c r="IK83" s="2" t="s">
        <v>202</v>
      </c>
      <c r="IL83" s="2" t="s">
        <v>202</v>
      </c>
      <c r="IM83" s="4"/>
      <c r="IN83" s="8"/>
      <c r="IO83" s="4"/>
      <c r="IP83" s="8"/>
      <c r="IQ83" s="7"/>
      <c r="IR83" s="7"/>
      <c r="IS83" s="2" t="s">
        <v>202</v>
      </c>
      <c r="IT83" s="2" t="s">
        <v>202</v>
      </c>
      <c r="IU83" s="2" t="s">
        <v>202</v>
      </c>
      <c r="IV83" s="2" t="s">
        <v>202</v>
      </c>
      <c r="IW83" s="2" t="s">
        <v>202</v>
      </c>
      <c r="IX83" s="2" t="s">
        <v>202</v>
      </c>
      <c r="IY83" s="4"/>
      <c r="IZ83" s="8"/>
      <c r="JA83" s="4"/>
      <c r="JB83" s="8"/>
      <c r="JC83" s="7"/>
      <c r="JD83" s="7"/>
      <c r="JE83" s="2" t="s">
        <v>202</v>
      </c>
      <c r="JF83" s="2" t="s">
        <v>202</v>
      </c>
      <c r="JG83" s="2" t="s">
        <v>202</v>
      </c>
      <c r="JH83" s="2" t="s">
        <v>202</v>
      </c>
      <c r="JI83" s="2" t="s">
        <v>202</v>
      </c>
      <c r="JJ83" s="2" t="s">
        <v>202</v>
      </c>
      <c r="JK83" s="4"/>
      <c r="JL83" s="8"/>
      <c r="JM83" s="4"/>
      <c r="JN83" s="8"/>
      <c r="JO83" s="7"/>
      <c r="JP83" s="7"/>
      <c r="JQ83" s="2" t="s">
        <v>202</v>
      </c>
      <c r="JR83" s="2" t="s">
        <v>202</v>
      </c>
      <c r="JS83" s="2" t="s">
        <v>202</v>
      </c>
      <c r="JT83" s="2" t="s">
        <v>202</v>
      </c>
      <c r="JU83" s="2" t="s">
        <v>202</v>
      </c>
      <c r="JV83" s="2" t="s">
        <v>202</v>
      </c>
      <c r="JW83" s="4"/>
      <c r="JX83" s="8"/>
      <c r="JY83" s="4"/>
      <c r="JZ83" s="8"/>
      <c r="KA83" s="7"/>
      <c r="KB83" s="7"/>
      <c r="KC83" s="2" t="s">
        <v>202</v>
      </c>
      <c r="KD83" s="2" t="s">
        <v>202</v>
      </c>
      <c r="KE83" s="2" t="s">
        <v>202</v>
      </c>
      <c r="KF83" s="2" t="s">
        <v>202</v>
      </c>
      <c r="KG83" s="2" t="s">
        <v>202</v>
      </c>
      <c r="KH83" s="2" t="s">
        <v>202</v>
      </c>
      <c r="KI83" s="4"/>
      <c r="KJ83" s="8"/>
      <c r="KK83" s="4"/>
      <c r="KL83" s="8"/>
      <c r="KM83" s="7"/>
      <c r="KN83" s="7"/>
      <c r="KO83" s="2" t="s">
        <v>202</v>
      </c>
      <c r="KP83" s="2" t="s">
        <v>202</v>
      </c>
      <c r="KQ83" s="2" t="s">
        <v>202</v>
      </c>
      <c r="KR83" s="2" t="s">
        <v>202</v>
      </c>
      <c r="KS83" s="2" t="s">
        <v>202</v>
      </c>
      <c r="KT83" s="2" t="s">
        <v>202</v>
      </c>
      <c r="KU83" s="4"/>
      <c r="KV83" s="8"/>
      <c r="KW83" s="4"/>
      <c r="KX83" s="8"/>
      <c r="KY83" s="7"/>
      <c r="KZ83" s="7"/>
      <c r="LA83" s="2" t="s">
        <v>202</v>
      </c>
      <c r="LB83" s="2" t="s">
        <v>202</v>
      </c>
      <c r="LC83" s="2" t="s">
        <v>202</v>
      </c>
      <c r="LD83" s="2" t="s">
        <v>202</v>
      </c>
      <c r="LE83" s="2" t="s">
        <v>202</v>
      </c>
      <c r="LF83" s="2" t="s">
        <v>202</v>
      </c>
      <c r="LG83" s="4"/>
      <c r="LH83" s="8"/>
      <c r="LI83" s="4"/>
      <c r="LJ83" s="8"/>
      <c r="LK83" s="7"/>
      <c r="LL83" s="7"/>
      <c r="LM83" s="2" t="s">
        <v>202</v>
      </c>
      <c r="LN83" s="2" t="s">
        <v>202</v>
      </c>
      <c r="LO83" s="2" t="s">
        <v>202</v>
      </c>
      <c r="LP83" s="2" t="s">
        <v>202</v>
      </c>
      <c r="LQ83" s="2" t="s">
        <v>202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202</v>
      </c>
      <c r="ML83" s="2" t="s">
        <v>202</v>
      </c>
      <c r="MM83" s="2" t="s">
        <v>202</v>
      </c>
      <c r="MN83" s="2" t="s">
        <v>202</v>
      </c>
      <c r="MO83" s="2" t="s">
        <v>202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202</v>
      </c>
      <c r="NV83" s="2" t="s">
        <v>202</v>
      </c>
      <c r="NW83" s="2" t="s">
        <v>202</v>
      </c>
      <c r="NX83" s="2" t="s">
        <v>202</v>
      </c>
      <c r="NY83" s="2" t="s">
        <v>202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202</v>
      </c>
      <c r="OT83" s="2" t="s">
        <v>202</v>
      </c>
      <c r="OU83" s="2" t="s">
        <v>202</v>
      </c>
      <c r="OV83" s="2" t="s">
        <v>202</v>
      </c>
      <c r="OW83" s="2" t="s">
        <v>202</v>
      </c>
      <c r="OX83" s="2" t="s">
        <v>202</v>
      </c>
      <c r="OY83" s="4"/>
      <c r="OZ83" s="8"/>
      <c r="PA83" s="4"/>
      <c r="PB83" s="8"/>
      <c r="PC83" s="7"/>
      <c r="PD83" s="7"/>
      <c r="PE83" s="2" t="s">
        <v>202</v>
      </c>
      <c r="PF83" s="2" t="s">
        <v>202</v>
      </c>
      <c r="PG83" s="2" t="s">
        <v>202</v>
      </c>
      <c r="PH83" s="2" t="s">
        <v>202</v>
      </c>
      <c r="PI83" s="2" t="s">
        <v>202</v>
      </c>
      <c r="PJ83" s="2" t="s">
        <v>202</v>
      </c>
      <c r="PK83" s="4"/>
      <c r="PL83" s="8"/>
      <c r="PM83" s="4"/>
      <c r="PN83" s="8"/>
      <c r="PO83" s="7"/>
      <c r="PP83" s="7"/>
      <c r="PQ83" s="2" t="s">
        <v>202</v>
      </c>
      <c r="PR83" s="2" t="s">
        <v>202</v>
      </c>
      <c r="PS83" s="2" t="s">
        <v>202</v>
      </c>
      <c r="PT83" s="2" t="s">
        <v>202</v>
      </c>
      <c r="PU83" s="2" t="s">
        <v>202</v>
      </c>
      <c r="PV83" s="2" t="s">
        <v>202</v>
      </c>
      <c r="PW83" s="4"/>
      <c r="PX83" s="8"/>
      <c r="PY83" s="4"/>
      <c r="PZ83" s="8"/>
      <c r="QA83" s="7"/>
      <c r="QB83" s="7"/>
      <c r="QC83" s="2" t="s">
        <v>202</v>
      </c>
      <c r="QD83" s="2" t="s">
        <v>202</v>
      </c>
      <c r="QE83" s="2" t="s">
        <v>202</v>
      </c>
      <c r="QF83" s="2" t="s">
        <v>202</v>
      </c>
      <c r="QG83" s="2" t="s">
        <v>202</v>
      </c>
      <c r="QH83" s="2" t="s">
        <v>202</v>
      </c>
      <c r="QI83" s="4"/>
      <c r="QJ83" s="8"/>
      <c r="QK83" s="4"/>
      <c r="QL83" s="8"/>
      <c r="QM83" s="7"/>
      <c r="QN83" s="7"/>
      <c r="QO83" s="2" t="s">
        <v>202</v>
      </c>
      <c r="QP83" s="2" t="s">
        <v>202</v>
      </c>
      <c r="QQ83" s="2" t="s">
        <v>202</v>
      </c>
      <c r="QR83" s="2" t="s">
        <v>202</v>
      </c>
      <c r="QS83" s="2" t="s">
        <v>202</v>
      </c>
      <c r="QT83" s="2" t="s">
        <v>202</v>
      </c>
      <c r="QU83" s="4">
        <v>194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1408</v>
      </c>
      <c r="B84" s="2" t="s">
        <v>191</v>
      </c>
      <c r="C84" s="2" t="s">
        <v>192</v>
      </c>
      <c r="D84" s="2" t="s">
        <v>193</v>
      </c>
      <c r="E84" s="2" t="s">
        <v>1346</v>
      </c>
      <c r="F84" s="2" t="s">
        <v>1409</v>
      </c>
      <c r="G84" s="2" t="s">
        <v>1409</v>
      </c>
      <c r="H84" s="2" t="s">
        <v>1409</v>
      </c>
      <c r="I84" s="2" t="s">
        <v>1410</v>
      </c>
      <c r="J84" s="2" t="s">
        <v>197</v>
      </c>
      <c r="K84" s="2" t="s">
        <v>393</v>
      </c>
      <c r="L84" s="3">
        <v>59.99</v>
      </c>
      <c r="M84" s="3">
        <v>62.99</v>
      </c>
      <c r="N84" s="3">
        <v>119.99</v>
      </c>
      <c r="O84" s="2" t="s">
        <v>530</v>
      </c>
      <c r="P84" s="2" t="s">
        <v>394</v>
      </c>
      <c r="Q84" s="2" t="s">
        <v>201</v>
      </c>
      <c r="R84" s="2" t="s">
        <v>202</v>
      </c>
      <c r="S84" s="2" t="s">
        <v>1411</v>
      </c>
      <c r="T84" s="2" t="s">
        <v>202</v>
      </c>
      <c r="U84" s="2" t="s">
        <v>202</v>
      </c>
      <c r="V84" s="2" t="s">
        <v>701</v>
      </c>
      <c r="W84" s="2" t="s">
        <v>1227</v>
      </c>
      <c r="X84" s="2" t="s">
        <v>575</v>
      </c>
      <c r="Y84" s="2" t="s">
        <v>280</v>
      </c>
      <c r="Z84" s="4">
        <v>51</v>
      </c>
      <c r="AA84" s="4">
        <f>=ROUNDDOWN(9.80769230769231,0)</f>
      </c>
      <c r="AB84" s="5">
        <v>5.2</v>
      </c>
      <c r="AC84" s="2" t="s">
        <v>202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6</v>
      </c>
      <c r="AQ84" s="8">
        <v>332.86</v>
      </c>
      <c r="AR84" s="4">
        <v>3</v>
      </c>
      <c r="AS84" s="8">
        <v>190.17</v>
      </c>
      <c r="AT84" s="7">
        <v>1</v>
      </c>
      <c r="AU84" s="7">
        <v>0.7503</v>
      </c>
      <c r="AV84" s="4">
        <v>6</v>
      </c>
      <c r="AW84" s="8">
        <v>332.86</v>
      </c>
      <c r="AX84" s="4">
        <v>3</v>
      </c>
      <c r="AY84" s="8">
        <v>190.17</v>
      </c>
      <c r="AZ84" s="7">
        <v>1</v>
      </c>
      <c r="BA84" s="7">
        <v>0.7503</v>
      </c>
      <c r="BB84" s="7">
        <v>1</v>
      </c>
      <c r="BC84" s="4">
        <v>9</v>
      </c>
      <c r="BD84" s="8">
        <v>529.07</v>
      </c>
      <c r="BE84" s="4">
        <v>16</v>
      </c>
      <c r="BF84" s="8">
        <v>1096.17</v>
      </c>
      <c r="BG84" s="7">
        <v>-0.4375</v>
      </c>
      <c r="BH84" s="7">
        <v>-0.5173</v>
      </c>
      <c r="BI84" s="7">
        <v>0.6291</v>
      </c>
      <c r="BJ84" s="4">
        <v>6</v>
      </c>
      <c r="BK84" s="8">
        <v>332.86</v>
      </c>
      <c r="BL84" s="2" t="s">
        <v>1412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1413</v>
      </c>
      <c r="BY84" s="2" t="s">
        <v>214</v>
      </c>
      <c r="BZ84" s="2" t="s">
        <v>202</v>
      </c>
      <c r="CA84" s="4">
        <v>4</v>
      </c>
      <c r="CB84" s="8">
        <v>254.36</v>
      </c>
      <c r="CC84" s="4">
        <v>2</v>
      </c>
      <c r="CD84" s="8">
        <v>127.18</v>
      </c>
      <c r="CE84" s="7">
        <v>1</v>
      </c>
      <c r="CF84" s="7">
        <v>1</v>
      </c>
      <c r="CG84" s="2" t="s">
        <v>212</v>
      </c>
      <c r="CH84" s="2" t="s">
        <v>199</v>
      </c>
      <c r="CI84" s="2" t="s">
        <v>284</v>
      </c>
      <c r="CJ84" s="2" t="s">
        <v>463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980</v>
      </c>
      <c r="CV84" s="2" t="s">
        <v>1002</v>
      </c>
      <c r="CW84" s="2" t="s">
        <v>214</v>
      </c>
      <c r="CX84" s="2" t="s">
        <v>202</v>
      </c>
      <c r="CY84" s="4">
        <v>1</v>
      </c>
      <c r="CZ84" s="8">
        <v>31.26</v>
      </c>
      <c r="DA84" s="4"/>
      <c r="DB84" s="8"/>
      <c r="DC84" s="7"/>
      <c r="DD84" s="7"/>
      <c r="DE84" s="2" t="s">
        <v>212</v>
      </c>
      <c r="DF84" s="2" t="s">
        <v>199</v>
      </c>
      <c r="DG84" s="2" t="s">
        <v>1414</v>
      </c>
      <c r="DH84" s="2" t="s">
        <v>1415</v>
      </c>
      <c r="DI84" s="2" t="s">
        <v>509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1416</v>
      </c>
      <c r="DT84" s="2" t="s">
        <v>1417</v>
      </c>
      <c r="DU84" s="2" t="s">
        <v>214</v>
      </c>
      <c r="DV84" s="2" t="s">
        <v>202</v>
      </c>
      <c r="DW84" s="4"/>
      <c r="DX84" s="8"/>
      <c r="DY84" s="4">
        <v>1</v>
      </c>
      <c r="DZ84" s="8">
        <v>62.99</v>
      </c>
      <c r="EA84" s="7">
        <v>-1</v>
      </c>
      <c r="EB84" s="7">
        <v>-1</v>
      </c>
      <c r="EC84" s="2" t="s">
        <v>212</v>
      </c>
      <c r="ED84" s="2" t="s">
        <v>199</v>
      </c>
      <c r="EE84" s="2" t="s">
        <v>291</v>
      </c>
      <c r="EF84" s="2" t="s">
        <v>1418</v>
      </c>
      <c r="EG84" s="2" t="s">
        <v>214</v>
      </c>
      <c r="EH84" s="2" t="s">
        <v>202</v>
      </c>
      <c r="EI84" s="4"/>
      <c r="EJ84" s="8"/>
      <c r="EK84" s="4"/>
      <c r="EL84" s="8"/>
      <c r="EM84" s="7"/>
      <c r="EN84" s="7"/>
      <c r="EO84" s="2" t="s">
        <v>212</v>
      </c>
      <c r="EP84" s="2" t="s">
        <v>199</v>
      </c>
      <c r="EQ84" s="2" t="s">
        <v>1419</v>
      </c>
      <c r="ER84" s="2" t="s">
        <v>1420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1421</v>
      </c>
      <c r="FD84" s="2" t="s">
        <v>1422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296</v>
      </c>
      <c r="FP84" s="2" t="s">
        <v>285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591</v>
      </c>
      <c r="GB84" s="2" t="s">
        <v>1423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231</v>
      </c>
      <c r="GL84" s="2" t="s">
        <v>199</v>
      </c>
      <c r="GM84" s="2" t="s">
        <v>202</v>
      </c>
      <c r="GN84" s="2" t="s">
        <v>202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253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291</v>
      </c>
      <c r="HL84" s="2" t="s">
        <v>1421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404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>
        <v>1</v>
      </c>
      <c r="IB84" s="8">
        <v>47.24</v>
      </c>
      <c r="IC84" s="4"/>
      <c r="ID84" s="8"/>
      <c r="IE84" s="7"/>
      <c r="IF84" s="7"/>
      <c r="IG84" s="2" t="s">
        <v>212</v>
      </c>
      <c r="IH84" s="2" t="s">
        <v>199</v>
      </c>
      <c r="II84" s="2" t="s">
        <v>1203</v>
      </c>
      <c r="IJ84" s="2" t="s">
        <v>773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212</v>
      </c>
      <c r="IT84" s="2" t="s">
        <v>199</v>
      </c>
      <c r="IU84" s="2" t="s">
        <v>957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253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242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202</v>
      </c>
      <c r="KD84" s="2" t="s">
        <v>202</v>
      </c>
      <c r="KE84" s="2" t="s">
        <v>202</v>
      </c>
      <c r="KF84" s="2" t="s">
        <v>202</v>
      </c>
      <c r="KG84" s="2" t="s">
        <v>202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235</v>
      </c>
      <c r="KQ84" s="2" t="s">
        <v>595</v>
      </c>
      <c r="KR84" s="2" t="s">
        <v>1424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242</v>
      </c>
      <c r="LB84" s="2" t="s">
        <v>199</v>
      </c>
      <c r="LC84" s="2" t="s">
        <v>202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212</v>
      </c>
      <c r="LN84" s="2" t="s">
        <v>199</v>
      </c>
      <c r="LO84" s="2" t="s">
        <v>595</v>
      </c>
      <c r="LP84" s="2" t="s">
        <v>416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231</v>
      </c>
      <c r="LZ84" s="2" t="s">
        <v>199</v>
      </c>
      <c r="MA84" s="2" t="s">
        <v>202</v>
      </c>
      <c r="MB84" s="2" t="s">
        <v>202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253</v>
      </c>
      <c r="ML84" s="2" t="s">
        <v>199</v>
      </c>
      <c r="MM84" s="2" t="s">
        <v>202</v>
      </c>
      <c r="MN84" s="2" t="s">
        <v>202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253</v>
      </c>
      <c r="MX84" s="2" t="s">
        <v>199</v>
      </c>
      <c r="MY84" s="2" t="s">
        <v>202</v>
      </c>
      <c r="MZ84" s="2" t="s">
        <v>202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212</v>
      </c>
      <c r="NJ84" s="2" t="s">
        <v>250</v>
      </c>
      <c r="NK84" s="2" t="s">
        <v>1425</v>
      </c>
      <c r="NL84" s="2" t="s">
        <v>301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202</v>
      </c>
      <c r="NV84" s="2" t="s">
        <v>202</v>
      </c>
      <c r="NW84" s="2" t="s">
        <v>202</v>
      </c>
      <c r="NX84" s="2" t="s">
        <v>202</v>
      </c>
      <c r="NY84" s="2" t="s">
        <v>202</v>
      </c>
      <c r="NZ84" s="2" t="s">
        <v>202</v>
      </c>
      <c r="OA84" s="4"/>
      <c r="OB84" s="8"/>
      <c r="OC84" s="4"/>
      <c r="OD84" s="8"/>
      <c r="OE84" s="7"/>
      <c r="OF84" s="7"/>
      <c r="OG84" s="2" t="s">
        <v>253</v>
      </c>
      <c r="OH84" s="2" t="s">
        <v>199</v>
      </c>
      <c r="OI84" s="2" t="s">
        <v>202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199</v>
      </c>
      <c r="OU84" s="2" t="s">
        <v>254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202</v>
      </c>
      <c r="PF84" s="2" t="s">
        <v>202</v>
      </c>
      <c r="PG84" s="2" t="s">
        <v>202</v>
      </c>
      <c r="PH84" s="2" t="s">
        <v>202</v>
      </c>
      <c r="PI84" s="2" t="s">
        <v>202</v>
      </c>
      <c r="PJ84" s="2" t="s">
        <v>202</v>
      </c>
      <c r="PK84" s="4"/>
      <c r="PL84" s="8"/>
      <c r="PM84" s="4"/>
      <c r="PN84" s="8"/>
      <c r="PO84" s="7"/>
      <c r="PP84" s="7"/>
      <c r="PQ84" s="2" t="s">
        <v>212</v>
      </c>
      <c r="PR84" s="2" t="s">
        <v>235</v>
      </c>
      <c r="PS84" s="2" t="s">
        <v>1360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253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235</v>
      </c>
      <c r="QQ84" s="2" t="s">
        <v>1426</v>
      </c>
      <c r="QR84" s="2" t="s">
        <v>1427</v>
      </c>
      <c r="QS84" s="2" t="s">
        <v>214</v>
      </c>
      <c r="QT84" s="2" t="s">
        <v>202</v>
      </c>
      <c r="QU84" s="4">
        <v>51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1428</v>
      </c>
      <c r="B85" s="2" t="s">
        <v>191</v>
      </c>
      <c r="C85" s="2" t="s">
        <v>192</v>
      </c>
      <c r="D85" s="2" t="s">
        <v>193</v>
      </c>
      <c r="E85" s="2" t="s">
        <v>1346</v>
      </c>
      <c r="F85" s="2" t="s">
        <v>1409</v>
      </c>
      <c r="G85" s="2" t="s">
        <v>1409</v>
      </c>
      <c r="H85" s="2" t="s">
        <v>1409</v>
      </c>
      <c r="I85" s="2" t="s">
        <v>1410</v>
      </c>
      <c r="J85" s="2" t="s">
        <v>197</v>
      </c>
      <c r="K85" s="2" t="s">
        <v>198</v>
      </c>
      <c r="L85" s="3">
        <v>59.99</v>
      </c>
      <c r="M85" s="3">
        <v>62.99</v>
      </c>
      <c r="N85" s="3">
        <v>119.99</v>
      </c>
      <c r="O85" s="2" t="s">
        <v>530</v>
      </c>
      <c r="P85" s="2" t="s">
        <v>394</v>
      </c>
      <c r="Q85" s="2" t="s">
        <v>201</v>
      </c>
      <c r="R85" s="2" t="s">
        <v>202</v>
      </c>
      <c r="S85" s="2" t="s">
        <v>1429</v>
      </c>
      <c r="T85" s="2" t="s">
        <v>204</v>
      </c>
      <c r="U85" s="2" t="s">
        <v>205</v>
      </c>
      <c r="V85" s="2" t="s">
        <v>701</v>
      </c>
      <c r="W85" s="2" t="s">
        <v>1227</v>
      </c>
      <c r="X85" s="2" t="s">
        <v>575</v>
      </c>
      <c r="Y85" s="2" t="s">
        <v>609</v>
      </c>
      <c r="Z85" s="4"/>
      <c r="AA85" s="4">
        <f>=ROUNDDOWN({0},0)</f>
      </c>
      <c r="AB85" s="5">
        <v>0.2</v>
      </c>
      <c r="AC85" s="2" t="s">
        <v>202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/>
      <c r="AQ85" s="8"/>
      <c r="AR85" s="4">
        <v>2</v>
      </c>
      <c r="AS85" s="8">
        <v>126.58</v>
      </c>
      <c r="AT85" s="7">
        <v>-1</v>
      </c>
      <c r="AU85" s="7">
        <v>-1</v>
      </c>
      <c r="AV85" s="4">
        <v>2</v>
      </c>
      <c r="AW85" s="8">
        <v>136.53</v>
      </c>
      <c r="AX85" s="4">
        <v>3</v>
      </c>
      <c r="AY85" s="8">
        <v>206.07</v>
      </c>
      <c r="AZ85" s="7">
        <v>-0.3333</v>
      </c>
      <c r="BA85" s="7">
        <v>-0.3375</v>
      </c>
      <c r="BB85" s="7"/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>
        <v>0.2581</v>
      </c>
      <c r="BJ85" s="4"/>
      <c r="BK85" s="8"/>
      <c r="BL85" s="2" t="s">
        <v>1430</v>
      </c>
      <c r="BM85" s="7"/>
      <c r="BN85" s="7"/>
      <c r="BO85" s="4"/>
      <c r="BP85" s="8"/>
      <c r="BQ85" s="4"/>
      <c r="BR85" s="8"/>
      <c r="BS85" s="7"/>
      <c r="BT85" s="7"/>
      <c r="BU85" s="2" t="s">
        <v>212</v>
      </c>
      <c r="BV85" s="2" t="s">
        <v>235</v>
      </c>
      <c r="BW85" s="2" t="s">
        <v>202</v>
      </c>
      <c r="BX85" s="2" t="s">
        <v>325</v>
      </c>
      <c r="BY85" s="2" t="s">
        <v>214</v>
      </c>
      <c r="BZ85" s="2" t="s">
        <v>202</v>
      </c>
      <c r="CA85" s="4"/>
      <c r="CB85" s="8"/>
      <c r="CC85" s="4">
        <v>1</v>
      </c>
      <c r="CD85" s="8">
        <v>63.59</v>
      </c>
      <c r="CE85" s="7">
        <v>-1</v>
      </c>
      <c r="CF85" s="7">
        <v>-1</v>
      </c>
      <c r="CG85" s="2" t="s">
        <v>212</v>
      </c>
      <c r="CH85" s="2" t="s">
        <v>235</v>
      </c>
      <c r="CI85" s="2" t="s">
        <v>1431</v>
      </c>
      <c r="CJ85" s="2" t="s">
        <v>987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235</v>
      </c>
      <c r="CU85" s="2" t="s">
        <v>980</v>
      </c>
      <c r="CV85" s="2" t="s">
        <v>1382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235</v>
      </c>
      <c r="DG85" s="2" t="s">
        <v>596</v>
      </c>
      <c r="DH85" s="2" t="s">
        <v>1432</v>
      </c>
      <c r="DI85" s="2" t="s">
        <v>509</v>
      </c>
      <c r="DJ85" s="2" t="s">
        <v>202</v>
      </c>
      <c r="DK85" s="4"/>
      <c r="DL85" s="8"/>
      <c r="DM85" s="4"/>
      <c r="DN85" s="8"/>
      <c r="DO85" s="7"/>
      <c r="DP85" s="7"/>
      <c r="DQ85" s="2" t="s">
        <v>212</v>
      </c>
      <c r="DR85" s="2" t="s">
        <v>235</v>
      </c>
      <c r="DS85" s="2" t="s">
        <v>609</v>
      </c>
      <c r="DT85" s="2" t="s">
        <v>640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235</v>
      </c>
      <c r="EE85" s="2" t="s">
        <v>1433</v>
      </c>
      <c r="EF85" s="2" t="s">
        <v>1434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235</v>
      </c>
      <c r="EQ85" s="2" t="s">
        <v>1384</v>
      </c>
      <c r="ER85" s="2" t="s">
        <v>1435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235</v>
      </c>
      <c r="FC85" s="2" t="s">
        <v>1436</v>
      </c>
      <c r="FD85" s="2" t="s">
        <v>663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235</v>
      </c>
      <c r="FO85" s="2" t="s">
        <v>446</v>
      </c>
      <c r="FP85" s="2" t="s">
        <v>615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235</v>
      </c>
      <c r="GA85" s="2" t="s">
        <v>398</v>
      </c>
      <c r="GB85" s="2" t="s">
        <v>1437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253</v>
      </c>
      <c r="GL85" s="2" t="s">
        <v>235</v>
      </c>
      <c r="GM85" s="2" t="s">
        <v>202</v>
      </c>
      <c r="GN85" s="2" t="s">
        <v>202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253</v>
      </c>
      <c r="GX85" s="2" t="s">
        <v>235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235</v>
      </c>
      <c r="HK85" s="2" t="s">
        <v>1433</v>
      </c>
      <c r="HL85" s="2" t="s">
        <v>1438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235</v>
      </c>
      <c r="HW85" s="2" t="s">
        <v>302</v>
      </c>
      <c r="HX85" s="2" t="s">
        <v>1439</v>
      </c>
      <c r="HY85" s="2" t="s">
        <v>214</v>
      </c>
      <c r="HZ85" s="2" t="s">
        <v>202</v>
      </c>
      <c r="IA85" s="4"/>
      <c r="IB85" s="8"/>
      <c r="IC85" s="4">
        <v>1</v>
      </c>
      <c r="ID85" s="8">
        <v>62.99</v>
      </c>
      <c r="IE85" s="7">
        <v>-1</v>
      </c>
      <c r="IF85" s="7">
        <v>-1</v>
      </c>
      <c r="IG85" s="2" t="s">
        <v>212</v>
      </c>
      <c r="IH85" s="2" t="s">
        <v>235</v>
      </c>
      <c r="II85" s="2" t="s">
        <v>238</v>
      </c>
      <c r="IJ85" s="2" t="s">
        <v>1185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231</v>
      </c>
      <c r="IT85" s="2" t="s">
        <v>235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253</v>
      </c>
      <c r="JF85" s="2" t="s">
        <v>235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242</v>
      </c>
      <c r="JR85" s="2" t="s">
        <v>235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202</v>
      </c>
      <c r="KD85" s="2" t="s">
        <v>202</v>
      </c>
      <c r="KE85" s="2" t="s">
        <v>202</v>
      </c>
      <c r="KF85" s="2" t="s">
        <v>202</v>
      </c>
      <c r="KG85" s="2" t="s">
        <v>202</v>
      </c>
      <c r="KH85" s="2" t="s">
        <v>202</v>
      </c>
      <c r="KI85" s="4"/>
      <c r="KJ85" s="8"/>
      <c r="KK85" s="4"/>
      <c r="KL85" s="8"/>
      <c r="KM85" s="7"/>
      <c r="KN85" s="7"/>
      <c r="KO85" s="2" t="s">
        <v>212</v>
      </c>
      <c r="KP85" s="2" t="s">
        <v>235</v>
      </c>
      <c r="KQ85" s="2" t="s">
        <v>595</v>
      </c>
      <c r="KR85" s="2" t="s">
        <v>1440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404</v>
      </c>
      <c r="LB85" s="2" t="s">
        <v>235</v>
      </c>
      <c r="LC85" s="2" t="s">
        <v>202</v>
      </c>
      <c r="LD85" s="2" t="s">
        <v>202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212</v>
      </c>
      <c r="LN85" s="2" t="s">
        <v>235</v>
      </c>
      <c r="LO85" s="2" t="s">
        <v>844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231</v>
      </c>
      <c r="LZ85" s="2" t="s">
        <v>235</v>
      </c>
      <c r="MA85" s="2" t="s">
        <v>202</v>
      </c>
      <c r="MB85" s="2" t="s">
        <v>202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253</v>
      </c>
      <c r="ML85" s="2" t="s">
        <v>235</v>
      </c>
      <c r="MM85" s="2" t="s">
        <v>202</v>
      </c>
      <c r="MN85" s="2" t="s">
        <v>202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253</v>
      </c>
      <c r="MX85" s="2" t="s">
        <v>235</v>
      </c>
      <c r="MY85" s="2" t="s">
        <v>202</v>
      </c>
      <c r="MZ85" s="2" t="s">
        <v>202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212</v>
      </c>
      <c r="NJ85" s="2" t="s">
        <v>235</v>
      </c>
      <c r="NK85" s="2" t="s">
        <v>459</v>
      </c>
      <c r="NL85" s="2" t="s">
        <v>477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202</v>
      </c>
      <c r="NV85" s="2" t="s">
        <v>202</v>
      </c>
      <c r="NW85" s="2" t="s">
        <v>202</v>
      </c>
      <c r="NX85" s="2" t="s">
        <v>202</v>
      </c>
      <c r="NY85" s="2" t="s">
        <v>202</v>
      </c>
      <c r="NZ85" s="2" t="s">
        <v>202</v>
      </c>
      <c r="OA85" s="4"/>
      <c r="OB85" s="8"/>
      <c r="OC85" s="4"/>
      <c r="OD85" s="8"/>
      <c r="OE85" s="7"/>
      <c r="OF85" s="7"/>
      <c r="OG85" s="2" t="s">
        <v>253</v>
      </c>
      <c r="OH85" s="2" t="s">
        <v>235</v>
      </c>
      <c r="OI85" s="2" t="s">
        <v>202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202</v>
      </c>
      <c r="OT85" s="2" t="s">
        <v>202</v>
      </c>
      <c r="OU85" s="2" t="s">
        <v>202</v>
      </c>
      <c r="OV85" s="2" t="s">
        <v>202</v>
      </c>
      <c r="OW85" s="2" t="s">
        <v>202</v>
      </c>
      <c r="OX85" s="2" t="s">
        <v>202</v>
      </c>
      <c r="OY85" s="4"/>
      <c r="OZ85" s="8"/>
      <c r="PA85" s="4"/>
      <c r="PB85" s="8"/>
      <c r="PC85" s="7"/>
      <c r="PD85" s="7"/>
      <c r="PE85" s="2" t="s">
        <v>202</v>
      </c>
      <c r="PF85" s="2" t="s">
        <v>202</v>
      </c>
      <c r="PG85" s="2" t="s">
        <v>202</v>
      </c>
      <c r="PH85" s="2" t="s">
        <v>202</v>
      </c>
      <c r="PI85" s="2" t="s">
        <v>202</v>
      </c>
      <c r="PJ85" s="2" t="s">
        <v>202</v>
      </c>
      <c r="PK85" s="4"/>
      <c r="PL85" s="8"/>
      <c r="PM85" s="4"/>
      <c r="PN85" s="8"/>
      <c r="PO85" s="7"/>
      <c r="PP85" s="7"/>
      <c r="PQ85" s="2" t="s">
        <v>212</v>
      </c>
      <c r="PR85" s="2" t="s">
        <v>235</v>
      </c>
      <c r="PS85" s="2" t="s">
        <v>461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253</v>
      </c>
      <c r="QD85" s="2" t="s">
        <v>235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235</v>
      </c>
      <c r="QQ85" s="2" t="s">
        <v>1441</v>
      </c>
      <c r="QR85" s="2" t="s">
        <v>1442</v>
      </c>
      <c r="QS85" s="2" t="s">
        <v>214</v>
      </c>
      <c r="QT85" s="2" t="s">
        <v>202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1443</v>
      </c>
      <c r="B86" s="2" t="s">
        <v>191</v>
      </c>
      <c r="C86" s="2" t="s">
        <v>192</v>
      </c>
      <c r="D86" s="2" t="s">
        <v>193</v>
      </c>
      <c r="E86" s="2" t="s">
        <v>1346</v>
      </c>
      <c r="F86" s="2" t="s">
        <v>1409</v>
      </c>
      <c r="G86" s="2" t="s">
        <v>1409</v>
      </c>
      <c r="H86" s="2" t="s">
        <v>1409</v>
      </c>
      <c r="I86" s="2" t="s">
        <v>1410</v>
      </c>
      <c r="J86" s="2" t="s">
        <v>256</v>
      </c>
      <c r="K86" s="2" t="s">
        <v>198</v>
      </c>
      <c r="L86" s="3">
        <v>75</v>
      </c>
      <c r="M86" s="3">
        <v>78.74</v>
      </c>
      <c r="N86" s="3">
        <v>149.99</v>
      </c>
      <c r="O86" s="2" t="s">
        <v>530</v>
      </c>
      <c r="P86" s="2" t="s">
        <v>394</v>
      </c>
      <c r="Q86" s="2" t="s">
        <v>201</v>
      </c>
      <c r="R86" s="2" t="s">
        <v>202</v>
      </c>
      <c r="S86" s="2" t="s">
        <v>1429</v>
      </c>
      <c r="T86" s="2" t="s">
        <v>204</v>
      </c>
      <c r="U86" s="2" t="s">
        <v>205</v>
      </c>
      <c r="V86" s="2" t="s">
        <v>701</v>
      </c>
      <c r="W86" s="2" t="s">
        <v>1227</v>
      </c>
      <c r="X86" s="2" t="s">
        <v>575</v>
      </c>
      <c r="Y86" s="2" t="s">
        <v>1444</v>
      </c>
      <c r="Z86" s="4">
        <v>124</v>
      </c>
      <c r="AA86" s="4">
        <f>=ROUNDDOWN(56.3636363636364,0)</f>
      </c>
      <c r="AB86" s="5">
        <v>2.2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2</v>
      </c>
      <c r="AQ86" s="8">
        <v>136.53</v>
      </c>
      <c r="AR86" s="4">
        <v>1</v>
      </c>
      <c r="AS86" s="8">
        <v>79.49</v>
      </c>
      <c r="AT86" s="7">
        <v>1</v>
      </c>
      <c r="AU86" s="7">
        <v>0.7176</v>
      </c>
      <c r="AV86" s="4" t="s">
        <v>202</v>
      </c>
      <c r="AW86" s="8" t="s">
        <v>202</v>
      </c>
      <c r="AX86" s="4" t="s">
        <v>202</v>
      </c>
      <c r="AY86" s="8" t="s">
        <v>202</v>
      </c>
      <c r="AZ86" s="7" t="s">
        <v>202</v>
      </c>
      <c r="BA86" s="7" t="s">
        <v>202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 t="s">
        <v>202</v>
      </c>
      <c r="BJ86" s="4">
        <v>2</v>
      </c>
      <c r="BK86" s="8">
        <v>136.53</v>
      </c>
      <c r="BL86" s="2" t="s">
        <v>1445</v>
      </c>
      <c r="BM86" s="7">
        <v>1</v>
      </c>
      <c r="BN86" s="7">
        <v>1</v>
      </c>
      <c r="BO86" s="4">
        <v>1</v>
      </c>
      <c r="BP86" s="8">
        <v>60.58</v>
      </c>
      <c r="BQ86" s="4"/>
      <c r="BR86" s="8"/>
      <c r="BS86" s="7"/>
      <c r="BT86" s="7"/>
      <c r="BU86" s="2" t="s">
        <v>212</v>
      </c>
      <c r="BV86" s="2" t="s">
        <v>199</v>
      </c>
      <c r="BW86" s="2" t="s">
        <v>202</v>
      </c>
      <c r="BX86" s="2" t="s">
        <v>1050</v>
      </c>
      <c r="BY86" s="2" t="s">
        <v>214</v>
      </c>
      <c r="BZ86" s="2" t="s">
        <v>202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212</v>
      </c>
      <c r="CH86" s="2" t="s">
        <v>199</v>
      </c>
      <c r="CI86" s="2" t="s">
        <v>1431</v>
      </c>
      <c r="CJ86" s="2" t="s">
        <v>1446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980</v>
      </c>
      <c r="CV86" s="2" t="s">
        <v>855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596</v>
      </c>
      <c r="DH86" s="2" t="s">
        <v>1447</v>
      </c>
      <c r="DI86" s="2" t="s">
        <v>509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199</v>
      </c>
      <c r="DS86" s="2" t="s">
        <v>1392</v>
      </c>
      <c r="DT86" s="2" t="s">
        <v>1448</v>
      </c>
      <c r="DU86" s="2" t="s">
        <v>214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439</v>
      </c>
      <c r="EF86" s="2" t="s">
        <v>609</v>
      </c>
      <c r="EG86" s="2" t="s">
        <v>214</v>
      </c>
      <c r="EH86" s="2" t="s">
        <v>202</v>
      </c>
      <c r="EI86" s="4">
        <v>1</v>
      </c>
      <c r="EJ86" s="8">
        <v>75.95</v>
      </c>
      <c r="EK86" s="4"/>
      <c r="EL86" s="8"/>
      <c r="EM86" s="7"/>
      <c r="EN86" s="7"/>
      <c r="EO86" s="2" t="s">
        <v>212</v>
      </c>
      <c r="EP86" s="2" t="s">
        <v>199</v>
      </c>
      <c r="EQ86" s="2" t="s">
        <v>1384</v>
      </c>
      <c r="ER86" s="2" t="s">
        <v>596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199</v>
      </c>
      <c r="FC86" s="2" t="s">
        <v>1436</v>
      </c>
      <c r="FD86" s="2" t="s">
        <v>663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446</v>
      </c>
      <c r="FP86" s="2" t="s">
        <v>257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448</v>
      </c>
      <c r="GB86" s="2" t="s">
        <v>876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253</v>
      </c>
      <c r="GL86" s="2" t="s">
        <v>199</v>
      </c>
      <c r="GM86" s="2" t="s">
        <v>202</v>
      </c>
      <c r="GN86" s="2" t="s">
        <v>202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253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1433</v>
      </c>
      <c r="HL86" s="2" t="s">
        <v>1448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235</v>
      </c>
      <c r="HW86" s="2" t="s">
        <v>302</v>
      </c>
      <c r="HX86" s="2" t="s">
        <v>414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212</v>
      </c>
      <c r="IH86" s="2" t="s">
        <v>199</v>
      </c>
      <c r="II86" s="2" t="s">
        <v>238</v>
      </c>
      <c r="IJ86" s="2" t="s">
        <v>907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231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253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242</v>
      </c>
      <c r="JR86" s="2" t="s">
        <v>199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202</v>
      </c>
      <c r="KD86" s="2" t="s">
        <v>202</v>
      </c>
      <c r="KE86" s="2" t="s">
        <v>202</v>
      </c>
      <c r="KF86" s="2" t="s">
        <v>202</v>
      </c>
      <c r="KG86" s="2" t="s">
        <v>202</v>
      </c>
      <c r="KH86" s="2" t="s">
        <v>202</v>
      </c>
      <c r="KI86" s="4"/>
      <c r="KJ86" s="8"/>
      <c r="KK86" s="4"/>
      <c r="KL86" s="8"/>
      <c r="KM86" s="7"/>
      <c r="KN86" s="7"/>
      <c r="KO86" s="2" t="s">
        <v>212</v>
      </c>
      <c r="KP86" s="2" t="s">
        <v>235</v>
      </c>
      <c r="KQ86" s="2" t="s">
        <v>595</v>
      </c>
      <c r="KR86" s="2" t="s">
        <v>1440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404</v>
      </c>
      <c r="LB86" s="2" t="s">
        <v>199</v>
      </c>
      <c r="LC86" s="2" t="s">
        <v>202</v>
      </c>
      <c r="LD86" s="2" t="s">
        <v>202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212</v>
      </c>
      <c r="LN86" s="2" t="s">
        <v>199</v>
      </c>
      <c r="LO86" s="2" t="s">
        <v>844</v>
      </c>
      <c r="LP86" s="2" t="s">
        <v>634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231</v>
      </c>
      <c r="LZ86" s="2" t="s">
        <v>199</v>
      </c>
      <c r="MA86" s="2" t="s">
        <v>202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253</v>
      </c>
      <c r="ML86" s="2" t="s">
        <v>199</v>
      </c>
      <c r="MM86" s="2" t="s">
        <v>202</v>
      </c>
      <c r="MN86" s="2" t="s">
        <v>202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253</v>
      </c>
      <c r="MX86" s="2" t="s">
        <v>199</v>
      </c>
      <c r="MY86" s="2" t="s">
        <v>202</v>
      </c>
      <c r="MZ86" s="2" t="s">
        <v>202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212</v>
      </c>
      <c r="NJ86" s="2" t="s">
        <v>250</v>
      </c>
      <c r="NK86" s="2" t="s">
        <v>459</v>
      </c>
      <c r="NL86" s="2" t="s">
        <v>1436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253</v>
      </c>
      <c r="OH86" s="2" t="s">
        <v>199</v>
      </c>
      <c r="OI86" s="2" t="s">
        <v>202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202</v>
      </c>
      <c r="OT86" s="2" t="s">
        <v>202</v>
      </c>
      <c r="OU86" s="2" t="s">
        <v>202</v>
      </c>
      <c r="OV86" s="2" t="s">
        <v>202</v>
      </c>
      <c r="OW86" s="2" t="s">
        <v>202</v>
      </c>
      <c r="OX86" s="2" t="s">
        <v>202</v>
      </c>
      <c r="OY86" s="4"/>
      <c r="OZ86" s="8"/>
      <c r="PA86" s="4"/>
      <c r="PB86" s="8"/>
      <c r="PC86" s="7"/>
      <c r="PD86" s="7"/>
      <c r="PE86" s="2" t="s">
        <v>202</v>
      </c>
      <c r="PF86" s="2" t="s">
        <v>202</v>
      </c>
      <c r="PG86" s="2" t="s">
        <v>202</v>
      </c>
      <c r="PH86" s="2" t="s">
        <v>202</v>
      </c>
      <c r="PI86" s="2" t="s">
        <v>202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235</v>
      </c>
      <c r="PS86" s="2" t="s">
        <v>461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253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235</v>
      </c>
      <c r="QQ86" s="2" t="s">
        <v>1426</v>
      </c>
      <c r="QR86" s="2" t="s">
        <v>1006</v>
      </c>
      <c r="QS86" s="2" t="s">
        <v>214</v>
      </c>
      <c r="QT86" s="2" t="s">
        <v>202</v>
      </c>
      <c r="QU86" s="4">
        <v>124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1449</v>
      </c>
      <c r="B87" s="2" t="s">
        <v>191</v>
      </c>
      <c r="C87" s="2" t="s">
        <v>192</v>
      </c>
      <c r="D87" s="2" t="s">
        <v>193</v>
      </c>
      <c r="E87" s="2" t="s">
        <v>1346</v>
      </c>
      <c r="F87" s="2" t="s">
        <v>1409</v>
      </c>
      <c r="G87" s="2" t="s">
        <v>1409</v>
      </c>
      <c r="H87" s="2" t="s">
        <v>1409</v>
      </c>
      <c r="I87" s="2" t="s">
        <v>1410</v>
      </c>
      <c r="J87" s="2" t="s">
        <v>197</v>
      </c>
      <c r="K87" s="2" t="s">
        <v>1450</v>
      </c>
      <c r="L87" s="3">
        <v>59.99</v>
      </c>
      <c r="M87" s="3">
        <v>62.99</v>
      </c>
      <c r="N87" s="3">
        <v>119.99</v>
      </c>
      <c r="O87" s="2" t="s">
        <v>199</v>
      </c>
      <c r="P87" s="2" t="s">
        <v>490</v>
      </c>
      <c r="Q87" s="2" t="s">
        <v>201</v>
      </c>
      <c r="R87" s="2" t="s">
        <v>202</v>
      </c>
      <c r="S87" s="2" t="s">
        <v>1451</v>
      </c>
      <c r="T87" s="2" t="s">
        <v>202</v>
      </c>
      <c r="U87" s="2" t="s">
        <v>205</v>
      </c>
      <c r="V87" s="2" t="s">
        <v>701</v>
      </c>
      <c r="W87" s="2" t="s">
        <v>1227</v>
      </c>
      <c r="X87" s="2" t="s">
        <v>703</v>
      </c>
      <c r="Y87" s="2" t="s">
        <v>576</v>
      </c>
      <c r="Z87" s="4">
        <v>62</v>
      </c>
      <c r="AA87" s="4">
        <f>=ROUNDDOWN(15.5,0)</f>
      </c>
      <c r="AB87" s="5">
        <v>4</v>
      </c>
      <c r="AC87" s="2" t="s">
        <v>1025</v>
      </c>
      <c r="AD87" s="4">
        <v>75</v>
      </c>
      <c r="AE87" s="4">
        <v>75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1</v>
      </c>
      <c r="AQ87" s="8">
        <v>59.68</v>
      </c>
      <c r="AR87" s="4">
        <v>2</v>
      </c>
      <c r="AS87" s="8">
        <v>125.5</v>
      </c>
      <c r="AT87" s="7">
        <v>-0.5</v>
      </c>
      <c r="AU87" s="7">
        <v>-0.5245</v>
      </c>
      <c r="AV87" s="4">
        <v>1</v>
      </c>
      <c r="AW87" s="8">
        <v>59.68</v>
      </c>
      <c r="AX87" s="4">
        <v>2</v>
      </c>
      <c r="AY87" s="8">
        <v>125.5</v>
      </c>
      <c r="AZ87" s="7">
        <v>-0.5</v>
      </c>
      <c r="BA87" s="7">
        <v>-0.5245</v>
      </c>
      <c r="BB87" s="7">
        <v>1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>
        <v>0.1128</v>
      </c>
      <c r="BJ87" s="4">
        <v>1</v>
      </c>
      <c r="BK87" s="8">
        <v>59.68</v>
      </c>
      <c r="BL87" s="2" t="s">
        <v>1452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675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579</v>
      </c>
      <c r="CJ87" s="2" t="s">
        <v>652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199</v>
      </c>
      <c r="CU87" s="2" t="s">
        <v>980</v>
      </c>
      <c r="CV87" s="2" t="s">
        <v>1453</v>
      </c>
      <c r="CW87" s="2" t="s">
        <v>214</v>
      </c>
      <c r="CX87" s="2" t="s">
        <v>202</v>
      </c>
      <c r="CY87" s="4"/>
      <c r="CZ87" s="8"/>
      <c r="DA87" s="4">
        <v>1</v>
      </c>
      <c r="DB87" s="8">
        <v>62.51</v>
      </c>
      <c r="DC87" s="7">
        <v>-1</v>
      </c>
      <c r="DD87" s="7">
        <v>-1</v>
      </c>
      <c r="DE87" s="2" t="s">
        <v>212</v>
      </c>
      <c r="DF87" s="2" t="s">
        <v>199</v>
      </c>
      <c r="DG87" s="2" t="s">
        <v>585</v>
      </c>
      <c r="DH87" s="2" t="s">
        <v>1454</v>
      </c>
      <c r="DI87" s="2" t="s">
        <v>214</v>
      </c>
      <c r="DJ87" s="2" t="s">
        <v>202</v>
      </c>
      <c r="DK87" s="4"/>
      <c r="DL87" s="8"/>
      <c r="DM87" s="4"/>
      <c r="DN87" s="8"/>
      <c r="DO87" s="7"/>
      <c r="DP87" s="7"/>
      <c r="DQ87" s="2" t="s">
        <v>212</v>
      </c>
      <c r="DR87" s="2" t="s">
        <v>199</v>
      </c>
      <c r="DS87" s="2" t="s">
        <v>585</v>
      </c>
      <c r="DT87" s="2" t="s">
        <v>1455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199</v>
      </c>
      <c r="EE87" s="2" t="s">
        <v>585</v>
      </c>
      <c r="EF87" s="2" t="s">
        <v>1456</v>
      </c>
      <c r="EG87" s="2" t="s">
        <v>214</v>
      </c>
      <c r="EH87" s="2" t="s">
        <v>202</v>
      </c>
      <c r="EI87" s="4">
        <v>1</v>
      </c>
      <c r="EJ87" s="8">
        <v>59.68</v>
      </c>
      <c r="EK87" s="4"/>
      <c r="EL87" s="8"/>
      <c r="EM87" s="7"/>
      <c r="EN87" s="7"/>
      <c r="EO87" s="2" t="s">
        <v>212</v>
      </c>
      <c r="EP87" s="2" t="s">
        <v>199</v>
      </c>
      <c r="EQ87" s="2" t="s">
        <v>585</v>
      </c>
      <c r="ER87" s="2" t="s">
        <v>1457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585</v>
      </c>
      <c r="FD87" s="2" t="s">
        <v>1458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1459</v>
      </c>
      <c r="FP87" s="2" t="s">
        <v>1460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448</v>
      </c>
      <c r="GB87" s="2" t="s">
        <v>1461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231</v>
      </c>
      <c r="GL87" s="2" t="s">
        <v>199</v>
      </c>
      <c r="GM87" s="2" t="s">
        <v>202</v>
      </c>
      <c r="GN87" s="2" t="s">
        <v>202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253</v>
      </c>
      <c r="GX87" s="2" t="s">
        <v>199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212</v>
      </c>
      <c r="HJ87" s="2" t="s">
        <v>199</v>
      </c>
      <c r="HK87" s="2" t="s">
        <v>585</v>
      </c>
      <c r="HL87" s="2" t="s">
        <v>1462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404</v>
      </c>
      <c r="HV87" s="2" t="s">
        <v>199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>
        <v>1</v>
      </c>
      <c r="ID87" s="8">
        <v>62.99</v>
      </c>
      <c r="IE87" s="7">
        <v>-1</v>
      </c>
      <c r="IF87" s="7">
        <v>-1</v>
      </c>
      <c r="IG87" s="2" t="s">
        <v>212</v>
      </c>
      <c r="IH87" s="2" t="s">
        <v>199</v>
      </c>
      <c r="II87" s="2" t="s">
        <v>238</v>
      </c>
      <c r="IJ87" s="2" t="s">
        <v>1463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212</v>
      </c>
      <c r="IT87" s="2" t="s">
        <v>199</v>
      </c>
      <c r="IU87" s="2" t="s">
        <v>486</v>
      </c>
      <c r="IV87" s="2" t="s">
        <v>1435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253</v>
      </c>
      <c r="JF87" s="2" t="s">
        <v>199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242</v>
      </c>
      <c r="JR87" s="2" t="s">
        <v>199</v>
      </c>
      <c r="JS87" s="2" t="s">
        <v>202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202</v>
      </c>
      <c r="KD87" s="2" t="s">
        <v>202</v>
      </c>
      <c r="KE87" s="2" t="s">
        <v>202</v>
      </c>
      <c r="KF87" s="2" t="s">
        <v>202</v>
      </c>
      <c r="KG87" s="2" t="s">
        <v>202</v>
      </c>
      <c r="KH87" s="2" t="s">
        <v>202</v>
      </c>
      <c r="KI87" s="4"/>
      <c r="KJ87" s="8"/>
      <c r="KK87" s="4"/>
      <c r="KL87" s="8"/>
      <c r="KM87" s="7"/>
      <c r="KN87" s="7"/>
      <c r="KO87" s="2" t="s">
        <v>212</v>
      </c>
      <c r="KP87" s="2" t="s">
        <v>235</v>
      </c>
      <c r="KQ87" s="2" t="s">
        <v>1464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242</v>
      </c>
      <c r="LB87" s="2" t="s">
        <v>199</v>
      </c>
      <c r="LC87" s="2" t="s">
        <v>202</v>
      </c>
      <c r="LD87" s="2" t="s">
        <v>202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212</v>
      </c>
      <c r="LN87" s="2" t="s">
        <v>199</v>
      </c>
      <c r="LO87" s="2" t="s">
        <v>643</v>
      </c>
      <c r="LP87" s="2" t="s">
        <v>1465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231</v>
      </c>
      <c r="LZ87" s="2" t="s">
        <v>199</v>
      </c>
      <c r="MA87" s="2" t="s">
        <v>1361</v>
      </c>
      <c r="MB87" s="2" t="s">
        <v>202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231</v>
      </c>
      <c r="ML87" s="2" t="s">
        <v>199</v>
      </c>
      <c r="MM87" s="2" t="s">
        <v>202</v>
      </c>
      <c r="MN87" s="2" t="s">
        <v>202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253</v>
      </c>
      <c r="MX87" s="2" t="s">
        <v>199</v>
      </c>
      <c r="MY87" s="2" t="s">
        <v>202</v>
      </c>
      <c r="MZ87" s="2" t="s">
        <v>202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212</v>
      </c>
      <c r="NJ87" s="2" t="s">
        <v>250</v>
      </c>
      <c r="NK87" s="2" t="s">
        <v>646</v>
      </c>
      <c r="NL87" s="2" t="s">
        <v>1455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253</v>
      </c>
      <c r="OH87" s="2" t="s">
        <v>199</v>
      </c>
      <c r="OI87" s="2" t="s">
        <v>202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199</v>
      </c>
      <c r="OU87" s="2" t="s">
        <v>254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202</v>
      </c>
      <c r="PF87" s="2" t="s">
        <v>202</v>
      </c>
      <c r="PG87" s="2" t="s">
        <v>202</v>
      </c>
      <c r="PH87" s="2" t="s">
        <v>202</v>
      </c>
      <c r="PI87" s="2" t="s">
        <v>202</v>
      </c>
      <c r="PJ87" s="2" t="s">
        <v>202</v>
      </c>
      <c r="PK87" s="4"/>
      <c r="PL87" s="8"/>
      <c r="PM87" s="4"/>
      <c r="PN87" s="8"/>
      <c r="PO87" s="7"/>
      <c r="PP87" s="7"/>
      <c r="PQ87" s="2" t="s">
        <v>212</v>
      </c>
      <c r="PR87" s="2" t="s">
        <v>235</v>
      </c>
      <c r="PS87" s="2" t="s">
        <v>1360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253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235</v>
      </c>
      <c r="QQ87" s="2" t="s">
        <v>603</v>
      </c>
      <c r="QR87" s="2" t="s">
        <v>1466</v>
      </c>
      <c r="QS87" s="2" t="s">
        <v>214</v>
      </c>
      <c r="QT87" s="2" t="s">
        <v>202</v>
      </c>
      <c r="QU87" s="4">
        <v>62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>
        <v>75</v>
      </c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1467</v>
      </c>
      <c r="B88" s="2" t="s">
        <v>191</v>
      </c>
      <c r="C88" s="2" t="s">
        <v>192</v>
      </c>
      <c r="D88" s="2" t="s">
        <v>193</v>
      </c>
      <c r="E88" s="2" t="s">
        <v>1346</v>
      </c>
      <c r="F88" s="2" t="s">
        <v>1409</v>
      </c>
      <c r="G88" s="2" t="s">
        <v>1409</v>
      </c>
      <c r="H88" s="2" t="s">
        <v>1409</v>
      </c>
      <c r="I88" s="2" t="s">
        <v>1410</v>
      </c>
      <c r="J88" s="2" t="s">
        <v>256</v>
      </c>
      <c r="K88" s="2" t="s">
        <v>1450</v>
      </c>
      <c r="L88" s="3">
        <v>75</v>
      </c>
      <c r="M88" s="3">
        <v>78.74</v>
      </c>
      <c r="N88" s="3">
        <v>149.99</v>
      </c>
      <c r="O88" s="2" t="s">
        <v>199</v>
      </c>
      <c r="P88" s="2" t="s">
        <v>490</v>
      </c>
      <c r="Q88" s="2" t="s">
        <v>201</v>
      </c>
      <c r="R88" s="2" t="s">
        <v>202</v>
      </c>
      <c r="S88" s="2" t="s">
        <v>1451</v>
      </c>
      <c r="T88" s="2" t="s">
        <v>202</v>
      </c>
      <c r="U88" s="2" t="s">
        <v>205</v>
      </c>
      <c r="V88" s="2" t="s">
        <v>701</v>
      </c>
      <c r="W88" s="2" t="s">
        <v>1227</v>
      </c>
      <c r="X88" s="2" t="s">
        <v>703</v>
      </c>
      <c r="Y88" s="2" t="s">
        <v>576</v>
      </c>
      <c r="Z88" s="4">
        <v>64</v>
      </c>
      <c r="AA88" s="4">
        <f>=ROUNDDOWN(16,0)</f>
      </c>
      <c r="AB88" s="5">
        <v>4</v>
      </c>
      <c r="AC88" s="2" t="s">
        <v>1025</v>
      </c>
      <c r="AD88" s="4">
        <v>75</v>
      </c>
      <c r="AE88" s="4">
        <v>75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/>
      <c r="BK88" s="8"/>
      <c r="BL88" s="2" t="s">
        <v>202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199</v>
      </c>
      <c r="BW88" s="2" t="s">
        <v>202</v>
      </c>
      <c r="BX88" s="2" t="s">
        <v>675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199</v>
      </c>
      <c r="CI88" s="2" t="s">
        <v>579</v>
      </c>
      <c r="CJ88" s="2" t="s">
        <v>652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199</v>
      </c>
      <c r="CU88" s="2" t="s">
        <v>980</v>
      </c>
      <c r="CV88" s="2" t="s">
        <v>993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199</v>
      </c>
      <c r="DG88" s="2" t="s">
        <v>585</v>
      </c>
      <c r="DH88" s="2" t="s">
        <v>1468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199</v>
      </c>
      <c r="DS88" s="2" t="s">
        <v>585</v>
      </c>
      <c r="DT88" s="2" t="s">
        <v>1469</v>
      </c>
      <c r="DU88" s="2" t="s">
        <v>214</v>
      </c>
      <c r="DV88" s="2" t="s">
        <v>202</v>
      </c>
      <c r="DW88" s="4"/>
      <c r="DX88" s="8"/>
      <c r="DY88" s="4"/>
      <c r="DZ88" s="8"/>
      <c r="EA88" s="7"/>
      <c r="EB88" s="7"/>
      <c r="EC88" s="2" t="s">
        <v>212</v>
      </c>
      <c r="ED88" s="2" t="s">
        <v>199</v>
      </c>
      <c r="EE88" s="2" t="s">
        <v>585</v>
      </c>
      <c r="EF88" s="2" t="s">
        <v>1454</v>
      </c>
      <c r="EG88" s="2" t="s">
        <v>214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199</v>
      </c>
      <c r="EQ88" s="2" t="s">
        <v>585</v>
      </c>
      <c r="ER88" s="2" t="s">
        <v>1470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199</v>
      </c>
      <c r="FC88" s="2" t="s">
        <v>585</v>
      </c>
      <c r="FD88" s="2" t="s">
        <v>1471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1459</v>
      </c>
      <c r="FP88" s="2" t="s">
        <v>1472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215</v>
      </c>
      <c r="GB88" s="2" t="s">
        <v>837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231</v>
      </c>
      <c r="GL88" s="2" t="s">
        <v>199</v>
      </c>
      <c r="GM88" s="2" t="s">
        <v>202</v>
      </c>
      <c r="GN88" s="2" t="s">
        <v>202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253</v>
      </c>
      <c r="GX88" s="2" t="s">
        <v>199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212</v>
      </c>
      <c r="HJ88" s="2" t="s">
        <v>199</v>
      </c>
      <c r="HK88" s="2" t="s">
        <v>585</v>
      </c>
      <c r="HL88" s="2" t="s">
        <v>1473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404</v>
      </c>
      <c r="HV88" s="2" t="s">
        <v>199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199</v>
      </c>
      <c r="II88" s="2" t="s">
        <v>238</v>
      </c>
      <c r="IJ88" s="2" t="s">
        <v>1131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199</v>
      </c>
      <c r="IU88" s="2" t="s">
        <v>486</v>
      </c>
      <c r="IV88" s="2" t="s">
        <v>989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253</v>
      </c>
      <c r="JF88" s="2" t="s">
        <v>199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242</v>
      </c>
      <c r="JR88" s="2" t="s">
        <v>199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202</v>
      </c>
      <c r="KD88" s="2" t="s">
        <v>202</v>
      </c>
      <c r="KE88" s="2" t="s">
        <v>202</v>
      </c>
      <c r="KF88" s="2" t="s">
        <v>202</v>
      </c>
      <c r="KG88" s="2" t="s">
        <v>202</v>
      </c>
      <c r="KH88" s="2" t="s">
        <v>202</v>
      </c>
      <c r="KI88" s="4"/>
      <c r="KJ88" s="8"/>
      <c r="KK88" s="4"/>
      <c r="KL88" s="8"/>
      <c r="KM88" s="7"/>
      <c r="KN88" s="7"/>
      <c r="KO88" s="2" t="s">
        <v>212</v>
      </c>
      <c r="KP88" s="2" t="s">
        <v>235</v>
      </c>
      <c r="KQ88" s="2" t="s">
        <v>1464</v>
      </c>
      <c r="KR88" s="2" t="s">
        <v>748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242</v>
      </c>
      <c r="LB88" s="2" t="s">
        <v>199</v>
      </c>
      <c r="LC88" s="2" t="s">
        <v>202</v>
      </c>
      <c r="LD88" s="2" t="s">
        <v>202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212</v>
      </c>
      <c r="LN88" s="2" t="s">
        <v>199</v>
      </c>
      <c r="LO88" s="2" t="s">
        <v>643</v>
      </c>
      <c r="LP88" s="2" t="s">
        <v>1474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199</v>
      </c>
      <c r="MA88" s="2" t="s">
        <v>1361</v>
      </c>
      <c r="MB88" s="2" t="s">
        <v>1475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231</v>
      </c>
      <c r="ML88" s="2" t="s">
        <v>199</v>
      </c>
      <c r="MM88" s="2" t="s">
        <v>202</v>
      </c>
      <c r="MN88" s="2" t="s">
        <v>202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253</v>
      </c>
      <c r="MX88" s="2" t="s">
        <v>199</v>
      </c>
      <c r="MY88" s="2" t="s">
        <v>202</v>
      </c>
      <c r="MZ88" s="2" t="s">
        <v>202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212</v>
      </c>
      <c r="NJ88" s="2" t="s">
        <v>250</v>
      </c>
      <c r="NK88" s="2" t="s">
        <v>646</v>
      </c>
      <c r="NL88" s="2" t="s">
        <v>1476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253</v>
      </c>
      <c r="OH88" s="2" t="s">
        <v>199</v>
      </c>
      <c r="OI88" s="2" t="s">
        <v>202</v>
      </c>
      <c r="OJ88" s="2" t="s">
        <v>202</v>
      </c>
      <c r="OK88" s="2" t="s">
        <v>214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199</v>
      </c>
      <c r="OU88" s="2" t="s">
        <v>254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202</v>
      </c>
      <c r="PF88" s="2" t="s">
        <v>202</v>
      </c>
      <c r="PG88" s="2" t="s">
        <v>202</v>
      </c>
      <c r="PH88" s="2" t="s">
        <v>202</v>
      </c>
      <c r="PI88" s="2" t="s">
        <v>202</v>
      </c>
      <c r="PJ88" s="2" t="s">
        <v>202</v>
      </c>
      <c r="PK88" s="4"/>
      <c r="PL88" s="8"/>
      <c r="PM88" s="4"/>
      <c r="PN88" s="8"/>
      <c r="PO88" s="7"/>
      <c r="PP88" s="7"/>
      <c r="PQ88" s="2" t="s">
        <v>212</v>
      </c>
      <c r="PR88" s="2" t="s">
        <v>235</v>
      </c>
      <c r="PS88" s="2" t="s">
        <v>1360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253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235</v>
      </c>
      <c r="QQ88" s="2" t="s">
        <v>603</v>
      </c>
      <c r="QR88" s="2" t="s">
        <v>1477</v>
      </c>
      <c r="QS88" s="2" t="s">
        <v>214</v>
      </c>
      <c r="QT88" s="2" t="s">
        <v>202</v>
      </c>
      <c r="QU88" s="4">
        <v>64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>
        <v>75</v>
      </c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1478</v>
      </c>
      <c r="B89" s="2" t="s">
        <v>191</v>
      </c>
      <c r="C89" s="2" t="s">
        <v>192</v>
      </c>
      <c r="D89" s="2" t="s">
        <v>193</v>
      </c>
      <c r="E89" s="2" t="s">
        <v>1346</v>
      </c>
      <c r="F89" s="2" t="s">
        <v>1409</v>
      </c>
      <c r="G89" s="2" t="s">
        <v>1409</v>
      </c>
      <c r="H89" s="2" t="s">
        <v>1409</v>
      </c>
      <c r="I89" s="2" t="s">
        <v>1410</v>
      </c>
      <c r="J89" s="2" t="s">
        <v>197</v>
      </c>
      <c r="K89" s="2" t="s">
        <v>621</v>
      </c>
      <c r="L89" s="3">
        <v>59.99</v>
      </c>
      <c r="M89" s="3">
        <v>62.99</v>
      </c>
      <c r="N89" s="3">
        <v>119.99</v>
      </c>
      <c r="O89" s="2" t="s">
        <v>530</v>
      </c>
      <c r="P89" s="2" t="s">
        <v>394</v>
      </c>
      <c r="Q89" s="2" t="s">
        <v>201</v>
      </c>
      <c r="R89" s="2" t="s">
        <v>202</v>
      </c>
      <c r="S89" s="2" t="s">
        <v>1479</v>
      </c>
      <c r="T89" s="2" t="s">
        <v>202</v>
      </c>
      <c r="U89" s="2" t="s">
        <v>202</v>
      </c>
      <c r="V89" s="2" t="s">
        <v>701</v>
      </c>
      <c r="W89" s="2" t="s">
        <v>1227</v>
      </c>
      <c r="X89" s="2" t="s">
        <v>575</v>
      </c>
      <c r="Y89" s="2" t="s">
        <v>576</v>
      </c>
      <c r="Z89" s="4"/>
      <c r="AA89" s="4">
        <f>=ROUNDDOWN({0},0)</f>
      </c>
      <c r="AB89" s="5">
        <v>0.5</v>
      </c>
      <c r="AC89" s="2" t="s">
        <v>202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/>
      <c r="AQ89" s="8"/>
      <c r="AR89" s="4">
        <v>2</v>
      </c>
      <c r="AS89" s="8">
        <v>128.63</v>
      </c>
      <c r="AT89" s="7">
        <v>-1</v>
      </c>
      <c r="AU89" s="7">
        <v>-1</v>
      </c>
      <c r="AV89" s="4" t="s">
        <v>202</v>
      </c>
      <c r="AW89" s="8" t="s">
        <v>202</v>
      </c>
      <c r="AX89" s="4">
        <v>8</v>
      </c>
      <c r="AY89" s="8">
        <v>574.43</v>
      </c>
      <c r="AZ89" s="7" t="s">
        <v>202</v>
      </c>
      <c r="BA89" s="7" t="s">
        <v>202</v>
      </c>
      <c r="BB89" s="7"/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/>
      <c r="BK89" s="8"/>
      <c r="BL89" s="2" t="s">
        <v>1480</v>
      </c>
      <c r="BM89" s="7"/>
      <c r="BN89" s="7"/>
      <c r="BO89" s="4"/>
      <c r="BP89" s="8"/>
      <c r="BQ89" s="4">
        <v>1</v>
      </c>
      <c r="BR89" s="8">
        <v>65.04</v>
      </c>
      <c r="BS89" s="7">
        <v>-1</v>
      </c>
      <c r="BT89" s="7">
        <v>-1</v>
      </c>
      <c r="BU89" s="2" t="s">
        <v>212</v>
      </c>
      <c r="BV89" s="2" t="s">
        <v>235</v>
      </c>
      <c r="BW89" s="2" t="s">
        <v>202</v>
      </c>
      <c r="BX89" s="2" t="s">
        <v>675</v>
      </c>
      <c r="BY89" s="2" t="s">
        <v>214</v>
      </c>
      <c r="BZ89" s="2" t="s">
        <v>202</v>
      </c>
      <c r="CA89" s="4"/>
      <c r="CB89" s="8"/>
      <c r="CC89" s="4">
        <v>1</v>
      </c>
      <c r="CD89" s="8">
        <v>63.59</v>
      </c>
      <c r="CE89" s="7">
        <v>-1</v>
      </c>
      <c r="CF89" s="7">
        <v>-1</v>
      </c>
      <c r="CG89" s="2" t="s">
        <v>212</v>
      </c>
      <c r="CH89" s="2" t="s">
        <v>235</v>
      </c>
      <c r="CI89" s="2" t="s">
        <v>579</v>
      </c>
      <c r="CJ89" s="2" t="s">
        <v>652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235</v>
      </c>
      <c r="CU89" s="2" t="s">
        <v>980</v>
      </c>
      <c r="CV89" s="2" t="s">
        <v>1481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235</v>
      </c>
      <c r="DG89" s="2" t="s">
        <v>1482</v>
      </c>
      <c r="DH89" s="2" t="s">
        <v>1483</v>
      </c>
      <c r="DI89" s="2" t="s">
        <v>509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235</v>
      </c>
      <c r="DS89" s="2" t="s">
        <v>583</v>
      </c>
      <c r="DT89" s="2" t="s">
        <v>1484</v>
      </c>
      <c r="DU89" s="2" t="s">
        <v>214</v>
      </c>
      <c r="DV89" s="2" t="s">
        <v>202</v>
      </c>
      <c r="DW89" s="4"/>
      <c r="DX89" s="8"/>
      <c r="DY89" s="4"/>
      <c r="DZ89" s="8"/>
      <c r="EA89" s="7"/>
      <c r="EB89" s="7"/>
      <c r="EC89" s="2" t="s">
        <v>212</v>
      </c>
      <c r="ED89" s="2" t="s">
        <v>235</v>
      </c>
      <c r="EE89" s="2" t="s">
        <v>1485</v>
      </c>
      <c r="EF89" s="2" t="s">
        <v>1486</v>
      </c>
      <c r="EG89" s="2" t="s">
        <v>214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235</v>
      </c>
      <c r="EQ89" s="2" t="s">
        <v>587</v>
      </c>
      <c r="ER89" s="2" t="s">
        <v>1487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235</v>
      </c>
      <c r="FC89" s="2" t="s">
        <v>589</v>
      </c>
      <c r="FD89" s="2" t="s">
        <v>632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235</v>
      </c>
      <c r="FO89" s="2" t="s">
        <v>296</v>
      </c>
      <c r="FP89" s="2" t="s">
        <v>1488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235</v>
      </c>
      <c r="GA89" s="2" t="s">
        <v>836</v>
      </c>
      <c r="GB89" s="2" t="s">
        <v>1489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253</v>
      </c>
      <c r="GL89" s="2" t="s">
        <v>235</v>
      </c>
      <c r="GM89" s="2" t="s">
        <v>202</v>
      </c>
      <c r="GN89" s="2" t="s">
        <v>202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253</v>
      </c>
      <c r="GX89" s="2" t="s">
        <v>235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235</v>
      </c>
      <c r="HK89" s="2" t="s">
        <v>1485</v>
      </c>
      <c r="HL89" s="2" t="s">
        <v>1490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404</v>
      </c>
      <c r="HV89" s="2" t="s">
        <v>235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235</v>
      </c>
      <c r="II89" s="2" t="s">
        <v>238</v>
      </c>
      <c r="IJ89" s="2" t="s">
        <v>660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231</v>
      </c>
      <c r="IT89" s="2" t="s">
        <v>235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253</v>
      </c>
      <c r="JF89" s="2" t="s">
        <v>235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242</v>
      </c>
      <c r="JR89" s="2" t="s">
        <v>235</v>
      </c>
      <c r="JS89" s="2" t="s">
        <v>202</v>
      </c>
      <c r="JT89" s="2" t="s">
        <v>202</v>
      </c>
      <c r="JU89" s="2" t="s">
        <v>214</v>
      </c>
      <c r="JV89" s="2" t="s">
        <v>509</v>
      </c>
      <c r="JW89" s="4"/>
      <c r="JX89" s="8"/>
      <c r="JY89" s="4"/>
      <c r="JZ89" s="8"/>
      <c r="KA89" s="7"/>
      <c r="KB89" s="7"/>
      <c r="KC89" s="2" t="s">
        <v>202</v>
      </c>
      <c r="KD89" s="2" t="s">
        <v>202</v>
      </c>
      <c r="KE89" s="2" t="s">
        <v>202</v>
      </c>
      <c r="KF89" s="2" t="s">
        <v>202</v>
      </c>
      <c r="KG89" s="2" t="s">
        <v>202</v>
      </c>
      <c r="KH89" s="2" t="s">
        <v>202</v>
      </c>
      <c r="KI89" s="4"/>
      <c r="KJ89" s="8"/>
      <c r="KK89" s="4"/>
      <c r="KL89" s="8"/>
      <c r="KM89" s="7"/>
      <c r="KN89" s="7"/>
      <c r="KO89" s="2" t="s">
        <v>212</v>
      </c>
      <c r="KP89" s="2" t="s">
        <v>235</v>
      </c>
      <c r="KQ89" s="2" t="s">
        <v>595</v>
      </c>
      <c r="KR89" s="2" t="s">
        <v>1491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235</v>
      </c>
      <c r="LC89" s="2" t="s">
        <v>1282</v>
      </c>
      <c r="LD89" s="2" t="s">
        <v>1492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212</v>
      </c>
      <c r="LN89" s="2" t="s">
        <v>235</v>
      </c>
      <c r="LO89" s="2" t="s">
        <v>597</v>
      </c>
      <c r="LP89" s="2" t="s">
        <v>1493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235</v>
      </c>
      <c r="MA89" s="2" t="s">
        <v>1361</v>
      </c>
      <c r="MB89" s="2" t="s">
        <v>1494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231</v>
      </c>
      <c r="ML89" s="2" t="s">
        <v>235</v>
      </c>
      <c r="MM89" s="2" t="s">
        <v>202</v>
      </c>
      <c r="MN89" s="2" t="s">
        <v>202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253</v>
      </c>
      <c r="MX89" s="2" t="s">
        <v>235</v>
      </c>
      <c r="MY89" s="2" t="s">
        <v>202</v>
      </c>
      <c r="MZ89" s="2" t="s">
        <v>202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212</v>
      </c>
      <c r="NJ89" s="2" t="s">
        <v>235</v>
      </c>
      <c r="NK89" s="2" t="s">
        <v>600</v>
      </c>
      <c r="NL89" s="2" t="s">
        <v>1495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202</v>
      </c>
      <c r="NV89" s="2" t="s">
        <v>202</v>
      </c>
      <c r="NW89" s="2" t="s">
        <v>202</v>
      </c>
      <c r="NX89" s="2" t="s">
        <v>202</v>
      </c>
      <c r="NY89" s="2" t="s">
        <v>202</v>
      </c>
      <c r="NZ89" s="2" t="s">
        <v>202</v>
      </c>
      <c r="OA89" s="4"/>
      <c r="OB89" s="8"/>
      <c r="OC89" s="4"/>
      <c r="OD89" s="8"/>
      <c r="OE89" s="7"/>
      <c r="OF89" s="7"/>
      <c r="OG89" s="2" t="s">
        <v>253</v>
      </c>
      <c r="OH89" s="2" t="s">
        <v>235</v>
      </c>
      <c r="OI89" s="2" t="s">
        <v>202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202</v>
      </c>
      <c r="PF89" s="2" t="s">
        <v>202</v>
      </c>
      <c r="PG89" s="2" t="s">
        <v>202</v>
      </c>
      <c r="PH89" s="2" t="s">
        <v>202</v>
      </c>
      <c r="PI89" s="2" t="s">
        <v>202</v>
      </c>
      <c r="PJ89" s="2" t="s">
        <v>202</v>
      </c>
      <c r="PK89" s="4"/>
      <c r="PL89" s="8"/>
      <c r="PM89" s="4"/>
      <c r="PN89" s="8"/>
      <c r="PO89" s="7"/>
      <c r="PP89" s="7"/>
      <c r="PQ89" s="2" t="s">
        <v>212</v>
      </c>
      <c r="PR89" s="2" t="s">
        <v>235</v>
      </c>
      <c r="PS89" s="2" t="s">
        <v>602</v>
      </c>
      <c r="PT89" s="2" t="s">
        <v>663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253</v>
      </c>
      <c r="QD89" s="2" t="s">
        <v>235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235</v>
      </c>
      <c r="QQ89" s="2" t="s">
        <v>320</v>
      </c>
      <c r="QR89" s="2" t="s">
        <v>1496</v>
      </c>
      <c r="QS89" s="2" t="s">
        <v>214</v>
      </c>
      <c r="QT89" s="2" t="s">
        <v>202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1497</v>
      </c>
      <c r="B90" s="2" t="s">
        <v>191</v>
      </c>
      <c r="C90" s="2" t="s">
        <v>192</v>
      </c>
      <c r="D90" s="2" t="s">
        <v>193</v>
      </c>
      <c r="E90" s="2" t="s">
        <v>1346</v>
      </c>
      <c r="F90" s="2" t="s">
        <v>1409</v>
      </c>
      <c r="G90" s="2" t="s">
        <v>1409</v>
      </c>
      <c r="H90" s="2" t="s">
        <v>1409</v>
      </c>
      <c r="I90" s="2" t="s">
        <v>1410</v>
      </c>
      <c r="J90" s="2" t="s">
        <v>256</v>
      </c>
      <c r="K90" s="2" t="s">
        <v>621</v>
      </c>
      <c r="L90" s="3">
        <v>75</v>
      </c>
      <c r="M90" s="3">
        <v>78.74</v>
      </c>
      <c r="N90" s="3">
        <v>149.99</v>
      </c>
      <c r="O90" s="2" t="s">
        <v>530</v>
      </c>
      <c r="P90" s="2" t="s">
        <v>394</v>
      </c>
      <c r="Q90" s="2" t="s">
        <v>201</v>
      </c>
      <c r="R90" s="2" t="s">
        <v>202</v>
      </c>
      <c r="S90" s="2" t="s">
        <v>1479</v>
      </c>
      <c r="T90" s="2" t="s">
        <v>202</v>
      </c>
      <c r="U90" s="2" t="s">
        <v>202</v>
      </c>
      <c r="V90" s="2" t="s">
        <v>701</v>
      </c>
      <c r="W90" s="2" t="s">
        <v>1227</v>
      </c>
      <c r="X90" s="2" t="s">
        <v>575</v>
      </c>
      <c r="Y90" s="2" t="s">
        <v>576</v>
      </c>
      <c r="Z90" s="4">
        <v>385</v>
      </c>
      <c r="AA90" s="4">
        <f>=ROUNDDOWN(226.470588235294,0)</f>
      </c>
      <c r="AB90" s="5">
        <v>1.7</v>
      </c>
      <c r="AC90" s="2" t="s">
        <v>202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/>
      <c r="AQ90" s="8"/>
      <c r="AR90" s="4">
        <v>6</v>
      </c>
      <c r="AS90" s="8">
        <v>445.8</v>
      </c>
      <c r="AT90" s="7">
        <v>-1</v>
      </c>
      <c r="AU90" s="7">
        <v>-1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/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/>
      <c r="BK90" s="8"/>
      <c r="BL90" s="2" t="s">
        <v>1498</v>
      </c>
      <c r="BM90" s="7"/>
      <c r="BN90" s="7"/>
      <c r="BO90" s="4"/>
      <c r="BP90" s="8"/>
      <c r="BQ90" s="4">
        <v>1</v>
      </c>
      <c r="BR90" s="8">
        <v>83.93</v>
      </c>
      <c r="BS90" s="7">
        <v>-1</v>
      </c>
      <c r="BT90" s="7">
        <v>-1</v>
      </c>
      <c r="BU90" s="2" t="s">
        <v>212</v>
      </c>
      <c r="BV90" s="2" t="s">
        <v>199</v>
      </c>
      <c r="BW90" s="2" t="s">
        <v>202</v>
      </c>
      <c r="BX90" s="2" t="s">
        <v>675</v>
      </c>
      <c r="BY90" s="2" t="s">
        <v>214</v>
      </c>
      <c r="BZ90" s="2" t="s">
        <v>202</v>
      </c>
      <c r="CA90" s="4"/>
      <c r="CB90" s="8"/>
      <c r="CC90" s="4"/>
      <c r="CD90" s="8"/>
      <c r="CE90" s="7"/>
      <c r="CF90" s="7"/>
      <c r="CG90" s="2" t="s">
        <v>212</v>
      </c>
      <c r="CH90" s="2" t="s">
        <v>199</v>
      </c>
      <c r="CI90" s="2" t="s">
        <v>579</v>
      </c>
      <c r="CJ90" s="2" t="s">
        <v>652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199</v>
      </c>
      <c r="CU90" s="2" t="s">
        <v>980</v>
      </c>
      <c r="CV90" s="2" t="s">
        <v>316</v>
      </c>
      <c r="CW90" s="2" t="s">
        <v>214</v>
      </c>
      <c r="CX90" s="2" t="s">
        <v>202</v>
      </c>
      <c r="CY90" s="4"/>
      <c r="CZ90" s="8"/>
      <c r="DA90" s="4">
        <v>2</v>
      </c>
      <c r="DB90" s="8">
        <v>119.33</v>
      </c>
      <c r="DC90" s="7">
        <v>-1</v>
      </c>
      <c r="DD90" s="7">
        <v>-1</v>
      </c>
      <c r="DE90" s="2" t="s">
        <v>212</v>
      </c>
      <c r="DF90" s="2" t="s">
        <v>199</v>
      </c>
      <c r="DG90" s="2" t="s">
        <v>1482</v>
      </c>
      <c r="DH90" s="2" t="s">
        <v>1499</v>
      </c>
      <c r="DI90" s="2" t="s">
        <v>509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583</v>
      </c>
      <c r="DT90" s="2" t="s">
        <v>1500</v>
      </c>
      <c r="DU90" s="2" t="s">
        <v>214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199</v>
      </c>
      <c r="EE90" s="2" t="s">
        <v>1485</v>
      </c>
      <c r="EF90" s="2" t="s">
        <v>689</v>
      </c>
      <c r="EG90" s="2" t="s">
        <v>214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199</v>
      </c>
      <c r="EQ90" s="2" t="s">
        <v>587</v>
      </c>
      <c r="ER90" s="2" t="s">
        <v>1487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199</v>
      </c>
      <c r="FC90" s="2" t="s">
        <v>589</v>
      </c>
      <c r="FD90" s="2" t="s">
        <v>1380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296</v>
      </c>
      <c r="FP90" s="2" t="s">
        <v>1501</v>
      </c>
      <c r="FQ90" s="2" t="s">
        <v>214</v>
      </c>
      <c r="FR90" s="2" t="s">
        <v>202</v>
      </c>
      <c r="FS90" s="4"/>
      <c r="FT90" s="8"/>
      <c r="FU90" s="4">
        <v>1</v>
      </c>
      <c r="FV90" s="8">
        <v>85.04</v>
      </c>
      <c r="FW90" s="7">
        <v>-1</v>
      </c>
      <c r="FX90" s="7">
        <v>-1</v>
      </c>
      <c r="FY90" s="2" t="s">
        <v>212</v>
      </c>
      <c r="FZ90" s="2" t="s">
        <v>199</v>
      </c>
      <c r="GA90" s="2" t="s">
        <v>836</v>
      </c>
      <c r="GB90" s="2" t="s">
        <v>842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253</v>
      </c>
      <c r="GL90" s="2" t="s">
        <v>199</v>
      </c>
      <c r="GM90" s="2" t="s">
        <v>202</v>
      </c>
      <c r="GN90" s="2" t="s">
        <v>202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253</v>
      </c>
      <c r="GX90" s="2" t="s">
        <v>199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1485</v>
      </c>
      <c r="HL90" s="2" t="s">
        <v>1495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404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>
        <v>1</v>
      </c>
      <c r="ID90" s="8">
        <v>78.75</v>
      </c>
      <c r="IE90" s="7">
        <v>-1</v>
      </c>
      <c r="IF90" s="7">
        <v>-1</v>
      </c>
      <c r="IG90" s="2" t="s">
        <v>212</v>
      </c>
      <c r="IH90" s="2" t="s">
        <v>199</v>
      </c>
      <c r="II90" s="2" t="s">
        <v>238</v>
      </c>
      <c r="IJ90" s="2" t="s">
        <v>1067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231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253</v>
      </c>
      <c r="JF90" s="2" t="s">
        <v>199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242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202</v>
      </c>
      <c r="KD90" s="2" t="s">
        <v>202</v>
      </c>
      <c r="KE90" s="2" t="s">
        <v>202</v>
      </c>
      <c r="KF90" s="2" t="s">
        <v>202</v>
      </c>
      <c r="KG90" s="2" t="s">
        <v>202</v>
      </c>
      <c r="KH90" s="2" t="s">
        <v>202</v>
      </c>
      <c r="KI90" s="4"/>
      <c r="KJ90" s="8"/>
      <c r="KK90" s="4"/>
      <c r="KL90" s="8"/>
      <c r="KM90" s="7"/>
      <c r="KN90" s="7"/>
      <c r="KO90" s="2" t="s">
        <v>212</v>
      </c>
      <c r="KP90" s="2" t="s">
        <v>235</v>
      </c>
      <c r="KQ90" s="2" t="s">
        <v>595</v>
      </c>
      <c r="KR90" s="2" t="s">
        <v>1424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235</v>
      </c>
      <c r="LC90" s="2" t="s">
        <v>308</v>
      </c>
      <c r="LD90" s="2" t="s">
        <v>1502</v>
      </c>
      <c r="LE90" s="2" t="s">
        <v>214</v>
      </c>
      <c r="LF90" s="2" t="s">
        <v>202</v>
      </c>
      <c r="LG90" s="4"/>
      <c r="LH90" s="8"/>
      <c r="LI90" s="4">
        <v>1</v>
      </c>
      <c r="LJ90" s="8">
        <v>78.75</v>
      </c>
      <c r="LK90" s="7">
        <v>-1</v>
      </c>
      <c r="LL90" s="7">
        <v>-1</v>
      </c>
      <c r="LM90" s="2" t="s">
        <v>212</v>
      </c>
      <c r="LN90" s="2" t="s">
        <v>199</v>
      </c>
      <c r="LO90" s="2" t="s">
        <v>597</v>
      </c>
      <c r="LP90" s="2" t="s">
        <v>1232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199</v>
      </c>
      <c r="MA90" s="2" t="s">
        <v>1361</v>
      </c>
      <c r="MB90" s="2" t="s">
        <v>1503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231</v>
      </c>
      <c r="ML90" s="2" t="s">
        <v>199</v>
      </c>
      <c r="MM90" s="2" t="s">
        <v>202</v>
      </c>
      <c r="MN90" s="2" t="s">
        <v>202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253</v>
      </c>
      <c r="MX90" s="2" t="s">
        <v>199</v>
      </c>
      <c r="MY90" s="2" t="s">
        <v>202</v>
      </c>
      <c r="MZ90" s="2" t="s">
        <v>202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212</v>
      </c>
      <c r="NJ90" s="2" t="s">
        <v>250</v>
      </c>
      <c r="NK90" s="2" t="s">
        <v>600</v>
      </c>
      <c r="NL90" s="2" t="s">
        <v>1504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202</v>
      </c>
      <c r="NV90" s="2" t="s">
        <v>202</v>
      </c>
      <c r="NW90" s="2" t="s">
        <v>202</v>
      </c>
      <c r="NX90" s="2" t="s">
        <v>202</v>
      </c>
      <c r="NY90" s="2" t="s">
        <v>202</v>
      </c>
      <c r="NZ90" s="2" t="s">
        <v>202</v>
      </c>
      <c r="OA90" s="4"/>
      <c r="OB90" s="8"/>
      <c r="OC90" s="4"/>
      <c r="OD90" s="8"/>
      <c r="OE90" s="7"/>
      <c r="OF90" s="7"/>
      <c r="OG90" s="2" t="s">
        <v>253</v>
      </c>
      <c r="OH90" s="2" t="s">
        <v>199</v>
      </c>
      <c r="OI90" s="2" t="s">
        <v>202</v>
      </c>
      <c r="OJ90" s="2" t="s">
        <v>202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202</v>
      </c>
      <c r="PF90" s="2" t="s">
        <v>202</v>
      </c>
      <c r="PG90" s="2" t="s">
        <v>202</v>
      </c>
      <c r="PH90" s="2" t="s">
        <v>202</v>
      </c>
      <c r="PI90" s="2" t="s">
        <v>202</v>
      </c>
      <c r="PJ90" s="2" t="s">
        <v>202</v>
      </c>
      <c r="PK90" s="4"/>
      <c r="PL90" s="8"/>
      <c r="PM90" s="4"/>
      <c r="PN90" s="8"/>
      <c r="PO90" s="7"/>
      <c r="PP90" s="7"/>
      <c r="PQ90" s="2" t="s">
        <v>212</v>
      </c>
      <c r="PR90" s="2" t="s">
        <v>235</v>
      </c>
      <c r="PS90" s="2" t="s">
        <v>602</v>
      </c>
      <c r="PT90" s="2" t="s">
        <v>1505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253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235</v>
      </c>
      <c r="QQ90" s="2" t="s">
        <v>320</v>
      </c>
      <c r="QR90" s="2" t="s">
        <v>321</v>
      </c>
      <c r="QS90" s="2" t="s">
        <v>214</v>
      </c>
      <c r="QT90" s="2" t="s">
        <v>202</v>
      </c>
      <c r="QU90" s="4">
        <v>177</v>
      </c>
      <c r="QV90" s="4">
        <v>135</v>
      </c>
      <c r="QW90" s="4"/>
      <c r="QX90" s="4"/>
      <c r="QY90" s="4">
        <v>73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1506</v>
      </c>
      <c r="B91" s="2" t="s">
        <v>191</v>
      </c>
      <c r="C91" s="2" t="s">
        <v>192</v>
      </c>
      <c r="D91" s="2" t="s">
        <v>193</v>
      </c>
      <c r="E91" s="2" t="s">
        <v>1346</v>
      </c>
      <c r="F91" s="2" t="s">
        <v>569</v>
      </c>
      <c r="G91" s="2" t="s">
        <v>569</v>
      </c>
      <c r="H91" s="2" t="s">
        <v>569</v>
      </c>
      <c r="I91" s="2" t="s">
        <v>1507</v>
      </c>
      <c r="J91" s="2" t="s">
        <v>197</v>
      </c>
      <c r="K91" s="2" t="s">
        <v>393</v>
      </c>
      <c r="L91" s="3">
        <v>54</v>
      </c>
      <c r="M91" s="3">
        <v>56.7</v>
      </c>
      <c r="N91" s="3">
        <v>109.99</v>
      </c>
      <c r="O91" s="2" t="s">
        <v>199</v>
      </c>
      <c r="P91" s="2" t="s">
        <v>1126</v>
      </c>
      <c r="Q91" s="2" t="s">
        <v>201</v>
      </c>
      <c r="R91" s="2" t="s">
        <v>202</v>
      </c>
      <c r="S91" s="2" t="s">
        <v>1508</v>
      </c>
      <c r="T91" s="2" t="s">
        <v>202</v>
      </c>
      <c r="U91" s="2" t="s">
        <v>202</v>
      </c>
      <c r="V91" s="2" t="s">
        <v>574</v>
      </c>
      <c r="W91" s="2" t="s">
        <v>430</v>
      </c>
      <c r="X91" s="2" t="s">
        <v>575</v>
      </c>
      <c r="Y91" s="2" t="s">
        <v>1509</v>
      </c>
      <c r="Z91" s="4"/>
      <c r="AA91" s="4">
        <f>=ROUNDDOWN({0},0)</f>
      </c>
      <c r="AB91" s="5">
        <v>4.3</v>
      </c>
      <c r="AC91" s="2" t="s">
        <v>202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3</v>
      </c>
      <c r="AS91" s="8">
        <v>196.46</v>
      </c>
      <c r="AT91" s="7">
        <v>-1</v>
      </c>
      <c r="AU91" s="7">
        <v>-1</v>
      </c>
      <c r="AV91" s="4">
        <v>2</v>
      </c>
      <c r="AW91" s="8">
        <v>145.14</v>
      </c>
      <c r="AX91" s="4">
        <v>12</v>
      </c>
      <c r="AY91" s="8">
        <v>931.51</v>
      </c>
      <c r="AZ91" s="7">
        <v>-0.8333</v>
      </c>
      <c r="BA91" s="7">
        <v>-0.8442</v>
      </c>
      <c r="BB91" s="7"/>
      <c r="BC91" s="4">
        <v>2</v>
      </c>
      <c r="BD91" s="8">
        <v>145.14</v>
      </c>
      <c r="BE91" s="4">
        <v>12</v>
      </c>
      <c r="BF91" s="8">
        <v>931.51</v>
      </c>
      <c r="BG91" s="7">
        <v>-0.8333</v>
      </c>
      <c r="BH91" s="7">
        <v>-0.8442</v>
      </c>
      <c r="BI91" s="7">
        <v>1</v>
      </c>
      <c r="BJ91" s="4"/>
      <c r="BK91" s="8"/>
      <c r="BL91" s="2" t="s">
        <v>1510</v>
      </c>
      <c r="BM91" s="7"/>
      <c r="BN91" s="7"/>
      <c r="BO91" s="4"/>
      <c r="BP91" s="8"/>
      <c r="BQ91" s="4">
        <v>2</v>
      </c>
      <c r="BR91" s="8">
        <v>133.22</v>
      </c>
      <c r="BS91" s="7">
        <v>-1</v>
      </c>
      <c r="BT91" s="7">
        <v>-1</v>
      </c>
      <c r="BU91" s="2" t="s">
        <v>212</v>
      </c>
      <c r="BV91" s="2" t="s">
        <v>199</v>
      </c>
      <c r="BW91" s="2" t="s">
        <v>202</v>
      </c>
      <c r="BX91" s="2" t="s">
        <v>1511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1512</v>
      </c>
      <c r="CJ91" s="2" t="s">
        <v>470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199</v>
      </c>
      <c r="CU91" s="2" t="s">
        <v>435</v>
      </c>
      <c r="CV91" s="2" t="s">
        <v>1392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1513</v>
      </c>
      <c r="DH91" s="2" t="s">
        <v>1514</v>
      </c>
      <c r="DI91" s="2" t="s">
        <v>214</v>
      </c>
      <c r="DJ91" s="2" t="s">
        <v>202</v>
      </c>
      <c r="DK91" s="4"/>
      <c r="DL91" s="8"/>
      <c r="DM91" s="4">
        <v>1</v>
      </c>
      <c r="DN91" s="8">
        <v>63.24</v>
      </c>
      <c r="DO91" s="7">
        <v>-1</v>
      </c>
      <c r="DP91" s="7">
        <v>-1</v>
      </c>
      <c r="DQ91" s="2" t="s">
        <v>212</v>
      </c>
      <c r="DR91" s="2" t="s">
        <v>199</v>
      </c>
      <c r="DS91" s="2" t="s">
        <v>1515</v>
      </c>
      <c r="DT91" s="2" t="s">
        <v>1516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235</v>
      </c>
      <c r="EE91" s="2" t="s">
        <v>1517</v>
      </c>
      <c r="EF91" s="2" t="s">
        <v>1518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1519</v>
      </c>
      <c r="ER91" s="2" t="s">
        <v>1520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1521</v>
      </c>
      <c r="FD91" s="2" t="s">
        <v>1522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436</v>
      </c>
      <c r="FP91" s="2" t="s">
        <v>1523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448</v>
      </c>
      <c r="GB91" s="2" t="s">
        <v>1524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231</v>
      </c>
      <c r="GL91" s="2" t="s">
        <v>199</v>
      </c>
      <c r="GM91" s="2" t="s">
        <v>202</v>
      </c>
      <c r="GN91" s="2" t="s">
        <v>202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212</v>
      </c>
      <c r="GX91" s="2" t="s">
        <v>199</v>
      </c>
      <c r="GY91" s="2" t="s">
        <v>232</v>
      </c>
      <c r="GZ91" s="2" t="s">
        <v>636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199</v>
      </c>
      <c r="HK91" s="2" t="s">
        <v>1517</v>
      </c>
      <c r="HL91" s="2" t="s">
        <v>1525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235</v>
      </c>
      <c r="HW91" s="2" t="s">
        <v>302</v>
      </c>
      <c r="HX91" s="2" t="s">
        <v>1281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238</v>
      </c>
      <c r="IJ91" s="2" t="s">
        <v>1256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212</v>
      </c>
      <c r="IT91" s="2" t="s">
        <v>199</v>
      </c>
      <c r="IU91" s="2" t="s">
        <v>594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253</v>
      </c>
      <c r="JF91" s="2" t="s">
        <v>199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242</v>
      </c>
      <c r="JR91" s="2" t="s">
        <v>199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202</v>
      </c>
      <c r="KD91" s="2" t="s">
        <v>202</v>
      </c>
      <c r="KE91" s="2" t="s">
        <v>202</v>
      </c>
      <c r="KF91" s="2" t="s">
        <v>202</v>
      </c>
      <c r="KG91" s="2" t="s">
        <v>202</v>
      </c>
      <c r="KH91" s="2" t="s">
        <v>202</v>
      </c>
      <c r="KI91" s="4"/>
      <c r="KJ91" s="8"/>
      <c r="KK91" s="4"/>
      <c r="KL91" s="8"/>
      <c r="KM91" s="7"/>
      <c r="KN91" s="7"/>
      <c r="KO91" s="2" t="s">
        <v>212</v>
      </c>
      <c r="KP91" s="2" t="s">
        <v>235</v>
      </c>
      <c r="KQ91" s="2" t="s">
        <v>640</v>
      </c>
      <c r="KR91" s="2" t="s">
        <v>962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242</v>
      </c>
      <c r="LB91" s="2" t="s">
        <v>199</v>
      </c>
      <c r="LC91" s="2" t="s">
        <v>202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212</v>
      </c>
      <c r="LN91" s="2" t="s">
        <v>199</v>
      </c>
      <c r="LO91" s="2" t="s">
        <v>595</v>
      </c>
      <c r="LP91" s="2" t="s">
        <v>1526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231</v>
      </c>
      <c r="LZ91" s="2" t="s">
        <v>199</v>
      </c>
      <c r="MA91" s="2" t="s">
        <v>202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404</v>
      </c>
      <c r="ML91" s="2" t="s">
        <v>235</v>
      </c>
      <c r="MM91" s="2" t="s">
        <v>1527</v>
      </c>
      <c r="MN91" s="2" t="s">
        <v>1528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253</v>
      </c>
      <c r="MX91" s="2" t="s">
        <v>199</v>
      </c>
      <c r="MY91" s="2" t="s">
        <v>202</v>
      </c>
      <c r="MZ91" s="2" t="s">
        <v>202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212</v>
      </c>
      <c r="NJ91" s="2" t="s">
        <v>250</v>
      </c>
      <c r="NK91" s="2" t="s">
        <v>1529</v>
      </c>
      <c r="NL91" s="2" t="s">
        <v>1530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202</v>
      </c>
      <c r="NV91" s="2" t="s">
        <v>202</v>
      </c>
      <c r="NW91" s="2" t="s">
        <v>202</v>
      </c>
      <c r="NX91" s="2" t="s">
        <v>202</v>
      </c>
      <c r="NY91" s="2" t="s">
        <v>202</v>
      </c>
      <c r="NZ91" s="2" t="s">
        <v>202</v>
      </c>
      <c r="OA91" s="4"/>
      <c r="OB91" s="8"/>
      <c r="OC91" s="4"/>
      <c r="OD91" s="8"/>
      <c r="OE91" s="7"/>
      <c r="OF91" s="7"/>
      <c r="OG91" s="2" t="s">
        <v>253</v>
      </c>
      <c r="OH91" s="2" t="s">
        <v>199</v>
      </c>
      <c r="OI91" s="2" t="s">
        <v>202</v>
      </c>
      <c r="OJ91" s="2" t="s">
        <v>202</v>
      </c>
      <c r="OK91" s="2" t="s">
        <v>214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199</v>
      </c>
      <c r="OU91" s="2" t="s">
        <v>254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202</v>
      </c>
      <c r="PF91" s="2" t="s">
        <v>202</v>
      </c>
      <c r="PG91" s="2" t="s">
        <v>202</v>
      </c>
      <c r="PH91" s="2" t="s">
        <v>202</v>
      </c>
      <c r="PI91" s="2" t="s">
        <v>202</v>
      </c>
      <c r="PJ91" s="2" t="s">
        <v>202</v>
      </c>
      <c r="PK91" s="4"/>
      <c r="PL91" s="8"/>
      <c r="PM91" s="4"/>
      <c r="PN91" s="8"/>
      <c r="PO91" s="7"/>
      <c r="PP91" s="7"/>
      <c r="PQ91" s="2" t="s">
        <v>212</v>
      </c>
      <c r="PR91" s="2" t="s">
        <v>235</v>
      </c>
      <c r="PS91" s="2" t="s">
        <v>1530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253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235</v>
      </c>
      <c r="QQ91" s="2" t="s">
        <v>325</v>
      </c>
      <c r="QR91" s="2" t="s">
        <v>202</v>
      </c>
      <c r="QS91" s="2" t="s">
        <v>214</v>
      </c>
      <c r="QT91" s="2" t="s">
        <v>202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1531</v>
      </c>
      <c r="B92" s="2" t="s">
        <v>191</v>
      </c>
      <c r="C92" s="2" t="s">
        <v>192</v>
      </c>
      <c r="D92" s="2" t="s">
        <v>193</v>
      </c>
      <c r="E92" s="2" t="s">
        <v>1346</v>
      </c>
      <c r="F92" s="2" t="s">
        <v>569</v>
      </c>
      <c r="G92" s="2" t="s">
        <v>569</v>
      </c>
      <c r="H92" s="2" t="s">
        <v>569</v>
      </c>
      <c r="I92" s="2" t="s">
        <v>1507</v>
      </c>
      <c r="J92" s="2" t="s">
        <v>256</v>
      </c>
      <c r="K92" s="2" t="s">
        <v>393</v>
      </c>
      <c r="L92" s="3">
        <v>67.5</v>
      </c>
      <c r="M92" s="3">
        <v>70.88</v>
      </c>
      <c r="N92" s="3">
        <v>139.99</v>
      </c>
      <c r="O92" s="2" t="s">
        <v>199</v>
      </c>
      <c r="P92" s="2" t="s">
        <v>1126</v>
      </c>
      <c r="Q92" s="2" t="s">
        <v>201</v>
      </c>
      <c r="R92" s="2" t="s">
        <v>202</v>
      </c>
      <c r="S92" s="2" t="s">
        <v>1508</v>
      </c>
      <c r="T92" s="2" t="s">
        <v>202</v>
      </c>
      <c r="U92" s="2" t="s">
        <v>202</v>
      </c>
      <c r="V92" s="2" t="s">
        <v>574</v>
      </c>
      <c r="W92" s="2" t="s">
        <v>430</v>
      </c>
      <c r="X92" s="2" t="s">
        <v>575</v>
      </c>
      <c r="Y92" s="2" t="s">
        <v>1509</v>
      </c>
      <c r="Z92" s="4">
        <v>42</v>
      </c>
      <c r="AA92" s="4">
        <f>=ROUNDDOWN(7,0)</f>
      </c>
      <c r="AB92" s="5">
        <v>6</v>
      </c>
      <c r="AC92" s="2" t="s">
        <v>202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2</v>
      </c>
      <c r="AQ92" s="8">
        <v>145.14</v>
      </c>
      <c r="AR92" s="4">
        <v>9</v>
      </c>
      <c r="AS92" s="8">
        <v>735.05</v>
      </c>
      <c r="AT92" s="7">
        <v>-0.7778</v>
      </c>
      <c r="AU92" s="7">
        <v>-0.8025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1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2</v>
      </c>
      <c r="BK92" s="8">
        <v>145.14</v>
      </c>
      <c r="BL92" s="2" t="s">
        <v>1532</v>
      </c>
      <c r="BM92" s="7">
        <v>1</v>
      </c>
      <c r="BN92" s="7">
        <v>1</v>
      </c>
      <c r="BO92" s="4">
        <v>1</v>
      </c>
      <c r="BP92" s="8">
        <v>65.14</v>
      </c>
      <c r="BQ92" s="4">
        <v>7</v>
      </c>
      <c r="BR92" s="8">
        <v>570.01</v>
      </c>
      <c r="BS92" s="7">
        <v>-0.8571</v>
      </c>
      <c r="BT92" s="7">
        <v>-0.8857</v>
      </c>
      <c r="BU92" s="2" t="s">
        <v>212</v>
      </c>
      <c r="BV92" s="2" t="s">
        <v>199</v>
      </c>
      <c r="BW92" s="2" t="s">
        <v>202</v>
      </c>
      <c r="BX92" s="2" t="s">
        <v>1533</v>
      </c>
      <c r="BY92" s="2" t="s">
        <v>214</v>
      </c>
      <c r="BZ92" s="2" t="s">
        <v>202</v>
      </c>
      <c r="CA92" s="4">
        <v>1</v>
      </c>
      <c r="CB92" s="8">
        <v>80</v>
      </c>
      <c r="CC92" s="4">
        <v>1</v>
      </c>
      <c r="CD92" s="8">
        <v>80</v>
      </c>
      <c r="CE92" s="7"/>
      <c r="CF92" s="7"/>
      <c r="CG92" s="2" t="s">
        <v>212</v>
      </c>
      <c r="CH92" s="2" t="s">
        <v>199</v>
      </c>
      <c r="CI92" s="2" t="s">
        <v>1512</v>
      </c>
      <c r="CJ92" s="2" t="s">
        <v>467</v>
      </c>
      <c r="CK92" s="2" t="s">
        <v>214</v>
      </c>
      <c r="CL92" s="2" t="s">
        <v>202</v>
      </c>
      <c r="CM92" s="4"/>
      <c r="CN92" s="8"/>
      <c r="CO92" s="4"/>
      <c r="CP92" s="8"/>
      <c r="CQ92" s="7"/>
      <c r="CR92" s="7"/>
      <c r="CS92" s="2" t="s">
        <v>212</v>
      </c>
      <c r="CT92" s="2" t="s">
        <v>199</v>
      </c>
      <c r="CU92" s="2" t="s">
        <v>435</v>
      </c>
      <c r="CV92" s="2" t="s">
        <v>1378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1513</v>
      </c>
      <c r="DH92" s="2" t="s">
        <v>1534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1515</v>
      </c>
      <c r="DT92" s="2" t="s">
        <v>1535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1517</v>
      </c>
      <c r="EF92" s="2" t="s">
        <v>1536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1519</v>
      </c>
      <c r="ER92" s="2" t="s">
        <v>1520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1521</v>
      </c>
      <c r="FD92" s="2" t="s">
        <v>1416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296</v>
      </c>
      <c r="FP92" s="2" t="s">
        <v>1392</v>
      </c>
      <c r="FQ92" s="2" t="s">
        <v>214</v>
      </c>
      <c r="FR92" s="2" t="s">
        <v>202</v>
      </c>
      <c r="FS92" s="4"/>
      <c r="FT92" s="8"/>
      <c r="FU92" s="4">
        <v>1</v>
      </c>
      <c r="FV92" s="8">
        <v>85.04</v>
      </c>
      <c r="FW92" s="7">
        <v>-1</v>
      </c>
      <c r="FX92" s="7">
        <v>-1</v>
      </c>
      <c r="FY92" s="2" t="s">
        <v>212</v>
      </c>
      <c r="FZ92" s="2" t="s">
        <v>199</v>
      </c>
      <c r="GA92" s="2" t="s">
        <v>1537</v>
      </c>
      <c r="GB92" s="2" t="s">
        <v>397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231</v>
      </c>
      <c r="GL92" s="2" t="s">
        <v>199</v>
      </c>
      <c r="GM92" s="2" t="s">
        <v>202</v>
      </c>
      <c r="GN92" s="2" t="s">
        <v>202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212</v>
      </c>
      <c r="GX92" s="2" t="s">
        <v>199</v>
      </c>
      <c r="GY92" s="2" t="s">
        <v>232</v>
      </c>
      <c r="GZ92" s="2" t="s">
        <v>1538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1517</v>
      </c>
      <c r="HL92" s="2" t="s">
        <v>301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235</v>
      </c>
      <c r="HW92" s="2" t="s">
        <v>400</v>
      </c>
      <c r="HX92" s="2" t="s">
        <v>1539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199</v>
      </c>
      <c r="II92" s="2" t="s">
        <v>238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212</v>
      </c>
      <c r="IT92" s="2" t="s">
        <v>199</v>
      </c>
      <c r="IU92" s="2" t="s">
        <v>370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253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242</v>
      </c>
      <c r="JR92" s="2" t="s">
        <v>199</v>
      </c>
      <c r="JS92" s="2" t="s">
        <v>202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202</v>
      </c>
      <c r="KD92" s="2" t="s">
        <v>202</v>
      </c>
      <c r="KE92" s="2" t="s">
        <v>202</v>
      </c>
      <c r="KF92" s="2" t="s">
        <v>202</v>
      </c>
      <c r="KG92" s="2" t="s">
        <v>202</v>
      </c>
      <c r="KH92" s="2" t="s">
        <v>202</v>
      </c>
      <c r="KI92" s="4"/>
      <c r="KJ92" s="8"/>
      <c r="KK92" s="4"/>
      <c r="KL92" s="8"/>
      <c r="KM92" s="7"/>
      <c r="KN92" s="7"/>
      <c r="KO92" s="2" t="s">
        <v>212</v>
      </c>
      <c r="KP92" s="2" t="s">
        <v>235</v>
      </c>
      <c r="KQ92" s="2" t="s">
        <v>640</v>
      </c>
      <c r="KR92" s="2" t="s">
        <v>663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242</v>
      </c>
      <c r="LB92" s="2" t="s">
        <v>199</v>
      </c>
      <c r="LC92" s="2" t="s">
        <v>202</v>
      </c>
      <c r="LD92" s="2" t="s">
        <v>202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212</v>
      </c>
      <c r="LN92" s="2" t="s">
        <v>199</v>
      </c>
      <c r="LO92" s="2" t="s">
        <v>595</v>
      </c>
      <c r="LP92" s="2" t="s">
        <v>1540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231</v>
      </c>
      <c r="LZ92" s="2" t="s">
        <v>199</v>
      </c>
      <c r="MA92" s="2" t="s">
        <v>202</v>
      </c>
      <c r="MB92" s="2" t="s">
        <v>202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404</v>
      </c>
      <c r="ML92" s="2" t="s">
        <v>235</v>
      </c>
      <c r="MM92" s="2" t="s">
        <v>1527</v>
      </c>
      <c r="MN92" s="2" t="s">
        <v>1541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253</v>
      </c>
      <c r="MX92" s="2" t="s">
        <v>199</v>
      </c>
      <c r="MY92" s="2" t="s">
        <v>202</v>
      </c>
      <c r="MZ92" s="2" t="s">
        <v>202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212</v>
      </c>
      <c r="NJ92" s="2" t="s">
        <v>250</v>
      </c>
      <c r="NK92" s="2" t="s">
        <v>1529</v>
      </c>
      <c r="NL92" s="2" t="s">
        <v>1516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202</v>
      </c>
      <c r="NV92" s="2" t="s">
        <v>202</v>
      </c>
      <c r="NW92" s="2" t="s">
        <v>202</v>
      </c>
      <c r="NX92" s="2" t="s">
        <v>202</v>
      </c>
      <c r="NY92" s="2" t="s">
        <v>202</v>
      </c>
      <c r="NZ92" s="2" t="s">
        <v>202</v>
      </c>
      <c r="OA92" s="4"/>
      <c r="OB92" s="8"/>
      <c r="OC92" s="4"/>
      <c r="OD92" s="8"/>
      <c r="OE92" s="7"/>
      <c r="OF92" s="7"/>
      <c r="OG92" s="2" t="s">
        <v>253</v>
      </c>
      <c r="OH92" s="2" t="s">
        <v>199</v>
      </c>
      <c r="OI92" s="2" t="s">
        <v>202</v>
      </c>
      <c r="OJ92" s="2" t="s">
        <v>202</v>
      </c>
      <c r="OK92" s="2" t="s">
        <v>214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199</v>
      </c>
      <c r="OU92" s="2" t="s">
        <v>254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202</v>
      </c>
      <c r="PF92" s="2" t="s">
        <v>202</v>
      </c>
      <c r="PG92" s="2" t="s">
        <v>202</v>
      </c>
      <c r="PH92" s="2" t="s">
        <v>202</v>
      </c>
      <c r="PI92" s="2" t="s">
        <v>202</v>
      </c>
      <c r="PJ92" s="2" t="s">
        <v>202</v>
      </c>
      <c r="PK92" s="4"/>
      <c r="PL92" s="8"/>
      <c r="PM92" s="4"/>
      <c r="PN92" s="8"/>
      <c r="PO92" s="7"/>
      <c r="PP92" s="7"/>
      <c r="PQ92" s="2" t="s">
        <v>212</v>
      </c>
      <c r="PR92" s="2" t="s">
        <v>235</v>
      </c>
      <c r="PS92" s="2" t="s">
        <v>1530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253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235</v>
      </c>
      <c r="QQ92" s="2" t="s">
        <v>325</v>
      </c>
      <c r="QR92" s="2" t="s">
        <v>202</v>
      </c>
      <c r="QS92" s="2" t="s">
        <v>214</v>
      </c>
      <c r="QT92" s="2" t="s">
        <v>202</v>
      </c>
      <c r="QU92" s="4">
        <v>42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1542</v>
      </c>
      <c r="B93" s="2" t="s">
        <v>191</v>
      </c>
      <c r="C93" s="2" t="s">
        <v>192</v>
      </c>
      <c r="D93" s="2" t="s">
        <v>193</v>
      </c>
      <c r="E93" s="2" t="s">
        <v>1346</v>
      </c>
      <c r="F93" s="2" t="s">
        <v>1543</v>
      </c>
      <c r="G93" s="2" t="s">
        <v>1543</v>
      </c>
      <c r="H93" s="2" t="s">
        <v>1543</v>
      </c>
      <c r="I93" s="2" t="s">
        <v>1544</v>
      </c>
      <c r="J93" s="2" t="s">
        <v>197</v>
      </c>
      <c r="K93" s="2" t="s">
        <v>621</v>
      </c>
      <c r="L93" s="3">
        <v>78.5</v>
      </c>
      <c r="M93" s="3">
        <v>82.43</v>
      </c>
      <c r="N93" s="3">
        <v>129.99</v>
      </c>
      <c r="O93" s="2" t="s">
        <v>530</v>
      </c>
      <c r="P93" s="2" t="s">
        <v>1545</v>
      </c>
      <c r="Q93" s="2" t="s">
        <v>201</v>
      </c>
      <c r="R93" s="2" t="s">
        <v>16</v>
      </c>
      <c r="S93" s="2" t="s">
        <v>202</v>
      </c>
      <c r="T93" s="2" t="s">
        <v>202</v>
      </c>
      <c r="U93" s="2" t="s">
        <v>205</v>
      </c>
      <c r="V93" s="2" t="s">
        <v>1546</v>
      </c>
      <c r="W93" s="2" t="s">
        <v>202</v>
      </c>
      <c r="X93" s="2" t="s">
        <v>202</v>
      </c>
      <c r="Y93" s="2" t="s">
        <v>1112</v>
      </c>
      <c r="Z93" s="4">
        <v>227</v>
      </c>
      <c r="AA93" s="4">
        <f>=ROUNDDOWN(227,0)</f>
      </c>
      <c r="AB93" s="5">
        <v>1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202</v>
      </c>
      <c r="AW93" s="8" t="s">
        <v>202</v>
      </c>
      <c r="AX93" s="4">
        <v>3</v>
      </c>
      <c r="AY93" s="8">
        <v>281.4</v>
      </c>
      <c r="AZ93" s="7" t="s">
        <v>202</v>
      </c>
      <c r="BA93" s="7" t="s">
        <v>202</v>
      </c>
      <c r="BB93" s="7"/>
      <c r="BC93" s="4" t="s">
        <v>202</v>
      </c>
      <c r="BD93" s="8" t="s">
        <v>202</v>
      </c>
      <c r="BE93" s="4">
        <v>3</v>
      </c>
      <c r="BF93" s="8">
        <v>281.4</v>
      </c>
      <c r="BG93" s="7" t="s">
        <v>202</v>
      </c>
      <c r="BH93" s="7" t="s">
        <v>202</v>
      </c>
      <c r="BI93" s="7"/>
      <c r="BJ93" s="4"/>
      <c r="BK93" s="8"/>
      <c r="BL93" s="2" t="s">
        <v>202</v>
      </c>
      <c r="BM93" s="7"/>
      <c r="BN93" s="7"/>
      <c r="BO93" s="4"/>
      <c r="BP93" s="8"/>
      <c r="BQ93" s="4"/>
      <c r="BR93" s="8"/>
      <c r="BS93" s="7"/>
      <c r="BT93" s="7"/>
      <c r="BU93" s="2" t="s">
        <v>212</v>
      </c>
      <c r="BV93" s="2" t="s">
        <v>199</v>
      </c>
      <c r="BW93" s="2" t="s">
        <v>202</v>
      </c>
      <c r="BX93" s="2" t="s">
        <v>202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202</v>
      </c>
      <c r="CH93" s="2" t="s">
        <v>202</v>
      </c>
      <c r="CI93" s="2" t="s">
        <v>202</v>
      </c>
      <c r="CJ93" s="2" t="s">
        <v>202</v>
      </c>
      <c r="CK93" s="2" t="s">
        <v>202</v>
      </c>
      <c r="CL93" s="2" t="s">
        <v>202</v>
      </c>
      <c r="CM93" s="4"/>
      <c r="CN93" s="8"/>
      <c r="CO93" s="4"/>
      <c r="CP93" s="8"/>
      <c r="CQ93" s="7"/>
      <c r="CR93" s="7"/>
      <c r="CS93" s="2" t="s">
        <v>202</v>
      </c>
      <c r="CT93" s="2" t="s">
        <v>202</v>
      </c>
      <c r="CU93" s="2" t="s">
        <v>202</v>
      </c>
      <c r="CV93" s="2" t="s">
        <v>202</v>
      </c>
      <c r="CW93" s="2" t="s">
        <v>202</v>
      </c>
      <c r="CX93" s="2" t="s">
        <v>202</v>
      </c>
      <c r="CY93" s="4"/>
      <c r="CZ93" s="8"/>
      <c r="DA93" s="4"/>
      <c r="DB93" s="8"/>
      <c r="DC93" s="7"/>
      <c r="DD93" s="7"/>
      <c r="DE93" s="2" t="s">
        <v>202</v>
      </c>
      <c r="DF93" s="2" t="s">
        <v>202</v>
      </c>
      <c r="DG93" s="2" t="s">
        <v>202</v>
      </c>
      <c r="DH93" s="2" t="s">
        <v>202</v>
      </c>
      <c r="DI93" s="2" t="s">
        <v>202</v>
      </c>
      <c r="DJ93" s="2" t="s">
        <v>202</v>
      </c>
      <c r="DK93" s="4"/>
      <c r="DL93" s="8"/>
      <c r="DM93" s="4"/>
      <c r="DN93" s="8"/>
      <c r="DO93" s="7"/>
      <c r="DP93" s="7"/>
      <c r="DQ93" s="2" t="s">
        <v>202</v>
      </c>
      <c r="DR93" s="2" t="s">
        <v>202</v>
      </c>
      <c r="DS93" s="2" t="s">
        <v>202</v>
      </c>
      <c r="DT93" s="2" t="s">
        <v>202</v>
      </c>
      <c r="DU93" s="2" t="s">
        <v>202</v>
      </c>
      <c r="DV93" s="2" t="s">
        <v>202</v>
      </c>
      <c r="DW93" s="4"/>
      <c r="DX93" s="8"/>
      <c r="DY93" s="4"/>
      <c r="DZ93" s="8"/>
      <c r="EA93" s="7"/>
      <c r="EB93" s="7"/>
      <c r="EC93" s="2" t="s">
        <v>202</v>
      </c>
      <c r="ED93" s="2" t="s">
        <v>202</v>
      </c>
      <c r="EE93" s="2" t="s">
        <v>202</v>
      </c>
      <c r="EF93" s="2" t="s">
        <v>202</v>
      </c>
      <c r="EG93" s="2" t="s">
        <v>202</v>
      </c>
      <c r="EH93" s="2" t="s">
        <v>202</v>
      </c>
      <c r="EI93" s="4"/>
      <c r="EJ93" s="8"/>
      <c r="EK93" s="4"/>
      <c r="EL93" s="8"/>
      <c r="EM93" s="7"/>
      <c r="EN93" s="7"/>
      <c r="EO93" s="2" t="s">
        <v>202</v>
      </c>
      <c r="EP93" s="2" t="s">
        <v>202</v>
      </c>
      <c r="EQ93" s="2" t="s">
        <v>202</v>
      </c>
      <c r="ER93" s="2" t="s">
        <v>202</v>
      </c>
      <c r="ES93" s="2" t="s">
        <v>202</v>
      </c>
      <c r="ET93" s="2" t="s">
        <v>202</v>
      </c>
      <c r="EU93" s="4"/>
      <c r="EV93" s="8"/>
      <c r="EW93" s="4"/>
      <c r="EX93" s="8"/>
      <c r="EY93" s="7"/>
      <c r="EZ93" s="7"/>
      <c r="FA93" s="2" t="s">
        <v>202</v>
      </c>
      <c r="FB93" s="2" t="s">
        <v>202</v>
      </c>
      <c r="FC93" s="2" t="s">
        <v>202</v>
      </c>
      <c r="FD93" s="2" t="s">
        <v>202</v>
      </c>
      <c r="FE93" s="2" t="s">
        <v>202</v>
      </c>
      <c r="FF93" s="2" t="s">
        <v>202</v>
      </c>
      <c r="FG93" s="4"/>
      <c r="FH93" s="8"/>
      <c r="FI93" s="4"/>
      <c r="FJ93" s="8"/>
      <c r="FK93" s="7"/>
      <c r="FL93" s="7"/>
      <c r="FM93" s="2" t="s">
        <v>202</v>
      </c>
      <c r="FN93" s="2" t="s">
        <v>202</v>
      </c>
      <c r="FO93" s="2" t="s">
        <v>202</v>
      </c>
      <c r="FP93" s="2" t="s">
        <v>202</v>
      </c>
      <c r="FQ93" s="2" t="s">
        <v>202</v>
      </c>
      <c r="FR93" s="2" t="s">
        <v>202</v>
      </c>
      <c r="FS93" s="4"/>
      <c r="FT93" s="8"/>
      <c r="FU93" s="4"/>
      <c r="FV93" s="8"/>
      <c r="FW93" s="7"/>
      <c r="FX93" s="7"/>
      <c r="FY93" s="2" t="s">
        <v>202</v>
      </c>
      <c r="FZ93" s="2" t="s">
        <v>202</v>
      </c>
      <c r="GA93" s="2" t="s">
        <v>202</v>
      </c>
      <c r="GB93" s="2" t="s">
        <v>202</v>
      </c>
      <c r="GC93" s="2" t="s">
        <v>202</v>
      </c>
      <c r="GD93" s="2" t="s">
        <v>202</v>
      </c>
      <c r="GE93" s="4"/>
      <c r="GF93" s="8"/>
      <c r="GG93" s="4"/>
      <c r="GH93" s="8"/>
      <c r="GI93" s="7"/>
      <c r="GJ93" s="7"/>
      <c r="GK93" s="2" t="s">
        <v>202</v>
      </c>
      <c r="GL93" s="2" t="s">
        <v>202</v>
      </c>
      <c r="GM93" s="2" t="s">
        <v>202</v>
      </c>
      <c r="GN93" s="2" t="s">
        <v>202</v>
      </c>
      <c r="GO93" s="2" t="s">
        <v>202</v>
      </c>
      <c r="GP93" s="2" t="s">
        <v>202</v>
      </c>
      <c r="GQ93" s="4"/>
      <c r="GR93" s="8"/>
      <c r="GS93" s="4"/>
      <c r="GT93" s="8"/>
      <c r="GU93" s="7"/>
      <c r="GV93" s="7"/>
      <c r="GW93" s="2" t="s">
        <v>202</v>
      </c>
      <c r="GX93" s="2" t="s">
        <v>202</v>
      </c>
      <c r="GY93" s="2" t="s">
        <v>202</v>
      </c>
      <c r="GZ93" s="2" t="s">
        <v>202</v>
      </c>
      <c r="HA93" s="2" t="s">
        <v>202</v>
      </c>
      <c r="HB93" s="2" t="s">
        <v>202</v>
      </c>
      <c r="HC93" s="4"/>
      <c r="HD93" s="8"/>
      <c r="HE93" s="4"/>
      <c r="HF93" s="8"/>
      <c r="HG93" s="7"/>
      <c r="HH93" s="7"/>
      <c r="HI93" s="2" t="s">
        <v>202</v>
      </c>
      <c r="HJ93" s="2" t="s">
        <v>202</v>
      </c>
      <c r="HK93" s="2" t="s">
        <v>202</v>
      </c>
      <c r="HL93" s="2" t="s">
        <v>202</v>
      </c>
      <c r="HM93" s="2" t="s">
        <v>202</v>
      </c>
      <c r="HN93" s="2" t="s">
        <v>202</v>
      </c>
      <c r="HO93" s="4"/>
      <c r="HP93" s="8"/>
      <c r="HQ93" s="4"/>
      <c r="HR93" s="8"/>
      <c r="HS93" s="7"/>
      <c r="HT93" s="7"/>
      <c r="HU93" s="2" t="s">
        <v>202</v>
      </c>
      <c r="HV93" s="2" t="s">
        <v>202</v>
      </c>
      <c r="HW93" s="2" t="s">
        <v>202</v>
      </c>
      <c r="HX93" s="2" t="s">
        <v>202</v>
      </c>
      <c r="HY93" s="2" t="s">
        <v>202</v>
      </c>
      <c r="HZ93" s="2" t="s">
        <v>202</v>
      </c>
      <c r="IA93" s="4"/>
      <c r="IB93" s="8"/>
      <c r="IC93" s="4"/>
      <c r="ID93" s="8"/>
      <c r="IE93" s="7"/>
      <c r="IF93" s="7"/>
      <c r="IG93" s="2" t="s">
        <v>202</v>
      </c>
      <c r="IH93" s="2" t="s">
        <v>202</v>
      </c>
      <c r="II93" s="2" t="s">
        <v>202</v>
      </c>
      <c r="IJ93" s="2" t="s">
        <v>202</v>
      </c>
      <c r="IK93" s="2" t="s">
        <v>202</v>
      </c>
      <c r="IL93" s="2" t="s">
        <v>202</v>
      </c>
      <c r="IM93" s="4"/>
      <c r="IN93" s="8"/>
      <c r="IO93" s="4"/>
      <c r="IP93" s="8"/>
      <c r="IQ93" s="7"/>
      <c r="IR93" s="7"/>
      <c r="IS93" s="2" t="s">
        <v>202</v>
      </c>
      <c r="IT93" s="2" t="s">
        <v>202</v>
      </c>
      <c r="IU93" s="2" t="s">
        <v>202</v>
      </c>
      <c r="IV93" s="2" t="s">
        <v>202</v>
      </c>
      <c r="IW93" s="2" t="s">
        <v>202</v>
      </c>
      <c r="IX93" s="2" t="s">
        <v>202</v>
      </c>
      <c r="IY93" s="4"/>
      <c r="IZ93" s="8"/>
      <c r="JA93" s="4"/>
      <c r="JB93" s="8"/>
      <c r="JC93" s="7"/>
      <c r="JD93" s="7"/>
      <c r="JE93" s="2" t="s">
        <v>202</v>
      </c>
      <c r="JF93" s="2" t="s">
        <v>202</v>
      </c>
      <c r="JG93" s="2" t="s">
        <v>202</v>
      </c>
      <c r="JH93" s="2" t="s">
        <v>202</v>
      </c>
      <c r="JI93" s="2" t="s">
        <v>202</v>
      </c>
      <c r="JJ93" s="2" t="s">
        <v>202</v>
      </c>
      <c r="JK93" s="4"/>
      <c r="JL93" s="8"/>
      <c r="JM93" s="4"/>
      <c r="JN93" s="8"/>
      <c r="JO93" s="7"/>
      <c r="JP93" s="7"/>
      <c r="JQ93" s="2" t="s">
        <v>202</v>
      </c>
      <c r="JR93" s="2" t="s">
        <v>202</v>
      </c>
      <c r="JS93" s="2" t="s">
        <v>202</v>
      </c>
      <c r="JT93" s="2" t="s">
        <v>202</v>
      </c>
      <c r="JU93" s="2" t="s">
        <v>202</v>
      </c>
      <c r="JV93" s="2" t="s">
        <v>202</v>
      </c>
      <c r="JW93" s="4"/>
      <c r="JX93" s="8"/>
      <c r="JY93" s="4"/>
      <c r="JZ93" s="8"/>
      <c r="KA93" s="7"/>
      <c r="KB93" s="7"/>
      <c r="KC93" s="2" t="s">
        <v>202</v>
      </c>
      <c r="KD93" s="2" t="s">
        <v>202</v>
      </c>
      <c r="KE93" s="2" t="s">
        <v>202</v>
      </c>
      <c r="KF93" s="2" t="s">
        <v>202</v>
      </c>
      <c r="KG93" s="2" t="s">
        <v>202</v>
      </c>
      <c r="KH93" s="2" t="s">
        <v>202</v>
      </c>
      <c r="KI93" s="4"/>
      <c r="KJ93" s="8"/>
      <c r="KK93" s="4"/>
      <c r="KL93" s="8"/>
      <c r="KM93" s="7"/>
      <c r="KN93" s="7"/>
      <c r="KO93" s="2" t="s">
        <v>202</v>
      </c>
      <c r="KP93" s="2" t="s">
        <v>202</v>
      </c>
      <c r="KQ93" s="2" t="s">
        <v>202</v>
      </c>
      <c r="KR93" s="2" t="s">
        <v>202</v>
      </c>
      <c r="KS93" s="2" t="s">
        <v>202</v>
      </c>
      <c r="KT93" s="2" t="s">
        <v>202</v>
      </c>
      <c r="KU93" s="4"/>
      <c r="KV93" s="8"/>
      <c r="KW93" s="4"/>
      <c r="KX93" s="8"/>
      <c r="KY93" s="7"/>
      <c r="KZ93" s="7"/>
      <c r="LA93" s="2" t="s">
        <v>202</v>
      </c>
      <c r="LB93" s="2" t="s">
        <v>202</v>
      </c>
      <c r="LC93" s="2" t="s">
        <v>202</v>
      </c>
      <c r="LD93" s="2" t="s">
        <v>202</v>
      </c>
      <c r="LE93" s="2" t="s">
        <v>202</v>
      </c>
      <c r="LF93" s="2" t="s">
        <v>202</v>
      </c>
      <c r="LG93" s="4"/>
      <c r="LH93" s="8"/>
      <c r="LI93" s="4"/>
      <c r="LJ93" s="8"/>
      <c r="LK93" s="7"/>
      <c r="LL93" s="7"/>
      <c r="LM93" s="2" t="s">
        <v>202</v>
      </c>
      <c r="LN93" s="2" t="s">
        <v>202</v>
      </c>
      <c r="LO93" s="2" t="s">
        <v>202</v>
      </c>
      <c r="LP93" s="2" t="s">
        <v>202</v>
      </c>
      <c r="LQ93" s="2" t="s">
        <v>202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202</v>
      </c>
      <c r="ML93" s="2" t="s">
        <v>202</v>
      </c>
      <c r="MM93" s="2" t="s">
        <v>202</v>
      </c>
      <c r="MN93" s="2" t="s">
        <v>202</v>
      </c>
      <c r="MO93" s="2" t="s">
        <v>202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202</v>
      </c>
      <c r="NJ93" s="2" t="s">
        <v>202</v>
      </c>
      <c r="NK93" s="2" t="s">
        <v>202</v>
      </c>
      <c r="NL93" s="2" t="s">
        <v>202</v>
      </c>
      <c r="NM93" s="2" t="s">
        <v>202</v>
      </c>
      <c r="NN93" s="2" t="s">
        <v>202</v>
      </c>
      <c r="NO93" s="4"/>
      <c r="NP93" s="8"/>
      <c r="NQ93" s="4"/>
      <c r="NR93" s="8"/>
      <c r="NS93" s="7"/>
      <c r="NT93" s="7"/>
      <c r="NU93" s="2" t="s">
        <v>202</v>
      </c>
      <c r="NV93" s="2" t="s">
        <v>202</v>
      </c>
      <c r="NW93" s="2" t="s">
        <v>202</v>
      </c>
      <c r="NX93" s="2" t="s">
        <v>202</v>
      </c>
      <c r="NY93" s="2" t="s">
        <v>202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202</v>
      </c>
      <c r="OT93" s="2" t="s">
        <v>202</v>
      </c>
      <c r="OU93" s="2" t="s">
        <v>202</v>
      </c>
      <c r="OV93" s="2" t="s">
        <v>202</v>
      </c>
      <c r="OW93" s="2" t="s">
        <v>202</v>
      </c>
      <c r="OX93" s="2" t="s">
        <v>202</v>
      </c>
      <c r="OY93" s="4"/>
      <c r="OZ93" s="8"/>
      <c r="PA93" s="4"/>
      <c r="PB93" s="8"/>
      <c r="PC93" s="7"/>
      <c r="PD93" s="7"/>
      <c r="PE93" s="2" t="s">
        <v>202</v>
      </c>
      <c r="PF93" s="2" t="s">
        <v>202</v>
      </c>
      <c r="PG93" s="2" t="s">
        <v>202</v>
      </c>
      <c r="PH93" s="2" t="s">
        <v>202</v>
      </c>
      <c r="PI93" s="2" t="s">
        <v>202</v>
      </c>
      <c r="PJ93" s="2" t="s">
        <v>202</v>
      </c>
      <c r="PK93" s="4"/>
      <c r="PL93" s="8"/>
      <c r="PM93" s="4"/>
      <c r="PN93" s="8"/>
      <c r="PO93" s="7"/>
      <c r="PP93" s="7"/>
      <c r="PQ93" s="2" t="s">
        <v>202</v>
      </c>
      <c r="PR93" s="2" t="s">
        <v>202</v>
      </c>
      <c r="PS93" s="2" t="s">
        <v>202</v>
      </c>
      <c r="PT93" s="2" t="s">
        <v>202</v>
      </c>
      <c r="PU93" s="2" t="s">
        <v>202</v>
      </c>
      <c r="PV93" s="2" t="s">
        <v>202</v>
      </c>
      <c r="PW93" s="4"/>
      <c r="PX93" s="8"/>
      <c r="PY93" s="4"/>
      <c r="PZ93" s="8"/>
      <c r="QA93" s="7"/>
      <c r="QB93" s="7"/>
      <c r="QC93" s="2" t="s">
        <v>202</v>
      </c>
      <c r="QD93" s="2" t="s">
        <v>202</v>
      </c>
      <c r="QE93" s="2" t="s">
        <v>202</v>
      </c>
      <c r="QF93" s="2" t="s">
        <v>202</v>
      </c>
      <c r="QG93" s="2" t="s">
        <v>202</v>
      </c>
      <c r="QH93" s="2" t="s">
        <v>202</v>
      </c>
      <c r="QI93" s="4"/>
      <c r="QJ93" s="8"/>
      <c r="QK93" s="4"/>
      <c r="QL93" s="8"/>
      <c r="QM93" s="7"/>
      <c r="QN93" s="7"/>
      <c r="QO93" s="2" t="s">
        <v>202</v>
      </c>
      <c r="QP93" s="2" t="s">
        <v>202</v>
      </c>
      <c r="QQ93" s="2" t="s">
        <v>202</v>
      </c>
      <c r="QR93" s="2" t="s">
        <v>202</v>
      </c>
      <c r="QS93" s="2" t="s">
        <v>202</v>
      </c>
      <c r="QT93" s="2" t="s">
        <v>202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1547</v>
      </c>
      <c r="B94" s="2" t="s">
        <v>191</v>
      </c>
      <c r="C94" s="2" t="s">
        <v>192</v>
      </c>
      <c r="D94" s="2" t="s">
        <v>193</v>
      </c>
      <c r="E94" s="2" t="s">
        <v>1346</v>
      </c>
      <c r="F94" s="2" t="s">
        <v>1543</v>
      </c>
      <c r="G94" s="2" t="s">
        <v>1543</v>
      </c>
      <c r="H94" s="2" t="s">
        <v>1543</v>
      </c>
      <c r="I94" s="2" t="s">
        <v>1544</v>
      </c>
      <c r="J94" s="2" t="s">
        <v>256</v>
      </c>
      <c r="K94" s="2" t="s">
        <v>621</v>
      </c>
      <c r="L94" s="3">
        <v>93.8</v>
      </c>
      <c r="M94" s="3">
        <v>98.49</v>
      </c>
      <c r="N94" s="3">
        <v>159.99</v>
      </c>
      <c r="O94" s="2" t="s">
        <v>530</v>
      </c>
      <c r="P94" s="2" t="s">
        <v>1545</v>
      </c>
      <c r="Q94" s="2" t="s">
        <v>201</v>
      </c>
      <c r="R94" s="2" t="s">
        <v>16</v>
      </c>
      <c r="S94" s="2" t="s">
        <v>202</v>
      </c>
      <c r="T94" s="2" t="s">
        <v>202</v>
      </c>
      <c r="U94" s="2" t="s">
        <v>205</v>
      </c>
      <c r="V94" s="2" t="s">
        <v>1546</v>
      </c>
      <c r="W94" s="2" t="s">
        <v>202</v>
      </c>
      <c r="X94" s="2" t="s">
        <v>202</v>
      </c>
      <c r="Y94" s="2" t="s">
        <v>1112</v>
      </c>
      <c r="Z94" s="4">
        <v>84</v>
      </c>
      <c r="AA94" s="4">
        <f>=ROUNDDOWN(84,0)</f>
      </c>
      <c r="AB94" s="5">
        <v>1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/>
      <c r="AQ94" s="8"/>
      <c r="AR94" s="4">
        <v>3</v>
      </c>
      <c r="AS94" s="8">
        <v>281.4</v>
      </c>
      <c r="AT94" s="7">
        <v>-1</v>
      </c>
      <c r="AU94" s="7">
        <v>-1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/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/>
      <c r="BJ94" s="4"/>
      <c r="BK94" s="8"/>
      <c r="BL94" s="2" t="s">
        <v>1129</v>
      </c>
      <c r="BM94" s="7"/>
      <c r="BN94" s="7"/>
      <c r="BO94" s="4"/>
      <c r="BP94" s="8"/>
      <c r="BQ94" s="4">
        <v>3</v>
      </c>
      <c r="BR94" s="8">
        <v>281.4</v>
      </c>
      <c r="BS94" s="7">
        <v>-1</v>
      </c>
      <c r="BT94" s="7">
        <v>-1</v>
      </c>
      <c r="BU94" s="2" t="s">
        <v>212</v>
      </c>
      <c r="BV94" s="2" t="s">
        <v>199</v>
      </c>
      <c r="BW94" s="2" t="s">
        <v>202</v>
      </c>
      <c r="BX94" s="2" t="s">
        <v>202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202</v>
      </c>
      <c r="CH94" s="2" t="s">
        <v>202</v>
      </c>
      <c r="CI94" s="2" t="s">
        <v>202</v>
      </c>
      <c r="CJ94" s="2" t="s">
        <v>202</v>
      </c>
      <c r="CK94" s="2" t="s">
        <v>202</v>
      </c>
      <c r="CL94" s="2" t="s">
        <v>202</v>
      </c>
      <c r="CM94" s="4"/>
      <c r="CN94" s="8"/>
      <c r="CO94" s="4"/>
      <c r="CP94" s="8"/>
      <c r="CQ94" s="7"/>
      <c r="CR94" s="7"/>
      <c r="CS94" s="2" t="s">
        <v>202</v>
      </c>
      <c r="CT94" s="2" t="s">
        <v>202</v>
      </c>
      <c r="CU94" s="2" t="s">
        <v>202</v>
      </c>
      <c r="CV94" s="2" t="s">
        <v>202</v>
      </c>
      <c r="CW94" s="2" t="s">
        <v>202</v>
      </c>
      <c r="CX94" s="2" t="s">
        <v>202</v>
      </c>
      <c r="CY94" s="4"/>
      <c r="CZ94" s="8"/>
      <c r="DA94" s="4"/>
      <c r="DB94" s="8"/>
      <c r="DC94" s="7"/>
      <c r="DD94" s="7"/>
      <c r="DE94" s="2" t="s">
        <v>202</v>
      </c>
      <c r="DF94" s="2" t="s">
        <v>202</v>
      </c>
      <c r="DG94" s="2" t="s">
        <v>202</v>
      </c>
      <c r="DH94" s="2" t="s">
        <v>202</v>
      </c>
      <c r="DI94" s="2" t="s">
        <v>202</v>
      </c>
      <c r="DJ94" s="2" t="s">
        <v>202</v>
      </c>
      <c r="DK94" s="4"/>
      <c r="DL94" s="8"/>
      <c r="DM94" s="4"/>
      <c r="DN94" s="8"/>
      <c r="DO94" s="7"/>
      <c r="DP94" s="7"/>
      <c r="DQ94" s="2" t="s">
        <v>202</v>
      </c>
      <c r="DR94" s="2" t="s">
        <v>202</v>
      </c>
      <c r="DS94" s="2" t="s">
        <v>202</v>
      </c>
      <c r="DT94" s="2" t="s">
        <v>202</v>
      </c>
      <c r="DU94" s="2" t="s">
        <v>202</v>
      </c>
      <c r="DV94" s="2" t="s">
        <v>202</v>
      </c>
      <c r="DW94" s="4"/>
      <c r="DX94" s="8"/>
      <c r="DY94" s="4"/>
      <c r="DZ94" s="8"/>
      <c r="EA94" s="7"/>
      <c r="EB94" s="7"/>
      <c r="EC94" s="2" t="s">
        <v>202</v>
      </c>
      <c r="ED94" s="2" t="s">
        <v>202</v>
      </c>
      <c r="EE94" s="2" t="s">
        <v>202</v>
      </c>
      <c r="EF94" s="2" t="s">
        <v>202</v>
      </c>
      <c r="EG94" s="2" t="s">
        <v>202</v>
      </c>
      <c r="EH94" s="2" t="s">
        <v>202</v>
      </c>
      <c r="EI94" s="4"/>
      <c r="EJ94" s="8"/>
      <c r="EK94" s="4"/>
      <c r="EL94" s="8"/>
      <c r="EM94" s="7"/>
      <c r="EN94" s="7"/>
      <c r="EO94" s="2" t="s">
        <v>202</v>
      </c>
      <c r="EP94" s="2" t="s">
        <v>202</v>
      </c>
      <c r="EQ94" s="2" t="s">
        <v>202</v>
      </c>
      <c r="ER94" s="2" t="s">
        <v>202</v>
      </c>
      <c r="ES94" s="2" t="s">
        <v>202</v>
      </c>
      <c r="ET94" s="2" t="s">
        <v>202</v>
      </c>
      <c r="EU94" s="4"/>
      <c r="EV94" s="8"/>
      <c r="EW94" s="4"/>
      <c r="EX94" s="8"/>
      <c r="EY94" s="7"/>
      <c r="EZ94" s="7"/>
      <c r="FA94" s="2" t="s">
        <v>202</v>
      </c>
      <c r="FB94" s="2" t="s">
        <v>202</v>
      </c>
      <c r="FC94" s="2" t="s">
        <v>202</v>
      </c>
      <c r="FD94" s="2" t="s">
        <v>202</v>
      </c>
      <c r="FE94" s="2" t="s">
        <v>202</v>
      </c>
      <c r="FF94" s="2" t="s">
        <v>202</v>
      </c>
      <c r="FG94" s="4"/>
      <c r="FH94" s="8"/>
      <c r="FI94" s="4"/>
      <c r="FJ94" s="8"/>
      <c r="FK94" s="7"/>
      <c r="FL94" s="7"/>
      <c r="FM94" s="2" t="s">
        <v>202</v>
      </c>
      <c r="FN94" s="2" t="s">
        <v>202</v>
      </c>
      <c r="FO94" s="2" t="s">
        <v>202</v>
      </c>
      <c r="FP94" s="2" t="s">
        <v>202</v>
      </c>
      <c r="FQ94" s="2" t="s">
        <v>202</v>
      </c>
      <c r="FR94" s="2" t="s">
        <v>202</v>
      </c>
      <c r="FS94" s="4"/>
      <c r="FT94" s="8"/>
      <c r="FU94" s="4"/>
      <c r="FV94" s="8"/>
      <c r="FW94" s="7"/>
      <c r="FX94" s="7"/>
      <c r="FY94" s="2" t="s">
        <v>202</v>
      </c>
      <c r="FZ94" s="2" t="s">
        <v>202</v>
      </c>
      <c r="GA94" s="2" t="s">
        <v>202</v>
      </c>
      <c r="GB94" s="2" t="s">
        <v>202</v>
      </c>
      <c r="GC94" s="2" t="s">
        <v>202</v>
      </c>
      <c r="GD94" s="2" t="s">
        <v>202</v>
      </c>
      <c r="GE94" s="4"/>
      <c r="GF94" s="8"/>
      <c r="GG94" s="4"/>
      <c r="GH94" s="8"/>
      <c r="GI94" s="7"/>
      <c r="GJ94" s="7"/>
      <c r="GK94" s="2" t="s">
        <v>202</v>
      </c>
      <c r="GL94" s="2" t="s">
        <v>202</v>
      </c>
      <c r="GM94" s="2" t="s">
        <v>202</v>
      </c>
      <c r="GN94" s="2" t="s">
        <v>202</v>
      </c>
      <c r="GO94" s="2" t="s">
        <v>202</v>
      </c>
      <c r="GP94" s="2" t="s">
        <v>202</v>
      </c>
      <c r="GQ94" s="4"/>
      <c r="GR94" s="8"/>
      <c r="GS94" s="4"/>
      <c r="GT94" s="8"/>
      <c r="GU94" s="7"/>
      <c r="GV94" s="7"/>
      <c r="GW94" s="2" t="s">
        <v>202</v>
      </c>
      <c r="GX94" s="2" t="s">
        <v>202</v>
      </c>
      <c r="GY94" s="2" t="s">
        <v>202</v>
      </c>
      <c r="GZ94" s="2" t="s">
        <v>202</v>
      </c>
      <c r="HA94" s="2" t="s">
        <v>202</v>
      </c>
      <c r="HB94" s="2" t="s">
        <v>202</v>
      </c>
      <c r="HC94" s="4"/>
      <c r="HD94" s="8"/>
      <c r="HE94" s="4"/>
      <c r="HF94" s="8"/>
      <c r="HG94" s="7"/>
      <c r="HH94" s="7"/>
      <c r="HI94" s="2" t="s">
        <v>202</v>
      </c>
      <c r="HJ94" s="2" t="s">
        <v>202</v>
      </c>
      <c r="HK94" s="2" t="s">
        <v>202</v>
      </c>
      <c r="HL94" s="2" t="s">
        <v>202</v>
      </c>
      <c r="HM94" s="2" t="s">
        <v>202</v>
      </c>
      <c r="HN94" s="2" t="s">
        <v>202</v>
      </c>
      <c r="HO94" s="4"/>
      <c r="HP94" s="8"/>
      <c r="HQ94" s="4"/>
      <c r="HR94" s="8"/>
      <c r="HS94" s="7"/>
      <c r="HT94" s="7"/>
      <c r="HU94" s="2" t="s">
        <v>202</v>
      </c>
      <c r="HV94" s="2" t="s">
        <v>202</v>
      </c>
      <c r="HW94" s="2" t="s">
        <v>202</v>
      </c>
      <c r="HX94" s="2" t="s">
        <v>202</v>
      </c>
      <c r="HY94" s="2" t="s">
        <v>202</v>
      </c>
      <c r="HZ94" s="2" t="s">
        <v>202</v>
      </c>
      <c r="IA94" s="4"/>
      <c r="IB94" s="8"/>
      <c r="IC94" s="4"/>
      <c r="ID94" s="8"/>
      <c r="IE94" s="7"/>
      <c r="IF94" s="7"/>
      <c r="IG94" s="2" t="s">
        <v>202</v>
      </c>
      <c r="IH94" s="2" t="s">
        <v>202</v>
      </c>
      <c r="II94" s="2" t="s">
        <v>202</v>
      </c>
      <c r="IJ94" s="2" t="s">
        <v>202</v>
      </c>
      <c r="IK94" s="2" t="s">
        <v>202</v>
      </c>
      <c r="IL94" s="2" t="s">
        <v>202</v>
      </c>
      <c r="IM94" s="4"/>
      <c r="IN94" s="8"/>
      <c r="IO94" s="4"/>
      <c r="IP94" s="8"/>
      <c r="IQ94" s="7"/>
      <c r="IR94" s="7"/>
      <c r="IS94" s="2" t="s">
        <v>202</v>
      </c>
      <c r="IT94" s="2" t="s">
        <v>202</v>
      </c>
      <c r="IU94" s="2" t="s">
        <v>202</v>
      </c>
      <c r="IV94" s="2" t="s">
        <v>202</v>
      </c>
      <c r="IW94" s="2" t="s">
        <v>202</v>
      </c>
      <c r="IX94" s="2" t="s">
        <v>202</v>
      </c>
      <c r="IY94" s="4"/>
      <c r="IZ94" s="8"/>
      <c r="JA94" s="4"/>
      <c r="JB94" s="8"/>
      <c r="JC94" s="7"/>
      <c r="JD94" s="7"/>
      <c r="JE94" s="2" t="s">
        <v>202</v>
      </c>
      <c r="JF94" s="2" t="s">
        <v>202</v>
      </c>
      <c r="JG94" s="2" t="s">
        <v>202</v>
      </c>
      <c r="JH94" s="2" t="s">
        <v>202</v>
      </c>
      <c r="JI94" s="2" t="s">
        <v>202</v>
      </c>
      <c r="JJ94" s="2" t="s">
        <v>202</v>
      </c>
      <c r="JK94" s="4"/>
      <c r="JL94" s="8"/>
      <c r="JM94" s="4"/>
      <c r="JN94" s="8"/>
      <c r="JO94" s="7"/>
      <c r="JP94" s="7"/>
      <c r="JQ94" s="2" t="s">
        <v>202</v>
      </c>
      <c r="JR94" s="2" t="s">
        <v>202</v>
      </c>
      <c r="JS94" s="2" t="s">
        <v>202</v>
      </c>
      <c r="JT94" s="2" t="s">
        <v>202</v>
      </c>
      <c r="JU94" s="2" t="s">
        <v>202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202</v>
      </c>
      <c r="KP94" s="2" t="s">
        <v>202</v>
      </c>
      <c r="KQ94" s="2" t="s">
        <v>202</v>
      </c>
      <c r="KR94" s="2" t="s">
        <v>202</v>
      </c>
      <c r="KS94" s="2" t="s">
        <v>202</v>
      </c>
      <c r="KT94" s="2" t="s">
        <v>202</v>
      </c>
      <c r="KU94" s="4"/>
      <c r="KV94" s="8"/>
      <c r="KW94" s="4"/>
      <c r="KX94" s="8"/>
      <c r="KY94" s="7"/>
      <c r="KZ94" s="7"/>
      <c r="LA94" s="2" t="s">
        <v>202</v>
      </c>
      <c r="LB94" s="2" t="s">
        <v>202</v>
      </c>
      <c r="LC94" s="2" t="s">
        <v>202</v>
      </c>
      <c r="LD94" s="2" t="s">
        <v>202</v>
      </c>
      <c r="LE94" s="2" t="s">
        <v>202</v>
      </c>
      <c r="LF94" s="2" t="s">
        <v>202</v>
      </c>
      <c r="LG94" s="4"/>
      <c r="LH94" s="8"/>
      <c r="LI94" s="4"/>
      <c r="LJ94" s="8"/>
      <c r="LK94" s="7"/>
      <c r="LL94" s="7"/>
      <c r="LM94" s="2" t="s">
        <v>202</v>
      </c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202</v>
      </c>
      <c r="ML94" s="2" t="s">
        <v>202</v>
      </c>
      <c r="MM94" s="2" t="s">
        <v>202</v>
      </c>
      <c r="MN94" s="2" t="s">
        <v>202</v>
      </c>
      <c r="MO94" s="2" t="s">
        <v>202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202</v>
      </c>
      <c r="NJ94" s="2" t="s">
        <v>202</v>
      </c>
      <c r="NK94" s="2" t="s">
        <v>202</v>
      </c>
      <c r="NL94" s="2" t="s">
        <v>202</v>
      </c>
      <c r="NM94" s="2" t="s">
        <v>202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202</v>
      </c>
      <c r="OT94" s="2" t="s">
        <v>202</v>
      </c>
      <c r="OU94" s="2" t="s">
        <v>202</v>
      </c>
      <c r="OV94" s="2" t="s">
        <v>202</v>
      </c>
      <c r="OW94" s="2" t="s">
        <v>202</v>
      </c>
      <c r="OX94" s="2" t="s">
        <v>202</v>
      </c>
      <c r="OY94" s="4"/>
      <c r="OZ94" s="8"/>
      <c r="PA94" s="4"/>
      <c r="PB94" s="8"/>
      <c r="PC94" s="7"/>
      <c r="PD94" s="7"/>
      <c r="PE94" s="2" t="s">
        <v>202</v>
      </c>
      <c r="PF94" s="2" t="s">
        <v>202</v>
      </c>
      <c r="PG94" s="2" t="s">
        <v>202</v>
      </c>
      <c r="PH94" s="2" t="s">
        <v>202</v>
      </c>
      <c r="PI94" s="2" t="s">
        <v>202</v>
      </c>
      <c r="PJ94" s="2" t="s">
        <v>202</v>
      </c>
      <c r="PK94" s="4"/>
      <c r="PL94" s="8"/>
      <c r="PM94" s="4"/>
      <c r="PN94" s="8"/>
      <c r="PO94" s="7"/>
      <c r="PP94" s="7"/>
      <c r="PQ94" s="2" t="s">
        <v>202</v>
      </c>
      <c r="PR94" s="2" t="s">
        <v>202</v>
      </c>
      <c r="PS94" s="2" t="s">
        <v>202</v>
      </c>
      <c r="PT94" s="2" t="s">
        <v>202</v>
      </c>
      <c r="PU94" s="2" t="s">
        <v>202</v>
      </c>
      <c r="PV94" s="2" t="s">
        <v>202</v>
      </c>
      <c r="PW94" s="4"/>
      <c r="PX94" s="8"/>
      <c r="PY94" s="4"/>
      <c r="PZ94" s="8"/>
      <c r="QA94" s="7"/>
      <c r="QB94" s="7"/>
      <c r="QC94" s="2" t="s">
        <v>202</v>
      </c>
      <c r="QD94" s="2" t="s">
        <v>202</v>
      </c>
      <c r="QE94" s="2" t="s">
        <v>202</v>
      </c>
      <c r="QF94" s="2" t="s">
        <v>202</v>
      </c>
      <c r="QG94" s="2" t="s">
        <v>202</v>
      </c>
      <c r="QH94" s="2" t="s">
        <v>202</v>
      </c>
      <c r="QI94" s="4"/>
      <c r="QJ94" s="8"/>
      <c r="QK94" s="4"/>
      <c r="QL94" s="8"/>
      <c r="QM94" s="7"/>
      <c r="QN94" s="7"/>
      <c r="QO94" s="2" t="s">
        <v>202</v>
      </c>
      <c r="QP94" s="2" t="s">
        <v>202</v>
      </c>
      <c r="QQ94" s="2" t="s">
        <v>202</v>
      </c>
      <c r="QR94" s="2" t="s">
        <v>202</v>
      </c>
      <c r="QS94" s="2" t="s">
        <v>202</v>
      </c>
      <c r="QT94" s="2" t="s">
        <v>202</v>
      </c>
      <c r="QU94" s="4">
        <v>84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1548</v>
      </c>
      <c r="B95" s="2" t="s">
        <v>191</v>
      </c>
      <c r="C95" s="2" t="s">
        <v>192</v>
      </c>
      <c r="D95" s="2" t="s">
        <v>193</v>
      </c>
      <c r="E95" s="2" t="s">
        <v>1346</v>
      </c>
      <c r="F95" s="2" t="s">
        <v>1549</v>
      </c>
      <c r="G95" s="2" t="s">
        <v>1549</v>
      </c>
      <c r="H95" s="2" t="s">
        <v>1549</v>
      </c>
      <c r="I95" s="2" t="s">
        <v>1348</v>
      </c>
      <c r="J95" s="2" t="s">
        <v>197</v>
      </c>
      <c r="K95" s="2" t="s">
        <v>1550</v>
      </c>
      <c r="L95" s="3">
        <v>59.99</v>
      </c>
      <c r="M95" s="3">
        <v>62.99</v>
      </c>
      <c r="N95" s="3">
        <v>119.99</v>
      </c>
      <c r="O95" s="2" t="s">
        <v>530</v>
      </c>
      <c r="P95" s="2" t="s">
        <v>394</v>
      </c>
      <c r="Q95" s="2" t="s">
        <v>201</v>
      </c>
      <c r="R95" s="2" t="s">
        <v>202</v>
      </c>
      <c r="S95" s="2" t="s">
        <v>1551</v>
      </c>
      <c r="T95" s="2" t="s">
        <v>202</v>
      </c>
      <c r="U95" s="2" t="s">
        <v>202</v>
      </c>
      <c r="V95" s="2" t="s">
        <v>1150</v>
      </c>
      <c r="W95" s="2" t="s">
        <v>818</v>
      </c>
      <c r="X95" s="2" t="s">
        <v>1552</v>
      </c>
      <c r="Y95" s="2" t="s">
        <v>576</v>
      </c>
      <c r="Z95" s="4">
        <v>1</v>
      </c>
      <c r="AA95" s="4">
        <f>=ROUNDDOWN(0.2,0)</f>
      </c>
      <c r="AB95" s="5">
        <v>5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>
        <v>2</v>
      </c>
      <c r="AS95" s="8">
        <v>130</v>
      </c>
      <c r="AT95" s="7">
        <v>-1</v>
      </c>
      <c r="AU95" s="7">
        <v>-1</v>
      </c>
      <c r="AV95" s="4" t="s">
        <v>202</v>
      </c>
      <c r="AW95" s="8" t="s">
        <v>202</v>
      </c>
      <c r="AX95" s="4">
        <v>6</v>
      </c>
      <c r="AY95" s="8">
        <v>448.51</v>
      </c>
      <c r="AZ95" s="7" t="s">
        <v>202</v>
      </c>
      <c r="BA95" s="7" t="s">
        <v>202</v>
      </c>
      <c r="BB95" s="7"/>
      <c r="BC95" s="4" t="s">
        <v>202</v>
      </c>
      <c r="BD95" s="8" t="s">
        <v>202</v>
      </c>
      <c r="BE95" s="4">
        <v>6</v>
      </c>
      <c r="BF95" s="8">
        <v>448.51</v>
      </c>
      <c r="BG95" s="7" t="s">
        <v>202</v>
      </c>
      <c r="BH95" s="7" t="s">
        <v>202</v>
      </c>
      <c r="BI95" s="7"/>
      <c r="BJ95" s="4"/>
      <c r="BK95" s="8"/>
      <c r="BL95" s="2" t="s">
        <v>17</v>
      </c>
      <c r="BM95" s="7"/>
      <c r="BN95" s="7"/>
      <c r="BO95" s="4"/>
      <c r="BP95" s="8"/>
      <c r="BQ95" s="4"/>
      <c r="BR95" s="8"/>
      <c r="BS95" s="7"/>
      <c r="BT95" s="7"/>
      <c r="BU95" s="2" t="s">
        <v>1055</v>
      </c>
      <c r="BV95" s="2" t="s">
        <v>235</v>
      </c>
      <c r="BW95" s="2" t="s">
        <v>202</v>
      </c>
      <c r="BX95" s="2" t="s">
        <v>1553</v>
      </c>
      <c r="BY95" s="2" t="s">
        <v>214</v>
      </c>
      <c r="BZ95" s="2" t="s">
        <v>202</v>
      </c>
      <c r="CA95" s="4"/>
      <c r="CB95" s="8"/>
      <c r="CC95" s="4">
        <v>2</v>
      </c>
      <c r="CD95" s="8">
        <v>130</v>
      </c>
      <c r="CE95" s="7">
        <v>-1</v>
      </c>
      <c r="CF95" s="7">
        <v>-1</v>
      </c>
      <c r="CG95" s="2" t="s">
        <v>212</v>
      </c>
      <c r="CH95" s="2" t="s">
        <v>235</v>
      </c>
      <c r="CI95" s="2" t="s">
        <v>284</v>
      </c>
      <c r="CJ95" s="2" t="s">
        <v>663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235</v>
      </c>
      <c r="CU95" s="2" t="s">
        <v>1554</v>
      </c>
      <c r="CV95" s="2" t="s">
        <v>663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235</v>
      </c>
      <c r="DG95" s="2" t="s">
        <v>585</v>
      </c>
      <c r="DH95" s="2" t="s">
        <v>1555</v>
      </c>
      <c r="DI95" s="2" t="s">
        <v>509</v>
      </c>
      <c r="DJ95" s="2" t="s">
        <v>202</v>
      </c>
      <c r="DK95" s="4"/>
      <c r="DL95" s="8"/>
      <c r="DM95" s="4"/>
      <c r="DN95" s="8"/>
      <c r="DO95" s="7"/>
      <c r="DP95" s="7"/>
      <c r="DQ95" s="2" t="s">
        <v>212</v>
      </c>
      <c r="DR95" s="2" t="s">
        <v>235</v>
      </c>
      <c r="DS95" s="2" t="s">
        <v>585</v>
      </c>
      <c r="DT95" s="2" t="s">
        <v>1556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235</v>
      </c>
      <c r="EE95" s="2" t="s">
        <v>585</v>
      </c>
      <c r="EF95" s="2" t="s">
        <v>1557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235</v>
      </c>
      <c r="EQ95" s="2" t="s">
        <v>585</v>
      </c>
      <c r="ER95" s="2" t="s">
        <v>1558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235</v>
      </c>
      <c r="FC95" s="2" t="s">
        <v>585</v>
      </c>
      <c r="FD95" s="2" t="s">
        <v>1559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235</v>
      </c>
      <c r="FO95" s="2" t="s">
        <v>1554</v>
      </c>
      <c r="FP95" s="2" t="s">
        <v>1426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235</v>
      </c>
      <c r="GA95" s="2" t="s">
        <v>448</v>
      </c>
      <c r="GB95" s="2" t="s">
        <v>1560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253</v>
      </c>
      <c r="GL95" s="2" t="s">
        <v>235</v>
      </c>
      <c r="GM95" s="2" t="s">
        <v>202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253</v>
      </c>
      <c r="GX95" s="2" t="s">
        <v>235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212</v>
      </c>
      <c r="HJ95" s="2" t="s">
        <v>235</v>
      </c>
      <c r="HK95" s="2" t="s">
        <v>585</v>
      </c>
      <c r="HL95" s="2" t="s">
        <v>1561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235</v>
      </c>
      <c r="HW95" s="2" t="s">
        <v>302</v>
      </c>
      <c r="HX95" s="2" t="s">
        <v>220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253</v>
      </c>
      <c r="IH95" s="2" t="s">
        <v>235</v>
      </c>
      <c r="II95" s="2" t="s">
        <v>202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212</v>
      </c>
      <c r="IT95" s="2" t="s">
        <v>235</v>
      </c>
      <c r="IU95" s="2" t="s">
        <v>1554</v>
      </c>
      <c r="IV95" s="2" t="s">
        <v>839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253</v>
      </c>
      <c r="JF95" s="2" t="s">
        <v>235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242</v>
      </c>
      <c r="JR95" s="2" t="s">
        <v>235</v>
      </c>
      <c r="JS95" s="2" t="s">
        <v>202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212</v>
      </c>
      <c r="KP95" s="2" t="s">
        <v>235</v>
      </c>
      <c r="KQ95" s="2" t="s">
        <v>335</v>
      </c>
      <c r="KR95" s="2" t="s">
        <v>261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253</v>
      </c>
      <c r="LB95" s="2" t="s">
        <v>235</v>
      </c>
      <c r="LC95" s="2" t="s">
        <v>202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212</v>
      </c>
      <c r="LN95" s="2" t="s">
        <v>235</v>
      </c>
      <c r="LO95" s="2" t="s">
        <v>643</v>
      </c>
      <c r="LP95" s="2" t="s">
        <v>1562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231</v>
      </c>
      <c r="LZ95" s="2" t="s">
        <v>235</v>
      </c>
      <c r="MA95" s="2" t="s">
        <v>1361</v>
      </c>
      <c r="MB95" s="2" t="s">
        <v>202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231</v>
      </c>
      <c r="ML95" s="2" t="s">
        <v>235</v>
      </c>
      <c r="MM95" s="2" t="s">
        <v>202</v>
      </c>
      <c r="MN95" s="2" t="s">
        <v>202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253</v>
      </c>
      <c r="MX95" s="2" t="s">
        <v>235</v>
      </c>
      <c r="MY95" s="2" t="s">
        <v>202</v>
      </c>
      <c r="MZ95" s="2" t="s">
        <v>202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212</v>
      </c>
      <c r="NJ95" s="2" t="s">
        <v>235</v>
      </c>
      <c r="NK95" s="2" t="s">
        <v>646</v>
      </c>
      <c r="NL95" s="2" t="s">
        <v>1563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253</v>
      </c>
      <c r="OH95" s="2" t="s">
        <v>235</v>
      </c>
      <c r="OI95" s="2" t="s">
        <v>202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202</v>
      </c>
      <c r="PF95" s="2" t="s">
        <v>202</v>
      </c>
      <c r="PG95" s="2" t="s">
        <v>202</v>
      </c>
      <c r="PH95" s="2" t="s">
        <v>202</v>
      </c>
      <c r="PI95" s="2" t="s">
        <v>202</v>
      </c>
      <c r="PJ95" s="2" t="s">
        <v>202</v>
      </c>
      <c r="PK95" s="4"/>
      <c r="PL95" s="8"/>
      <c r="PM95" s="4"/>
      <c r="PN95" s="8"/>
      <c r="PO95" s="7"/>
      <c r="PP95" s="7"/>
      <c r="PQ95" s="2" t="s">
        <v>212</v>
      </c>
      <c r="PR95" s="2" t="s">
        <v>235</v>
      </c>
      <c r="PS95" s="2" t="s">
        <v>602</v>
      </c>
      <c r="PT95" s="2" t="s">
        <v>619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235</v>
      </c>
      <c r="QQ95" s="2" t="s">
        <v>603</v>
      </c>
      <c r="QR95" s="2" t="s">
        <v>1564</v>
      </c>
      <c r="QS95" s="2" t="s">
        <v>214</v>
      </c>
      <c r="QT95" s="2" t="s">
        <v>202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1565</v>
      </c>
      <c r="B96" s="2" t="s">
        <v>191</v>
      </c>
      <c r="C96" s="2" t="s">
        <v>192</v>
      </c>
      <c r="D96" s="2" t="s">
        <v>193</v>
      </c>
      <c r="E96" s="2" t="s">
        <v>1346</v>
      </c>
      <c r="F96" s="2" t="s">
        <v>1549</v>
      </c>
      <c r="G96" s="2" t="s">
        <v>1549</v>
      </c>
      <c r="H96" s="2" t="s">
        <v>1549</v>
      </c>
      <c r="I96" s="2" t="s">
        <v>1348</v>
      </c>
      <c r="J96" s="2" t="s">
        <v>1376</v>
      </c>
      <c r="K96" s="2" t="s">
        <v>1550</v>
      </c>
      <c r="L96" s="3">
        <v>75</v>
      </c>
      <c r="M96" s="3">
        <v>78.74</v>
      </c>
      <c r="N96" s="3">
        <v>149.99</v>
      </c>
      <c r="O96" s="2" t="s">
        <v>530</v>
      </c>
      <c r="P96" s="2" t="s">
        <v>394</v>
      </c>
      <c r="Q96" s="2" t="s">
        <v>201</v>
      </c>
      <c r="R96" s="2" t="s">
        <v>202</v>
      </c>
      <c r="S96" s="2" t="s">
        <v>1551</v>
      </c>
      <c r="T96" s="2" t="s">
        <v>202</v>
      </c>
      <c r="U96" s="2" t="s">
        <v>202</v>
      </c>
      <c r="V96" s="2" t="s">
        <v>1150</v>
      </c>
      <c r="W96" s="2" t="s">
        <v>818</v>
      </c>
      <c r="X96" s="2" t="s">
        <v>1552</v>
      </c>
      <c r="Y96" s="2" t="s">
        <v>576</v>
      </c>
      <c r="Z96" s="4"/>
      <c r="AA96" s="4">
        <f>=ROUNDDOWN({0},0)</f>
      </c>
      <c r="AB96" s="5">
        <v>7</v>
      </c>
      <c r="AC96" s="2" t="s">
        <v>202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/>
      <c r="AQ96" s="8"/>
      <c r="AR96" s="4">
        <v>4</v>
      </c>
      <c r="AS96" s="8">
        <v>318.51</v>
      </c>
      <c r="AT96" s="7">
        <v>-1</v>
      </c>
      <c r="AU96" s="7">
        <v>-1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/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/>
      <c r="BJ96" s="4"/>
      <c r="BK96" s="8"/>
      <c r="BL96" s="2" t="s">
        <v>788</v>
      </c>
      <c r="BM96" s="7"/>
      <c r="BN96" s="7"/>
      <c r="BO96" s="4"/>
      <c r="BP96" s="8"/>
      <c r="BQ96" s="4"/>
      <c r="BR96" s="8"/>
      <c r="BS96" s="7"/>
      <c r="BT96" s="7"/>
      <c r="BU96" s="2" t="s">
        <v>1055</v>
      </c>
      <c r="BV96" s="2" t="s">
        <v>235</v>
      </c>
      <c r="BW96" s="2" t="s">
        <v>202</v>
      </c>
      <c r="BX96" s="2" t="s">
        <v>1553</v>
      </c>
      <c r="BY96" s="2" t="s">
        <v>214</v>
      </c>
      <c r="BZ96" s="2" t="s">
        <v>202</v>
      </c>
      <c r="CA96" s="4"/>
      <c r="CB96" s="8"/>
      <c r="CC96" s="4">
        <v>1</v>
      </c>
      <c r="CD96" s="8">
        <v>79.49</v>
      </c>
      <c r="CE96" s="7">
        <v>-1</v>
      </c>
      <c r="CF96" s="7">
        <v>-1</v>
      </c>
      <c r="CG96" s="2" t="s">
        <v>212</v>
      </c>
      <c r="CH96" s="2" t="s">
        <v>235</v>
      </c>
      <c r="CI96" s="2" t="s">
        <v>284</v>
      </c>
      <c r="CJ96" s="2" t="s">
        <v>1447</v>
      </c>
      <c r="CK96" s="2" t="s">
        <v>214</v>
      </c>
      <c r="CL96" s="2" t="s">
        <v>202</v>
      </c>
      <c r="CM96" s="4"/>
      <c r="CN96" s="8"/>
      <c r="CO96" s="4">
        <v>1</v>
      </c>
      <c r="CP96" s="8">
        <v>84.51</v>
      </c>
      <c r="CQ96" s="7">
        <v>-1</v>
      </c>
      <c r="CR96" s="7">
        <v>-1</v>
      </c>
      <c r="CS96" s="2" t="s">
        <v>212</v>
      </c>
      <c r="CT96" s="2" t="s">
        <v>235</v>
      </c>
      <c r="CU96" s="2" t="s">
        <v>1554</v>
      </c>
      <c r="CV96" s="2" t="s">
        <v>663</v>
      </c>
      <c r="CW96" s="2" t="s">
        <v>214</v>
      </c>
      <c r="CX96" s="2" t="s">
        <v>202</v>
      </c>
      <c r="CY96" s="4"/>
      <c r="CZ96" s="8"/>
      <c r="DA96" s="4">
        <v>1</v>
      </c>
      <c r="DB96" s="8">
        <v>75.77</v>
      </c>
      <c r="DC96" s="7">
        <v>-1</v>
      </c>
      <c r="DD96" s="7">
        <v>-1</v>
      </c>
      <c r="DE96" s="2" t="s">
        <v>212</v>
      </c>
      <c r="DF96" s="2" t="s">
        <v>235</v>
      </c>
      <c r="DG96" s="2" t="s">
        <v>585</v>
      </c>
      <c r="DH96" s="2" t="s">
        <v>1566</v>
      </c>
      <c r="DI96" s="2" t="s">
        <v>509</v>
      </c>
      <c r="DJ96" s="2" t="s">
        <v>202</v>
      </c>
      <c r="DK96" s="4"/>
      <c r="DL96" s="8"/>
      <c r="DM96" s="4"/>
      <c r="DN96" s="8"/>
      <c r="DO96" s="7"/>
      <c r="DP96" s="7"/>
      <c r="DQ96" s="2" t="s">
        <v>212</v>
      </c>
      <c r="DR96" s="2" t="s">
        <v>235</v>
      </c>
      <c r="DS96" s="2" t="s">
        <v>585</v>
      </c>
      <c r="DT96" s="2" t="s">
        <v>1567</v>
      </c>
      <c r="DU96" s="2" t="s">
        <v>214</v>
      </c>
      <c r="DV96" s="2" t="s">
        <v>202</v>
      </c>
      <c r="DW96" s="4"/>
      <c r="DX96" s="8"/>
      <c r="DY96" s="4">
        <v>1</v>
      </c>
      <c r="DZ96" s="8">
        <v>78.74</v>
      </c>
      <c r="EA96" s="7">
        <v>-1</v>
      </c>
      <c r="EB96" s="7">
        <v>-1</v>
      </c>
      <c r="EC96" s="2" t="s">
        <v>212</v>
      </c>
      <c r="ED96" s="2" t="s">
        <v>235</v>
      </c>
      <c r="EE96" s="2" t="s">
        <v>585</v>
      </c>
      <c r="EF96" s="2" t="s">
        <v>1568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235</v>
      </c>
      <c r="EQ96" s="2" t="s">
        <v>585</v>
      </c>
      <c r="ER96" s="2" t="s">
        <v>1569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235</v>
      </c>
      <c r="FC96" s="2" t="s">
        <v>585</v>
      </c>
      <c r="FD96" s="2" t="s">
        <v>1570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235</v>
      </c>
      <c r="FO96" s="2" t="s">
        <v>1554</v>
      </c>
      <c r="FP96" s="2" t="s">
        <v>1571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235</v>
      </c>
      <c r="GA96" s="2" t="s">
        <v>448</v>
      </c>
      <c r="GB96" s="2" t="s">
        <v>475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253</v>
      </c>
      <c r="GL96" s="2" t="s">
        <v>235</v>
      </c>
      <c r="GM96" s="2" t="s">
        <v>202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253</v>
      </c>
      <c r="GX96" s="2" t="s">
        <v>235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212</v>
      </c>
      <c r="HJ96" s="2" t="s">
        <v>235</v>
      </c>
      <c r="HK96" s="2" t="s">
        <v>585</v>
      </c>
      <c r="HL96" s="2" t="s">
        <v>1572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235</v>
      </c>
      <c r="HW96" s="2" t="s">
        <v>302</v>
      </c>
      <c r="HX96" s="2" t="s">
        <v>413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253</v>
      </c>
      <c r="IH96" s="2" t="s">
        <v>235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212</v>
      </c>
      <c r="IT96" s="2" t="s">
        <v>235</v>
      </c>
      <c r="IU96" s="2" t="s">
        <v>1554</v>
      </c>
      <c r="IV96" s="2" t="s">
        <v>389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253</v>
      </c>
      <c r="JF96" s="2" t="s">
        <v>235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242</v>
      </c>
      <c r="JR96" s="2" t="s">
        <v>235</v>
      </c>
      <c r="JS96" s="2" t="s">
        <v>202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212</v>
      </c>
      <c r="KP96" s="2" t="s">
        <v>235</v>
      </c>
      <c r="KQ96" s="2" t="s">
        <v>335</v>
      </c>
      <c r="KR96" s="2" t="s">
        <v>307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253</v>
      </c>
      <c r="LB96" s="2" t="s">
        <v>235</v>
      </c>
      <c r="LC96" s="2" t="s">
        <v>202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212</v>
      </c>
      <c r="LN96" s="2" t="s">
        <v>235</v>
      </c>
      <c r="LO96" s="2" t="s">
        <v>643</v>
      </c>
      <c r="LP96" s="2" t="s">
        <v>1573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231</v>
      </c>
      <c r="LZ96" s="2" t="s">
        <v>235</v>
      </c>
      <c r="MA96" s="2" t="s">
        <v>1361</v>
      </c>
      <c r="MB96" s="2" t="s">
        <v>202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231</v>
      </c>
      <c r="ML96" s="2" t="s">
        <v>235</v>
      </c>
      <c r="MM96" s="2" t="s">
        <v>202</v>
      </c>
      <c r="MN96" s="2" t="s">
        <v>202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253</v>
      </c>
      <c r="MX96" s="2" t="s">
        <v>235</v>
      </c>
      <c r="MY96" s="2" t="s">
        <v>202</v>
      </c>
      <c r="MZ96" s="2" t="s">
        <v>202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212</v>
      </c>
      <c r="NJ96" s="2" t="s">
        <v>235</v>
      </c>
      <c r="NK96" s="2" t="s">
        <v>646</v>
      </c>
      <c r="NL96" s="2" t="s">
        <v>1563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253</v>
      </c>
      <c r="OH96" s="2" t="s">
        <v>235</v>
      </c>
      <c r="OI96" s="2" t="s">
        <v>202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202</v>
      </c>
      <c r="PF96" s="2" t="s">
        <v>202</v>
      </c>
      <c r="PG96" s="2" t="s">
        <v>202</v>
      </c>
      <c r="PH96" s="2" t="s">
        <v>202</v>
      </c>
      <c r="PI96" s="2" t="s">
        <v>202</v>
      </c>
      <c r="PJ96" s="2" t="s">
        <v>202</v>
      </c>
      <c r="PK96" s="4"/>
      <c r="PL96" s="8"/>
      <c r="PM96" s="4"/>
      <c r="PN96" s="8"/>
      <c r="PO96" s="7"/>
      <c r="PP96" s="7"/>
      <c r="PQ96" s="2" t="s">
        <v>212</v>
      </c>
      <c r="PR96" s="2" t="s">
        <v>235</v>
      </c>
      <c r="PS96" s="2" t="s">
        <v>602</v>
      </c>
      <c r="PT96" s="2" t="s">
        <v>1574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212</v>
      </c>
      <c r="QP96" s="2" t="s">
        <v>235</v>
      </c>
      <c r="QQ96" s="2" t="s">
        <v>603</v>
      </c>
      <c r="QR96" s="2" t="s">
        <v>1575</v>
      </c>
      <c r="QS96" s="2" t="s">
        <v>214</v>
      </c>
      <c r="QT96" s="2" t="s">
        <v>202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1576</v>
      </c>
      <c r="B97" s="2" t="s">
        <v>191</v>
      </c>
      <c r="C97" s="2" t="s">
        <v>192</v>
      </c>
      <c r="D97" s="2" t="s">
        <v>193</v>
      </c>
      <c r="E97" s="2" t="s">
        <v>1346</v>
      </c>
      <c r="F97" s="2" t="s">
        <v>1577</v>
      </c>
      <c r="G97" s="2" t="s">
        <v>1577</v>
      </c>
      <c r="H97" s="2" t="s">
        <v>1577</v>
      </c>
      <c r="I97" s="2" t="s">
        <v>194</v>
      </c>
      <c r="J97" s="2" t="s">
        <v>1349</v>
      </c>
      <c r="K97" s="2" t="s">
        <v>1550</v>
      </c>
      <c r="L97" s="3">
        <v>52.8</v>
      </c>
      <c r="M97" s="3">
        <v>55.43</v>
      </c>
      <c r="N97" s="3">
        <v>109.99</v>
      </c>
      <c r="O97" s="2" t="s">
        <v>1109</v>
      </c>
      <c r="P97" s="2" t="s">
        <v>394</v>
      </c>
      <c r="Q97" s="2" t="s">
        <v>201</v>
      </c>
      <c r="R97" s="2" t="s">
        <v>202</v>
      </c>
      <c r="S97" s="2" t="s">
        <v>1578</v>
      </c>
      <c r="T97" s="2" t="s">
        <v>202</v>
      </c>
      <c r="U97" s="2" t="s">
        <v>202</v>
      </c>
      <c r="V97" s="2" t="s">
        <v>1579</v>
      </c>
      <c r="W97" s="2" t="s">
        <v>703</v>
      </c>
      <c r="X97" s="2" t="s">
        <v>1580</v>
      </c>
      <c r="Y97" s="2" t="s">
        <v>576</v>
      </c>
      <c r="Z97" s="4">
        <v>2</v>
      </c>
      <c r="AA97" s="4">
        <f>=ROUNDDOWN(2.5,0)</f>
      </c>
      <c r="AB97" s="5">
        <v>0.8</v>
      </c>
      <c r="AC97" s="2" t="s">
        <v>202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3</v>
      </c>
      <c r="AS97" s="8">
        <v>168.24</v>
      </c>
      <c r="AT97" s="7">
        <v>-1</v>
      </c>
      <c r="AU97" s="7">
        <v>-1</v>
      </c>
      <c r="AV97" s="4" t="s">
        <v>202</v>
      </c>
      <c r="AW97" s="8" t="s">
        <v>202</v>
      </c>
      <c r="AX97" s="4">
        <v>12</v>
      </c>
      <c r="AY97" s="8">
        <v>821.48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>
        <v>12</v>
      </c>
      <c r="BF97" s="8">
        <v>821.48</v>
      </c>
      <c r="BG97" s="7" t="s">
        <v>202</v>
      </c>
      <c r="BH97" s="7" t="s">
        <v>202</v>
      </c>
      <c r="BI97" s="7"/>
      <c r="BJ97" s="4"/>
      <c r="BK97" s="8"/>
      <c r="BL97" s="2" t="s">
        <v>1581</v>
      </c>
      <c r="BM97" s="7"/>
      <c r="BN97" s="7"/>
      <c r="BO97" s="4"/>
      <c r="BP97" s="8"/>
      <c r="BQ97" s="4"/>
      <c r="BR97" s="8"/>
      <c r="BS97" s="7"/>
      <c r="BT97" s="7"/>
      <c r="BU97" s="2" t="s">
        <v>1230</v>
      </c>
      <c r="BV97" s="2" t="s">
        <v>235</v>
      </c>
      <c r="BW97" s="2" t="s">
        <v>202</v>
      </c>
      <c r="BX97" s="2" t="s">
        <v>1553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1582</v>
      </c>
      <c r="CH97" s="2" t="s">
        <v>235</v>
      </c>
      <c r="CI97" s="2" t="s">
        <v>284</v>
      </c>
      <c r="CJ97" s="2" t="s">
        <v>985</v>
      </c>
      <c r="CK97" s="2" t="s">
        <v>214</v>
      </c>
      <c r="CL97" s="2" t="s">
        <v>202</v>
      </c>
      <c r="CM97" s="4"/>
      <c r="CN97" s="8"/>
      <c r="CO97" s="4">
        <v>1</v>
      </c>
      <c r="CP97" s="8">
        <v>57.95</v>
      </c>
      <c r="CQ97" s="7">
        <v>-1</v>
      </c>
      <c r="CR97" s="7">
        <v>-1</v>
      </c>
      <c r="CS97" s="2" t="s">
        <v>212</v>
      </c>
      <c r="CT97" s="2" t="s">
        <v>199</v>
      </c>
      <c r="CU97" s="2" t="s">
        <v>435</v>
      </c>
      <c r="CV97" s="2" t="s">
        <v>469</v>
      </c>
      <c r="CW97" s="2" t="s">
        <v>214</v>
      </c>
      <c r="CX97" s="2" t="s">
        <v>202</v>
      </c>
      <c r="CY97" s="4"/>
      <c r="CZ97" s="8"/>
      <c r="DA97" s="4"/>
      <c r="DB97" s="8"/>
      <c r="DC97" s="7"/>
      <c r="DD97" s="7"/>
      <c r="DE97" s="2" t="s">
        <v>212</v>
      </c>
      <c r="DF97" s="2" t="s">
        <v>199</v>
      </c>
      <c r="DG97" s="2" t="s">
        <v>585</v>
      </c>
      <c r="DH97" s="2" t="s">
        <v>1583</v>
      </c>
      <c r="DI97" s="2" t="s">
        <v>214</v>
      </c>
      <c r="DJ97" s="2" t="s">
        <v>202</v>
      </c>
      <c r="DK97" s="4"/>
      <c r="DL97" s="8"/>
      <c r="DM97" s="4"/>
      <c r="DN97" s="8"/>
      <c r="DO97" s="7"/>
      <c r="DP97" s="7"/>
      <c r="DQ97" s="2" t="s">
        <v>212</v>
      </c>
      <c r="DR97" s="2" t="s">
        <v>199</v>
      </c>
      <c r="DS97" s="2" t="s">
        <v>585</v>
      </c>
      <c r="DT97" s="2" t="s">
        <v>1370</v>
      </c>
      <c r="DU97" s="2" t="s">
        <v>214</v>
      </c>
      <c r="DV97" s="2" t="s">
        <v>202</v>
      </c>
      <c r="DW97" s="4"/>
      <c r="DX97" s="8"/>
      <c r="DY97" s="4"/>
      <c r="DZ97" s="8"/>
      <c r="EA97" s="7"/>
      <c r="EB97" s="7"/>
      <c r="EC97" s="2" t="s">
        <v>212</v>
      </c>
      <c r="ED97" s="2" t="s">
        <v>199</v>
      </c>
      <c r="EE97" s="2" t="s">
        <v>585</v>
      </c>
      <c r="EF97" s="2" t="s">
        <v>1568</v>
      </c>
      <c r="EG97" s="2" t="s">
        <v>214</v>
      </c>
      <c r="EH97" s="2" t="s">
        <v>202</v>
      </c>
      <c r="EI97" s="4"/>
      <c r="EJ97" s="8"/>
      <c r="EK97" s="4">
        <v>1</v>
      </c>
      <c r="EL97" s="8">
        <v>52.08</v>
      </c>
      <c r="EM97" s="7">
        <v>-1</v>
      </c>
      <c r="EN97" s="7">
        <v>-1</v>
      </c>
      <c r="EO97" s="2" t="s">
        <v>212</v>
      </c>
      <c r="EP97" s="2" t="s">
        <v>199</v>
      </c>
      <c r="EQ97" s="2" t="s">
        <v>585</v>
      </c>
      <c r="ER97" s="2" t="s">
        <v>1393</v>
      </c>
      <c r="ES97" s="2" t="s">
        <v>214</v>
      </c>
      <c r="ET97" s="2" t="s">
        <v>202</v>
      </c>
      <c r="EU97" s="4"/>
      <c r="EV97" s="8"/>
      <c r="EW97" s="4">
        <v>1</v>
      </c>
      <c r="EX97" s="8">
        <v>58.21</v>
      </c>
      <c r="EY97" s="7">
        <v>-1</v>
      </c>
      <c r="EZ97" s="7">
        <v>-1</v>
      </c>
      <c r="FA97" s="2" t="s">
        <v>212</v>
      </c>
      <c r="FB97" s="2" t="s">
        <v>199</v>
      </c>
      <c r="FC97" s="2" t="s">
        <v>585</v>
      </c>
      <c r="FD97" s="2" t="s">
        <v>1584</v>
      </c>
      <c r="FE97" s="2" t="s">
        <v>214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199</v>
      </c>
      <c r="FO97" s="2" t="s">
        <v>296</v>
      </c>
      <c r="FP97" s="2" t="s">
        <v>1585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404</v>
      </c>
      <c r="FZ97" s="2" t="s">
        <v>199</v>
      </c>
      <c r="GA97" s="2" t="s">
        <v>202</v>
      </c>
      <c r="GB97" s="2" t="s">
        <v>202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231</v>
      </c>
      <c r="GL97" s="2" t="s">
        <v>199</v>
      </c>
      <c r="GM97" s="2" t="s">
        <v>202</v>
      </c>
      <c r="GN97" s="2" t="s">
        <v>202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253</v>
      </c>
      <c r="GX97" s="2" t="s">
        <v>199</v>
      </c>
      <c r="GY97" s="2" t="s">
        <v>202</v>
      </c>
      <c r="GZ97" s="2" t="s">
        <v>202</v>
      </c>
      <c r="HA97" s="2" t="s">
        <v>214</v>
      </c>
      <c r="HB97" s="2" t="s">
        <v>202</v>
      </c>
      <c r="HC97" s="4"/>
      <c r="HD97" s="8"/>
      <c r="HE97" s="4"/>
      <c r="HF97" s="8"/>
      <c r="HG97" s="7"/>
      <c r="HH97" s="7"/>
      <c r="HI97" s="2" t="s">
        <v>212</v>
      </c>
      <c r="HJ97" s="2" t="s">
        <v>199</v>
      </c>
      <c r="HK97" s="2" t="s">
        <v>585</v>
      </c>
      <c r="HL97" s="2" t="s">
        <v>1586</v>
      </c>
      <c r="HM97" s="2" t="s">
        <v>214</v>
      </c>
      <c r="HN97" s="2" t="s">
        <v>202</v>
      </c>
      <c r="HO97" s="4"/>
      <c r="HP97" s="8"/>
      <c r="HQ97" s="4"/>
      <c r="HR97" s="8"/>
      <c r="HS97" s="7"/>
      <c r="HT97" s="7"/>
      <c r="HU97" s="2" t="s">
        <v>212</v>
      </c>
      <c r="HV97" s="2" t="s">
        <v>235</v>
      </c>
      <c r="HW97" s="2" t="s">
        <v>302</v>
      </c>
      <c r="HX97" s="2" t="s">
        <v>223</v>
      </c>
      <c r="HY97" s="2" t="s">
        <v>214</v>
      </c>
      <c r="HZ97" s="2" t="s">
        <v>202</v>
      </c>
      <c r="IA97" s="4"/>
      <c r="IB97" s="8"/>
      <c r="IC97" s="4"/>
      <c r="ID97" s="8"/>
      <c r="IE97" s="7"/>
      <c r="IF97" s="7"/>
      <c r="IG97" s="2" t="s">
        <v>212</v>
      </c>
      <c r="IH97" s="2" t="s">
        <v>199</v>
      </c>
      <c r="II97" s="2" t="s">
        <v>368</v>
      </c>
      <c r="IJ97" s="2" t="s">
        <v>202</v>
      </c>
      <c r="IK97" s="2" t="s">
        <v>214</v>
      </c>
      <c r="IL97" s="2" t="s">
        <v>202</v>
      </c>
      <c r="IM97" s="4"/>
      <c r="IN97" s="8"/>
      <c r="IO97" s="4"/>
      <c r="IP97" s="8"/>
      <c r="IQ97" s="7"/>
      <c r="IR97" s="7"/>
      <c r="IS97" s="2" t="s">
        <v>212</v>
      </c>
      <c r="IT97" s="2" t="s">
        <v>199</v>
      </c>
      <c r="IU97" s="2" t="s">
        <v>1587</v>
      </c>
      <c r="IV97" s="2" t="s">
        <v>202</v>
      </c>
      <c r="IW97" s="2" t="s">
        <v>214</v>
      </c>
      <c r="IX97" s="2" t="s">
        <v>202</v>
      </c>
      <c r="IY97" s="4"/>
      <c r="IZ97" s="8"/>
      <c r="JA97" s="4"/>
      <c r="JB97" s="8"/>
      <c r="JC97" s="7"/>
      <c r="JD97" s="7"/>
      <c r="JE97" s="2" t="s">
        <v>253</v>
      </c>
      <c r="JF97" s="2" t="s">
        <v>199</v>
      </c>
      <c r="JG97" s="2" t="s">
        <v>202</v>
      </c>
      <c r="JH97" s="2" t="s">
        <v>202</v>
      </c>
      <c r="JI97" s="2" t="s">
        <v>214</v>
      </c>
      <c r="JJ97" s="2" t="s">
        <v>202</v>
      </c>
      <c r="JK97" s="4"/>
      <c r="JL97" s="8"/>
      <c r="JM97" s="4"/>
      <c r="JN97" s="8"/>
      <c r="JO97" s="7"/>
      <c r="JP97" s="7"/>
      <c r="JQ97" s="2" t="s">
        <v>242</v>
      </c>
      <c r="JR97" s="2" t="s">
        <v>199</v>
      </c>
      <c r="JS97" s="2" t="s">
        <v>202</v>
      </c>
      <c r="JT97" s="2" t="s">
        <v>202</v>
      </c>
      <c r="JU97" s="2" t="s">
        <v>214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212</v>
      </c>
      <c r="KP97" s="2" t="s">
        <v>235</v>
      </c>
      <c r="KQ97" s="2" t="s">
        <v>297</v>
      </c>
      <c r="KR97" s="2" t="s">
        <v>202</v>
      </c>
      <c r="KS97" s="2" t="s">
        <v>214</v>
      </c>
      <c r="KT97" s="2" t="s">
        <v>202</v>
      </c>
      <c r="KU97" s="4"/>
      <c r="KV97" s="8"/>
      <c r="KW97" s="4"/>
      <c r="KX97" s="8"/>
      <c r="KY97" s="7"/>
      <c r="KZ97" s="7"/>
      <c r="LA97" s="2" t="s">
        <v>404</v>
      </c>
      <c r="LB97" s="2" t="s">
        <v>199</v>
      </c>
      <c r="LC97" s="2" t="s">
        <v>202</v>
      </c>
      <c r="LD97" s="2" t="s">
        <v>202</v>
      </c>
      <c r="LE97" s="2" t="s">
        <v>214</v>
      </c>
      <c r="LF97" s="2" t="s">
        <v>202</v>
      </c>
      <c r="LG97" s="4"/>
      <c r="LH97" s="8"/>
      <c r="LI97" s="4"/>
      <c r="LJ97" s="8"/>
      <c r="LK97" s="7"/>
      <c r="LL97" s="7"/>
      <c r="LM97" s="2" t="s">
        <v>212</v>
      </c>
      <c r="LN97" s="2" t="s">
        <v>199</v>
      </c>
      <c r="LO97" s="2" t="s">
        <v>643</v>
      </c>
      <c r="LP97" s="2" t="s">
        <v>202</v>
      </c>
      <c r="LQ97" s="2" t="s">
        <v>214</v>
      </c>
      <c r="LR97" s="2" t="s">
        <v>202</v>
      </c>
      <c r="LS97" s="4"/>
      <c r="LT97" s="8"/>
      <c r="LU97" s="4"/>
      <c r="LV97" s="8"/>
      <c r="LW97" s="7"/>
      <c r="LX97" s="7"/>
      <c r="LY97" s="2" t="s">
        <v>231</v>
      </c>
      <c r="LZ97" s="2" t="s">
        <v>199</v>
      </c>
      <c r="MA97" s="2" t="s">
        <v>1361</v>
      </c>
      <c r="MB97" s="2" t="s">
        <v>202</v>
      </c>
      <c r="MC97" s="2" t="s">
        <v>214</v>
      </c>
      <c r="MD97" s="2" t="s">
        <v>202</v>
      </c>
      <c r="ME97" s="4"/>
      <c r="MF97" s="8"/>
      <c r="MG97" s="4"/>
      <c r="MH97" s="8"/>
      <c r="MI97" s="7"/>
      <c r="MJ97" s="7"/>
      <c r="MK97" s="2" t="s">
        <v>231</v>
      </c>
      <c r="ML97" s="2" t="s">
        <v>199</v>
      </c>
      <c r="MM97" s="2" t="s">
        <v>202</v>
      </c>
      <c r="MN97" s="2" t="s">
        <v>202</v>
      </c>
      <c r="MO97" s="2" t="s">
        <v>214</v>
      </c>
      <c r="MP97" s="2" t="s">
        <v>202</v>
      </c>
      <c r="MQ97" s="4"/>
      <c r="MR97" s="8"/>
      <c r="MS97" s="4"/>
      <c r="MT97" s="8"/>
      <c r="MU97" s="7"/>
      <c r="MV97" s="7"/>
      <c r="MW97" s="2" t="s">
        <v>253</v>
      </c>
      <c r="MX97" s="2" t="s">
        <v>199</v>
      </c>
      <c r="MY97" s="2" t="s">
        <v>202</v>
      </c>
      <c r="MZ97" s="2" t="s">
        <v>202</v>
      </c>
      <c r="NA97" s="2" t="s">
        <v>214</v>
      </c>
      <c r="NB97" s="2" t="s">
        <v>202</v>
      </c>
      <c r="NC97" s="4"/>
      <c r="ND97" s="8"/>
      <c r="NE97" s="4"/>
      <c r="NF97" s="8"/>
      <c r="NG97" s="7"/>
      <c r="NH97" s="7"/>
      <c r="NI97" s="2" t="s">
        <v>212</v>
      </c>
      <c r="NJ97" s="2" t="s">
        <v>250</v>
      </c>
      <c r="NK97" s="2" t="s">
        <v>646</v>
      </c>
      <c r="NL97" s="2" t="s">
        <v>1362</v>
      </c>
      <c r="NM97" s="2" t="s">
        <v>214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253</v>
      </c>
      <c r="OH97" s="2" t="s">
        <v>199</v>
      </c>
      <c r="OI97" s="2" t="s">
        <v>202</v>
      </c>
      <c r="OJ97" s="2" t="s">
        <v>202</v>
      </c>
      <c r="OK97" s="2" t="s">
        <v>214</v>
      </c>
      <c r="OL97" s="2" t="s">
        <v>202</v>
      </c>
      <c r="OM97" s="4"/>
      <c r="ON97" s="8"/>
      <c r="OO97" s="4"/>
      <c r="OP97" s="8"/>
      <c r="OQ97" s="7"/>
      <c r="OR97" s="7"/>
      <c r="OS97" s="2" t="s">
        <v>212</v>
      </c>
      <c r="OT97" s="2" t="s">
        <v>199</v>
      </c>
      <c r="OU97" s="2" t="s">
        <v>254</v>
      </c>
      <c r="OV97" s="2" t="s">
        <v>202</v>
      </c>
      <c r="OW97" s="2" t="s">
        <v>214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212</v>
      </c>
      <c r="PR97" s="2" t="s">
        <v>235</v>
      </c>
      <c r="PS97" s="2" t="s">
        <v>1360</v>
      </c>
      <c r="PT97" s="2" t="s">
        <v>202</v>
      </c>
      <c r="PU97" s="2" t="s">
        <v>214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231</v>
      </c>
      <c r="QP97" s="2" t="s">
        <v>235</v>
      </c>
      <c r="QQ97" s="2" t="s">
        <v>202</v>
      </c>
      <c r="QR97" s="2" t="s">
        <v>202</v>
      </c>
      <c r="QS97" s="2" t="s">
        <v>214</v>
      </c>
      <c r="QT97" s="2" t="s">
        <v>202</v>
      </c>
      <c r="QU97" s="4">
        <v>2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1588</v>
      </c>
      <c r="B98" s="2" t="s">
        <v>191</v>
      </c>
      <c r="C98" s="2" t="s">
        <v>192</v>
      </c>
      <c r="D98" s="2" t="s">
        <v>193</v>
      </c>
      <c r="E98" s="2" t="s">
        <v>1346</v>
      </c>
      <c r="F98" s="2" t="s">
        <v>1577</v>
      </c>
      <c r="G98" s="2" t="s">
        <v>1577</v>
      </c>
      <c r="H98" s="2" t="s">
        <v>1577</v>
      </c>
      <c r="I98" s="2" t="s">
        <v>194</v>
      </c>
      <c r="J98" s="2" t="s">
        <v>197</v>
      </c>
      <c r="K98" s="2" t="s">
        <v>1550</v>
      </c>
      <c r="L98" s="3">
        <v>70</v>
      </c>
      <c r="M98" s="3">
        <v>73.49</v>
      </c>
      <c r="N98" s="3">
        <v>139.99</v>
      </c>
      <c r="O98" s="2" t="s">
        <v>530</v>
      </c>
      <c r="P98" s="2" t="s">
        <v>394</v>
      </c>
      <c r="Q98" s="2" t="s">
        <v>201</v>
      </c>
      <c r="R98" s="2" t="s">
        <v>202</v>
      </c>
      <c r="S98" s="2" t="s">
        <v>1578</v>
      </c>
      <c r="T98" s="2" t="s">
        <v>202</v>
      </c>
      <c r="U98" s="2" t="s">
        <v>202</v>
      </c>
      <c r="V98" s="2" t="s">
        <v>1579</v>
      </c>
      <c r="W98" s="2" t="s">
        <v>703</v>
      </c>
      <c r="X98" s="2" t="s">
        <v>1580</v>
      </c>
      <c r="Y98" s="2" t="s">
        <v>576</v>
      </c>
      <c r="Z98" s="4"/>
      <c r="AA98" s="4">
        <f>=ROUNDDOWN({0},0)</f>
      </c>
      <c r="AB98" s="5"/>
      <c r="AC98" s="2" t="s">
        <v>202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9</v>
      </c>
      <c r="AS98" s="8">
        <v>653.24</v>
      </c>
      <c r="AT98" s="7">
        <v>-1</v>
      </c>
      <c r="AU98" s="7">
        <v>-1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/>
      <c r="BJ98" s="4"/>
      <c r="BK98" s="8"/>
      <c r="BL98" s="2" t="s">
        <v>1589</v>
      </c>
      <c r="BM98" s="7"/>
      <c r="BN98" s="7"/>
      <c r="BO98" s="4"/>
      <c r="BP98" s="8"/>
      <c r="BQ98" s="4"/>
      <c r="BR98" s="8"/>
      <c r="BS98" s="7"/>
      <c r="BT98" s="7"/>
      <c r="BU98" s="2" t="s">
        <v>1230</v>
      </c>
      <c r="BV98" s="2" t="s">
        <v>235</v>
      </c>
      <c r="BW98" s="2" t="s">
        <v>202</v>
      </c>
      <c r="BX98" s="2" t="s">
        <v>1590</v>
      </c>
      <c r="BY98" s="2" t="s">
        <v>214</v>
      </c>
      <c r="BZ98" s="2" t="s">
        <v>202</v>
      </c>
      <c r="CA98" s="4"/>
      <c r="CB98" s="8"/>
      <c r="CC98" s="4">
        <v>5</v>
      </c>
      <c r="CD98" s="8">
        <v>370.95</v>
      </c>
      <c r="CE98" s="7">
        <v>-1</v>
      </c>
      <c r="CF98" s="7">
        <v>-1</v>
      </c>
      <c r="CG98" s="2" t="s">
        <v>1582</v>
      </c>
      <c r="CH98" s="2" t="s">
        <v>235</v>
      </c>
      <c r="CI98" s="2" t="s">
        <v>284</v>
      </c>
      <c r="CJ98" s="2" t="s">
        <v>1591</v>
      </c>
      <c r="CK98" s="2" t="s">
        <v>214</v>
      </c>
      <c r="CL98" s="2" t="s">
        <v>202</v>
      </c>
      <c r="CM98" s="4"/>
      <c r="CN98" s="8"/>
      <c r="CO98" s="4">
        <v>1</v>
      </c>
      <c r="CP98" s="8">
        <v>75.34</v>
      </c>
      <c r="CQ98" s="7">
        <v>-1</v>
      </c>
      <c r="CR98" s="7">
        <v>-1</v>
      </c>
      <c r="CS98" s="2" t="s">
        <v>212</v>
      </c>
      <c r="CT98" s="2" t="s">
        <v>235</v>
      </c>
      <c r="CU98" s="2" t="s">
        <v>435</v>
      </c>
      <c r="CV98" s="2" t="s">
        <v>296</v>
      </c>
      <c r="CW98" s="2" t="s">
        <v>214</v>
      </c>
      <c r="CX98" s="2" t="s">
        <v>202</v>
      </c>
      <c r="CY98" s="4"/>
      <c r="CZ98" s="8"/>
      <c r="DA98" s="4">
        <v>1</v>
      </c>
      <c r="DB98" s="8">
        <v>67.52</v>
      </c>
      <c r="DC98" s="7">
        <v>-1</v>
      </c>
      <c r="DD98" s="7">
        <v>-1</v>
      </c>
      <c r="DE98" s="2" t="s">
        <v>212</v>
      </c>
      <c r="DF98" s="2" t="s">
        <v>235</v>
      </c>
      <c r="DG98" s="2" t="s">
        <v>585</v>
      </c>
      <c r="DH98" s="2" t="s">
        <v>1386</v>
      </c>
      <c r="DI98" s="2" t="s">
        <v>214</v>
      </c>
      <c r="DJ98" s="2" t="s">
        <v>202</v>
      </c>
      <c r="DK98" s="4"/>
      <c r="DL98" s="8"/>
      <c r="DM98" s="4">
        <v>1</v>
      </c>
      <c r="DN98" s="8">
        <v>71.73</v>
      </c>
      <c r="DO98" s="7">
        <v>-1</v>
      </c>
      <c r="DP98" s="7">
        <v>-1</v>
      </c>
      <c r="DQ98" s="2" t="s">
        <v>212</v>
      </c>
      <c r="DR98" s="2" t="s">
        <v>235</v>
      </c>
      <c r="DS98" s="2" t="s">
        <v>585</v>
      </c>
      <c r="DT98" s="2" t="s">
        <v>1353</v>
      </c>
      <c r="DU98" s="2" t="s">
        <v>214</v>
      </c>
      <c r="DV98" s="2" t="s">
        <v>202</v>
      </c>
      <c r="DW98" s="4"/>
      <c r="DX98" s="8"/>
      <c r="DY98" s="4"/>
      <c r="DZ98" s="8"/>
      <c r="EA98" s="7"/>
      <c r="EB98" s="7"/>
      <c r="EC98" s="2" t="s">
        <v>212</v>
      </c>
      <c r="ED98" s="2" t="s">
        <v>235</v>
      </c>
      <c r="EE98" s="2" t="s">
        <v>585</v>
      </c>
      <c r="EF98" s="2" t="s">
        <v>1592</v>
      </c>
      <c r="EG98" s="2" t="s">
        <v>214</v>
      </c>
      <c r="EH98" s="2" t="s">
        <v>202</v>
      </c>
      <c r="EI98" s="4"/>
      <c r="EJ98" s="8"/>
      <c r="EK98" s="4">
        <v>1</v>
      </c>
      <c r="EL98" s="8">
        <v>67.7</v>
      </c>
      <c r="EM98" s="7">
        <v>-1</v>
      </c>
      <c r="EN98" s="7">
        <v>-1</v>
      </c>
      <c r="EO98" s="2" t="s">
        <v>212</v>
      </c>
      <c r="EP98" s="2" t="s">
        <v>235</v>
      </c>
      <c r="EQ98" s="2" t="s">
        <v>585</v>
      </c>
      <c r="ER98" s="2" t="s">
        <v>1593</v>
      </c>
      <c r="ES98" s="2" t="s">
        <v>214</v>
      </c>
      <c r="ET98" s="2" t="s">
        <v>202</v>
      </c>
      <c r="EU98" s="4"/>
      <c r="EV98" s="8"/>
      <c r="EW98" s="4"/>
      <c r="EX98" s="8"/>
      <c r="EY98" s="7"/>
      <c r="EZ98" s="7"/>
      <c r="FA98" s="2" t="s">
        <v>212</v>
      </c>
      <c r="FB98" s="2" t="s">
        <v>235</v>
      </c>
      <c r="FC98" s="2" t="s">
        <v>585</v>
      </c>
      <c r="FD98" s="2" t="s">
        <v>1584</v>
      </c>
      <c r="FE98" s="2" t="s">
        <v>214</v>
      </c>
      <c r="FF98" s="2" t="s">
        <v>202</v>
      </c>
      <c r="FG98" s="4"/>
      <c r="FH98" s="8"/>
      <c r="FI98" s="4"/>
      <c r="FJ98" s="8"/>
      <c r="FK98" s="7"/>
      <c r="FL98" s="7"/>
      <c r="FM98" s="2" t="s">
        <v>212</v>
      </c>
      <c r="FN98" s="2" t="s">
        <v>235</v>
      </c>
      <c r="FO98" s="2" t="s">
        <v>296</v>
      </c>
      <c r="FP98" s="2" t="s">
        <v>471</v>
      </c>
      <c r="FQ98" s="2" t="s">
        <v>214</v>
      </c>
      <c r="FR98" s="2" t="s">
        <v>202</v>
      </c>
      <c r="FS98" s="4"/>
      <c r="FT98" s="8"/>
      <c r="FU98" s="4"/>
      <c r="FV98" s="8"/>
      <c r="FW98" s="7"/>
      <c r="FX98" s="7"/>
      <c r="FY98" s="2" t="s">
        <v>404</v>
      </c>
      <c r="FZ98" s="2" t="s">
        <v>235</v>
      </c>
      <c r="GA98" s="2" t="s">
        <v>202</v>
      </c>
      <c r="GB98" s="2" t="s">
        <v>202</v>
      </c>
      <c r="GC98" s="2" t="s">
        <v>214</v>
      </c>
      <c r="GD98" s="2" t="s">
        <v>202</v>
      </c>
      <c r="GE98" s="4"/>
      <c r="GF98" s="8"/>
      <c r="GG98" s="4"/>
      <c r="GH98" s="8"/>
      <c r="GI98" s="7"/>
      <c r="GJ98" s="7"/>
      <c r="GK98" s="2" t="s">
        <v>231</v>
      </c>
      <c r="GL98" s="2" t="s">
        <v>235</v>
      </c>
      <c r="GM98" s="2" t="s">
        <v>202</v>
      </c>
      <c r="GN98" s="2" t="s">
        <v>202</v>
      </c>
      <c r="GO98" s="2" t="s">
        <v>214</v>
      </c>
      <c r="GP98" s="2" t="s">
        <v>202</v>
      </c>
      <c r="GQ98" s="4"/>
      <c r="GR98" s="8"/>
      <c r="GS98" s="4"/>
      <c r="GT98" s="8"/>
      <c r="GU98" s="7"/>
      <c r="GV98" s="7"/>
      <c r="GW98" s="2" t="s">
        <v>253</v>
      </c>
      <c r="GX98" s="2" t="s">
        <v>235</v>
      </c>
      <c r="GY98" s="2" t="s">
        <v>202</v>
      </c>
      <c r="GZ98" s="2" t="s">
        <v>202</v>
      </c>
      <c r="HA98" s="2" t="s">
        <v>214</v>
      </c>
      <c r="HB98" s="2" t="s">
        <v>202</v>
      </c>
      <c r="HC98" s="4"/>
      <c r="HD98" s="8"/>
      <c r="HE98" s="4"/>
      <c r="HF98" s="8"/>
      <c r="HG98" s="7"/>
      <c r="HH98" s="7"/>
      <c r="HI98" s="2" t="s">
        <v>212</v>
      </c>
      <c r="HJ98" s="2" t="s">
        <v>235</v>
      </c>
      <c r="HK98" s="2" t="s">
        <v>585</v>
      </c>
      <c r="HL98" s="2" t="s">
        <v>1594</v>
      </c>
      <c r="HM98" s="2" t="s">
        <v>214</v>
      </c>
      <c r="HN98" s="2" t="s">
        <v>202</v>
      </c>
      <c r="HO98" s="4"/>
      <c r="HP98" s="8"/>
      <c r="HQ98" s="4"/>
      <c r="HR98" s="8"/>
      <c r="HS98" s="7"/>
      <c r="HT98" s="7"/>
      <c r="HU98" s="2" t="s">
        <v>212</v>
      </c>
      <c r="HV98" s="2" t="s">
        <v>235</v>
      </c>
      <c r="HW98" s="2" t="s">
        <v>302</v>
      </c>
      <c r="HX98" s="2" t="s">
        <v>234</v>
      </c>
      <c r="HY98" s="2" t="s">
        <v>214</v>
      </c>
      <c r="HZ98" s="2" t="s">
        <v>202</v>
      </c>
      <c r="IA98" s="4"/>
      <c r="IB98" s="8"/>
      <c r="IC98" s="4"/>
      <c r="ID98" s="8"/>
      <c r="IE98" s="7"/>
      <c r="IF98" s="7"/>
      <c r="IG98" s="2" t="s">
        <v>212</v>
      </c>
      <c r="IH98" s="2" t="s">
        <v>235</v>
      </c>
      <c r="II98" s="2" t="s">
        <v>202</v>
      </c>
      <c r="IJ98" s="2" t="s">
        <v>202</v>
      </c>
      <c r="IK98" s="2" t="s">
        <v>214</v>
      </c>
      <c r="IL98" s="2" t="s">
        <v>202</v>
      </c>
      <c r="IM98" s="4"/>
      <c r="IN98" s="8"/>
      <c r="IO98" s="4"/>
      <c r="IP98" s="8"/>
      <c r="IQ98" s="7"/>
      <c r="IR98" s="7"/>
      <c r="IS98" s="2" t="s">
        <v>212</v>
      </c>
      <c r="IT98" s="2" t="s">
        <v>235</v>
      </c>
      <c r="IU98" s="2" t="s">
        <v>486</v>
      </c>
      <c r="IV98" s="2" t="s">
        <v>995</v>
      </c>
      <c r="IW98" s="2" t="s">
        <v>214</v>
      </c>
      <c r="IX98" s="2" t="s">
        <v>202</v>
      </c>
      <c r="IY98" s="4"/>
      <c r="IZ98" s="8"/>
      <c r="JA98" s="4"/>
      <c r="JB98" s="8"/>
      <c r="JC98" s="7"/>
      <c r="JD98" s="7"/>
      <c r="JE98" s="2" t="s">
        <v>253</v>
      </c>
      <c r="JF98" s="2" t="s">
        <v>235</v>
      </c>
      <c r="JG98" s="2" t="s">
        <v>202</v>
      </c>
      <c r="JH98" s="2" t="s">
        <v>202</v>
      </c>
      <c r="JI98" s="2" t="s">
        <v>214</v>
      </c>
      <c r="JJ98" s="2" t="s">
        <v>202</v>
      </c>
      <c r="JK98" s="4"/>
      <c r="JL98" s="8"/>
      <c r="JM98" s="4"/>
      <c r="JN98" s="8"/>
      <c r="JO98" s="7"/>
      <c r="JP98" s="7"/>
      <c r="JQ98" s="2" t="s">
        <v>242</v>
      </c>
      <c r="JR98" s="2" t="s">
        <v>235</v>
      </c>
      <c r="JS98" s="2" t="s">
        <v>202</v>
      </c>
      <c r="JT98" s="2" t="s">
        <v>202</v>
      </c>
      <c r="JU98" s="2" t="s">
        <v>214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212</v>
      </c>
      <c r="KP98" s="2" t="s">
        <v>235</v>
      </c>
      <c r="KQ98" s="2" t="s">
        <v>297</v>
      </c>
      <c r="KR98" s="2" t="s">
        <v>202</v>
      </c>
      <c r="KS98" s="2" t="s">
        <v>214</v>
      </c>
      <c r="KT98" s="2" t="s">
        <v>202</v>
      </c>
      <c r="KU98" s="4"/>
      <c r="KV98" s="8"/>
      <c r="KW98" s="4"/>
      <c r="KX98" s="8"/>
      <c r="KY98" s="7"/>
      <c r="KZ98" s="7"/>
      <c r="LA98" s="2" t="s">
        <v>404</v>
      </c>
      <c r="LB98" s="2" t="s">
        <v>235</v>
      </c>
      <c r="LC98" s="2" t="s">
        <v>202</v>
      </c>
      <c r="LD98" s="2" t="s">
        <v>202</v>
      </c>
      <c r="LE98" s="2" t="s">
        <v>214</v>
      </c>
      <c r="LF98" s="2" t="s">
        <v>202</v>
      </c>
      <c r="LG98" s="4"/>
      <c r="LH98" s="8"/>
      <c r="LI98" s="4"/>
      <c r="LJ98" s="8"/>
      <c r="LK98" s="7"/>
      <c r="LL98" s="7"/>
      <c r="LM98" s="2" t="s">
        <v>212</v>
      </c>
      <c r="LN98" s="2" t="s">
        <v>235</v>
      </c>
      <c r="LO98" s="2" t="s">
        <v>643</v>
      </c>
      <c r="LP98" s="2" t="s">
        <v>1595</v>
      </c>
      <c r="LQ98" s="2" t="s">
        <v>214</v>
      </c>
      <c r="LR98" s="2" t="s">
        <v>202</v>
      </c>
      <c r="LS98" s="4"/>
      <c r="LT98" s="8"/>
      <c r="LU98" s="4"/>
      <c r="LV98" s="8"/>
      <c r="LW98" s="7"/>
      <c r="LX98" s="7"/>
      <c r="LY98" s="2" t="s">
        <v>231</v>
      </c>
      <c r="LZ98" s="2" t="s">
        <v>235</v>
      </c>
      <c r="MA98" s="2" t="s">
        <v>1361</v>
      </c>
      <c r="MB98" s="2" t="s">
        <v>202</v>
      </c>
      <c r="MC98" s="2" t="s">
        <v>214</v>
      </c>
      <c r="MD98" s="2" t="s">
        <v>202</v>
      </c>
      <c r="ME98" s="4"/>
      <c r="MF98" s="8"/>
      <c r="MG98" s="4"/>
      <c r="MH98" s="8"/>
      <c r="MI98" s="7"/>
      <c r="MJ98" s="7"/>
      <c r="MK98" s="2" t="s">
        <v>231</v>
      </c>
      <c r="ML98" s="2" t="s">
        <v>235</v>
      </c>
      <c r="MM98" s="2" t="s">
        <v>202</v>
      </c>
      <c r="MN98" s="2" t="s">
        <v>202</v>
      </c>
      <c r="MO98" s="2" t="s">
        <v>214</v>
      </c>
      <c r="MP98" s="2" t="s">
        <v>202</v>
      </c>
      <c r="MQ98" s="4"/>
      <c r="MR98" s="8"/>
      <c r="MS98" s="4"/>
      <c r="MT98" s="8"/>
      <c r="MU98" s="7"/>
      <c r="MV98" s="7"/>
      <c r="MW98" s="2" t="s">
        <v>253</v>
      </c>
      <c r="MX98" s="2" t="s">
        <v>235</v>
      </c>
      <c r="MY98" s="2" t="s">
        <v>202</v>
      </c>
      <c r="MZ98" s="2" t="s">
        <v>202</v>
      </c>
      <c r="NA98" s="2" t="s">
        <v>214</v>
      </c>
      <c r="NB98" s="2" t="s">
        <v>202</v>
      </c>
      <c r="NC98" s="4"/>
      <c r="ND98" s="8"/>
      <c r="NE98" s="4"/>
      <c r="NF98" s="8"/>
      <c r="NG98" s="7"/>
      <c r="NH98" s="7"/>
      <c r="NI98" s="2" t="s">
        <v>212</v>
      </c>
      <c r="NJ98" s="2" t="s">
        <v>235</v>
      </c>
      <c r="NK98" s="2" t="s">
        <v>646</v>
      </c>
      <c r="NL98" s="2" t="s">
        <v>1386</v>
      </c>
      <c r="NM98" s="2" t="s">
        <v>214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253</v>
      </c>
      <c r="OH98" s="2" t="s">
        <v>235</v>
      </c>
      <c r="OI98" s="2" t="s">
        <v>202</v>
      </c>
      <c r="OJ98" s="2" t="s">
        <v>202</v>
      </c>
      <c r="OK98" s="2" t="s">
        <v>214</v>
      </c>
      <c r="OL98" s="2" t="s">
        <v>202</v>
      </c>
      <c r="OM98" s="4"/>
      <c r="ON98" s="8"/>
      <c r="OO98" s="4"/>
      <c r="OP98" s="8"/>
      <c r="OQ98" s="7"/>
      <c r="OR98" s="7"/>
      <c r="OS98" s="2" t="s">
        <v>212</v>
      </c>
      <c r="OT98" s="2" t="s">
        <v>235</v>
      </c>
      <c r="OU98" s="2" t="s">
        <v>254</v>
      </c>
      <c r="OV98" s="2" t="s">
        <v>202</v>
      </c>
      <c r="OW98" s="2" t="s">
        <v>214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212</v>
      </c>
      <c r="PR98" s="2" t="s">
        <v>235</v>
      </c>
      <c r="PS98" s="2" t="s">
        <v>1360</v>
      </c>
      <c r="PT98" s="2" t="s">
        <v>202</v>
      </c>
      <c r="PU98" s="2" t="s">
        <v>214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231</v>
      </c>
      <c r="QP98" s="2" t="s">
        <v>235</v>
      </c>
      <c r="QQ98" s="2" t="s">
        <v>202</v>
      </c>
      <c r="QR98" s="2" t="s">
        <v>202</v>
      </c>
      <c r="QS98" s="2" t="s">
        <v>214</v>
      </c>
      <c r="QT98" s="2" t="s">
        <v>202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1596</v>
      </c>
      <c r="B99" s="2" t="s">
        <v>191</v>
      </c>
      <c r="C99" s="2" t="s">
        <v>192</v>
      </c>
      <c r="D99" s="2" t="s">
        <v>193</v>
      </c>
      <c r="E99" s="2" t="s">
        <v>1346</v>
      </c>
      <c r="F99" s="2" t="s">
        <v>1597</v>
      </c>
      <c r="G99" s="2" t="s">
        <v>1597</v>
      </c>
      <c r="H99" s="2" t="s">
        <v>202</v>
      </c>
      <c r="I99" s="2" t="s">
        <v>570</v>
      </c>
      <c r="J99" s="2" t="s">
        <v>197</v>
      </c>
      <c r="K99" s="2" t="s">
        <v>1598</v>
      </c>
      <c r="L99" s="3">
        <v>55</v>
      </c>
      <c r="M99" s="3">
        <v>57.75</v>
      </c>
      <c r="N99" s="3">
        <v>109.99</v>
      </c>
      <c r="O99" s="2" t="s">
        <v>530</v>
      </c>
      <c r="P99" s="2" t="s">
        <v>394</v>
      </c>
      <c r="Q99" s="2" t="s">
        <v>201</v>
      </c>
      <c r="R99" s="2" t="s">
        <v>202</v>
      </c>
      <c r="S99" s="2" t="s">
        <v>1599</v>
      </c>
      <c r="T99" s="2" t="s">
        <v>202</v>
      </c>
      <c r="U99" s="2" t="s">
        <v>202</v>
      </c>
      <c r="V99" s="2" t="s">
        <v>1546</v>
      </c>
      <c r="W99" s="2" t="s">
        <v>703</v>
      </c>
      <c r="X99" s="2" t="s">
        <v>202</v>
      </c>
      <c r="Y99" s="2" t="s">
        <v>576</v>
      </c>
      <c r="Z99" s="4"/>
      <c r="AA99" s="4">
        <f>=ROUNDDOWN({0},0)</f>
      </c>
      <c r="AB99" s="5"/>
      <c r="AC99" s="2" t="s">
        <v>202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235</v>
      </c>
      <c r="BW99" s="2" t="s">
        <v>202</v>
      </c>
      <c r="BX99" s="2" t="s">
        <v>1600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404</v>
      </c>
      <c r="CH99" s="2" t="s">
        <v>235</v>
      </c>
      <c r="CI99" s="2" t="s">
        <v>202</v>
      </c>
      <c r="CJ99" s="2" t="s">
        <v>202</v>
      </c>
      <c r="CK99" s="2" t="s">
        <v>214</v>
      </c>
      <c r="CL99" s="2" t="s">
        <v>202</v>
      </c>
      <c r="CM99" s="4"/>
      <c r="CN99" s="8"/>
      <c r="CO99" s="4"/>
      <c r="CP99" s="8"/>
      <c r="CQ99" s="7"/>
      <c r="CR99" s="7"/>
      <c r="CS99" s="2" t="s">
        <v>253</v>
      </c>
      <c r="CT99" s="2" t="s">
        <v>235</v>
      </c>
      <c r="CU99" s="2" t="s">
        <v>202</v>
      </c>
      <c r="CV99" s="2" t="s">
        <v>202</v>
      </c>
      <c r="CW99" s="2" t="s">
        <v>214</v>
      </c>
      <c r="CX99" s="2" t="s">
        <v>202</v>
      </c>
      <c r="CY99" s="4"/>
      <c r="CZ99" s="8"/>
      <c r="DA99" s="4"/>
      <c r="DB99" s="8"/>
      <c r="DC99" s="7"/>
      <c r="DD99" s="7"/>
      <c r="DE99" s="2" t="s">
        <v>212</v>
      </c>
      <c r="DF99" s="2" t="s">
        <v>235</v>
      </c>
      <c r="DG99" s="2" t="s">
        <v>1601</v>
      </c>
      <c r="DH99" s="2" t="s">
        <v>1602</v>
      </c>
      <c r="DI99" s="2" t="s">
        <v>214</v>
      </c>
      <c r="DJ99" s="2" t="s">
        <v>202</v>
      </c>
      <c r="DK99" s="4"/>
      <c r="DL99" s="8"/>
      <c r="DM99" s="4"/>
      <c r="DN99" s="8"/>
      <c r="DO99" s="7"/>
      <c r="DP99" s="7"/>
      <c r="DQ99" s="2" t="s">
        <v>212</v>
      </c>
      <c r="DR99" s="2" t="s">
        <v>235</v>
      </c>
      <c r="DS99" s="2" t="s">
        <v>1603</v>
      </c>
      <c r="DT99" s="2" t="s">
        <v>1604</v>
      </c>
      <c r="DU99" s="2" t="s">
        <v>214</v>
      </c>
      <c r="DV99" s="2" t="s">
        <v>202</v>
      </c>
      <c r="DW99" s="4"/>
      <c r="DX99" s="8"/>
      <c r="DY99" s="4"/>
      <c r="DZ99" s="8"/>
      <c r="EA99" s="7"/>
      <c r="EB99" s="7"/>
      <c r="EC99" s="2" t="s">
        <v>212</v>
      </c>
      <c r="ED99" s="2" t="s">
        <v>235</v>
      </c>
      <c r="EE99" s="2" t="s">
        <v>1605</v>
      </c>
      <c r="EF99" s="2" t="s">
        <v>1606</v>
      </c>
      <c r="EG99" s="2" t="s">
        <v>214</v>
      </c>
      <c r="EH99" s="2" t="s">
        <v>202</v>
      </c>
      <c r="EI99" s="4"/>
      <c r="EJ99" s="8"/>
      <c r="EK99" s="4"/>
      <c r="EL99" s="8"/>
      <c r="EM99" s="7"/>
      <c r="EN99" s="7"/>
      <c r="EO99" s="2" t="s">
        <v>212</v>
      </c>
      <c r="EP99" s="2" t="s">
        <v>235</v>
      </c>
      <c r="EQ99" s="2" t="s">
        <v>587</v>
      </c>
      <c r="ER99" s="2" t="s">
        <v>1607</v>
      </c>
      <c r="ES99" s="2" t="s">
        <v>214</v>
      </c>
      <c r="ET99" s="2" t="s">
        <v>202</v>
      </c>
      <c r="EU99" s="4"/>
      <c r="EV99" s="8"/>
      <c r="EW99" s="4"/>
      <c r="EX99" s="8"/>
      <c r="EY99" s="7"/>
      <c r="EZ99" s="7"/>
      <c r="FA99" s="2" t="s">
        <v>212</v>
      </c>
      <c r="FB99" s="2" t="s">
        <v>235</v>
      </c>
      <c r="FC99" s="2" t="s">
        <v>1605</v>
      </c>
      <c r="FD99" s="2" t="s">
        <v>1485</v>
      </c>
      <c r="FE99" s="2" t="s">
        <v>214</v>
      </c>
      <c r="FF99" s="2" t="s">
        <v>202</v>
      </c>
      <c r="FG99" s="4"/>
      <c r="FH99" s="8"/>
      <c r="FI99" s="4"/>
      <c r="FJ99" s="8"/>
      <c r="FK99" s="7"/>
      <c r="FL99" s="7"/>
      <c r="FM99" s="2" t="s">
        <v>231</v>
      </c>
      <c r="FN99" s="2" t="s">
        <v>235</v>
      </c>
      <c r="FO99" s="2" t="s">
        <v>202</v>
      </c>
      <c r="FP99" s="2" t="s">
        <v>202</v>
      </c>
      <c r="FQ99" s="2" t="s">
        <v>214</v>
      </c>
      <c r="FR99" s="2" t="s">
        <v>202</v>
      </c>
      <c r="FS99" s="4"/>
      <c r="FT99" s="8"/>
      <c r="FU99" s="4"/>
      <c r="FV99" s="8"/>
      <c r="FW99" s="7"/>
      <c r="FX99" s="7"/>
      <c r="FY99" s="2" t="s">
        <v>253</v>
      </c>
      <c r="FZ99" s="2" t="s">
        <v>199</v>
      </c>
      <c r="GA99" s="2" t="s">
        <v>202</v>
      </c>
      <c r="GB99" s="2" t="s">
        <v>202</v>
      </c>
      <c r="GC99" s="2" t="s">
        <v>214</v>
      </c>
      <c r="GD99" s="2" t="s">
        <v>202</v>
      </c>
      <c r="GE99" s="4"/>
      <c r="GF99" s="8"/>
      <c r="GG99" s="4"/>
      <c r="GH99" s="8"/>
      <c r="GI99" s="7"/>
      <c r="GJ99" s="7"/>
      <c r="GK99" s="2" t="s">
        <v>253</v>
      </c>
      <c r="GL99" s="2" t="s">
        <v>199</v>
      </c>
      <c r="GM99" s="2" t="s">
        <v>202</v>
      </c>
      <c r="GN99" s="2" t="s">
        <v>202</v>
      </c>
      <c r="GO99" s="2" t="s">
        <v>214</v>
      </c>
      <c r="GP99" s="2" t="s">
        <v>202</v>
      </c>
      <c r="GQ99" s="4"/>
      <c r="GR99" s="8"/>
      <c r="GS99" s="4"/>
      <c r="GT99" s="8"/>
      <c r="GU99" s="7"/>
      <c r="GV99" s="7"/>
      <c r="GW99" s="2" t="s">
        <v>253</v>
      </c>
      <c r="GX99" s="2" t="s">
        <v>235</v>
      </c>
      <c r="GY99" s="2" t="s">
        <v>202</v>
      </c>
      <c r="GZ99" s="2" t="s">
        <v>202</v>
      </c>
      <c r="HA99" s="2" t="s">
        <v>214</v>
      </c>
      <c r="HB99" s="2" t="s">
        <v>202</v>
      </c>
      <c r="HC99" s="4"/>
      <c r="HD99" s="8"/>
      <c r="HE99" s="4"/>
      <c r="HF99" s="8"/>
      <c r="HG99" s="7"/>
      <c r="HH99" s="7"/>
      <c r="HI99" s="2" t="s">
        <v>212</v>
      </c>
      <c r="HJ99" s="2" t="s">
        <v>235</v>
      </c>
      <c r="HK99" s="2" t="s">
        <v>1605</v>
      </c>
      <c r="HL99" s="2" t="s">
        <v>1608</v>
      </c>
      <c r="HM99" s="2" t="s">
        <v>214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253</v>
      </c>
      <c r="IH99" s="2" t="s">
        <v>199</v>
      </c>
      <c r="II99" s="2" t="s">
        <v>202</v>
      </c>
      <c r="IJ99" s="2" t="s">
        <v>202</v>
      </c>
      <c r="IK99" s="2" t="s">
        <v>214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242</v>
      </c>
      <c r="JR99" s="2" t="s">
        <v>235</v>
      </c>
      <c r="JS99" s="2" t="s">
        <v>202</v>
      </c>
      <c r="JT99" s="2" t="s">
        <v>202</v>
      </c>
      <c r="JU99" s="2" t="s">
        <v>214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253</v>
      </c>
      <c r="KP99" s="2" t="s">
        <v>235</v>
      </c>
      <c r="KQ99" s="2" t="s">
        <v>202</v>
      </c>
      <c r="KR99" s="2" t="s">
        <v>202</v>
      </c>
      <c r="KS99" s="2" t="s">
        <v>214</v>
      </c>
      <c r="KT99" s="2" t="s">
        <v>202</v>
      </c>
      <c r="KU99" s="4"/>
      <c r="KV99" s="8"/>
      <c r="KW99" s="4"/>
      <c r="KX99" s="8"/>
      <c r="KY99" s="7"/>
      <c r="KZ99" s="7"/>
      <c r="LA99" s="2" t="s">
        <v>253</v>
      </c>
      <c r="LB99" s="2" t="s">
        <v>235</v>
      </c>
      <c r="LC99" s="2" t="s">
        <v>202</v>
      </c>
      <c r="LD99" s="2" t="s">
        <v>202</v>
      </c>
      <c r="LE99" s="2" t="s">
        <v>214</v>
      </c>
      <c r="LF99" s="2" t="s">
        <v>202</v>
      </c>
      <c r="LG99" s="4"/>
      <c r="LH99" s="8"/>
      <c r="LI99" s="4"/>
      <c r="LJ99" s="8"/>
      <c r="LK99" s="7"/>
      <c r="LL99" s="7"/>
      <c r="LM99" s="2" t="s">
        <v>212</v>
      </c>
      <c r="LN99" s="2" t="s">
        <v>235</v>
      </c>
      <c r="LO99" s="2" t="s">
        <v>643</v>
      </c>
      <c r="LP99" s="2" t="s">
        <v>1609</v>
      </c>
      <c r="LQ99" s="2" t="s">
        <v>214</v>
      </c>
      <c r="LR99" s="2" t="s">
        <v>202</v>
      </c>
      <c r="LS99" s="4"/>
      <c r="LT99" s="8"/>
      <c r="LU99" s="4"/>
      <c r="LV99" s="8"/>
      <c r="LW99" s="7"/>
      <c r="LX99" s="7"/>
      <c r="LY99" s="2" t="s">
        <v>253</v>
      </c>
      <c r="LZ99" s="2" t="s">
        <v>235</v>
      </c>
      <c r="MA99" s="2" t="s">
        <v>202</v>
      </c>
      <c r="MB99" s="2" t="s">
        <v>202</v>
      </c>
      <c r="MC99" s="2" t="s">
        <v>214</v>
      </c>
      <c r="MD99" s="2" t="s">
        <v>202</v>
      </c>
      <c r="ME99" s="4"/>
      <c r="MF99" s="8"/>
      <c r="MG99" s="4"/>
      <c r="MH99" s="8"/>
      <c r="MI99" s="7"/>
      <c r="MJ99" s="7"/>
      <c r="MK99" s="2" t="s">
        <v>231</v>
      </c>
      <c r="ML99" s="2" t="s">
        <v>235</v>
      </c>
      <c r="MM99" s="2" t="s">
        <v>202</v>
      </c>
      <c r="MN99" s="2" t="s">
        <v>202</v>
      </c>
      <c r="MO99" s="2" t="s">
        <v>214</v>
      </c>
      <c r="MP99" s="2" t="s">
        <v>202</v>
      </c>
      <c r="MQ99" s="4"/>
      <c r="MR99" s="8"/>
      <c r="MS99" s="4"/>
      <c r="MT99" s="8"/>
      <c r="MU99" s="7"/>
      <c r="MV99" s="7"/>
      <c r="MW99" s="2" t="s">
        <v>253</v>
      </c>
      <c r="MX99" s="2" t="s">
        <v>199</v>
      </c>
      <c r="MY99" s="2" t="s">
        <v>202</v>
      </c>
      <c r="MZ99" s="2" t="s">
        <v>202</v>
      </c>
      <c r="NA99" s="2" t="s">
        <v>214</v>
      </c>
      <c r="NB99" s="2" t="s">
        <v>202</v>
      </c>
      <c r="NC99" s="4"/>
      <c r="ND99" s="8"/>
      <c r="NE99" s="4"/>
      <c r="NF99" s="8"/>
      <c r="NG99" s="7"/>
      <c r="NH99" s="7"/>
      <c r="NI99" s="2" t="s">
        <v>212</v>
      </c>
      <c r="NJ99" s="2" t="s">
        <v>235</v>
      </c>
      <c r="NK99" s="2" t="s">
        <v>1605</v>
      </c>
      <c r="NL99" s="2" t="s">
        <v>1476</v>
      </c>
      <c r="NM99" s="2" t="s">
        <v>214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253</v>
      </c>
      <c r="OH99" s="2" t="s">
        <v>235</v>
      </c>
      <c r="OI99" s="2" t="s">
        <v>202</v>
      </c>
      <c r="OJ99" s="2" t="s">
        <v>202</v>
      </c>
      <c r="OK99" s="2" t="s">
        <v>214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253</v>
      </c>
      <c r="QP99" s="2" t="s">
        <v>235</v>
      </c>
      <c r="QQ99" s="2" t="s">
        <v>202</v>
      </c>
      <c r="QR99" s="2" t="s">
        <v>202</v>
      </c>
      <c r="QS99" s="2" t="s">
        <v>214</v>
      </c>
      <c r="QT99" s="2" t="s">
        <v>202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1610</v>
      </c>
      <c r="B100" s="2" t="s">
        <v>191</v>
      </c>
      <c r="C100" s="2" t="s">
        <v>192</v>
      </c>
      <c r="D100" s="2" t="s">
        <v>193</v>
      </c>
      <c r="E100" s="2" t="s">
        <v>1346</v>
      </c>
      <c r="F100" s="2" t="s">
        <v>1597</v>
      </c>
      <c r="G100" s="2" t="s">
        <v>1597</v>
      </c>
      <c r="H100" s="2" t="s">
        <v>202</v>
      </c>
      <c r="I100" s="2" t="s">
        <v>570</v>
      </c>
      <c r="J100" s="2" t="s">
        <v>256</v>
      </c>
      <c r="K100" s="2" t="s">
        <v>1598</v>
      </c>
      <c r="L100" s="3">
        <v>70</v>
      </c>
      <c r="M100" s="3">
        <v>73.5</v>
      </c>
      <c r="N100" s="3">
        <v>139.99</v>
      </c>
      <c r="O100" s="2" t="s">
        <v>530</v>
      </c>
      <c r="P100" s="2" t="s">
        <v>394</v>
      </c>
      <c r="Q100" s="2" t="s">
        <v>201</v>
      </c>
      <c r="R100" s="2" t="s">
        <v>202</v>
      </c>
      <c r="S100" s="2" t="s">
        <v>1599</v>
      </c>
      <c r="T100" s="2" t="s">
        <v>202</v>
      </c>
      <c r="U100" s="2" t="s">
        <v>202</v>
      </c>
      <c r="V100" s="2" t="s">
        <v>1546</v>
      </c>
      <c r="W100" s="2" t="s">
        <v>703</v>
      </c>
      <c r="X100" s="2" t="s">
        <v>202</v>
      </c>
      <c r="Y100" s="2" t="s">
        <v>576</v>
      </c>
      <c r="Z100" s="4"/>
      <c r="AA100" s="4">
        <f>=ROUNDDOWN({0},0)</f>
      </c>
      <c r="AB100" s="5"/>
      <c r="AC100" s="2" t="s">
        <v>202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/>
      <c r="BJ100" s="4"/>
      <c r="BK100" s="8"/>
      <c r="BL100" s="2" t="s">
        <v>202</v>
      </c>
      <c r="BM100" s="7"/>
      <c r="BN100" s="7"/>
      <c r="BO100" s="4"/>
      <c r="BP100" s="8"/>
      <c r="BQ100" s="4"/>
      <c r="BR100" s="8"/>
      <c r="BS100" s="7"/>
      <c r="BT100" s="7"/>
      <c r="BU100" s="2" t="s">
        <v>212</v>
      </c>
      <c r="BV100" s="2" t="s">
        <v>235</v>
      </c>
      <c r="BW100" s="2" t="s">
        <v>202</v>
      </c>
      <c r="BX100" s="2" t="s">
        <v>1600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404</v>
      </c>
      <c r="CH100" s="2" t="s">
        <v>235</v>
      </c>
      <c r="CI100" s="2" t="s">
        <v>202</v>
      </c>
      <c r="CJ100" s="2" t="s">
        <v>202</v>
      </c>
      <c r="CK100" s="2" t="s">
        <v>214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253</v>
      </c>
      <c r="CT100" s="2" t="s">
        <v>235</v>
      </c>
      <c r="CU100" s="2" t="s">
        <v>202</v>
      </c>
      <c r="CV100" s="2" t="s">
        <v>202</v>
      </c>
      <c r="CW100" s="2" t="s">
        <v>214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212</v>
      </c>
      <c r="DF100" s="2" t="s">
        <v>235</v>
      </c>
      <c r="DG100" s="2" t="s">
        <v>1601</v>
      </c>
      <c r="DH100" s="2" t="s">
        <v>1611</v>
      </c>
      <c r="DI100" s="2" t="s">
        <v>214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212</v>
      </c>
      <c r="DR100" s="2" t="s">
        <v>235</v>
      </c>
      <c r="DS100" s="2" t="s">
        <v>1603</v>
      </c>
      <c r="DT100" s="2" t="s">
        <v>1612</v>
      </c>
      <c r="DU100" s="2" t="s">
        <v>214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212</v>
      </c>
      <c r="ED100" s="2" t="s">
        <v>235</v>
      </c>
      <c r="EE100" s="2" t="s">
        <v>1605</v>
      </c>
      <c r="EF100" s="2" t="s">
        <v>1606</v>
      </c>
      <c r="EG100" s="2" t="s">
        <v>214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212</v>
      </c>
      <c r="EP100" s="2" t="s">
        <v>235</v>
      </c>
      <c r="EQ100" s="2" t="s">
        <v>587</v>
      </c>
      <c r="ER100" s="2" t="s">
        <v>588</v>
      </c>
      <c r="ES100" s="2" t="s">
        <v>214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212</v>
      </c>
      <c r="FB100" s="2" t="s">
        <v>235</v>
      </c>
      <c r="FC100" s="2" t="s">
        <v>1605</v>
      </c>
      <c r="FD100" s="2" t="s">
        <v>583</v>
      </c>
      <c r="FE100" s="2" t="s">
        <v>214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231</v>
      </c>
      <c r="FN100" s="2" t="s">
        <v>235</v>
      </c>
      <c r="FO100" s="2" t="s">
        <v>202</v>
      </c>
      <c r="FP100" s="2" t="s">
        <v>202</v>
      </c>
      <c r="FQ100" s="2" t="s">
        <v>214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253</v>
      </c>
      <c r="FZ100" s="2" t="s">
        <v>199</v>
      </c>
      <c r="GA100" s="2" t="s">
        <v>202</v>
      </c>
      <c r="GB100" s="2" t="s">
        <v>202</v>
      </c>
      <c r="GC100" s="2" t="s">
        <v>214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253</v>
      </c>
      <c r="GL100" s="2" t="s">
        <v>199</v>
      </c>
      <c r="GM100" s="2" t="s">
        <v>202</v>
      </c>
      <c r="GN100" s="2" t="s">
        <v>202</v>
      </c>
      <c r="GO100" s="2" t="s">
        <v>214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253</v>
      </c>
      <c r="GX100" s="2" t="s">
        <v>235</v>
      </c>
      <c r="GY100" s="2" t="s">
        <v>202</v>
      </c>
      <c r="GZ100" s="2" t="s">
        <v>202</v>
      </c>
      <c r="HA100" s="2" t="s">
        <v>214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212</v>
      </c>
      <c r="HJ100" s="2" t="s">
        <v>235</v>
      </c>
      <c r="HK100" s="2" t="s">
        <v>1605</v>
      </c>
      <c r="HL100" s="2" t="s">
        <v>1613</v>
      </c>
      <c r="HM100" s="2" t="s">
        <v>214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253</v>
      </c>
      <c r="IH100" s="2" t="s">
        <v>199</v>
      </c>
      <c r="II100" s="2" t="s">
        <v>202</v>
      </c>
      <c r="IJ100" s="2" t="s">
        <v>202</v>
      </c>
      <c r="IK100" s="2" t="s">
        <v>214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242</v>
      </c>
      <c r="JR100" s="2" t="s">
        <v>235</v>
      </c>
      <c r="JS100" s="2" t="s">
        <v>202</v>
      </c>
      <c r="JT100" s="2" t="s">
        <v>202</v>
      </c>
      <c r="JU100" s="2" t="s">
        <v>214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253</v>
      </c>
      <c r="KP100" s="2" t="s">
        <v>235</v>
      </c>
      <c r="KQ100" s="2" t="s">
        <v>202</v>
      </c>
      <c r="KR100" s="2" t="s">
        <v>202</v>
      </c>
      <c r="KS100" s="2" t="s">
        <v>214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253</v>
      </c>
      <c r="LB100" s="2" t="s">
        <v>235</v>
      </c>
      <c r="LC100" s="2" t="s">
        <v>202</v>
      </c>
      <c r="LD100" s="2" t="s">
        <v>202</v>
      </c>
      <c r="LE100" s="2" t="s">
        <v>214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212</v>
      </c>
      <c r="LN100" s="2" t="s">
        <v>235</v>
      </c>
      <c r="LO100" s="2" t="s">
        <v>643</v>
      </c>
      <c r="LP100" s="2" t="s">
        <v>202</v>
      </c>
      <c r="LQ100" s="2" t="s">
        <v>214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253</v>
      </c>
      <c r="LZ100" s="2" t="s">
        <v>235</v>
      </c>
      <c r="MA100" s="2" t="s">
        <v>202</v>
      </c>
      <c r="MB100" s="2" t="s">
        <v>202</v>
      </c>
      <c r="MC100" s="2" t="s">
        <v>214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231</v>
      </c>
      <c r="ML100" s="2" t="s">
        <v>235</v>
      </c>
      <c r="MM100" s="2" t="s">
        <v>202</v>
      </c>
      <c r="MN100" s="2" t="s">
        <v>202</v>
      </c>
      <c r="MO100" s="2" t="s">
        <v>214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253</v>
      </c>
      <c r="MX100" s="2" t="s">
        <v>199</v>
      </c>
      <c r="MY100" s="2" t="s">
        <v>202</v>
      </c>
      <c r="MZ100" s="2" t="s">
        <v>202</v>
      </c>
      <c r="NA100" s="2" t="s">
        <v>214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212</v>
      </c>
      <c r="NJ100" s="2" t="s">
        <v>235</v>
      </c>
      <c r="NK100" s="2" t="s">
        <v>1605</v>
      </c>
      <c r="NL100" s="2" t="s">
        <v>1614</v>
      </c>
      <c r="NM100" s="2" t="s">
        <v>214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253</v>
      </c>
      <c r="OH100" s="2" t="s">
        <v>235</v>
      </c>
      <c r="OI100" s="2" t="s">
        <v>202</v>
      </c>
      <c r="OJ100" s="2" t="s">
        <v>202</v>
      </c>
      <c r="OK100" s="2" t="s">
        <v>214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253</v>
      </c>
      <c r="QP100" s="2" t="s">
        <v>235</v>
      </c>
      <c r="QQ100" s="2" t="s">
        <v>202</v>
      </c>
      <c r="QR100" s="2" t="s">
        <v>202</v>
      </c>
      <c r="QS100" s="2" t="s">
        <v>214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1615</v>
      </c>
      <c r="B101" s="2" t="s">
        <v>191</v>
      </c>
      <c r="C101" s="2" t="s">
        <v>192</v>
      </c>
      <c r="D101" s="2" t="s">
        <v>193</v>
      </c>
      <c r="E101" s="2" t="s">
        <v>1346</v>
      </c>
      <c r="F101" s="2" t="s">
        <v>1616</v>
      </c>
      <c r="G101" s="2" t="s">
        <v>1616</v>
      </c>
      <c r="H101" s="2" t="s">
        <v>1616</v>
      </c>
      <c r="I101" s="2" t="s">
        <v>570</v>
      </c>
      <c r="J101" s="2" t="s">
        <v>256</v>
      </c>
      <c r="K101" s="2" t="s">
        <v>1308</v>
      </c>
      <c r="L101" s="3">
        <v>75</v>
      </c>
      <c r="M101" s="3">
        <v>78.74</v>
      </c>
      <c r="N101" s="3">
        <v>149.99</v>
      </c>
      <c r="O101" s="2" t="s">
        <v>530</v>
      </c>
      <c r="P101" s="2" t="s">
        <v>394</v>
      </c>
      <c r="Q101" s="2" t="s">
        <v>201</v>
      </c>
      <c r="R101" s="2" t="s">
        <v>202</v>
      </c>
      <c r="S101" s="2" t="s">
        <v>1617</v>
      </c>
      <c r="T101" s="2" t="s">
        <v>202</v>
      </c>
      <c r="U101" s="2" t="s">
        <v>202</v>
      </c>
      <c r="V101" s="2" t="s">
        <v>429</v>
      </c>
      <c r="W101" s="2" t="s">
        <v>1227</v>
      </c>
      <c r="X101" s="2" t="s">
        <v>1618</v>
      </c>
      <c r="Y101" s="2" t="s">
        <v>576</v>
      </c>
      <c r="Z101" s="4"/>
      <c r="AA101" s="4">
        <f>=ROUNDDOWN({0},0)</f>
      </c>
      <c r="AB101" s="5">
        <v>6</v>
      </c>
      <c r="AC101" s="2" t="s">
        <v>202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2</v>
      </c>
      <c r="AS101" s="8">
        <v>169.02</v>
      </c>
      <c r="AT101" s="7">
        <v>-1</v>
      </c>
      <c r="AU101" s="7">
        <v>-1</v>
      </c>
      <c r="AV101" s="4"/>
      <c r="AW101" s="8"/>
      <c r="AX101" s="4">
        <v>2</v>
      </c>
      <c r="AY101" s="8">
        <v>169.02</v>
      </c>
      <c r="AZ101" s="7">
        <v>-1</v>
      </c>
      <c r="BA101" s="7">
        <v>-1</v>
      </c>
      <c r="BB101" s="7"/>
      <c r="BC101" s="4"/>
      <c r="BD101" s="8"/>
      <c r="BE101" s="4">
        <v>2</v>
      </c>
      <c r="BF101" s="8">
        <v>169.02</v>
      </c>
      <c r="BG101" s="7">
        <v>-1</v>
      </c>
      <c r="BH101" s="7">
        <v>-1</v>
      </c>
      <c r="BI101" s="7"/>
      <c r="BJ101" s="4"/>
      <c r="BK101" s="8"/>
      <c r="BL101" s="2" t="s">
        <v>18</v>
      </c>
      <c r="BM101" s="7"/>
      <c r="BN101" s="7"/>
      <c r="BO101" s="4"/>
      <c r="BP101" s="8"/>
      <c r="BQ101" s="4"/>
      <c r="BR101" s="8"/>
      <c r="BS101" s="7"/>
      <c r="BT101" s="7"/>
      <c r="BU101" s="2" t="s">
        <v>1230</v>
      </c>
      <c r="BV101" s="2" t="s">
        <v>235</v>
      </c>
      <c r="BW101" s="2" t="s">
        <v>202</v>
      </c>
      <c r="BX101" s="2" t="s">
        <v>1619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212</v>
      </c>
      <c r="CH101" s="2" t="s">
        <v>235</v>
      </c>
      <c r="CI101" s="2" t="s">
        <v>579</v>
      </c>
      <c r="CJ101" s="2" t="s">
        <v>1005</v>
      </c>
      <c r="CK101" s="2" t="s">
        <v>214</v>
      </c>
      <c r="CL101" s="2" t="s">
        <v>202</v>
      </c>
      <c r="CM101" s="4"/>
      <c r="CN101" s="8"/>
      <c r="CO101" s="4">
        <v>2</v>
      </c>
      <c r="CP101" s="8">
        <v>169.02</v>
      </c>
      <c r="CQ101" s="7">
        <v>-1</v>
      </c>
      <c r="CR101" s="7">
        <v>-1</v>
      </c>
      <c r="CS101" s="2" t="s">
        <v>212</v>
      </c>
      <c r="CT101" s="2" t="s">
        <v>235</v>
      </c>
      <c r="CU101" s="2" t="s">
        <v>435</v>
      </c>
      <c r="CV101" s="2" t="s">
        <v>1620</v>
      </c>
      <c r="CW101" s="2" t="s">
        <v>214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212</v>
      </c>
      <c r="DF101" s="2" t="s">
        <v>235</v>
      </c>
      <c r="DG101" s="2" t="s">
        <v>1482</v>
      </c>
      <c r="DH101" s="2" t="s">
        <v>1621</v>
      </c>
      <c r="DI101" s="2" t="s">
        <v>214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212</v>
      </c>
      <c r="DR101" s="2" t="s">
        <v>235</v>
      </c>
      <c r="DS101" s="2" t="s">
        <v>583</v>
      </c>
      <c r="DT101" s="2" t="s">
        <v>1622</v>
      </c>
      <c r="DU101" s="2" t="s">
        <v>214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212</v>
      </c>
      <c r="ED101" s="2" t="s">
        <v>235</v>
      </c>
      <c r="EE101" s="2" t="s">
        <v>1623</v>
      </c>
      <c r="EF101" s="2" t="s">
        <v>1624</v>
      </c>
      <c r="EG101" s="2" t="s">
        <v>214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212</v>
      </c>
      <c r="EP101" s="2" t="s">
        <v>235</v>
      </c>
      <c r="EQ101" s="2" t="s">
        <v>587</v>
      </c>
      <c r="ER101" s="2" t="s">
        <v>1385</v>
      </c>
      <c r="ES101" s="2" t="s">
        <v>214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212</v>
      </c>
      <c r="FB101" s="2" t="s">
        <v>235</v>
      </c>
      <c r="FC101" s="2" t="s">
        <v>1621</v>
      </c>
      <c r="FD101" s="2" t="s">
        <v>617</v>
      </c>
      <c r="FE101" s="2" t="s">
        <v>214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212</v>
      </c>
      <c r="FN101" s="2" t="s">
        <v>235</v>
      </c>
      <c r="FO101" s="2" t="s">
        <v>296</v>
      </c>
      <c r="FP101" s="2" t="s">
        <v>618</v>
      </c>
      <c r="FQ101" s="2" t="s">
        <v>214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212</v>
      </c>
      <c r="FZ101" s="2" t="s">
        <v>235</v>
      </c>
      <c r="GA101" s="2" t="s">
        <v>448</v>
      </c>
      <c r="GB101" s="2" t="s">
        <v>735</v>
      </c>
      <c r="GC101" s="2" t="s">
        <v>214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253</v>
      </c>
      <c r="GL101" s="2" t="s">
        <v>235</v>
      </c>
      <c r="GM101" s="2" t="s">
        <v>202</v>
      </c>
      <c r="GN101" s="2" t="s">
        <v>202</v>
      </c>
      <c r="GO101" s="2" t="s">
        <v>214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253</v>
      </c>
      <c r="GX101" s="2" t="s">
        <v>235</v>
      </c>
      <c r="GY101" s="2" t="s">
        <v>202</v>
      </c>
      <c r="GZ101" s="2" t="s">
        <v>202</v>
      </c>
      <c r="HA101" s="2" t="s">
        <v>214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212</v>
      </c>
      <c r="HJ101" s="2" t="s">
        <v>235</v>
      </c>
      <c r="HK101" s="2" t="s">
        <v>1623</v>
      </c>
      <c r="HL101" s="2" t="s">
        <v>1625</v>
      </c>
      <c r="HM101" s="2" t="s">
        <v>214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212</v>
      </c>
      <c r="HV101" s="2" t="s">
        <v>235</v>
      </c>
      <c r="HW101" s="2" t="s">
        <v>302</v>
      </c>
      <c r="HX101" s="2" t="s">
        <v>719</v>
      </c>
      <c r="HY101" s="2" t="s">
        <v>214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253</v>
      </c>
      <c r="IH101" s="2" t="s">
        <v>235</v>
      </c>
      <c r="II101" s="2" t="s">
        <v>202</v>
      </c>
      <c r="IJ101" s="2" t="s">
        <v>202</v>
      </c>
      <c r="IK101" s="2" t="s">
        <v>214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231</v>
      </c>
      <c r="IT101" s="2" t="s">
        <v>235</v>
      </c>
      <c r="IU101" s="2" t="s">
        <v>202</v>
      </c>
      <c r="IV101" s="2" t="s">
        <v>202</v>
      </c>
      <c r="IW101" s="2" t="s">
        <v>214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253</v>
      </c>
      <c r="JF101" s="2" t="s">
        <v>235</v>
      </c>
      <c r="JG101" s="2" t="s">
        <v>202</v>
      </c>
      <c r="JH101" s="2" t="s">
        <v>202</v>
      </c>
      <c r="JI101" s="2" t="s">
        <v>214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242</v>
      </c>
      <c r="JR101" s="2" t="s">
        <v>235</v>
      </c>
      <c r="JS101" s="2" t="s">
        <v>202</v>
      </c>
      <c r="JT101" s="2" t="s">
        <v>202</v>
      </c>
      <c r="JU101" s="2" t="s">
        <v>214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212</v>
      </c>
      <c r="KP101" s="2" t="s">
        <v>235</v>
      </c>
      <c r="KQ101" s="2" t="s">
        <v>1626</v>
      </c>
      <c r="KR101" s="2" t="s">
        <v>834</v>
      </c>
      <c r="KS101" s="2" t="s">
        <v>214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212</v>
      </c>
      <c r="LB101" s="2" t="s">
        <v>235</v>
      </c>
      <c r="LC101" s="2" t="s">
        <v>978</v>
      </c>
      <c r="LD101" s="2" t="s">
        <v>978</v>
      </c>
      <c r="LE101" s="2" t="s">
        <v>214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212</v>
      </c>
      <c r="LN101" s="2" t="s">
        <v>235</v>
      </c>
      <c r="LO101" s="2" t="s">
        <v>597</v>
      </c>
      <c r="LP101" s="2" t="s">
        <v>1627</v>
      </c>
      <c r="LQ101" s="2" t="s">
        <v>214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1055</v>
      </c>
      <c r="LZ101" s="2" t="s">
        <v>235</v>
      </c>
      <c r="MA101" s="2" t="s">
        <v>1361</v>
      </c>
      <c r="MB101" s="2" t="s">
        <v>463</v>
      </c>
      <c r="MC101" s="2" t="s">
        <v>214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212</v>
      </c>
      <c r="ML101" s="2" t="s">
        <v>235</v>
      </c>
      <c r="MM101" s="2" t="s">
        <v>1527</v>
      </c>
      <c r="MN101" s="2" t="s">
        <v>1162</v>
      </c>
      <c r="MO101" s="2" t="s">
        <v>214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253</v>
      </c>
      <c r="MX101" s="2" t="s">
        <v>235</v>
      </c>
      <c r="MY101" s="2" t="s">
        <v>202</v>
      </c>
      <c r="MZ101" s="2" t="s">
        <v>202</v>
      </c>
      <c r="NA101" s="2" t="s">
        <v>214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212</v>
      </c>
      <c r="NJ101" s="2" t="s">
        <v>235</v>
      </c>
      <c r="NK101" s="2" t="s">
        <v>600</v>
      </c>
      <c r="NL101" s="2" t="s">
        <v>1628</v>
      </c>
      <c r="NM101" s="2" t="s">
        <v>214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253</v>
      </c>
      <c r="OH101" s="2" t="s">
        <v>235</v>
      </c>
      <c r="OI101" s="2" t="s">
        <v>202</v>
      </c>
      <c r="OJ101" s="2" t="s">
        <v>202</v>
      </c>
      <c r="OK101" s="2" t="s">
        <v>214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212</v>
      </c>
      <c r="PR101" s="2" t="s">
        <v>235</v>
      </c>
      <c r="PS101" s="2" t="s">
        <v>602</v>
      </c>
      <c r="PT101" s="2" t="s">
        <v>1629</v>
      </c>
      <c r="PU101" s="2" t="s">
        <v>214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212</v>
      </c>
      <c r="QP101" s="2" t="s">
        <v>235</v>
      </c>
      <c r="QQ101" s="2" t="s">
        <v>603</v>
      </c>
      <c r="QR101" s="2" t="s">
        <v>202</v>
      </c>
      <c r="QS101" s="2" t="s">
        <v>214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1630</v>
      </c>
      <c r="B102" s="2" t="s">
        <v>191</v>
      </c>
      <c r="C102" s="2" t="s">
        <v>192</v>
      </c>
      <c r="D102" s="2" t="s">
        <v>193</v>
      </c>
      <c r="E102" s="2" t="s">
        <v>1346</v>
      </c>
      <c r="F102" s="2" t="s">
        <v>1631</v>
      </c>
      <c r="G102" s="2" t="s">
        <v>1631</v>
      </c>
      <c r="H102" s="2" t="s">
        <v>202</v>
      </c>
      <c r="I102" s="2" t="s">
        <v>570</v>
      </c>
      <c r="J102" s="2" t="s">
        <v>256</v>
      </c>
      <c r="K102" s="2" t="s">
        <v>1450</v>
      </c>
      <c r="L102" s="3">
        <v>70</v>
      </c>
      <c r="M102" s="3">
        <v>73.5</v>
      </c>
      <c r="N102" s="3">
        <v>139.99</v>
      </c>
      <c r="O102" s="2" t="s">
        <v>530</v>
      </c>
      <c r="P102" s="2" t="s">
        <v>394</v>
      </c>
      <c r="Q102" s="2" t="s">
        <v>201</v>
      </c>
      <c r="R102" s="2" t="s">
        <v>202</v>
      </c>
      <c r="S102" s="2" t="s">
        <v>1632</v>
      </c>
      <c r="T102" s="2" t="s">
        <v>202</v>
      </c>
      <c r="U102" s="2" t="s">
        <v>202</v>
      </c>
      <c r="V102" s="2" t="s">
        <v>701</v>
      </c>
      <c r="W102" s="2" t="s">
        <v>703</v>
      </c>
      <c r="X102" s="2" t="s">
        <v>1633</v>
      </c>
      <c r="Y102" s="2" t="s">
        <v>576</v>
      </c>
      <c r="Z102" s="4"/>
      <c r="AA102" s="4">
        <f>=ROUNDDOWN({0},0)</f>
      </c>
      <c r="AB102" s="5"/>
      <c r="AC102" s="2" t="s">
        <v>202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202</v>
      </c>
      <c r="BM102" s="7"/>
      <c r="BN102" s="7"/>
      <c r="BO102" s="4"/>
      <c r="BP102" s="8"/>
      <c r="BQ102" s="4"/>
      <c r="BR102" s="8"/>
      <c r="BS102" s="7"/>
      <c r="BT102" s="7"/>
      <c r="BU102" s="2" t="s">
        <v>212</v>
      </c>
      <c r="BV102" s="2" t="s">
        <v>235</v>
      </c>
      <c r="BW102" s="2" t="s">
        <v>202</v>
      </c>
      <c r="BX102" s="2" t="s">
        <v>675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212</v>
      </c>
      <c r="CH102" s="2" t="s">
        <v>235</v>
      </c>
      <c r="CI102" s="2" t="s">
        <v>579</v>
      </c>
      <c r="CJ102" s="2" t="s">
        <v>202</v>
      </c>
      <c r="CK102" s="2" t="s">
        <v>214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253</v>
      </c>
      <c r="CT102" s="2" t="s">
        <v>235</v>
      </c>
      <c r="CU102" s="2" t="s">
        <v>202</v>
      </c>
      <c r="CV102" s="2" t="s">
        <v>202</v>
      </c>
      <c r="CW102" s="2" t="s">
        <v>214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212</v>
      </c>
      <c r="DF102" s="2" t="s">
        <v>235</v>
      </c>
      <c r="DG102" s="2" t="s">
        <v>581</v>
      </c>
      <c r="DH102" s="2" t="s">
        <v>1634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235</v>
      </c>
      <c r="DS102" s="2" t="s">
        <v>583</v>
      </c>
      <c r="DT102" s="2" t="s">
        <v>1635</v>
      </c>
      <c r="DU102" s="2" t="s">
        <v>214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235</v>
      </c>
      <c r="EE102" s="2" t="s">
        <v>585</v>
      </c>
      <c r="EF102" s="2" t="s">
        <v>1636</v>
      </c>
      <c r="EG102" s="2" t="s">
        <v>214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212</v>
      </c>
      <c r="EP102" s="2" t="s">
        <v>235</v>
      </c>
      <c r="EQ102" s="2" t="s">
        <v>587</v>
      </c>
      <c r="ER102" s="2" t="s">
        <v>1637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235</v>
      </c>
      <c r="FC102" s="2" t="s">
        <v>1638</v>
      </c>
      <c r="FD102" s="2" t="s">
        <v>666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235</v>
      </c>
      <c r="FO102" s="2" t="s">
        <v>296</v>
      </c>
      <c r="FP102" s="2" t="s">
        <v>202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253</v>
      </c>
      <c r="FZ102" s="2" t="s">
        <v>199</v>
      </c>
      <c r="GA102" s="2" t="s">
        <v>202</v>
      </c>
      <c r="GB102" s="2" t="s">
        <v>202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253</v>
      </c>
      <c r="GL102" s="2" t="s">
        <v>235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253</v>
      </c>
      <c r="GX102" s="2" t="s">
        <v>235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212</v>
      </c>
      <c r="HJ102" s="2" t="s">
        <v>235</v>
      </c>
      <c r="HK102" s="2" t="s">
        <v>585</v>
      </c>
      <c r="HL102" s="2" t="s">
        <v>1499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253</v>
      </c>
      <c r="HV102" s="2" t="s">
        <v>235</v>
      </c>
      <c r="HW102" s="2" t="s">
        <v>202</v>
      </c>
      <c r="HX102" s="2" t="s">
        <v>202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253</v>
      </c>
      <c r="IH102" s="2" t="s">
        <v>199</v>
      </c>
      <c r="II102" s="2" t="s">
        <v>202</v>
      </c>
      <c r="IJ102" s="2" t="s">
        <v>202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253</v>
      </c>
      <c r="IT102" s="2" t="s">
        <v>235</v>
      </c>
      <c r="IU102" s="2" t="s">
        <v>202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253</v>
      </c>
      <c r="JF102" s="2" t="s">
        <v>235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242</v>
      </c>
      <c r="JR102" s="2" t="s">
        <v>235</v>
      </c>
      <c r="JS102" s="2" t="s">
        <v>202</v>
      </c>
      <c r="JT102" s="2" t="s">
        <v>202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212</v>
      </c>
      <c r="KP102" s="2" t="s">
        <v>235</v>
      </c>
      <c r="KQ102" s="2" t="s">
        <v>1639</v>
      </c>
      <c r="KR102" s="2" t="s">
        <v>434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253</v>
      </c>
      <c r="LB102" s="2" t="s">
        <v>235</v>
      </c>
      <c r="LC102" s="2" t="s">
        <v>202</v>
      </c>
      <c r="LD102" s="2" t="s">
        <v>202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212</v>
      </c>
      <c r="LN102" s="2" t="s">
        <v>235</v>
      </c>
      <c r="LO102" s="2" t="s">
        <v>643</v>
      </c>
      <c r="LP102" s="2" t="s">
        <v>1640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212</v>
      </c>
      <c r="LZ102" s="2" t="s">
        <v>235</v>
      </c>
      <c r="MA102" s="2" t="s">
        <v>1361</v>
      </c>
      <c r="MB102" s="2" t="s">
        <v>202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231</v>
      </c>
      <c r="ML102" s="2" t="s">
        <v>235</v>
      </c>
      <c r="MM102" s="2" t="s">
        <v>202</v>
      </c>
      <c r="MN102" s="2" t="s">
        <v>202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253</v>
      </c>
      <c r="MX102" s="2" t="s">
        <v>235</v>
      </c>
      <c r="MY102" s="2" t="s">
        <v>202</v>
      </c>
      <c r="MZ102" s="2" t="s">
        <v>202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212</v>
      </c>
      <c r="NJ102" s="2" t="s">
        <v>235</v>
      </c>
      <c r="NK102" s="2" t="s">
        <v>600</v>
      </c>
      <c r="NL102" s="2" t="s">
        <v>614</v>
      </c>
      <c r="NM102" s="2" t="s">
        <v>214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253</v>
      </c>
      <c r="OH102" s="2" t="s">
        <v>235</v>
      </c>
      <c r="OI102" s="2" t="s">
        <v>202</v>
      </c>
      <c r="OJ102" s="2" t="s">
        <v>202</v>
      </c>
      <c r="OK102" s="2" t="s">
        <v>214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242</v>
      </c>
      <c r="PR102" s="2" t="s">
        <v>235</v>
      </c>
      <c r="PS102" s="2" t="s">
        <v>202</v>
      </c>
      <c r="PT102" s="2" t="s">
        <v>202</v>
      </c>
      <c r="PU102" s="2" t="s">
        <v>214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253</v>
      </c>
      <c r="QP102" s="2" t="s">
        <v>235</v>
      </c>
      <c r="QQ102" s="2" t="s">
        <v>202</v>
      </c>
      <c r="QR102" s="2" t="s">
        <v>202</v>
      </c>
      <c r="QS102" s="2" t="s">
        <v>214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1641</v>
      </c>
      <c r="B103" s="2" t="s">
        <v>191</v>
      </c>
      <c r="C103" s="2" t="s">
        <v>192</v>
      </c>
      <c r="D103" s="2" t="s">
        <v>193</v>
      </c>
      <c r="E103" s="2" t="s">
        <v>1346</v>
      </c>
      <c r="F103" s="2" t="s">
        <v>1642</v>
      </c>
      <c r="G103" s="2" t="s">
        <v>1642</v>
      </c>
      <c r="H103" s="2" t="s">
        <v>1642</v>
      </c>
      <c r="I103" s="2" t="s">
        <v>570</v>
      </c>
      <c r="J103" s="2" t="s">
        <v>256</v>
      </c>
      <c r="K103" s="2" t="s">
        <v>1643</v>
      </c>
      <c r="L103" s="3">
        <v>67.2</v>
      </c>
      <c r="M103" s="3">
        <v>70.56</v>
      </c>
      <c r="N103" s="3">
        <v>139.99</v>
      </c>
      <c r="O103" s="2" t="s">
        <v>1644</v>
      </c>
      <c r="P103" s="2" t="s">
        <v>394</v>
      </c>
      <c r="Q103" s="2" t="s">
        <v>201</v>
      </c>
      <c r="R103" s="2" t="s">
        <v>202</v>
      </c>
      <c r="S103" s="2" t="s">
        <v>1645</v>
      </c>
      <c r="T103" s="2" t="s">
        <v>202</v>
      </c>
      <c r="U103" s="2" t="s">
        <v>202</v>
      </c>
      <c r="V103" s="2" t="s">
        <v>1209</v>
      </c>
      <c r="W103" s="2" t="s">
        <v>430</v>
      </c>
      <c r="X103" s="2" t="s">
        <v>1646</v>
      </c>
      <c r="Y103" s="2" t="s">
        <v>576</v>
      </c>
      <c r="Z103" s="4"/>
      <c r="AA103" s="4">
        <f>=ROUNDDOWN({0},0)</f>
      </c>
      <c r="AB103" s="5"/>
      <c r="AC103" s="2" t="s">
        <v>202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202</v>
      </c>
      <c r="BM103" s="7"/>
      <c r="BN103" s="7"/>
      <c r="BO103" s="4"/>
      <c r="BP103" s="8"/>
      <c r="BQ103" s="4"/>
      <c r="BR103" s="8"/>
      <c r="BS103" s="7"/>
      <c r="BT103" s="7"/>
      <c r="BU103" s="2" t="s">
        <v>253</v>
      </c>
      <c r="BV103" s="2" t="s">
        <v>235</v>
      </c>
      <c r="BW103" s="2" t="s">
        <v>202</v>
      </c>
      <c r="BX103" s="2" t="s">
        <v>202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235</v>
      </c>
      <c r="CI103" s="2" t="s">
        <v>579</v>
      </c>
      <c r="CJ103" s="2" t="s">
        <v>1647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253</v>
      </c>
      <c r="CT103" s="2" t="s">
        <v>235</v>
      </c>
      <c r="CU103" s="2" t="s">
        <v>202</v>
      </c>
      <c r="CV103" s="2" t="s">
        <v>202</v>
      </c>
      <c r="CW103" s="2" t="s">
        <v>214</v>
      </c>
      <c r="CX103" s="2" t="s">
        <v>202</v>
      </c>
      <c r="CY103" s="4"/>
      <c r="CZ103" s="8"/>
      <c r="DA103" s="4"/>
      <c r="DB103" s="8"/>
      <c r="DC103" s="7"/>
      <c r="DD103" s="7"/>
      <c r="DE103" s="2" t="s">
        <v>212</v>
      </c>
      <c r="DF103" s="2" t="s">
        <v>235</v>
      </c>
      <c r="DG103" s="2" t="s">
        <v>676</v>
      </c>
      <c r="DH103" s="2" t="s">
        <v>612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235</v>
      </c>
      <c r="DS103" s="2" t="s">
        <v>1648</v>
      </c>
      <c r="DT103" s="2" t="s">
        <v>1649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235</v>
      </c>
      <c r="EE103" s="2" t="s">
        <v>1650</v>
      </c>
      <c r="EF103" s="2" t="s">
        <v>1651</v>
      </c>
      <c r="EG103" s="2" t="s">
        <v>214</v>
      </c>
      <c r="EH103" s="2" t="s">
        <v>202</v>
      </c>
      <c r="EI103" s="4"/>
      <c r="EJ103" s="8"/>
      <c r="EK103" s="4"/>
      <c r="EL103" s="8"/>
      <c r="EM103" s="7"/>
      <c r="EN103" s="7"/>
      <c r="EO103" s="2" t="s">
        <v>212</v>
      </c>
      <c r="EP103" s="2" t="s">
        <v>235</v>
      </c>
      <c r="EQ103" s="2" t="s">
        <v>1652</v>
      </c>
      <c r="ER103" s="2" t="s">
        <v>1653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235</v>
      </c>
      <c r="FC103" s="2" t="s">
        <v>578</v>
      </c>
      <c r="FD103" s="2" t="s">
        <v>1654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242</v>
      </c>
      <c r="FN103" s="2" t="s">
        <v>235</v>
      </c>
      <c r="FO103" s="2" t="s">
        <v>202</v>
      </c>
      <c r="FP103" s="2" t="s">
        <v>202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202</v>
      </c>
      <c r="FZ103" s="2" t="s">
        <v>202</v>
      </c>
      <c r="GA103" s="2" t="s">
        <v>202</v>
      </c>
      <c r="GB103" s="2" t="s">
        <v>202</v>
      </c>
      <c r="GC103" s="2" t="s">
        <v>202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253</v>
      </c>
      <c r="GL103" s="2" t="s">
        <v>199</v>
      </c>
      <c r="GM103" s="2" t="s">
        <v>202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242</v>
      </c>
      <c r="GX103" s="2" t="s">
        <v>235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212</v>
      </c>
      <c r="HJ103" s="2" t="s">
        <v>235</v>
      </c>
      <c r="HK103" s="2" t="s">
        <v>1650</v>
      </c>
      <c r="HL103" s="2" t="s">
        <v>1655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202</v>
      </c>
      <c r="HV103" s="2" t="s">
        <v>202</v>
      </c>
      <c r="HW103" s="2" t="s">
        <v>202</v>
      </c>
      <c r="HX103" s="2" t="s">
        <v>202</v>
      </c>
      <c r="HY103" s="2" t="s">
        <v>202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202</v>
      </c>
      <c r="IH103" s="2" t="s">
        <v>202</v>
      </c>
      <c r="II103" s="2" t="s">
        <v>202</v>
      </c>
      <c r="IJ103" s="2" t="s">
        <v>202</v>
      </c>
      <c r="IK103" s="2" t="s">
        <v>202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202</v>
      </c>
      <c r="IT103" s="2" t="s">
        <v>202</v>
      </c>
      <c r="IU103" s="2" t="s">
        <v>202</v>
      </c>
      <c r="IV103" s="2" t="s">
        <v>202</v>
      </c>
      <c r="IW103" s="2" t="s">
        <v>202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253</v>
      </c>
      <c r="JF103" s="2" t="s">
        <v>199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242</v>
      </c>
      <c r="JR103" s="2" t="s">
        <v>235</v>
      </c>
      <c r="JS103" s="2" t="s">
        <v>202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202</v>
      </c>
      <c r="KD103" s="2" t="s">
        <v>202</v>
      </c>
      <c r="KE103" s="2" t="s">
        <v>202</v>
      </c>
      <c r="KF103" s="2" t="s">
        <v>202</v>
      </c>
      <c r="KG103" s="2" t="s">
        <v>202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253</v>
      </c>
      <c r="KP103" s="2" t="s">
        <v>235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253</v>
      </c>
      <c r="LB103" s="2" t="s">
        <v>235</v>
      </c>
      <c r="LC103" s="2" t="s">
        <v>202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231</v>
      </c>
      <c r="LN103" s="2" t="s">
        <v>235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235</v>
      </c>
      <c r="MA103" s="2" t="s">
        <v>1361</v>
      </c>
      <c r="MB103" s="2" t="s">
        <v>202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231</v>
      </c>
      <c r="ML103" s="2" t="s">
        <v>235</v>
      </c>
      <c r="MM103" s="2" t="s">
        <v>202</v>
      </c>
      <c r="MN103" s="2" t="s">
        <v>202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253</v>
      </c>
      <c r="MX103" s="2" t="s">
        <v>235</v>
      </c>
      <c r="MY103" s="2" t="s">
        <v>202</v>
      </c>
      <c r="MZ103" s="2" t="s">
        <v>202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212</v>
      </c>
      <c r="NJ103" s="2" t="s">
        <v>235</v>
      </c>
      <c r="NK103" s="2" t="s">
        <v>1656</v>
      </c>
      <c r="NL103" s="2" t="s">
        <v>1657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253</v>
      </c>
      <c r="OH103" s="2" t="s">
        <v>235</v>
      </c>
      <c r="OI103" s="2" t="s">
        <v>202</v>
      </c>
      <c r="OJ103" s="2" t="s">
        <v>202</v>
      </c>
      <c r="OK103" s="2" t="s">
        <v>214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202</v>
      </c>
      <c r="OT103" s="2" t="s">
        <v>202</v>
      </c>
      <c r="OU103" s="2" t="s">
        <v>202</v>
      </c>
      <c r="OV103" s="2" t="s">
        <v>202</v>
      </c>
      <c r="OW103" s="2" t="s">
        <v>202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202</v>
      </c>
      <c r="PF103" s="2" t="s">
        <v>202</v>
      </c>
      <c r="PG103" s="2" t="s">
        <v>202</v>
      </c>
      <c r="PH103" s="2" t="s">
        <v>202</v>
      </c>
      <c r="PI103" s="2" t="s">
        <v>202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212</v>
      </c>
      <c r="PR103" s="2" t="s">
        <v>235</v>
      </c>
      <c r="PS103" s="2" t="s">
        <v>602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235</v>
      </c>
      <c r="QQ103" s="2" t="s">
        <v>603</v>
      </c>
      <c r="QR103" s="2" t="s">
        <v>1530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1658</v>
      </c>
      <c r="B104" s="2" t="s">
        <v>191</v>
      </c>
      <c r="C104" s="2" t="s">
        <v>192</v>
      </c>
      <c r="D104" s="2" t="s">
        <v>1659</v>
      </c>
      <c r="E104" s="2" t="s">
        <v>1660</v>
      </c>
      <c r="F104" s="2" t="s">
        <v>195</v>
      </c>
      <c r="G104" s="2" t="s">
        <v>195</v>
      </c>
      <c r="H104" s="2" t="s">
        <v>195</v>
      </c>
      <c r="I104" s="2" t="s">
        <v>1661</v>
      </c>
      <c r="J104" s="2" t="s">
        <v>197</v>
      </c>
      <c r="K104" s="2" t="s">
        <v>278</v>
      </c>
      <c r="L104" s="3">
        <v>51.3</v>
      </c>
      <c r="M104" s="3">
        <v>53.86</v>
      </c>
      <c r="N104" s="3">
        <v>109.99</v>
      </c>
      <c r="O104" s="2" t="s">
        <v>199</v>
      </c>
      <c r="P104" s="2" t="s">
        <v>200</v>
      </c>
      <c r="Q104" s="2" t="s">
        <v>201</v>
      </c>
      <c r="R104" s="2" t="s">
        <v>202</v>
      </c>
      <c r="S104" s="2" t="s">
        <v>279</v>
      </c>
      <c r="T104" s="2" t="s">
        <v>204</v>
      </c>
      <c r="U104" s="2" t="s">
        <v>205</v>
      </c>
      <c r="V104" s="2" t="s">
        <v>206</v>
      </c>
      <c r="W104" s="2" t="s">
        <v>207</v>
      </c>
      <c r="X104" s="2" t="s">
        <v>208</v>
      </c>
      <c r="Y104" s="2" t="s">
        <v>280</v>
      </c>
      <c r="Z104" s="4">
        <v>654</v>
      </c>
      <c r="AA104" s="4">
        <f>=ROUNDDOWN(31.1428571428571,0)</f>
      </c>
      <c r="AB104" s="5">
        <v>21</v>
      </c>
      <c r="AC104" s="2" t="s">
        <v>323</v>
      </c>
      <c r="AD104" s="4">
        <v>70</v>
      </c>
      <c r="AE104" s="4">
        <v>520</v>
      </c>
      <c r="AF104" s="6">
        <v>69</v>
      </c>
      <c r="AG104" s="6">
        <v>77</v>
      </c>
      <c r="AH104" s="7">
        <v>1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>
        <v>7</v>
      </c>
      <c r="AQ104" s="8">
        <v>366.91</v>
      </c>
      <c r="AR104" s="4">
        <v>16</v>
      </c>
      <c r="AS104" s="8">
        <v>920.92</v>
      </c>
      <c r="AT104" s="7">
        <v>-0.5625</v>
      </c>
      <c r="AU104" s="7">
        <v>-0.6016</v>
      </c>
      <c r="AV104" s="4">
        <v>25</v>
      </c>
      <c r="AW104" s="8">
        <v>1689.99</v>
      </c>
      <c r="AX104" s="4">
        <v>46</v>
      </c>
      <c r="AY104" s="8">
        <v>3138.63</v>
      </c>
      <c r="AZ104" s="7">
        <v>-0.4565</v>
      </c>
      <c r="BA104" s="7">
        <v>-0.4616</v>
      </c>
      <c r="BB104" s="7">
        <v>0.2171</v>
      </c>
      <c r="BC104" s="4">
        <v>58</v>
      </c>
      <c r="BD104" s="8">
        <v>3984.59</v>
      </c>
      <c r="BE104" s="4">
        <v>83</v>
      </c>
      <c r="BF104" s="8">
        <v>5703.51</v>
      </c>
      <c r="BG104" s="7">
        <v>-0.3012</v>
      </c>
      <c r="BH104" s="7">
        <v>-0.3014</v>
      </c>
      <c r="BI104" s="7">
        <v>0.4241</v>
      </c>
      <c r="BJ104" s="4">
        <v>7</v>
      </c>
      <c r="BK104" s="8">
        <v>366.91</v>
      </c>
      <c r="BL104" s="2" t="s">
        <v>1662</v>
      </c>
      <c r="BM104" s="7">
        <v>1</v>
      </c>
      <c r="BN104" s="7">
        <v>1</v>
      </c>
      <c r="BO104" s="4"/>
      <c r="BP104" s="8"/>
      <c r="BQ104" s="4">
        <v>11</v>
      </c>
      <c r="BR104" s="8">
        <v>631.84</v>
      </c>
      <c r="BS104" s="7">
        <v>-1</v>
      </c>
      <c r="BT104" s="7">
        <v>-1</v>
      </c>
      <c r="BU104" s="2" t="s">
        <v>212</v>
      </c>
      <c r="BV104" s="2" t="s">
        <v>199</v>
      </c>
      <c r="BW104" s="2" t="s">
        <v>202</v>
      </c>
      <c r="BX104" s="2" t="s">
        <v>297</v>
      </c>
      <c r="BY104" s="2" t="s">
        <v>214</v>
      </c>
      <c r="BZ104" s="2" t="s">
        <v>202</v>
      </c>
      <c r="CA104" s="4"/>
      <c r="CB104" s="8"/>
      <c r="CC104" s="4">
        <v>2</v>
      </c>
      <c r="CD104" s="8">
        <v>120</v>
      </c>
      <c r="CE104" s="7">
        <v>-1</v>
      </c>
      <c r="CF104" s="7">
        <v>-1</v>
      </c>
      <c r="CG104" s="2" t="s">
        <v>212</v>
      </c>
      <c r="CH104" s="2" t="s">
        <v>199</v>
      </c>
      <c r="CI104" s="2" t="s">
        <v>284</v>
      </c>
      <c r="CJ104" s="2" t="s">
        <v>435</v>
      </c>
      <c r="CK104" s="2" t="s">
        <v>214</v>
      </c>
      <c r="CL104" s="2" t="s">
        <v>202</v>
      </c>
      <c r="CM104" s="4">
        <v>2</v>
      </c>
      <c r="CN104" s="8">
        <v>107.54</v>
      </c>
      <c r="CO104" s="4"/>
      <c r="CP104" s="8"/>
      <c r="CQ104" s="7"/>
      <c r="CR104" s="7"/>
      <c r="CS104" s="2" t="s">
        <v>212</v>
      </c>
      <c r="CT104" s="2" t="s">
        <v>199</v>
      </c>
      <c r="CU104" s="2" t="s">
        <v>286</v>
      </c>
      <c r="CV104" s="2" t="s">
        <v>1663</v>
      </c>
      <c r="CW104" s="2" t="s">
        <v>214</v>
      </c>
      <c r="CX104" s="2" t="s">
        <v>202</v>
      </c>
      <c r="CY104" s="4">
        <v>3</v>
      </c>
      <c r="CZ104" s="8">
        <v>151.83</v>
      </c>
      <c r="DA104" s="4">
        <v>2</v>
      </c>
      <c r="DB104" s="8">
        <v>110.42</v>
      </c>
      <c r="DC104" s="7">
        <v>0.5</v>
      </c>
      <c r="DD104" s="7">
        <v>0.375</v>
      </c>
      <c r="DE104" s="2" t="s">
        <v>212</v>
      </c>
      <c r="DF104" s="2" t="s">
        <v>199</v>
      </c>
      <c r="DG104" s="2" t="s">
        <v>288</v>
      </c>
      <c r="DH104" s="2" t="s">
        <v>1366</v>
      </c>
      <c r="DI104" s="2" t="s">
        <v>214</v>
      </c>
      <c r="DJ104" s="2" t="s">
        <v>202</v>
      </c>
      <c r="DK104" s="4">
        <v>2</v>
      </c>
      <c r="DL104" s="8">
        <v>107.54</v>
      </c>
      <c r="DM104" s="4">
        <v>1</v>
      </c>
      <c r="DN104" s="8">
        <v>58.66</v>
      </c>
      <c r="DO104" s="7">
        <v>1</v>
      </c>
      <c r="DP104" s="7">
        <v>0.8333</v>
      </c>
      <c r="DQ104" s="2" t="s">
        <v>212</v>
      </c>
      <c r="DR104" s="2" t="s">
        <v>199</v>
      </c>
      <c r="DS104" s="2" t="s">
        <v>290</v>
      </c>
      <c r="DT104" s="2" t="s">
        <v>1664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199</v>
      </c>
      <c r="EE104" s="2" t="s">
        <v>291</v>
      </c>
      <c r="EF104" s="2" t="s">
        <v>292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199</v>
      </c>
      <c r="EQ104" s="2" t="s">
        <v>1574</v>
      </c>
      <c r="ER104" s="2" t="s">
        <v>431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199</v>
      </c>
      <c r="FC104" s="2" t="s">
        <v>645</v>
      </c>
      <c r="FD104" s="2" t="s">
        <v>1665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199</v>
      </c>
      <c r="FO104" s="2" t="s">
        <v>1666</v>
      </c>
      <c r="FP104" s="2" t="s">
        <v>1667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199</v>
      </c>
      <c r="GA104" s="2" t="s">
        <v>1668</v>
      </c>
      <c r="GB104" s="2" t="s">
        <v>299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231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253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212</v>
      </c>
      <c r="HJ104" s="2" t="s">
        <v>199</v>
      </c>
      <c r="HK104" s="2" t="s">
        <v>291</v>
      </c>
      <c r="HL104" s="2" t="s">
        <v>301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404</v>
      </c>
      <c r="HV104" s="2" t="s">
        <v>199</v>
      </c>
      <c r="HW104" s="2" t="s">
        <v>202</v>
      </c>
      <c r="HX104" s="2" t="s">
        <v>202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199</v>
      </c>
      <c r="II104" s="2" t="s">
        <v>238</v>
      </c>
      <c r="IJ104" s="2" t="s">
        <v>1235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212</v>
      </c>
      <c r="IT104" s="2" t="s">
        <v>199</v>
      </c>
      <c r="IU104" s="2" t="s">
        <v>957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199</v>
      </c>
      <c r="JG104" s="2" t="s">
        <v>240</v>
      </c>
      <c r="JH104" s="2" t="s">
        <v>798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242</v>
      </c>
      <c r="JR104" s="2" t="s">
        <v>199</v>
      </c>
      <c r="JS104" s="2" t="s">
        <v>202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212</v>
      </c>
      <c r="KP104" s="2" t="s">
        <v>235</v>
      </c>
      <c r="KQ104" s="2" t="s">
        <v>320</v>
      </c>
      <c r="KR104" s="2" t="s">
        <v>1669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235</v>
      </c>
      <c r="LC104" s="2" t="s">
        <v>399</v>
      </c>
      <c r="LD104" s="2" t="s">
        <v>847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212</v>
      </c>
      <c r="LN104" s="2" t="s">
        <v>199</v>
      </c>
      <c r="LO104" s="2" t="s">
        <v>1670</v>
      </c>
      <c r="LP104" s="2" t="s">
        <v>1671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199</v>
      </c>
      <c r="MA104" s="2" t="s">
        <v>247</v>
      </c>
      <c r="MB104" s="2" t="s">
        <v>770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199</v>
      </c>
      <c r="MM104" s="2" t="s">
        <v>248</v>
      </c>
      <c r="MN104" s="2" t="s">
        <v>1672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253</v>
      </c>
      <c r="MX104" s="2" t="s">
        <v>199</v>
      </c>
      <c r="MY104" s="2" t="s">
        <v>202</v>
      </c>
      <c r="MZ104" s="2" t="s">
        <v>202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212</v>
      </c>
      <c r="NJ104" s="2" t="s">
        <v>250</v>
      </c>
      <c r="NK104" s="2" t="s">
        <v>1673</v>
      </c>
      <c r="NL104" s="2" t="s">
        <v>1674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202</v>
      </c>
      <c r="NW104" s="2" t="s">
        <v>202</v>
      </c>
      <c r="NX104" s="2" t="s">
        <v>202</v>
      </c>
      <c r="NY104" s="2" t="s">
        <v>202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253</v>
      </c>
      <c r="OH104" s="2" t="s">
        <v>199</v>
      </c>
      <c r="OI104" s="2" t="s">
        <v>202</v>
      </c>
      <c r="OJ104" s="2" t="s">
        <v>202</v>
      </c>
      <c r="OK104" s="2" t="s">
        <v>214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199</v>
      </c>
      <c r="OU104" s="2" t="s">
        <v>1461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202</v>
      </c>
      <c r="PF104" s="2" t="s">
        <v>202</v>
      </c>
      <c r="PG104" s="2" t="s">
        <v>202</v>
      </c>
      <c r="PH104" s="2" t="s">
        <v>202</v>
      </c>
      <c r="PI104" s="2" t="s">
        <v>202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212</v>
      </c>
      <c r="PR104" s="2" t="s">
        <v>235</v>
      </c>
      <c r="PS104" s="2" t="s">
        <v>1675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253</v>
      </c>
      <c r="QD104" s="2" t="s">
        <v>199</v>
      </c>
      <c r="QE104" s="2" t="s">
        <v>202</v>
      </c>
      <c r="QF104" s="2" t="s">
        <v>202</v>
      </c>
      <c r="QG104" s="2" t="s">
        <v>214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212</v>
      </c>
      <c r="QP104" s="2" t="s">
        <v>235</v>
      </c>
      <c r="QQ104" s="2" t="s">
        <v>1676</v>
      </c>
      <c r="QR104" s="2" t="s">
        <v>1677</v>
      </c>
      <c r="QS104" s="2" t="s">
        <v>214</v>
      </c>
      <c r="QT104" s="2" t="s">
        <v>202</v>
      </c>
      <c r="QU104" s="4">
        <v>375</v>
      </c>
      <c r="QV104" s="4">
        <v>209</v>
      </c>
      <c r="QW104" s="4"/>
      <c r="QX104" s="4"/>
      <c r="QY104" s="4">
        <v>70</v>
      </c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>
        <v>70</v>
      </c>
      <c r="SF104" s="4"/>
      <c r="SG104" s="4"/>
      <c r="SH104" s="4"/>
      <c r="SI104" s="4">
        <v>150</v>
      </c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>
        <v>50</v>
      </c>
      <c r="SV104" s="4"/>
      <c r="SW104" s="4">
        <v>100</v>
      </c>
      <c r="SX104" s="4"/>
      <c r="SY104" s="4"/>
      <c r="SZ104" s="4"/>
      <c r="TA104" s="4"/>
      <c r="TB104" s="4"/>
      <c r="TC104" s="4"/>
      <c r="TD104" s="4"/>
      <c r="TE104" s="4"/>
      <c r="TF104" s="4"/>
      <c r="TG104" s="4">
        <v>150</v>
      </c>
      <c r="TH104" s="4"/>
      <c r="TI104" s="4"/>
      <c r="TJ104" s="4"/>
      <c r="TK104" s="4"/>
      <c r="TL104" s="4"/>
      <c r="TM104" s="4"/>
    </row>
    <row r="105">
      <c r="A105" s="2" t="s">
        <v>1678</v>
      </c>
      <c r="B105" s="2" t="s">
        <v>191</v>
      </c>
      <c r="C105" s="2" t="s">
        <v>192</v>
      </c>
      <c r="D105" s="2" t="s">
        <v>1659</v>
      </c>
      <c r="E105" s="2" t="s">
        <v>1660</v>
      </c>
      <c r="F105" s="2" t="s">
        <v>195</v>
      </c>
      <c r="G105" s="2" t="s">
        <v>195</v>
      </c>
      <c r="H105" s="2" t="s">
        <v>195</v>
      </c>
      <c r="I105" s="2" t="s">
        <v>1661</v>
      </c>
      <c r="J105" s="2" t="s">
        <v>256</v>
      </c>
      <c r="K105" s="2" t="s">
        <v>278</v>
      </c>
      <c r="L105" s="3">
        <v>65.55</v>
      </c>
      <c r="M105" s="3">
        <v>68.83</v>
      </c>
      <c r="N105" s="3">
        <v>139.99</v>
      </c>
      <c r="O105" s="2" t="s">
        <v>199</v>
      </c>
      <c r="P105" s="2" t="s">
        <v>200</v>
      </c>
      <c r="Q105" s="2" t="s">
        <v>201</v>
      </c>
      <c r="R105" s="2" t="s">
        <v>202</v>
      </c>
      <c r="S105" s="2" t="s">
        <v>279</v>
      </c>
      <c r="T105" s="2" t="s">
        <v>204</v>
      </c>
      <c r="U105" s="2" t="s">
        <v>205</v>
      </c>
      <c r="V105" s="2" t="s">
        <v>206</v>
      </c>
      <c r="W105" s="2" t="s">
        <v>207</v>
      </c>
      <c r="X105" s="2" t="s">
        <v>208</v>
      </c>
      <c r="Y105" s="2" t="s">
        <v>280</v>
      </c>
      <c r="Z105" s="4">
        <v>1115</v>
      </c>
      <c r="AA105" s="4">
        <f>=ROUNDDOWN(58.6842105263158,0)</f>
      </c>
      <c r="AB105" s="5">
        <v>19</v>
      </c>
      <c r="AC105" s="2" t="s">
        <v>202</v>
      </c>
      <c r="AD105" s="4"/>
      <c r="AE105" s="4"/>
      <c r="AF105" s="6">
        <v>69</v>
      </c>
      <c r="AG105" s="6">
        <v>77</v>
      </c>
      <c r="AH105" s="7">
        <v>1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>
        <v>18</v>
      </c>
      <c r="AQ105" s="8">
        <v>1323.08</v>
      </c>
      <c r="AR105" s="4">
        <v>30</v>
      </c>
      <c r="AS105" s="8">
        <v>2217.71</v>
      </c>
      <c r="AT105" s="7">
        <v>-0.4</v>
      </c>
      <c r="AU105" s="7">
        <v>-0.4034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>
        <v>0.7829</v>
      </c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 t="s">
        <v>202</v>
      </c>
      <c r="BJ105" s="4">
        <v>18</v>
      </c>
      <c r="BK105" s="8">
        <v>1323.08</v>
      </c>
      <c r="BL105" s="2" t="s">
        <v>1679</v>
      </c>
      <c r="BM105" s="7">
        <v>1</v>
      </c>
      <c r="BN105" s="7">
        <v>1</v>
      </c>
      <c r="BO105" s="4">
        <v>9</v>
      </c>
      <c r="BP105" s="8">
        <v>667.35</v>
      </c>
      <c r="BQ105" s="4">
        <v>15</v>
      </c>
      <c r="BR105" s="8">
        <v>1112.25</v>
      </c>
      <c r="BS105" s="7">
        <v>-0.4</v>
      </c>
      <c r="BT105" s="7">
        <v>-0.4</v>
      </c>
      <c r="BU105" s="2" t="s">
        <v>212</v>
      </c>
      <c r="BV105" s="2" t="s">
        <v>199</v>
      </c>
      <c r="BW105" s="2" t="s">
        <v>202</v>
      </c>
      <c r="BX105" s="2" t="s">
        <v>434</v>
      </c>
      <c r="BY105" s="2" t="s">
        <v>214</v>
      </c>
      <c r="BZ105" s="2" t="s">
        <v>202</v>
      </c>
      <c r="CA105" s="4">
        <v>6</v>
      </c>
      <c r="CB105" s="8">
        <v>450</v>
      </c>
      <c r="CC105" s="4">
        <v>9</v>
      </c>
      <c r="CD105" s="8">
        <v>675</v>
      </c>
      <c r="CE105" s="7">
        <v>-0.3333</v>
      </c>
      <c r="CF105" s="7">
        <v>-0.3333</v>
      </c>
      <c r="CG105" s="2" t="s">
        <v>212</v>
      </c>
      <c r="CH105" s="2" t="s">
        <v>199</v>
      </c>
      <c r="CI105" s="2" t="s">
        <v>284</v>
      </c>
      <c r="CJ105" s="2" t="s">
        <v>470</v>
      </c>
      <c r="CK105" s="2" t="s">
        <v>214</v>
      </c>
      <c r="CL105" s="2" t="s">
        <v>202</v>
      </c>
      <c r="CM105" s="4">
        <v>1</v>
      </c>
      <c r="CN105" s="8">
        <v>69.69</v>
      </c>
      <c r="CO105" s="4"/>
      <c r="CP105" s="8"/>
      <c r="CQ105" s="7"/>
      <c r="CR105" s="7"/>
      <c r="CS105" s="2" t="s">
        <v>212</v>
      </c>
      <c r="CT105" s="2" t="s">
        <v>199</v>
      </c>
      <c r="CU105" s="2" t="s">
        <v>286</v>
      </c>
      <c r="CV105" s="2" t="s">
        <v>1680</v>
      </c>
      <c r="CW105" s="2" t="s">
        <v>214</v>
      </c>
      <c r="CX105" s="2" t="s">
        <v>202</v>
      </c>
      <c r="CY105" s="4">
        <v>1</v>
      </c>
      <c r="CZ105" s="8">
        <v>65.59</v>
      </c>
      <c r="DA105" s="4">
        <v>4</v>
      </c>
      <c r="DB105" s="8">
        <v>281.12</v>
      </c>
      <c r="DC105" s="7">
        <v>-0.75</v>
      </c>
      <c r="DD105" s="7">
        <v>-0.7667</v>
      </c>
      <c r="DE105" s="2" t="s">
        <v>212</v>
      </c>
      <c r="DF105" s="2" t="s">
        <v>199</v>
      </c>
      <c r="DG105" s="2" t="s">
        <v>288</v>
      </c>
      <c r="DH105" s="2" t="s">
        <v>1681</v>
      </c>
      <c r="DI105" s="2" t="s">
        <v>214</v>
      </c>
      <c r="DJ105" s="2" t="s">
        <v>202</v>
      </c>
      <c r="DK105" s="4"/>
      <c r="DL105" s="8"/>
      <c r="DM105" s="4">
        <v>2</v>
      </c>
      <c r="DN105" s="8">
        <v>149.34</v>
      </c>
      <c r="DO105" s="7">
        <v>-1</v>
      </c>
      <c r="DP105" s="7">
        <v>-1</v>
      </c>
      <c r="DQ105" s="2" t="s">
        <v>212</v>
      </c>
      <c r="DR105" s="2" t="s">
        <v>199</v>
      </c>
      <c r="DS105" s="2" t="s">
        <v>290</v>
      </c>
      <c r="DT105" s="2" t="s">
        <v>1682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199</v>
      </c>
      <c r="EE105" s="2" t="s">
        <v>291</v>
      </c>
      <c r="EF105" s="2" t="s">
        <v>292</v>
      </c>
      <c r="EG105" s="2" t="s">
        <v>214</v>
      </c>
      <c r="EH105" s="2" t="s">
        <v>202</v>
      </c>
      <c r="EI105" s="4">
        <v>1</v>
      </c>
      <c r="EJ105" s="8">
        <v>70.45</v>
      </c>
      <c r="EK105" s="4"/>
      <c r="EL105" s="8"/>
      <c r="EM105" s="7"/>
      <c r="EN105" s="7"/>
      <c r="EO105" s="2" t="s">
        <v>212</v>
      </c>
      <c r="EP105" s="2" t="s">
        <v>199</v>
      </c>
      <c r="EQ105" s="2" t="s">
        <v>1574</v>
      </c>
      <c r="ER105" s="2" t="s">
        <v>431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199</v>
      </c>
      <c r="FC105" s="2" t="s">
        <v>645</v>
      </c>
      <c r="FD105" s="2" t="s">
        <v>1683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199</v>
      </c>
      <c r="FO105" s="2" t="s">
        <v>1684</v>
      </c>
      <c r="FP105" s="2" t="s">
        <v>987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199</v>
      </c>
      <c r="GA105" s="2" t="s">
        <v>298</v>
      </c>
      <c r="GB105" s="2" t="s">
        <v>216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231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253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212</v>
      </c>
      <c r="HJ105" s="2" t="s">
        <v>199</v>
      </c>
      <c r="HK105" s="2" t="s">
        <v>291</v>
      </c>
      <c r="HL105" s="2" t="s">
        <v>1685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404</v>
      </c>
      <c r="HV105" s="2" t="s">
        <v>199</v>
      </c>
      <c r="HW105" s="2" t="s">
        <v>202</v>
      </c>
      <c r="HX105" s="2" t="s">
        <v>202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199</v>
      </c>
      <c r="II105" s="2" t="s">
        <v>238</v>
      </c>
      <c r="IJ105" s="2" t="s">
        <v>1686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212</v>
      </c>
      <c r="IT105" s="2" t="s">
        <v>199</v>
      </c>
      <c r="IU105" s="2" t="s">
        <v>957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199</v>
      </c>
      <c r="JG105" s="2" t="s">
        <v>240</v>
      </c>
      <c r="JH105" s="2" t="s">
        <v>508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242</v>
      </c>
      <c r="JR105" s="2" t="s">
        <v>199</v>
      </c>
      <c r="JS105" s="2" t="s">
        <v>202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212</v>
      </c>
      <c r="KP105" s="2" t="s">
        <v>235</v>
      </c>
      <c r="KQ105" s="2" t="s">
        <v>320</v>
      </c>
      <c r="KR105" s="2" t="s">
        <v>1671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235</v>
      </c>
      <c r="LC105" s="2" t="s">
        <v>399</v>
      </c>
      <c r="LD105" s="2" t="s">
        <v>1687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212</v>
      </c>
      <c r="LN105" s="2" t="s">
        <v>199</v>
      </c>
      <c r="LO105" s="2" t="s">
        <v>309</v>
      </c>
      <c r="LP105" s="2" t="s">
        <v>1688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199</v>
      </c>
      <c r="MA105" s="2" t="s">
        <v>247</v>
      </c>
      <c r="MB105" s="2" t="s">
        <v>1689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199</v>
      </c>
      <c r="MM105" s="2" t="s">
        <v>248</v>
      </c>
      <c r="MN105" s="2" t="s">
        <v>246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253</v>
      </c>
      <c r="MX105" s="2" t="s">
        <v>199</v>
      </c>
      <c r="MY105" s="2" t="s">
        <v>202</v>
      </c>
      <c r="MZ105" s="2" t="s">
        <v>202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212</v>
      </c>
      <c r="NJ105" s="2" t="s">
        <v>250</v>
      </c>
      <c r="NK105" s="2" t="s">
        <v>1673</v>
      </c>
      <c r="NL105" s="2" t="s">
        <v>431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202</v>
      </c>
      <c r="NV105" s="2" t="s">
        <v>202</v>
      </c>
      <c r="NW105" s="2" t="s">
        <v>202</v>
      </c>
      <c r="NX105" s="2" t="s">
        <v>202</v>
      </c>
      <c r="NY105" s="2" t="s">
        <v>202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253</v>
      </c>
      <c r="OH105" s="2" t="s">
        <v>199</v>
      </c>
      <c r="OI105" s="2" t="s">
        <v>202</v>
      </c>
      <c r="OJ105" s="2" t="s">
        <v>202</v>
      </c>
      <c r="OK105" s="2" t="s">
        <v>214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199</v>
      </c>
      <c r="OU105" s="2" t="s">
        <v>254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202</v>
      </c>
      <c r="PF105" s="2" t="s">
        <v>202</v>
      </c>
      <c r="PG105" s="2" t="s">
        <v>202</v>
      </c>
      <c r="PH105" s="2" t="s">
        <v>202</v>
      </c>
      <c r="PI105" s="2" t="s">
        <v>202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212</v>
      </c>
      <c r="PR105" s="2" t="s">
        <v>235</v>
      </c>
      <c r="PS105" s="2" t="s">
        <v>1675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253</v>
      </c>
      <c r="QD105" s="2" t="s">
        <v>199</v>
      </c>
      <c r="QE105" s="2" t="s">
        <v>202</v>
      </c>
      <c r="QF105" s="2" t="s">
        <v>202</v>
      </c>
      <c r="QG105" s="2" t="s">
        <v>214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212</v>
      </c>
      <c r="QP105" s="2" t="s">
        <v>235</v>
      </c>
      <c r="QQ105" s="2" t="s">
        <v>1676</v>
      </c>
      <c r="QR105" s="2" t="s">
        <v>455</v>
      </c>
      <c r="QS105" s="2" t="s">
        <v>214</v>
      </c>
      <c r="QT105" s="2" t="s">
        <v>202</v>
      </c>
      <c r="QU105" s="4">
        <v>774</v>
      </c>
      <c r="QV105" s="4">
        <v>10</v>
      </c>
      <c r="QW105" s="4"/>
      <c r="QX105" s="4"/>
      <c r="QY105" s="4">
        <v>331</v>
      </c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1690</v>
      </c>
      <c r="B106" s="2" t="s">
        <v>191</v>
      </c>
      <c r="C106" s="2" t="s">
        <v>192</v>
      </c>
      <c r="D106" s="2" t="s">
        <v>1659</v>
      </c>
      <c r="E106" s="2" t="s">
        <v>1660</v>
      </c>
      <c r="F106" s="2" t="s">
        <v>195</v>
      </c>
      <c r="G106" s="2" t="s">
        <v>195</v>
      </c>
      <c r="H106" s="2" t="s">
        <v>195</v>
      </c>
      <c r="I106" s="2" t="s">
        <v>1661</v>
      </c>
      <c r="J106" s="2" t="s">
        <v>197</v>
      </c>
      <c r="K106" s="2" t="s">
        <v>344</v>
      </c>
      <c r="L106" s="3">
        <v>51.3</v>
      </c>
      <c r="M106" s="3">
        <v>53.86</v>
      </c>
      <c r="N106" s="3">
        <v>109.99</v>
      </c>
      <c r="O106" s="2" t="s">
        <v>199</v>
      </c>
      <c r="P106" s="2" t="s">
        <v>427</v>
      </c>
      <c r="Q106" s="2" t="s">
        <v>201</v>
      </c>
      <c r="R106" s="2" t="s">
        <v>202</v>
      </c>
      <c r="S106" s="2" t="s">
        <v>345</v>
      </c>
      <c r="T106" s="2" t="s">
        <v>204</v>
      </c>
      <c r="U106" s="2" t="s">
        <v>205</v>
      </c>
      <c r="V106" s="2" t="s">
        <v>206</v>
      </c>
      <c r="W106" s="2" t="s">
        <v>207</v>
      </c>
      <c r="X106" s="2" t="s">
        <v>208</v>
      </c>
      <c r="Y106" s="2" t="s">
        <v>346</v>
      </c>
      <c r="Z106" s="4">
        <v>502</v>
      </c>
      <c r="AA106" s="4">
        <f>=ROUNDDOWN(41.8333333333333,0)</f>
      </c>
      <c r="AB106" s="5">
        <v>12</v>
      </c>
      <c r="AC106" s="2" t="s">
        <v>379</v>
      </c>
      <c r="AD106" s="4">
        <v>100</v>
      </c>
      <c r="AE106" s="4">
        <v>100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>
        <v>5</v>
      </c>
      <c r="AQ106" s="8">
        <v>288.58</v>
      </c>
      <c r="AR106" s="4">
        <v>7</v>
      </c>
      <c r="AS106" s="8">
        <v>421.44</v>
      </c>
      <c r="AT106" s="7">
        <v>-0.2857</v>
      </c>
      <c r="AU106" s="7">
        <v>-0.3153</v>
      </c>
      <c r="AV106" s="4">
        <v>18</v>
      </c>
      <c r="AW106" s="8">
        <v>1232.6</v>
      </c>
      <c r="AX106" s="4">
        <v>11</v>
      </c>
      <c r="AY106" s="8">
        <v>732.29</v>
      </c>
      <c r="AZ106" s="7">
        <v>0.6364</v>
      </c>
      <c r="BA106" s="7">
        <v>0.6832</v>
      </c>
      <c r="BB106" s="7">
        <v>0.2341</v>
      </c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>
        <v>0.3093</v>
      </c>
      <c r="BJ106" s="4">
        <v>5</v>
      </c>
      <c r="BK106" s="8">
        <v>288.58</v>
      </c>
      <c r="BL106" s="2" t="s">
        <v>1691</v>
      </c>
      <c r="BM106" s="7">
        <v>1</v>
      </c>
      <c r="BN106" s="7">
        <v>1</v>
      </c>
      <c r="BO106" s="4">
        <v>2</v>
      </c>
      <c r="BP106" s="8">
        <v>124.2</v>
      </c>
      <c r="BQ106" s="4">
        <v>1</v>
      </c>
      <c r="BR106" s="8">
        <v>62.1</v>
      </c>
      <c r="BS106" s="7">
        <v>1</v>
      </c>
      <c r="BT106" s="7">
        <v>1</v>
      </c>
      <c r="BU106" s="2" t="s">
        <v>212</v>
      </c>
      <c r="BV106" s="2" t="s">
        <v>199</v>
      </c>
      <c r="BW106" s="2" t="s">
        <v>202</v>
      </c>
      <c r="BX106" s="2" t="s">
        <v>202</v>
      </c>
      <c r="BY106" s="2" t="s">
        <v>214</v>
      </c>
      <c r="BZ106" s="2" t="s">
        <v>202</v>
      </c>
      <c r="CA106" s="4">
        <v>1</v>
      </c>
      <c r="CB106" s="8">
        <v>60</v>
      </c>
      <c r="CC106" s="4">
        <v>1</v>
      </c>
      <c r="CD106" s="8">
        <v>60</v>
      </c>
      <c r="CE106" s="7"/>
      <c r="CF106" s="7"/>
      <c r="CG106" s="2" t="s">
        <v>212</v>
      </c>
      <c r="CH106" s="2" t="s">
        <v>199</v>
      </c>
      <c r="CI106" s="2" t="s">
        <v>349</v>
      </c>
      <c r="CJ106" s="2" t="s">
        <v>1174</v>
      </c>
      <c r="CK106" s="2" t="s">
        <v>214</v>
      </c>
      <c r="CL106" s="2" t="s">
        <v>202</v>
      </c>
      <c r="CM106" s="4">
        <v>1</v>
      </c>
      <c r="CN106" s="8">
        <v>53.77</v>
      </c>
      <c r="CO106" s="4">
        <v>2</v>
      </c>
      <c r="CP106" s="8">
        <v>122.48</v>
      </c>
      <c r="CQ106" s="7">
        <v>-0.5</v>
      </c>
      <c r="CR106" s="7">
        <v>-0.561</v>
      </c>
      <c r="CS106" s="2" t="s">
        <v>212</v>
      </c>
      <c r="CT106" s="2" t="s">
        <v>199</v>
      </c>
      <c r="CU106" s="2" t="s">
        <v>351</v>
      </c>
      <c r="CV106" s="2" t="s">
        <v>786</v>
      </c>
      <c r="CW106" s="2" t="s">
        <v>214</v>
      </c>
      <c r="CX106" s="2" t="s">
        <v>202</v>
      </c>
      <c r="CY106" s="4">
        <v>1</v>
      </c>
      <c r="CZ106" s="8">
        <v>50.61</v>
      </c>
      <c r="DA106" s="4"/>
      <c r="DB106" s="8"/>
      <c r="DC106" s="7"/>
      <c r="DD106" s="7"/>
      <c r="DE106" s="2" t="s">
        <v>212</v>
      </c>
      <c r="DF106" s="2" t="s">
        <v>199</v>
      </c>
      <c r="DG106" s="2" t="s">
        <v>353</v>
      </c>
      <c r="DH106" s="2" t="s">
        <v>383</v>
      </c>
      <c r="DI106" s="2" t="s">
        <v>214</v>
      </c>
      <c r="DJ106" s="2" t="s">
        <v>202</v>
      </c>
      <c r="DK106" s="4"/>
      <c r="DL106" s="8"/>
      <c r="DM106" s="4">
        <v>2</v>
      </c>
      <c r="DN106" s="8">
        <v>117.32</v>
      </c>
      <c r="DO106" s="7">
        <v>-1</v>
      </c>
      <c r="DP106" s="7">
        <v>-1</v>
      </c>
      <c r="DQ106" s="2" t="s">
        <v>212</v>
      </c>
      <c r="DR106" s="2" t="s">
        <v>199</v>
      </c>
      <c r="DS106" s="2" t="s">
        <v>355</v>
      </c>
      <c r="DT106" s="2" t="s">
        <v>774</v>
      </c>
      <c r="DU106" s="2" t="s">
        <v>214</v>
      </c>
      <c r="DV106" s="2" t="s">
        <v>202</v>
      </c>
      <c r="DW106" s="4"/>
      <c r="DX106" s="8"/>
      <c r="DY106" s="4"/>
      <c r="DZ106" s="8"/>
      <c r="EA106" s="7"/>
      <c r="EB106" s="7"/>
      <c r="EC106" s="2" t="s">
        <v>212</v>
      </c>
      <c r="ED106" s="2" t="s">
        <v>199</v>
      </c>
      <c r="EE106" s="2" t="s">
        <v>357</v>
      </c>
      <c r="EF106" s="2" t="s">
        <v>363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199</v>
      </c>
      <c r="EQ106" s="2" t="s">
        <v>359</v>
      </c>
      <c r="ER106" s="2" t="s">
        <v>383</v>
      </c>
      <c r="ES106" s="2" t="s">
        <v>214</v>
      </c>
      <c r="ET106" s="2" t="s">
        <v>202</v>
      </c>
      <c r="EU106" s="4"/>
      <c r="EV106" s="8"/>
      <c r="EW106" s="4">
        <v>1</v>
      </c>
      <c r="EX106" s="8">
        <v>59.54</v>
      </c>
      <c r="EY106" s="7">
        <v>-1</v>
      </c>
      <c r="EZ106" s="7">
        <v>-1</v>
      </c>
      <c r="FA106" s="2" t="s">
        <v>212</v>
      </c>
      <c r="FB106" s="2" t="s">
        <v>199</v>
      </c>
      <c r="FC106" s="2" t="s">
        <v>360</v>
      </c>
      <c r="FD106" s="2" t="s">
        <v>861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199</v>
      </c>
      <c r="FO106" s="2" t="s">
        <v>362</v>
      </c>
      <c r="FP106" s="2" t="s">
        <v>202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199</v>
      </c>
      <c r="GA106" s="2" t="s">
        <v>363</v>
      </c>
      <c r="GB106" s="2" t="s">
        <v>681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231</v>
      </c>
      <c r="GL106" s="2" t="s">
        <v>199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253</v>
      </c>
      <c r="GX106" s="2" t="s">
        <v>199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212</v>
      </c>
      <c r="HJ106" s="2" t="s">
        <v>199</v>
      </c>
      <c r="HK106" s="2" t="s">
        <v>359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253</v>
      </c>
      <c r="HV106" s="2" t="s">
        <v>199</v>
      </c>
      <c r="HW106" s="2" t="s">
        <v>202</v>
      </c>
      <c r="HX106" s="2" t="s">
        <v>202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199</v>
      </c>
      <c r="II106" s="2" t="s">
        <v>368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212</v>
      </c>
      <c r="IT106" s="2" t="s">
        <v>199</v>
      </c>
      <c r="IU106" s="2" t="s">
        <v>370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253</v>
      </c>
      <c r="JF106" s="2" t="s">
        <v>199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242</v>
      </c>
      <c r="JR106" s="2" t="s">
        <v>199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212</v>
      </c>
      <c r="KP106" s="2" t="s">
        <v>235</v>
      </c>
      <c r="KQ106" s="2" t="s">
        <v>373</v>
      </c>
      <c r="KR106" s="2" t="s">
        <v>1692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253</v>
      </c>
      <c r="LB106" s="2" t="s">
        <v>199</v>
      </c>
      <c r="LC106" s="2" t="s">
        <v>202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253</v>
      </c>
      <c r="LN106" s="2" t="s">
        <v>199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231</v>
      </c>
      <c r="LZ106" s="2" t="s">
        <v>199</v>
      </c>
      <c r="MA106" s="2" t="s">
        <v>202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199</v>
      </c>
      <c r="MM106" s="2" t="s">
        <v>375</v>
      </c>
      <c r="MN106" s="2" t="s">
        <v>270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253</v>
      </c>
      <c r="MX106" s="2" t="s">
        <v>199</v>
      </c>
      <c r="MY106" s="2" t="s">
        <v>202</v>
      </c>
      <c r="MZ106" s="2" t="s">
        <v>202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212</v>
      </c>
      <c r="NJ106" s="2" t="s">
        <v>250</v>
      </c>
      <c r="NK106" s="2" t="s">
        <v>1693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253</v>
      </c>
      <c r="NV106" s="2" t="s">
        <v>199</v>
      </c>
      <c r="NW106" s="2" t="s">
        <v>202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253</v>
      </c>
      <c r="OH106" s="2" t="s">
        <v>199</v>
      </c>
      <c r="OI106" s="2" t="s">
        <v>202</v>
      </c>
      <c r="OJ106" s="2" t="s">
        <v>202</v>
      </c>
      <c r="OK106" s="2" t="s">
        <v>214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199</v>
      </c>
      <c r="OU106" s="2" t="s">
        <v>254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242</v>
      </c>
      <c r="PF106" s="2" t="s">
        <v>199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202</v>
      </c>
      <c r="PR106" s="2" t="s">
        <v>202</v>
      </c>
      <c r="PS106" s="2" t="s">
        <v>202</v>
      </c>
      <c r="PT106" s="2" t="s">
        <v>202</v>
      </c>
      <c r="PU106" s="2" t="s">
        <v>202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253</v>
      </c>
      <c r="QD106" s="2" t="s">
        <v>199</v>
      </c>
      <c r="QE106" s="2" t="s">
        <v>202</v>
      </c>
      <c r="QF106" s="2" t="s">
        <v>202</v>
      </c>
      <c r="QG106" s="2" t="s">
        <v>214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202</v>
      </c>
      <c r="QP106" s="2" t="s">
        <v>202</v>
      </c>
      <c r="QQ106" s="2" t="s">
        <v>202</v>
      </c>
      <c r="QR106" s="2" t="s">
        <v>202</v>
      </c>
      <c r="QS106" s="2" t="s">
        <v>202</v>
      </c>
      <c r="QT106" s="2" t="s">
        <v>202</v>
      </c>
      <c r="QU106" s="4">
        <v>502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>
        <v>100</v>
      </c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1694</v>
      </c>
      <c r="B107" s="2" t="s">
        <v>191</v>
      </c>
      <c r="C107" s="2" t="s">
        <v>192</v>
      </c>
      <c r="D107" s="2" t="s">
        <v>1659</v>
      </c>
      <c r="E107" s="2" t="s">
        <v>1660</v>
      </c>
      <c r="F107" s="2" t="s">
        <v>195</v>
      </c>
      <c r="G107" s="2" t="s">
        <v>195</v>
      </c>
      <c r="H107" s="2" t="s">
        <v>195</v>
      </c>
      <c r="I107" s="2" t="s">
        <v>1661</v>
      </c>
      <c r="J107" s="2" t="s">
        <v>256</v>
      </c>
      <c r="K107" s="2" t="s">
        <v>344</v>
      </c>
      <c r="L107" s="3">
        <v>65.55</v>
      </c>
      <c r="M107" s="3">
        <v>68.83</v>
      </c>
      <c r="N107" s="3">
        <v>139.99</v>
      </c>
      <c r="O107" s="2" t="s">
        <v>199</v>
      </c>
      <c r="P107" s="2" t="s">
        <v>427</v>
      </c>
      <c r="Q107" s="2" t="s">
        <v>201</v>
      </c>
      <c r="R107" s="2" t="s">
        <v>202</v>
      </c>
      <c r="S107" s="2" t="s">
        <v>345</v>
      </c>
      <c r="T107" s="2" t="s">
        <v>204</v>
      </c>
      <c r="U107" s="2" t="s">
        <v>205</v>
      </c>
      <c r="V107" s="2" t="s">
        <v>206</v>
      </c>
      <c r="W107" s="2" t="s">
        <v>207</v>
      </c>
      <c r="X107" s="2" t="s">
        <v>208</v>
      </c>
      <c r="Y107" s="2" t="s">
        <v>346</v>
      </c>
      <c r="Z107" s="4">
        <v>531</v>
      </c>
      <c r="AA107" s="4">
        <f>=ROUNDDOWN(48.2727272727273,0)</f>
      </c>
      <c r="AB107" s="5">
        <v>11</v>
      </c>
      <c r="AC107" s="2" t="s">
        <v>202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>
        <v>13</v>
      </c>
      <c r="AQ107" s="8">
        <v>944.02</v>
      </c>
      <c r="AR107" s="4">
        <v>4</v>
      </c>
      <c r="AS107" s="8">
        <v>310.85</v>
      </c>
      <c r="AT107" s="7">
        <v>2.25</v>
      </c>
      <c r="AU107" s="7">
        <v>2.0369</v>
      </c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>
        <v>0.7659</v>
      </c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 t="s">
        <v>202</v>
      </c>
      <c r="BJ107" s="4">
        <v>13</v>
      </c>
      <c r="BK107" s="8">
        <v>944.02</v>
      </c>
      <c r="BL107" s="2" t="s">
        <v>1695</v>
      </c>
      <c r="BM107" s="7">
        <v>1</v>
      </c>
      <c r="BN107" s="7">
        <v>1</v>
      </c>
      <c r="BO107" s="4">
        <v>3</v>
      </c>
      <c r="BP107" s="8">
        <v>238.05</v>
      </c>
      <c r="BQ107" s="4">
        <v>1</v>
      </c>
      <c r="BR107" s="8">
        <v>79.35</v>
      </c>
      <c r="BS107" s="7">
        <v>2</v>
      </c>
      <c r="BT107" s="7">
        <v>2</v>
      </c>
      <c r="BU107" s="2" t="s">
        <v>212</v>
      </c>
      <c r="BV107" s="2" t="s">
        <v>199</v>
      </c>
      <c r="BW107" s="2" t="s">
        <v>202</v>
      </c>
      <c r="BX107" s="2" t="s">
        <v>202</v>
      </c>
      <c r="BY107" s="2" t="s">
        <v>214</v>
      </c>
      <c r="BZ107" s="2" t="s">
        <v>202</v>
      </c>
      <c r="CA107" s="4">
        <v>3</v>
      </c>
      <c r="CB107" s="8">
        <v>225</v>
      </c>
      <c r="CC107" s="4">
        <v>1</v>
      </c>
      <c r="CD107" s="8">
        <v>75</v>
      </c>
      <c r="CE107" s="7">
        <v>2</v>
      </c>
      <c r="CF107" s="7">
        <v>2</v>
      </c>
      <c r="CG107" s="2" t="s">
        <v>212</v>
      </c>
      <c r="CH107" s="2" t="s">
        <v>199</v>
      </c>
      <c r="CI107" s="2" t="s">
        <v>349</v>
      </c>
      <c r="CJ107" s="2" t="s">
        <v>739</v>
      </c>
      <c r="CK107" s="2" t="s">
        <v>214</v>
      </c>
      <c r="CL107" s="2" t="s">
        <v>202</v>
      </c>
      <c r="CM107" s="4">
        <v>1</v>
      </c>
      <c r="CN107" s="8">
        <v>69.69</v>
      </c>
      <c r="CO107" s="4">
        <v>2</v>
      </c>
      <c r="CP107" s="8">
        <v>156.5</v>
      </c>
      <c r="CQ107" s="7">
        <v>-0.5</v>
      </c>
      <c r="CR107" s="7">
        <v>-0.5547</v>
      </c>
      <c r="CS107" s="2" t="s">
        <v>212</v>
      </c>
      <c r="CT107" s="2" t="s">
        <v>199</v>
      </c>
      <c r="CU107" s="2" t="s">
        <v>351</v>
      </c>
      <c r="CV107" s="2" t="s">
        <v>376</v>
      </c>
      <c r="CW107" s="2" t="s">
        <v>214</v>
      </c>
      <c r="CX107" s="2" t="s">
        <v>202</v>
      </c>
      <c r="CY107" s="4">
        <v>2</v>
      </c>
      <c r="CZ107" s="8">
        <v>124.62</v>
      </c>
      <c r="DA107" s="4"/>
      <c r="DB107" s="8"/>
      <c r="DC107" s="7"/>
      <c r="DD107" s="7"/>
      <c r="DE107" s="2" t="s">
        <v>212</v>
      </c>
      <c r="DF107" s="2" t="s">
        <v>199</v>
      </c>
      <c r="DG107" s="2" t="s">
        <v>353</v>
      </c>
      <c r="DH107" s="2" t="s">
        <v>351</v>
      </c>
      <c r="DI107" s="2" t="s">
        <v>214</v>
      </c>
      <c r="DJ107" s="2" t="s">
        <v>202</v>
      </c>
      <c r="DK107" s="4">
        <v>1</v>
      </c>
      <c r="DL107" s="8">
        <v>69.69</v>
      </c>
      <c r="DM107" s="4"/>
      <c r="DN107" s="8"/>
      <c r="DO107" s="7"/>
      <c r="DP107" s="7"/>
      <c r="DQ107" s="2" t="s">
        <v>212</v>
      </c>
      <c r="DR107" s="2" t="s">
        <v>199</v>
      </c>
      <c r="DS107" s="2" t="s">
        <v>355</v>
      </c>
      <c r="DT107" s="2" t="s">
        <v>1696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199</v>
      </c>
      <c r="EE107" s="2" t="s">
        <v>357</v>
      </c>
      <c r="EF107" s="2" t="s">
        <v>1697</v>
      </c>
      <c r="EG107" s="2" t="s">
        <v>214</v>
      </c>
      <c r="EH107" s="2" t="s">
        <v>202</v>
      </c>
      <c r="EI107" s="4">
        <v>2</v>
      </c>
      <c r="EJ107" s="8">
        <v>140.9</v>
      </c>
      <c r="EK107" s="4"/>
      <c r="EL107" s="8"/>
      <c r="EM107" s="7"/>
      <c r="EN107" s="7"/>
      <c r="EO107" s="2" t="s">
        <v>212</v>
      </c>
      <c r="EP107" s="2" t="s">
        <v>199</v>
      </c>
      <c r="EQ107" s="2" t="s">
        <v>359</v>
      </c>
      <c r="ER107" s="2" t="s">
        <v>305</v>
      </c>
      <c r="ES107" s="2" t="s">
        <v>214</v>
      </c>
      <c r="ET107" s="2" t="s">
        <v>202</v>
      </c>
      <c r="EU107" s="4">
        <v>1</v>
      </c>
      <c r="EV107" s="8">
        <v>76.07</v>
      </c>
      <c r="EW107" s="4"/>
      <c r="EX107" s="8"/>
      <c r="EY107" s="7"/>
      <c r="EZ107" s="7"/>
      <c r="FA107" s="2" t="s">
        <v>212</v>
      </c>
      <c r="FB107" s="2" t="s">
        <v>199</v>
      </c>
      <c r="FC107" s="2" t="s">
        <v>360</v>
      </c>
      <c r="FD107" s="2" t="s">
        <v>1698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199</v>
      </c>
      <c r="FO107" s="2" t="s">
        <v>362</v>
      </c>
      <c r="FP107" s="2" t="s">
        <v>202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199</v>
      </c>
      <c r="GA107" s="2" t="s">
        <v>363</v>
      </c>
      <c r="GB107" s="2" t="s">
        <v>1699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231</v>
      </c>
      <c r="GL107" s="2" t="s">
        <v>199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253</v>
      </c>
      <c r="GX107" s="2" t="s">
        <v>199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212</v>
      </c>
      <c r="HJ107" s="2" t="s">
        <v>199</v>
      </c>
      <c r="HK107" s="2" t="s">
        <v>359</v>
      </c>
      <c r="HL107" s="2" t="s">
        <v>352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253</v>
      </c>
      <c r="HV107" s="2" t="s">
        <v>199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212</v>
      </c>
      <c r="IH107" s="2" t="s">
        <v>199</v>
      </c>
      <c r="II107" s="2" t="s">
        <v>368</v>
      </c>
      <c r="IJ107" s="2" t="s">
        <v>1700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212</v>
      </c>
      <c r="IT107" s="2" t="s">
        <v>199</v>
      </c>
      <c r="IU107" s="2" t="s">
        <v>370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253</v>
      </c>
      <c r="JF107" s="2" t="s">
        <v>199</v>
      </c>
      <c r="JG107" s="2" t="s">
        <v>202</v>
      </c>
      <c r="JH107" s="2" t="s">
        <v>202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242</v>
      </c>
      <c r="JR107" s="2" t="s">
        <v>199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212</v>
      </c>
      <c r="KP107" s="2" t="s">
        <v>235</v>
      </c>
      <c r="KQ107" s="2" t="s">
        <v>373</v>
      </c>
      <c r="KR107" s="2" t="s">
        <v>1701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253</v>
      </c>
      <c r="LB107" s="2" t="s">
        <v>199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253</v>
      </c>
      <c r="LN107" s="2" t="s">
        <v>199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231</v>
      </c>
      <c r="LZ107" s="2" t="s">
        <v>199</v>
      </c>
      <c r="MA107" s="2" t="s">
        <v>202</v>
      </c>
      <c r="MB107" s="2" t="s">
        <v>202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199</v>
      </c>
      <c r="MM107" s="2" t="s">
        <v>375</v>
      </c>
      <c r="MN107" s="2" t="s">
        <v>202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253</v>
      </c>
      <c r="MX107" s="2" t="s">
        <v>199</v>
      </c>
      <c r="MY107" s="2" t="s">
        <v>202</v>
      </c>
      <c r="MZ107" s="2" t="s">
        <v>202</v>
      </c>
      <c r="NA107" s="2" t="s">
        <v>214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212</v>
      </c>
      <c r="NJ107" s="2" t="s">
        <v>250</v>
      </c>
      <c r="NK107" s="2" t="s">
        <v>1693</v>
      </c>
      <c r="NL107" s="2" t="s">
        <v>389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253</v>
      </c>
      <c r="NV107" s="2" t="s">
        <v>199</v>
      </c>
      <c r="NW107" s="2" t="s">
        <v>202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253</v>
      </c>
      <c r="OH107" s="2" t="s">
        <v>199</v>
      </c>
      <c r="OI107" s="2" t="s">
        <v>202</v>
      </c>
      <c r="OJ107" s="2" t="s">
        <v>202</v>
      </c>
      <c r="OK107" s="2" t="s">
        <v>214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212</v>
      </c>
      <c r="OT107" s="2" t="s">
        <v>199</v>
      </c>
      <c r="OU107" s="2" t="s">
        <v>254</v>
      </c>
      <c r="OV107" s="2" t="s">
        <v>202</v>
      </c>
      <c r="OW107" s="2" t="s">
        <v>214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242</v>
      </c>
      <c r="PF107" s="2" t="s">
        <v>199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202</v>
      </c>
      <c r="PR107" s="2" t="s">
        <v>202</v>
      </c>
      <c r="PS107" s="2" t="s">
        <v>202</v>
      </c>
      <c r="PT107" s="2" t="s">
        <v>202</v>
      </c>
      <c r="PU107" s="2" t="s">
        <v>202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253</v>
      </c>
      <c r="QD107" s="2" t="s">
        <v>199</v>
      </c>
      <c r="QE107" s="2" t="s">
        <v>202</v>
      </c>
      <c r="QF107" s="2" t="s">
        <v>202</v>
      </c>
      <c r="QG107" s="2" t="s">
        <v>214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202</v>
      </c>
      <c r="QP107" s="2" t="s">
        <v>202</v>
      </c>
      <c r="QQ107" s="2" t="s">
        <v>202</v>
      </c>
      <c r="QR107" s="2" t="s">
        <v>202</v>
      </c>
      <c r="QS107" s="2" t="s">
        <v>202</v>
      </c>
      <c r="QT107" s="2" t="s">
        <v>202</v>
      </c>
      <c r="QU107" s="4">
        <v>531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1702</v>
      </c>
      <c r="B108" s="2" t="s">
        <v>191</v>
      </c>
      <c r="C108" s="2" t="s">
        <v>192</v>
      </c>
      <c r="D108" s="2" t="s">
        <v>1659</v>
      </c>
      <c r="E108" s="2" t="s">
        <v>1660</v>
      </c>
      <c r="F108" s="2" t="s">
        <v>195</v>
      </c>
      <c r="G108" s="2" t="s">
        <v>195</v>
      </c>
      <c r="H108" s="2" t="s">
        <v>195</v>
      </c>
      <c r="I108" s="2" t="s">
        <v>1661</v>
      </c>
      <c r="J108" s="2" t="s">
        <v>197</v>
      </c>
      <c r="K108" s="2" t="s">
        <v>198</v>
      </c>
      <c r="L108" s="3">
        <v>51.3</v>
      </c>
      <c r="M108" s="3">
        <v>53.86</v>
      </c>
      <c r="N108" s="3">
        <v>109.99</v>
      </c>
      <c r="O108" s="2" t="s">
        <v>199</v>
      </c>
      <c r="P108" s="2" t="s">
        <v>490</v>
      </c>
      <c r="Q108" s="2" t="s">
        <v>201</v>
      </c>
      <c r="R108" s="2" t="s">
        <v>202</v>
      </c>
      <c r="S108" s="2" t="s">
        <v>203</v>
      </c>
      <c r="T108" s="2" t="s">
        <v>204</v>
      </c>
      <c r="U108" s="2" t="s">
        <v>205</v>
      </c>
      <c r="V108" s="2" t="s">
        <v>206</v>
      </c>
      <c r="W108" s="2" t="s">
        <v>207</v>
      </c>
      <c r="X108" s="2" t="s">
        <v>208</v>
      </c>
      <c r="Y108" s="2" t="s">
        <v>995</v>
      </c>
      <c r="Z108" s="4">
        <v>354</v>
      </c>
      <c r="AA108" s="4">
        <f>=ROUNDDOWN(39.3333333333333,0)</f>
      </c>
      <c r="AB108" s="5">
        <v>9</v>
      </c>
      <c r="AC108" s="2" t="s">
        <v>1703</v>
      </c>
      <c r="AD108" s="4">
        <v>30</v>
      </c>
      <c r="AE108" s="4">
        <v>30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>
        <v>1</v>
      </c>
      <c r="AQ108" s="8">
        <v>60</v>
      </c>
      <c r="AR108" s="4">
        <v>5</v>
      </c>
      <c r="AS108" s="8">
        <v>302.46</v>
      </c>
      <c r="AT108" s="7">
        <v>-0.8</v>
      </c>
      <c r="AU108" s="7">
        <v>-0.8016</v>
      </c>
      <c r="AV108" s="4">
        <v>13</v>
      </c>
      <c r="AW108" s="8">
        <v>951.19</v>
      </c>
      <c r="AX108" s="4">
        <v>23</v>
      </c>
      <c r="AY108" s="8">
        <v>1661.88</v>
      </c>
      <c r="AZ108" s="7">
        <v>-0.4348</v>
      </c>
      <c r="BA108" s="7">
        <v>-0.4276</v>
      </c>
      <c r="BB108" s="7">
        <v>0.0631</v>
      </c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>
        <v>0.2387</v>
      </c>
      <c r="BJ108" s="4">
        <v>1</v>
      </c>
      <c r="BK108" s="8">
        <v>60</v>
      </c>
      <c r="BL108" s="2" t="s">
        <v>1704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212</v>
      </c>
      <c r="BV108" s="2" t="s">
        <v>199</v>
      </c>
      <c r="BW108" s="2" t="s">
        <v>202</v>
      </c>
      <c r="BX108" s="2" t="s">
        <v>963</v>
      </c>
      <c r="BY108" s="2" t="s">
        <v>214</v>
      </c>
      <c r="BZ108" s="2" t="s">
        <v>202</v>
      </c>
      <c r="CA108" s="4">
        <v>1</v>
      </c>
      <c r="CB108" s="8">
        <v>60</v>
      </c>
      <c r="CC108" s="4">
        <v>3</v>
      </c>
      <c r="CD108" s="8">
        <v>180</v>
      </c>
      <c r="CE108" s="7">
        <v>-0.6667</v>
      </c>
      <c r="CF108" s="7">
        <v>-0.6667</v>
      </c>
      <c r="CG108" s="2" t="s">
        <v>212</v>
      </c>
      <c r="CH108" s="2" t="s">
        <v>199</v>
      </c>
      <c r="CI108" s="2" t="s">
        <v>259</v>
      </c>
      <c r="CJ108" s="2" t="s">
        <v>591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199</v>
      </c>
      <c r="CU108" s="2" t="s">
        <v>217</v>
      </c>
      <c r="CV108" s="2" t="s">
        <v>218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212</v>
      </c>
      <c r="DF108" s="2" t="s">
        <v>199</v>
      </c>
      <c r="DG108" s="2" t="s">
        <v>995</v>
      </c>
      <c r="DH108" s="2" t="s">
        <v>1705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199</v>
      </c>
      <c r="DS108" s="2" t="s">
        <v>995</v>
      </c>
      <c r="DT108" s="2" t="s">
        <v>234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199</v>
      </c>
      <c r="EE108" s="2" t="s">
        <v>501</v>
      </c>
      <c r="EF108" s="2" t="s">
        <v>416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199</v>
      </c>
      <c r="EQ108" s="2" t="s">
        <v>224</v>
      </c>
      <c r="ER108" s="2" t="s">
        <v>262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199</v>
      </c>
      <c r="FC108" s="2" t="s">
        <v>645</v>
      </c>
      <c r="FD108" s="2" t="s">
        <v>545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199</v>
      </c>
      <c r="FO108" s="2" t="s">
        <v>228</v>
      </c>
      <c r="FP108" s="2" t="s">
        <v>1706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404</v>
      </c>
      <c r="FZ108" s="2" t="s">
        <v>199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231</v>
      </c>
      <c r="GL108" s="2" t="s">
        <v>199</v>
      </c>
      <c r="GM108" s="2" t="s">
        <v>202</v>
      </c>
      <c r="GN108" s="2" t="s">
        <v>202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253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212</v>
      </c>
      <c r="HJ108" s="2" t="s">
        <v>199</v>
      </c>
      <c r="HK108" s="2" t="s">
        <v>995</v>
      </c>
      <c r="HL108" s="2" t="s">
        <v>223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404</v>
      </c>
      <c r="HV108" s="2" t="s">
        <v>199</v>
      </c>
      <c r="HW108" s="2" t="s">
        <v>202</v>
      </c>
      <c r="HX108" s="2" t="s">
        <v>202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212</v>
      </c>
      <c r="IH108" s="2" t="s">
        <v>199</v>
      </c>
      <c r="II108" s="2" t="s">
        <v>238</v>
      </c>
      <c r="IJ108" s="2" t="s">
        <v>1258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212</v>
      </c>
      <c r="IT108" s="2" t="s">
        <v>199</v>
      </c>
      <c r="IU108" s="2" t="s">
        <v>957</v>
      </c>
      <c r="IV108" s="2" t="s">
        <v>1707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212</v>
      </c>
      <c r="JF108" s="2" t="s">
        <v>199</v>
      </c>
      <c r="JG108" s="2" t="s">
        <v>240</v>
      </c>
      <c r="JH108" s="2" t="s">
        <v>418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242</v>
      </c>
      <c r="JR108" s="2" t="s">
        <v>199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212</v>
      </c>
      <c r="KP108" s="2" t="s">
        <v>235</v>
      </c>
      <c r="KQ108" s="2" t="s">
        <v>1708</v>
      </c>
      <c r="KR108" s="2" t="s">
        <v>1709</v>
      </c>
      <c r="KS108" s="2" t="s">
        <v>214</v>
      </c>
      <c r="KT108" s="2" t="s">
        <v>202</v>
      </c>
      <c r="KU108" s="4"/>
      <c r="KV108" s="8"/>
      <c r="KW108" s="4">
        <v>2</v>
      </c>
      <c r="KX108" s="8">
        <v>122.46</v>
      </c>
      <c r="KY108" s="7">
        <v>-1</v>
      </c>
      <c r="KZ108" s="7">
        <v>-1</v>
      </c>
      <c r="LA108" s="2" t="s">
        <v>212</v>
      </c>
      <c r="LB108" s="2" t="s">
        <v>235</v>
      </c>
      <c r="LC108" s="2" t="s">
        <v>1710</v>
      </c>
      <c r="LD108" s="2" t="s">
        <v>716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253</v>
      </c>
      <c r="LN108" s="2" t="s">
        <v>199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212</v>
      </c>
      <c r="LZ108" s="2" t="s">
        <v>199</v>
      </c>
      <c r="MA108" s="2" t="s">
        <v>247</v>
      </c>
      <c r="MB108" s="2" t="s">
        <v>1318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199</v>
      </c>
      <c r="MM108" s="2" t="s">
        <v>248</v>
      </c>
      <c r="MN108" s="2" t="s">
        <v>1711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253</v>
      </c>
      <c r="MX108" s="2" t="s">
        <v>199</v>
      </c>
      <c r="MY108" s="2" t="s">
        <v>202</v>
      </c>
      <c r="MZ108" s="2" t="s">
        <v>202</v>
      </c>
      <c r="NA108" s="2" t="s">
        <v>214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212</v>
      </c>
      <c r="NJ108" s="2" t="s">
        <v>250</v>
      </c>
      <c r="NK108" s="2" t="s">
        <v>275</v>
      </c>
      <c r="NL108" s="2" t="s">
        <v>1087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253</v>
      </c>
      <c r="OH108" s="2" t="s">
        <v>199</v>
      </c>
      <c r="OI108" s="2" t="s">
        <v>202</v>
      </c>
      <c r="OJ108" s="2" t="s">
        <v>202</v>
      </c>
      <c r="OK108" s="2" t="s">
        <v>214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212</v>
      </c>
      <c r="OT108" s="2" t="s">
        <v>199</v>
      </c>
      <c r="OU108" s="2" t="s">
        <v>254</v>
      </c>
      <c r="OV108" s="2" t="s">
        <v>202</v>
      </c>
      <c r="OW108" s="2" t="s">
        <v>214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242</v>
      </c>
      <c r="PF108" s="2" t="s">
        <v>199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231</v>
      </c>
      <c r="PR108" s="2" t="s">
        <v>235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253</v>
      </c>
      <c r="QD108" s="2" t="s">
        <v>199</v>
      </c>
      <c r="QE108" s="2" t="s">
        <v>202</v>
      </c>
      <c r="QF108" s="2" t="s">
        <v>202</v>
      </c>
      <c r="QG108" s="2" t="s">
        <v>214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231</v>
      </c>
      <c r="QP108" s="2" t="s">
        <v>235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>
        <v>252</v>
      </c>
      <c r="QV108" s="4"/>
      <c r="QW108" s="4"/>
      <c r="QX108" s="4"/>
      <c r="QY108" s="4">
        <v>102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>
        <v>30</v>
      </c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1712</v>
      </c>
      <c r="B109" s="2" t="s">
        <v>191</v>
      </c>
      <c r="C109" s="2" t="s">
        <v>192</v>
      </c>
      <c r="D109" s="2" t="s">
        <v>1659</v>
      </c>
      <c r="E109" s="2" t="s">
        <v>1660</v>
      </c>
      <c r="F109" s="2" t="s">
        <v>195</v>
      </c>
      <c r="G109" s="2" t="s">
        <v>195</v>
      </c>
      <c r="H109" s="2" t="s">
        <v>195</v>
      </c>
      <c r="I109" s="2" t="s">
        <v>1661</v>
      </c>
      <c r="J109" s="2" t="s">
        <v>256</v>
      </c>
      <c r="K109" s="2" t="s">
        <v>198</v>
      </c>
      <c r="L109" s="3">
        <v>65.55</v>
      </c>
      <c r="M109" s="3">
        <v>68.83</v>
      </c>
      <c r="N109" s="3">
        <v>139.99</v>
      </c>
      <c r="O109" s="2" t="s">
        <v>199</v>
      </c>
      <c r="P109" s="2" t="s">
        <v>490</v>
      </c>
      <c r="Q109" s="2" t="s">
        <v>201</v>
      </c>
      <c r="R109" s="2" t="s">
        <v>202</v>
      </c>
      <c r="S109" s="2" t="s">
        <v>203</v>
      </c>
      <c r="T109" s="2" t="s">
        <v>204</v>
      </c>
      <c r="U109" s="2" t="s">
        <v>205</v>
      </c>
      <c r="V109" s="2" t="s">
        <v>206</v>
      </c>
      <c r="W109" s="2" t="s">
        <v>207</v>
      </c>
      <c r="X109" s="2" t="s">
        <v>208</v>
      </c>
      <c r="Y109" s="2" t="s">
        <v>257</v>
      </c>
      <c r="Z109" s="4">
        <v>532</v>
      </c>
      <c r="AA109" s="4">
        <f>=ROUNDDOWN(53.2,0)</f>
      </c>
      <c r="AB109" s="5">
        <v>10</v>
      </c>
      <c r="AC109" s="2" t="s">
        <v>210</v>
      </c>
      <c r="AD109" s="4">
        <v>40</v>
      </c>
      <c r="AE109" s="4">
        <v>40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>
        <v>12</v>
      </c>
      <c r="AQ109" s="8">
        <v>891.19</v>
      </c>
      <c r="AR109" s="4">
        <v>18</v>
      </c>
      <c r="AS109" s="8">
        <v>1359.42</v>
      </c>
      <c r="AT109" s="7">
        <v>-0.3333</v>
      </c>
      <c r="AU109" s="7">
        <v>-0.3444</v>
      </c>
      <c r="AV109" s="4" t="s">
        <v>202</v>
      </c>
      <c r="AW109" s="8" t="s">
        <v>202</v>
      </c>
      <c r="AX109" s="4" t="s">
        <v>202</v>
      </c>
      <c r="AY109" s="8" t="s">
        <v>202</v>
      </c>
      <c r="AZ109" s="7" t="s">
        <v>202</v>
      </c>
      <c r="BA109" s="7" t="s">
        <v>202</v>
      </c>
      <c r="BB109" s="7">
        <v>0.9369</v>
      </c>
      <c r="BC109" s="4" t="s">
        <v>202</v>
      </c>
      <c r="BD109" s="8" t="s">
        <v>202</v>
      </c>
      <c r="BE109" s="4" t="s">
        <v>202</v>
      </c>
      <c r="BF109" s="8" t="s">
        <v>202</v>
      </c>
      <c r="BG109" s="7" t="s">
        <v>202</v>
      </c>
      <c r="BH109" s="7" t="s">
        <v>202</v>
      </c>
      <c r="BI109" s="7" t="s">
        <v>202</v>
      </c>
      <c r="BJ109" s="4">
        <v>12</v>
      </c>
      <c r="BK109" s="8">
        <v>891.19</v>
      </c>
      <c r="BL109" s="2" t="s">
        <v>1713</v>
      </c>
      <c r="BM109" s="7">
        <v>1</v>
      </c>
      <c r="BN109" s="7">
        <v>1</v>
      </c>
      <c r="BO109" s="4">
        <v>7</v>
      </c>
      <c r="BP109" s="8">
        <v>535.01</v>
      </c>
      <c r="BQ109" s="4">
        <v>10</v>
      </c>
      <c r="BR109" s="8">
        <v>764.3</v>
      </c>
      <c r="BS109" s="7">
        <v>-0.3</v>
      </c>
      <c r="BT109" s="7">
        <v>-0.3</v>
      </c>
      <c r="BU109" s="2" t="s">
        <v>212</v>
      </c>
      <c r="BV109" s="2" t="s">
        <v>199</v>
      </c>
      <c r="BW109" s="2" t="s">
        <v>202</v>
      </c>
      <c r="BX109" s="2" t="s">
        <v>948</v>
      </c>
      <c r="BY109" s="2" t="s">
        <v>214</v>
      </c>
      <c r="BZ109" s="2" t="s">
        <v>202</v>
      </c>
      <c r="CA109" s="4">
        <v>3</v>
      </c>
      <c r="CB109" s="8">
        <v>225</v>
      </c>
      <c r="CC109" s="4">
        <v>6</v>
      </c>
      <c r="CD109" s="8">
        <v>450</v>
      </c>
      <c r="CE109" s="7">
        <v>-0.5</v>
      </c>
      <c r="CF109" s="7">
        <v>-0.5</v>
      </c>
      <c r="CG109" s="2" t="s">
        <v>212</v>
      </c>
      <c r="CH109" s="2" t="s">
        <v>199</v>
      </c>
      <c r="CI109" s="2" t="s">
        <v>398</v>
      </c>
      <c r="CJ109" s="2" t="s">
        <v>1078</v>
      </c>
      <c r="CK109" s="2" t="s">
        <v>214</v>
      </c>
      <c r="CL109" s="2" t="s">
        <v>202</v>
      </c>
      <c r="CM109" s="4"/>
      <c r="CN109" s="8"/>
      <c r="CO109" s="4">
        <v>1</v>
      </c>
      <c r="CP109" s="8">
        <v>74.67</v>
      </c>
      <c r="CQ109" s="7">
        <v>-1</v>
      </c>
      <c r="CR109" s="7">
        <v>-1</v>
      </c>
      <c r="CS109" s="2" t="s">
        <v>212</v>
      </c>
      <c r="CT109" s="2" t="s">
        <v>199</v>
      </c>
      <c r="CU109" s="2" t="s">
        <v>217</v>
      </c>
      <c r="CV109" s="2" t="s">
        <v>261</v>
      </c>
      <c r="CW109" s="2" t="s">
        <v>214</v>
      </c>
      <c r="CX109" s="2" t="s">
        <v>202</v>
      </c>
      <c r="CY109" s="4">
        <v>2</v>
      </c>
      <c r="CZ109" s="8">
        <v>131.18</v>
      </c>
      <c r="DA109" s="4"/>
      <c r="DB109" s="8"/>
      <c r="DC109" s="7"/>
      <c r="DD109" s="7"/>
      <c r="DE109" s="2" t="s">
        <v>212</v>
      </c>
      <c r="DF109" s="2" t="s">
        <v>199</v>
      </c>
      <c r="DG109" s="2" t="s">
        <v>219</v>
      </c>
      <c r="DH109" s="2" t="s">
        <v>499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199</v>
      </c>
      <c r="DS109" s="2" t="s">
        <v>257</v>
      </c>
      <c r="DT109" s="2" t="s">
        <v>1714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199</v>
      </c>
      <c r="EE109" s="2" t="s">
        <v>501</v>
      </c>
      <c r="EF109" s="2" t="s">
        <v>1715</v>
      </c>
      <c r="EG109" s="2" t="s">
        <v>214</v>
      </c>
      <c r="EH109" s="2" t="s">
        <v>202</v>
      </c>
      <c r="EI109" s="4"/>
      <c r="EJ109" s="8"/>
      <c r="EK109" s="4">
        <v>1</v>
      </c>
      <c r="EL109" s="8">
        <v>70.45</v>
      </c>
      <c r="EM109" s="7">
        <v>-1</v>
      </c>
      <c r="EN109" s="7">
        <v>-1</v>
      </c>
      <c r="EO109" s="2" t="s">
        <v>212</v>
      </c>
      <c r="EP109" s="2" t="s">
        <v>199</v>
      </c>
      <c r="EQ109" s="2" t="s">
        <v>224</v>
      </c>
      <c r="ER109" s="2" t="s">
        <v>1716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199</v>
      </c>
      <c r="FC109" s="2" t="s">
        <v>645</v>
      </c>
      <c r="FD109" s="2" t="s">
        <v>764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199</v>
      </c>
      <c r="FO109" s="2" t="s">
        <v>228</v>
      </c>
      <c r="FP109" s="2" t="s">
        <v>1161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404</v>
      </c>
      <c r="FZ109" s="2" t="s">
        <v>199</v>
      </c>
      <c r="GA109" s="2" t="s">
        <v>202</v>
      </c>
      <c r="GB109" s="2" t="s">
        <v>202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231</v>
      </c>
      <c r="GL109" s="2" t="s">
        <v>199</v>
      </c>
      <c r="GM109" s="2" t="s">
        <v>202</v>
      </c>
      <c r="GN109" s="2" t="s">
        <v>202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253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212</v>
      </c>
      <c r="HJ109" s="2" t="s">
        <v>199</v>
      </c>
      <c r="HK109" s="2" t="s">
        <v>257</v>
      </c>
      <c r="HL109" s="2" t="s">
        <v>265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212</v>
      </c>
      <c r="HV109" s="2" t="s">
        <v>235</v>
      </c>
      <c r="HW109" s="2" t="s">
        <v>236</v>
      </c>
      <c r="HX109" s="2" t="s">
        <v>616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199</v>
      </c>
      <c r="II109" s="2" t="s">
        <v>238</v>
      </c>
      <c r="IJ109" s="2" t="s">
        <v>861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199</v>
      </c>
      <c r="IU109" s="2" t="s">
        <v>957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212</v>
      </c>
      <c r="JF109" s="2" t="s">
        <v>199</v>
      </c>
      <c r="JG109" s="2" t="s">
        <v>240</v>
      </c>
      <c r="JH109" s="2" t="s">
        <v>804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242</v>
      </c>
      <c r="JR109" s="2" t="s">
        <v>199</v>
      </c>
      <c r="JS109" s="2" t="s">
        <v>202</v>
      </c>
      <c r="JT109" s="2" t="s">
        <v>202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202</v>
      </c>
      <c r="KD109" s="2" t="s">
        <v>202</v>
      </c>
      <c r="KE109" s="2" t="s">
        <v>202</v>
      </c>
      <c r="KF109" s="2" t="s">
        <v>202</v>
      </c>
      <c r="KG109" s="2" t="s">
        <v>202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212</v>
      </c>
      <c r="KP109" s="2" t="s">
        <v>235</v>
      </c>
      <c r="KQ109" s="2" t="s">
        <v>1708</v>
      </c>
      <c r="KR109" s="2" t="s">
        <v>1709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235</v>
      </c>
      <c r="LC109" s="2" t="s">
        <v>512</v>
      </c>
      <c r="LD109" s="2" t="s">
        <v>276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253</v>
      </c>
      <c r="LN109" s="2" t="s">
        <v>199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199</v>
      </c>
      <c r="MA109" s="2" t="s">
        <v>247</v>
      </c>
      <c r="MB109" s="2" t="s">
        <v>1717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199</v>
      </c>
      <c r="MM109" s="2" t="s">
        <v>248</v>
      </c>
      <c r="MN109" s="2" t="s">
        <v>744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253</v>
      </c>
      <c r="MX109" s="2" t="s">
        <v>199</v>
      </c>
      <c r="MY109" s="2" t="s">
        <v>202</v>
      </c>
      <c r="MZ109" s="2" t="s">
        <v>202</v>
      </c>
      <c r="NA109" s="2" t="s">
        <v>214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212</v>
      </c>
      <c r="NJ109" s="2" t="s">
        <v>250</v>
      </c>
      <c r="NK109" s="2" t="s">
        <v>275</v>
      </c>
      <c r="NL109" s="2" t="s">
        <v>1718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253</v>
      </c>
      <c r="OH109" s="2" t="s">
        <v>199</v>
      </c>
      <c r="OI109" s="2" t="s">
        <v>202</v>
      </c>
      <c r="OJ109" s="2" t="s">
        <v>202</v>
      </c>
      <c r="OK109" s="2" t="s">
        <v>214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212</v>
      </c>
      <c r="OT109" s="2" t="s">
        <v>199</v>
      </c>
      <c r="OU109" s="2" t="s">
        <v>254</v>
      </c>
      <c r="OV109" s="2" t="s">
        <v>202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242</v>
      </c>
      <c r="PF109" s="2" t="s">
        <v>199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231</v>
      </c>
      <c r="PR109" s="2" t="s">
        <v>235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253</v>
      </c>
      <c r="QD109" s="2" t="s">
        <v>199</v>
      </c>
      <c r="QE109" s="2" t="s">
        <v>202</v>
      </c>
      <c r="QF109" s="2" t="s">
        <v>202</v>
      </c>
      <c r="QG109" s="2" t="s">
        <v>214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231</v>
      </c>
      <c r="QP109" s="2" t="s">
        <v>235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>
        <v>466</v>
      </c>
      <c r="QV109" s="4"/>
      <c r="QW109" s="4"/>
      <c r="QX109" s="4"/>
      <c r="QY109" s="4">
        <v>66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>
        <v>40</v>
      </c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</row>
    <row r="110">
      <c r="A110" s="2" t="s">
        <v>1719</v>
      </c>
      <c r="B110" s="2" t="s">
        <v>191</v>
      </c>
      <c r="C110" s="2" t="s">
        <v>192</v>
      </c>
      <c r="D110" s="2" t="s">
        <v>1659</v>
      </c>
      <c r="E110" s="2" t="s">
        <v>1660</v>
      </c>
      <c r="F110" s="2" t="s">
        <v>195</v>
      </c>
      <c r="G110" s="2" t="s">
        <v>195</v>
      </c>
      <c r="H110" s="2" t="s">
        <v>195</v>
      </c>
      <c r="I110" s="2" t="s">
        <v>1661</v>
      </c>
      <c r="J110" s="2" t="s">
        <v>197</v>
      </c>
      <c r="K110" s="2" t="s">
        <v>393</v>
      </c>
      <c r="L110" s="3">
        <v>51.3</v>
      </c>
      <c r="M110" s="3">
        <v>53.86</v>
      </c>
      <c r="N110" s="3">
        <v>109.99</v>
      </c>
      <c r="O110" s="2" t="s">
        <v>199</v>
      </c>
      <c r="P110" s="2" t="s">
        <v>394</v>
      </c>
      <c r="Q110" s="2" t="s">
        <v>201</v>
      </c>
      <c r="R110" s="2" t="s">
        <v>202</v>
      </c>
      <c r="S110" s="2" t="s">
        <v>395</v>
      </c>
      <c r="T110" s="2" t="s">
        <v>204</v>
      </c>
      <c r="U110" s="2" t="s">
        <v>205</v>
      </c>
      <c r="V110" s="2" t="s">
        <v>206</v>
      </c>
      <c r="W110" s="2" t="s">
        <v>207</v>
      </c>
      <c r="X110" s="2" t="s">
        <v>208</v>
      </c>
      <c r="Y110" s="2" t="s">
        <v>257</v>
      </c>
      <c r="Z110" s="4">
        <v>105</v>
      </c>
      <c r="AA110" s="4">
        <f>=ROUNDDOWN(26.25,0)</f>
      </c>
      <c r="AB110" s="5">
        <v>4</v>
      </c>
      <c r="AC110" s="2" t="s">
        <v>202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>
        <v>2</v>
      </c>
      <c r="AQ110" s="8">
        <v>110.81</v>
      </c>
      <c r="AR110" s="4">
        <v>3</v>
      </c>
      <c r="AS110" s="8">
        <v>170.71</v>
      </c>
      <c r="AT110" s="7">
        <v>-0.3333</v>
      </c>
      <c r="AU110" s="7">
        <v>-0.3509</v>
      </c>
      <c r="AV110" s="4">
        <v>2</v>
      </c>
      <c r="AW110" s="8">
        <v>110.81</v>
      </c>
      <c r="AX110" s="4">
        <v>3</v>
      </c>
      <c r="AY110" s="8">
        <v>170.71</v>
      </c>
      <c r="AZ110" s="7">
        <v>-0.3333</v>
      </c>
      <c r="BA110" s="7">
        <v>-0.3509</v>
      </c>
      <c r="BB110" s="7">
        <v>1</v>
      </c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>
        <v>0.0278</v>
      </c>
      <c r="BJ110" s="4">
        <v>2</v>
      </c>
      <c r="BK110" s="8">
        <v>110.81</v>
      </c>
      <c r="BL110" s="2" t="s">
        <v>1720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212</v>
      </c>
      <c r="BV110" s="2" t="s">
        <v>199</v>
      </c>
      <c r="BW110" s="2" t="s">
        <v>202</v>
      </c>
      <c r="BX110" s="2" t="s">
        <v>948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199</v>
      </c>
      <c r="CI110" s="2" t="s">
        <v>398</v>
      </c>
      <c r="CJ110" s="2" t="s">
        <v>1721</v>
      </c>
      <c r="CK110" s="2" t="s">
        <v>214</v>
      </c>
      <c r="CL110" s="2" t="s">
        <v>202</v>
      </c>
      <c r="CM110" s="4">
        <v>1</v>
      </c>
      <c r="CN110" s="8">
        <v>53.77</v>
      </c>
      <c r="CO110" s="4"/>
      <c r="CP110" s="8"/>
      <c r="CQ110" s="7"/>
      <c r="CR110" s="7"/>
      <c r="CS110" s="2" t="s">
        <v>212</v>
      </c>
      <c r="CT110" s="2" t="s">
        <v>199</v>
      </c>
      <c r="CU110" s="2" t="s">
        <v>217</v>
      </c>
      <c r="CV110" s="2" t="s">
        <v>1722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199</v>
      </c>
      <c r="DG110" s="2" t="s">
        <v>219</v>
      </c>
      <c r="DH110" s="2" t="s">
        <v>499</v>
      </c>
      <c r="DI110" s="2" t="s">
        <v>214</v>
      </c>
      <c r="DJ110" s="2" t="s">
        <v>202</v>
      </c>
      <c r="DK110" s="4"/>
      <c r="DL110" s="8"/>
      <c r="DM110" s="4">
        <v>1</v>
      </c>
      <c r="DN110" s="8">
        <v>58.66</v>
      </c>
      <c r="DO110" s="7">
        <v>-1</v>
      </c>
      <c r="DP110" s="7">
        <v>-1</v>
      </c>
      <c r="DQ110" s="2" t="s">
        <v>212</v>
      </c>
      <c r="DR110" s="2" t="s">
        <v>199</v>
      </c>
      <c r="DS110" s="2" t="s">
        <v>257</v>
      </c>
      <c r="DT110" s="2" t="s">
        <v>1539</v>
      </c>
      <c r="DU110" s="2" t="s">
        <v>214</v>
      </c>
      <c r="DV110" s="2" t="s">
        <v>202</v>
      </c>
      <c r="DW110" s="4"/>
      <c r="DX110" s="8"/>
      <c r="DY110" s="4">
        <v>1</v>
      </c>
      <c r="DZ110" s="8">
        <v>56.69</v>
      </c>
      <c r="EA110" s="7">
        <v>-1</v>
      </c>
      <c r="EB110" s="7">
        <v>-1</v>
      </c>
      <c r="EC110" s="2" t="s">
        <v>212</v>
      </c>
      <c r="ED110" s="2" t="s">
        <v>199</v>
      </c>
      <c r="EE110" s="2" t="s">
        <v>401</v>
      </c>
      <c r="EF110" s="2" t="s">
        <v>496</v>
      </c>
      <c r="EG110" s="2" t="s">
        <v>214</v>
      </c>
      <c r="EH110" s="2" t="s">
        <v>202</v>
      </c>
      <c r="EI110" s="4"/>
      <c r="EJ110" s="8"/>
      <c r="EK110" s="4">
        <v>1</v>
      </c>
      <c r="EL110" s="8">
        <v>55.36</v>
      </c>
      <c r="EM110" s="7">
        <v>-1</v>
      </c>
      <c r="EN110" s="7">
        <v>-1</v>
      </c>
      <c r="EO110" s="2" t="s">
        <v>212</v>
      </c>
      <c r="EP110" s="2" t="s">
        <v>199</v>
      </c>
      <c r="EQ110" s="2" t="s">
        <v>224</v>
      </c>
      <c r="ER110" s="2" t="s">
        <v>262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199</v>
      </c>
      <c r="FC110" s="2" t="s">
        <v>645</v>
      </c>
      <c r="FD110" s="2" t="s">
        <v>1723</v>
      </c>
      <c r="FE110" s="2" t="s">
        <v>214</v>
      </c>
      <c r="FF110" s="2" t="s">
        <v>202</v>
      </c>
      <c r="FG110" s="4">
        <v>1</v>
      </c>
      <c r="FH110" s="8">
        <v>57.04</v>
      </c>
      <c r="FI110" s="4"/>
      <c r="FJ110" s="8"/>
      <c r="FK110" s="7"/>
      <c r="FL110" s="7"/>
      <c r="FM110" s="2" t="s">
        <v>212</v>
      </c>
      <c r="FN110" s="2" t="s">
        <v>199</v>
      </c>
      <c r="FO110" s="2" t="s">
        <v>228</v>
      </c>
      <c r="FP110" s="2" t="s">
        <v>244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404</v>
      </c>
      <c r="FZ110" s="2" t="s">
        <v>199</v>
      </c>
      <c r="GA110" s="2" t="s">
        <v>202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231</v>
      </c>
      <c r="GL110" s="2" t="s">
        <v>199</v>
      </c>
      <c r="GM110" s="2" t="s">
        <v>202</v>
      </c>
      <c r="GN110" s="2" t="s">
        <v>202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253</v>
      </c>
      <c r="GX110" s="2" t="s">
        <v>199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212</v>
      </c>
      <c r="HJ110" s="2" t="s">
        <v>199</v>
      </c>
      <c r="HK110" s="2" t="s">
        <v>257</v>
      </c>
      <c r="HL110" s="2" t="s">
        <v>1724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212</v>
      </c>
      <c r="HV110" s="2" t="s">
        <v>235</v>
      </c>
      <c r="HW110" s="2" t="s">
        <v>236</v>
      </c>
      <c r="HX110" s="2" t="s">
        <v>340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199</v>
      </c>
      <c r="II110" s="2" t="s">
        <v>368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199</v>
      </c>
      <c r="IU110" s="2" t="s">
        <v>957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253</v>
      </c>
      <c r="JF110" s="2" t="s">
        <v>199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242</v>
      </c>
      <c r="JR110" s="2" t="s">
        <v>199</v>
      </c>
      <c r="JS110" s="2" t="s">
        <v>202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202</v>
      </c>
      <c r="KD110" s="2" t="s">
        <v>202</v>
      </c>
      <c r="KE110" s="2" t="s">
        <v>202</v>
      </c>
      <c r="KF110" s="2" t="s">
        <v>202</v>
      </c>
      <c r="KG110" s="2" t="s">
        <v>202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212</v>
      </c>
      <c r="KP110" s="2" t="s">
        <v>235</v>
      </c>
      <c r="KQ110" s="2" t="s">
        <v>406</v>
      </c>
      <c r="KR110" s="2" t="s">
        <v>243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253</v>
      </c>
      <c r="LB110" s="2" t="s">
        <v>199</v>
      </c>
      <c r="LC110" s="2" t="s">
        <v>202</v>
      </c>
      <c r="LD110" s="2" t="s">
        <v>202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253</v>
      </c>
      <c r="LN110" s="2" t="s">
        <v>199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231</v>
      </c>
      <c r="LZ110" s="2" t="s">
        <v>199</v>
      </c>
      <c r="MA110" s="2" t="s">
        <v>202</v>
      </c>
      <c r="MB110" s="2" t="s">
        <v>202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253</v>
      </c>
      <c r="ML110" s="2" t="s">
        <v>199</v>
      </c>
      <c r="MM110" s="2" t="s">
        <v>202</v>
      </c>
      <c r="MN110" s="2" t="s">
        <v>202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253</v>
      </c>
      <c r="MX110" s="2" t="s">
        <v>199</v>
      </c>
      <c r="MY110" s="2" t="s">
        <v>202</v>
      </c>
      <c r="MZ110" s="2" t="s">
        <v>202</v>
      </c>
      <c r="NA110" s="2" t="s">
        <v>214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212</v>
      </c>
      <c r="NJ110" s="2" t="s">
        <v>250</v>
      </c>
      <c r="NK110" s="2" t="s">
        <v>275</v>
      </c>
      <c r="NL110" s="2" t="s">
        <v>1725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253</v>
      </c>
      <c r="OH110" s="2" t="s">
        <v>199</v>
      </c>
      <c r="OI110" s="2" t="s">
        <v>202</v>
      </c>
      <c r="OJ110" s="2" t="s">
        <v>202</v>
      </c>
      <c r="OK110" s="2" t="s">
        <v>214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199</v>
      </c>
      <c r="OU110" s="2" t="s">
        <v>254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242</v>
      </c>
      <c r="PF110" s="2" t="s">
        <v>199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231</v>
      </c>
      <c r="PR110" s="2" t="s">
        <v>235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253</v>
      </c>
      <c r="QD110" s="2" t="s">
        <v>199</v>
      </c>
      <c r="QE110" s="2" t="s">
        <v>202</v>
      </c>
      <c r="QF110" s="2" t="s">
        <v>202</v>
      </c>
      <c r="QG110" s="2" t="s">
        <v>214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231</v>
      </c>
      <c r="QP110" s="2" t="s">
        <v>235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>
        <v>105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1726</v>
      </c>
      <c r="B111" s="2" t="s">
        <v>191</v>
      </c>
      <c r="C111" s="2" t="s">
        <v>192</v>
      </c>
      <c r="D111" s="2" t="s">
        <v>1659</v>
      </c>
      <c r="E111" s="2" t="s">
        <v>1660</v>
      </c>
      <c r="F111" s="2" t="s">
        <v>195</v>
      </c>
      <c r="G111" s="2" t="s">
        <v>195</v>
      </c>
      <c r="H111" s="2" t="s">
        <v>195</v>
      </c>
      <c r="I111" s="2" t="s">
        <v>1661</v>
      </c>
      <c r="J111" s="2" t="s">
        <v>256</v>
      </c>
      <c r="K111" s="2" t="s">
        <v>393</v>
      </c>
      <c r="L111" s="3">
        <v>65.55</v>
      </c>
      <c r="M111" s="3">
        <v>68.83</v>
      </c>
      <c r="N111" s="3">
        <v>139.99</v>
      </c>
      <c r="O111" s="2" t="s">
        <v>199</v>
      </c>
      <c r="P111" s="2" t="s">
        <v>394</v>
      </c>
      <c r="Q111" s="2" t="s">
        <v>201</v>
      </c>
      <c r="R111" s="2" t="s">
        <v>202</v>
      </c>
      <c r="S111" s="2" t="s">
        <v>395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257</v>
      </c>
      <c r="Z111" s="4">
        <v>103</v>
      </c>
      <c r="AA111" s="4">
        <f>=ROUNDDOWN(34.3333333333333,0)</f>
      </c>
      <c r="AB111" s="5">
        <v>3</v>
      </c>
      <c r="AC111" s="2" t="s">
        <v>202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202</v>
      </c>
      <c r="AW111" s="8" t="s">
        <v>202</v>
      </c>
      <c r="AX111" s="4" t="s">
        <v>202</v>
      </c>
      <c r="AY111" s="8" t="s">
        <v>202</v>
      </c>
      <c r="AZ111" s="7" t="s">
        <v>202</v>
      </c>
      <c r="BA111" s="7" t="s">
        <v>202</v>
      </c>
      <c r="BB111" s="7"/>
      <c r="BC111" s="4" t="s">
        <v>202</v>
      </c>
      <c r="BD111" s="8" t="s">
        <v>202</v>
      </c>
      <c r="BE111" s="4" t="s">
        <v>202</v>
      </c>
      <c r="BF111" s="8" t="s">
        <v>202</v>
      </c>
      <c r="BG111" s="7" t="s">
        <v>202</v>
      </c>
      <c r="BH111" s="7" t="s">
        <v>202</v>
      </c>
      <c r="BI111" s="7" t="s">
        <v>202</v>
      </c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212</v>
      </c>
      <c r="BV111" s="2" t="s">
        <v>199</v>
      </c>
      <c r="BW111" s="2" t="s">
        <v>202</v>
      </c>
      <c r="BX111" s="2" t="s">
        <v>887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199</v>
      </c>
      <c r="CI111" s="2" t="s">
        <v>398</v>
      </c>
      <c r="CJ111" s="2" t="s">
        <v>1721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212</v>
      </c>
      <c r="CT111" s="2" t="s">
        <v>199</v>
      </c>
      <c r="CU111" s="2" t="s">
        <v>217</v>
      </c>
      <c r="CV111" s="2" t="s">
        <v>718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199</v>
      </c>
      <c r="DG111" s="2" t="s">
        <v>219</v>
      </c>
      <c r="DH111" s="2" t="s">
        <v>220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199</v>
      </c>
      <c r="DS111" s="2" t="s">
        <v>257</v>
      </c>
      <c r="DT111" s="2" t="s">
        <v>219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199</v>
      </c>
      <c r="EE111" s="2" t="s">
        <v>401</v>
      </c>
      <c r="EF111" s="2" t="s">
        <v>475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199</v>
      </c>
      <c r="EQ111" s="2" t="s">
        <v>224</v>
      </c>
      <c r="ER111" s="2" t="s">
        <v>262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199</v>
      </c>
      <c r="FC111" s="2" t="s">
        <v>645</v>
      </c>
      <c r="FD111" s="2" t="s">
        <v>485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228</v>
      </c>
      <c r="FP111" s="2" t="s">
        <v>1727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404</v>
      </c>
      <c r="FZ111" s="2" t="s">
        <v>199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231</v>
      </c>
      <c r="GL111" s="2" t="s">
        <v>199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253</v>
      </c>
      <c r="GX111" s="2" t="s">
        <v>199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212</v>
      </c>
      <c r="HJ111" s="2" t="s">
        <v>199</v>
      </c>
      <c r="HK111" s="2" t="s">
        <v>257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404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199</v>
      </c>
      <c r="II111" s="2" t="s">
        <v>368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212</v>
      </c>
      <c r="IT111" s="2" t="s">
        <v>199</v>
      </c>
      <c r="IU111" s="2" t="s">
        <v>957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253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242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202</v>
      </c>
      <c r="KD111" s="2" t="s">
        <v>202</v>
      </c>
      <c r="KE111" s="2" t="s">
        <v>202</v>
      </c>
      <c r="KF111" s="2" t="s">
        <v>202</v>
      </c>
      <c r="KG111" s="2" t="s">
        <v>202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212</v>
      </c>
      <c r="KP111" s="2" t="s">
        <v>235</v>
      </c>
      <c r="KQ111" s="2" t="s">
        <v>406</v>
      </c>
      <c r="KR111" s="2" t="s">
        <v>706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253</v>
      </c>
      <c r="LB111" s="2" t="s">
        <v>199</v>
      </c>
      <c r="LC111" s="2" t="s">
        <v>202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253</v>
      </c>
      <c r="LN111" s="2" t="s">
        <v>199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231</v>
      </c>
      <c r="LZ111" s="2" t="s">
        <v>199</v>
      </c>
      <c r="MA111" s="2" t="s">
        <v>202</v>
      </c>
      <c r="MB111" s="2" t="s">
        <v>202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253</v>
      </c>
      <c r="ML111" s="2" t="s">
        <v>199</v>
      </c>
      <c r="MM111" s="2" t="s">
        <v>202</v>
      </c>
      <c r="MN111" s="2" t="s">
        <v>202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253</v>
      </c>
      <c r="MX111" s="2" t="s">
        <v>199</v>
      </c>
      <c r="MY111" s="2" t="s">
        <v>202</v>
      </c>
      <c r="MZ111" s="2" t="s">
        <v>202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212</v>
      </c>
      <c r="NJ111" s="2" t="s">
        <v>250</v>
      </c>
      <c r="NK111" s="2" t="s">
        <v>275</v>
      </c>
      <c r="NL111" s="2" t="s">
        <v>1728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253</v>
      </c>
      <c r="OH111" s="2" t="s">
        <v>199</v>
      </c>
      <c r="OI111" s="2" t="s">
        <v>202</v>
      </c>
      <c r="OJ111" s="2" t="s">
        <v>202</v>
      </c>
      <c r="OK111" s="2" t="s">
        <v>214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212</v>
      </c>
      <c r="OT111" s="2" t="s">
        <v>199</v>
      </c>
      <c r="OU111" s="2" t="s">
        <v>254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242</v>
      </c>
      <c r="PF111" s="2" t="s">
        <v>199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231</v>
      </c>
      <c r="PR111" s="2" t="s">
        <v>235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253</v>
      </c>
      <c r="QD111" s="2" t="s">
        <v>199</v>
      </c>
      <c r="QE111" s="2" t="s">
        <v>202</v>
      </c>
      <c r="QF111" s="2" t="s">
        <v>202</v>
      </c>
      <c r="QG111" s="2" t="s">
        <v>214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231</v>
      </c>
      <c r="QP111" s="2" t="s">
        <v>235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>
        <v>103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</row>
    <row r="112">
      <c r="A112" s="2" t="s">
        <v>1729</v>
      </c>
      <c r="B112" s="2" t="s">
        <v>191</v>
      </c>
      <c r="C112" s="2" t="s">
        <v>192</v>
      </c>
      <c r="D112" s="2" t="s">
        <v>1659</v>
      </c>
      <c r="E112" s="2" t="s">
        <v>1660</v>
      </c>
      <c r="F112" s="2" t="s">
        <v>424</v>
      </c>
      <c r="G112" s="2" t="s">
        <v>424</v>
      </c>
      <c r="H112" s="2" t="s">
        <v>424</v>
      </c>
      <c r="I112" s="2" t="s">
        <v>1730</v>
      </c>
      <c r="J112" s="2" t="s">
        <v>197</v>
      </c>
      <c r="K112" s="2" t="s">
        <v>426</v>
      </c>
      <c r="L112" s="3">
        <v>44.16</v>
      </c>
      <c r="M112" s="3">
        <v>46.37</v>
      </c>
      <c r="N112" s="3">
        <v>84.99</v>
      </c>
      <c r="O112" s="2" t="s">
        <v>199</v>
      </c>
      <c r="P112" s="2" t="s">
        <v>200</v>
      </c>
      <c r="Q112" s="2" t="s">
        <v>201</v>
      </c>
      <c r="R112" s="2" t="s">
        <v>202</v>
      </c>
      <c r="S112" s="2" t="s">
        <v>428</v>
      </c>
      <c r="T112" s="2" t="s">
        <v>204</v>
      </c>
      <c r="U112" s="2" t="s">
        <v>205</v>
      </c>
      <c r="V112" s="2" t="s">
        <v>429</v>
      </c>
      <c r="W112" s="2" t="s">
        <v>430</v>
      </c>
      <c r="X112" s="2" t="s">
        <v>208</v>
      </c>
      <c r="Y112" s="2" t="s">
        <v>431</v>
      </c>
      <c r="Z112" s="4">
        <v>3271</v>
      </c>
      <c r="AA112" s="4">
        <f>=ROUNDDOWN(136.291666666667,0)</f>
      </c>
      <c r="AB112" s="5">
        <v>24</v>
      </c>
      <c r="AC112" s="2" t="s">
        <v>202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10</v>
      </c>
      <c r="AQ112" s="8">
        <v>476.56</v>
      </c>
      <c r="AR112" s="4">
        <v>16</v>
      </c>
      <c r="AS112" s="8">
        <v>832.52</v>
      </c>
      <c r="AT112" s="7">
        <v>-0.375</v>
      </c>
      <c r="AU112" s="7">
        <v>-0.4276</v>
      </c>
      <c r="AV112" s="4">
        <v>29</v>
      </c>
      <c r="AW112" s="8">
        <v>1715.28</v>
      </c>
      <c r="AX112" s="4">
        <v>28</v>
      </c>
      <c r="AY112" s="8">
        <v>1663.83</v>
      </c>
      <c r="AZ112" s="7">
        <v>0.0357</v>
      </c>
      <c r="BA112" s="7">
        <v>0.0309</v>
      </c>
      <c r="BB112" s="7">
        <v>0.2778</v>
      </c>
      <c r="BC112" s="4">
        <v>46</v>
      </c>
      <c r="BD112" s="8">
        <v>2743.27</v>
      </c>
      <c r="BE112" s="4">
        <v>35</v>
      </c>
      <c r="BF112" s="8">
        <v>2127.28</v>
      </c>
      <c r="BG112" s="7">
        <v>0.3143</v>
      </c>
      <c r="BH112" s="7">
        <v>0.2896</v>
      </c>
      <c r="BI112" s="7">
        <v>0.6253</v>
      </c>
      <c r="BJ112" s="4">
        <v>10</v>
      </c>
      <c r="BK112" s="8">
        <v>476.56</v>
      </c>
      <c r="BL112" s="2" t="s">
        <v>960</v>
      </c>
      <c r="BM112" s="7">
        <v>1</v>
      </c>
      <c r="BN112" s="7">
        <v>1</v>
      </c>
      <c r="BO112" s="4">
        <v>1</v>
      </c>
      <c r="BP112" s="8">
        <v>53.16</v>
      </c>
      <c r="BQ112" s="4">
        <v>11</v>
      </c>
      <c r="BR112" s="8">
        <v>584.76</v>
      </c>
      <c r="BS112" s="7">
        <v>-0.9091</v>
      </c>
      <c r="BT112" s="7">
        <v>-0.9091</v>
      </c>
      <c r="BU112" s="2" t="s">
        <v>212</v>
      </c>
      <c r="BV112" s="2" t="s">
        <v>199</v>
      </c>
      <c r="BW112" s="2" t="s">
        <v>202</v>
      </c>
      <c r="BX112" s="2" t="s">
        <v>1731</v>
      </c>
      <c r="BY112" s="2" t="s">
        <v>214</v>
      </c>
      <c r="BZ112" s="2" t="s">
        <v>202</v>
      </c>
      <c r="CA112" s="4">
        <v>1</v>
      </c>
      <c r="CB112" s="8">
        <v>51.99</v>
      </c>
      <c r="CC112" s="4">
        <v>1</v>
      </c>
      <c r="CD112" s="8">
        <v>51.99</v>
      </c>
      <c r="CE112" s="7"/>
      <c r="CF112" s="7"/>
      <c r="CG112" s="2" t="s">
        <v>212</v>
      </c>
      <c r="CH112" s="2" t="s">
        <v>199</v>
      </c>
      <c r="CI112" s="2" t="s">
        <v>1732</v>
      </c>
      <c r="CJ112" s="2" t="s">
        <v>1733</v>
      </c>
      <c r="CK112" s="2" t="s">
        <v>214</v>
      </c>
      <c r="CL112" s="2" t="s">
        <v>202</v>
      </c>
      <c r="CM112" s="4">
        <v>4</v>
      </c>
      <c r="CN112" s="8">
        <v>169.56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435</v>
      </c>
      <c r="CV112" s="2" t="s">
        <v>436</v>
      </c>
      <c r="CW112" s="2" t="s">
        <v>214</v>
      </c>
      <c r="CX112" s="2" t="s">
        <v>202</v>
      </c>
      <c r="CY112" s="4">
        <v>1</v>
      </c>
      <c r="CZ112" s="8">
        <v>48.19</v>
      </c>
      <c r="DA112" s="4">
        <v>3</v>
      </c>
      <c r="DB112" s="8">
        <v>144.57</v>
      </c>
      <c r="DC112" s="7">
        <v>-0.6667</v>
      </c>
      <c r="DD112" s="7">
        <v>-0.6667</v>
      </c>
      <c r="DE112" s="2" t="s">
        <v>212</v>
      </c>
      <c r="DF112" s="2" t="s">
        <v>199</v>
      </c>
      <c r="DG112" s="2" t="s">
        <v>1732</v>
      </c>
      <c r="DH112" s="2" t="s">
        <v>1734</v>
      </c>
      <c r="DI112" s="2" t="s">
        <v>214</v>
      </c>
      <c r="DJ112" s="2" t="s">
        <v>202</v>
      </c>
      <c r="DK112" s="4">
        <v>1</v>
      </c>
      <c r="DL112" s="8">
        <v>51.2</v>
      </c>
      <c r="DM112" s="4">
        <v>1</v>
      </c>
      <c r="DN112" s="8">
        <v>51.2</v>
      </c>
      <c r="DO112" s="7"/>
      <c r="DP112" s="7"/>
      <c r="DQ112" s="2" t="s">
        <v>212</v>
      </c>
      <c r="DR112" s="2" t="s">
        <v>199</v>
      </c>
      <c r="DS112" s="2" t="s">
        <v>439</v>
      </c>
      <c r="DT112" s="2" t="s">
        <v>435</v>
      </c>
      <c r="DU112" s="2" t="s">
        <v>214</v>
      </c>
      <c r="DV112" s="2" t="s">
        <v>202</v>
      </c>
      <c r="DW112" s="4">
        <v>1</v>
      </c>
      <c r="DX112" s="8">
        <v>52.39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283</v>
      </c>
      <c r="EF112" s="2" t="s">
        <v>1735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199</v>
      </c>
      <c r="EQ112" s="2" t="s">
        <v>443</v>
      </c>
      <c r="ER112" s="2" t="s">
        <v>320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473</v>
      </c>
      <c r="FD112" s="2" t="s">
        <v>1676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461</v>
      </c>
      <c r="FP112" s="2" t="s">
        <v>499</v>
      </c>
      <c r="FQ112" s="2" t="s">
        <v>214</v>
      </c>
      <c r="FR112" s="2" t="s">
        <v>202</v>
      </c>
      <c r="FS112" s="4">
        <v>1</v>
      </c>
      <c r="FT112" s="8">
        <v>50.07</v>
      </c>
      <c r="FU112" s="4"/>
      <c r="FV112" s="8"/>
      <c r="FW112" s="7"/>
      <c r="FX112" s="7"/>
      <c r="FY112" s="2" t="s">
        <v>212</v>
      </c>
      <c r="FZ112" s="2" t="s">
        <v>199</v>
      </c>
      <c r="GA112" s="2" t="s">
        <v>448</v>
      </c>
      <c r="GB112" s="2" t="s">
        <v>591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231</v>
      </c>
      <c r="GL112" s="2" t="s">
        <v>199</v>
      </c>
      <c r="GM112" s="2" t="s">
        <v>202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253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441</v>
      </c>
      <c r="HL112" s="2" t="s">
        <v>296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404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212</v>
      </c>
      <c r="IH112" s="2" t="s">
        <v>199</v>
      </c>
      <c r="II112" s="2" t="s">
        <v>238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199</v>
      </c>
      <c r="IU112" s="2" t="s">
        <v>957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212</v>
      </c>
      <c r="JF112" s="2" t="s">
        <v>199</v>
      </c>
      <c r="JG112" s="2" t="s">
        <v>240</v>
      </c>
      <c r="JH112" s="2" t="s">
        <v>524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242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202</v>
      </c>
      <c r="KD112" s="2" t="s">
        <v>202</v>
      </c>
      <c r="KE112" s="2" t="s">
        <v>202</v>
      </c>
      <c r="KF112" s="2" t="s">
        <v>202</v>
      </c>
      <c r="KG112" s="2" t="s">
        <v>202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212</v>
      </c>
      <c r="KP112" s="2" t="s">
        <v>235</v>
      </c>
      <c r="KQ112" s="2" t="s">
        <v>1736</v>
      </c>
      <c r="KR112" s="2" t="s">
        <v>1245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404</v>
      </c>
      <c r="LB112" s="2" t="s">
        <v>199</v>
      </c>
      <c r="LC112" s="2" t="s">
        <v>202</v>
      </c>
      <c r="LD112" s="2" t="s">
        <v>202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473</v>
      </c>
      <c r="LP112" s="2" t="s">
        <v>1037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231</v>
      </c>
      <c r="LZ112" s="2" t="s">
        <v>199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199</v>
      </c>
      <c r="MM112" s="2" t="s">
        <v>248</v>
      </c>
      <c r="MN112" s="2" t="s">
        <v>753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253</v>
      </c>
      <c r="MX112" s="2" t="s">
        <v>199</v>
      </c>
      <c r="MY112" s="2" t="s">
        <v>202</v>
      </c>
      <c r="MZ112" s="2" t="s">
        <v>202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212</v>
      </c>
      <c r="NJ112" s="2" t="s">
        <v>250</v>
      </c>
      <c r="NK112" s="2" t="s">
        <v>459</v>
      </c>
      <c r="NL112" s="2" t="s">
        <v>467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202</v>
      </c>
      <c r="NV112" s="2" t="s">
        <v>202</v>
      </c>
      <c r="NW112" s="2" t="s">
        <v>202</v>
      </c>
      <c r="NX112" s="2" t="s">
        <v>202</v>
      </c>
      <c r="NY112" s="2" t="s">
        <v>202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253</v>
      </c>
      <c r="OH112" s="2" t="s">
        <v>199</v>
      </c>
      <c r="OI112" s="2" t="s">
        <v>202</v>
      </c>
      <c r="OJ112" s="2" t="s">
        <v>202</v>
      </c>
      <c r="OK112" s="2" t="s">
        <v>214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199</v>
      </c>
      <c r="OU112" s="2" t="s">
        <v>1737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202</v>
      </c>
      <c r="PG112" s="2" t="s">
        <v>202</v>
      </c>
      <c r="PH112" s="2" t="s">
        <v>202</v>
      </c>
      <c r="PI112" s="2" t="s">
        <v>202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231</v>
      </c>
      <c r="PR112" s="2" t="s">
        <v>235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253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235</v>
      </c>
      <c r="QQ112" s="2" t="s">
        <v>461</v>
      </c>
      <c r="QR112" s="2" t="s">
        <v>824</v>
      </c>
      <c r="QS112" s="2" t="s">
        <v>214</v>
      </c>
      <c r="QT112" s="2" t="s">
        <v>202</v>
      </c>
      <c r="QU112" s="4">
        <v>164</v>
      </c>
      <c r="QV112" s="4">
        <v>2739</v>
      </c>
      <c r="QW112" s="4"/>
      <c r="QX112" s="4"/>
      <c r="QY112" s="4">
        <v>368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1738</v>
      </c>
      <c r="B113" s="2" t="s">
        <v>191</v>
      </c>
      <c r="C113" s="2" t="s">
        <v>192</v>
      </c>
      <c r="D113" s="2" t="s">
        <v>1659</v>
      </c>
      <c r="E113" s="2" t="s">
        <v>1660</v>
      </c>
      <c r="F113" s="2" t="s">
        <v>424</v>
      </c>
      <c r="G113" s="2" t="s">
        <v>424</v>
      </c>
      <c r="H113" s="2" t="s">
        <v>424</v>
      </c>
      <c r="I113" s="2" t="s">
        <v>1730</v>
      </c>
      <c r="J113" s="2" t="s">
        <v>256</v>
      </c>
      <c r="K113" s="2" t="s">
        <v>426</v>
      </c>
      <c r="L113" s="3">
        <v>58.6</v>
      </c>
      <c r="M113" s="3">
        <v>61.53</v>
      </c>
      <c r="N113" s="3">
        <v>114.99</v>
      </c>
      <c r="O113" s="2" t="s">
        <v>199</v>
      </c>
      <c r="P113" s="2" t="s">
        <v>200</v>
      </c>
      <c r="Q113" s="2" t="s">
        <v>201</v>
      </c>
      <c r="R113" s="2" t="s">
        <v>202</v>
      </c>
      <c r="S113" s="2" t="s">
        <v>428</v>
      </c>
      <c r="T113" s="2" t="s">
        <v>204</v>
      </c>
      <c r="U113" s="2" t="s">
        <v>205</v>
      </c>
      <c r="V113" s="2" t="s">
        <v>429</v>
      </c>
      <c r="W113" s="2" t="s">
        <v>430</v>
      </c>
      <c r="X113" s="2" t="s">
        <v>208</v>
      </c>
      <c r="Y113" s="2" t="s">
        <v>431</v>
      </c>
      <c r="Z113" s="4">
        <v>3922</v>
      </c>
      <c r="AA113" s="4">
        <f>=ROUNDDOWN(130.733333333333,0)</f>
      </c>
      <c r="AB113" s="5">
        <v>30</v>
      </c>
      <c r="AC113" s="2" t="s">
        <v>202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19</v>
      </c>
      <c r="AQ113" s="8">
        <v>1238.72</v>
      </c>
      <c r="AR113" s="4">
        <v>12</v>
      </c>
      <c r="AS113" s="8">
        <v>831.31</v>
      </c>
      <c r="AT113" s="7">
        <v>0.5833</v>
      </c>
      <c r="AU113" s="7">
        <v>0.4901</v>
      </c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>
        <v>0.7222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 t="s">
        <v>202</v>
      </c>
      <c r="BJ113" s="4">
        <v>19</v>
      </c>
      <c r="BK113" s="8">
        <v>1238.72</v>
      </c>
      <c r="BL113" s="2" t="s">
        <v>1739</v>
      </c>
      <c r="BM113" s="7">
        <v>1</v>
      </c>
      <c r="BN113" s="7">
        <v>1</v>
      </c>
      <c r="BO113" s="4">
        <v>11</v>
      </c>
      <c r="BP113" s="8">
        <v>768.68</v>
      </c>
      <c r="BQ113" s="4">
        <v>10</v>
      </c>
      <c r="BR113" s="8">
        <v>698.8</v>
      </c>
      <c r="BS113" s="7">
        <v>0.1</v>
      </c>
      <c r="BT113" s="7">
        <v>0.1</v>
      </c>
      <c r="BU113" s="2" t="s">
        <v>212</v>
      </c>
      <c r="BV113" s="2" t="s">
        <v>199</v>
      </c>
      <c r="BW113" s="2" t="s">
        <v>202</v>
      </c>
      <c r="BX113" s="2" t="s">
        <v>325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199</v>
      </c>
      <c r="CI113" s="2" t="s">
        <v>1740</v>
      </c>
      <c r="CJ113" s="2" t="s">
        <v>1008</v>
      </c>
      <c r="CK113" s="2" t="s">
        <v>214</v>
      </c>
      <c r="CL113" s="2" t="s">
        <v>202</v>
      </c>
      <c r="CM113" s="4">
        <v>7</v>
      </c>
      <c r="CN113" s="8">
        <v>405.79</v>
      </c>
      <c r="CO113" s="4"/>
      <c r="CP113" s="8"/>
      <c r="CQ113" s="7"/>
      <c r="CR113" s="7"/>
      <c r="CS113" s="2" t="s">
        <v>212</v>
      </c>
      <c r="CT113" s="2" t="s">
        <v>199</v>
      </c>
      <c r="CU113" s="2" t="s">
        <v>435</v>
      </c>
      <c r="CV113" s="2" t="s">
        <v>296</v>
      </c>
      <c r="CW113" s="2" t="s">
        <v>214</v>
      </c>
      <c r="CX113" s="2" t="s">
        <v>202</v>
      </c>
      <c r="CY113" s="4">
        <v>1</v>
      </c>
      <c r="CZ113" s="8">
        <v>64.25</v>
      </c>
      <c r="DA113" s="4">
        <v>1</v>
      </c>
      <c r="DB113" s="8">
        <v>64.25</v>
      </c>
      <c r="DC113" s="7"/>
      <c r="DD113" s="7"/>
      <c r="DE113" s="2" t="s">
        <v>212</v>
      </c>
      <c r="DF113" s="2" t="s">
        <v>199</v>
      </c>
      <c r="DG113" s="2" t="s">
        <v>1740</v>
      </c>
      <c r="DH113" s="2" t="s">
        <v>1741</v>
      </c>
      <c r="DI113" s="2" t="s">
        <v>214</v>
      </c>
      <c r="DJ113" s="2" t="s">
        <v>202</v>
      </c>
      <c r="DK113" s="4"/>
      <c r="DL113" s="8"/>
      <c r="DM113" s="4">
        <v>1</v>
      </c>
      <c r="DN113" s="8">
        <v>68.26</v>
      </c>
      <c r="DO113" s="7">
        <v>-1</v>
      </c>
      <c r="DP113" s="7">
        <v>-1</v>
      </c>
      <c r="DQ113" s="2" t="s">
        <v>212</v>
      </c>
      <c r="DR113" s="2" t="s">
        <v>199</v>
      </c>
      <c r="DS113" s="2" t="s">
        <v>439</v>
      </c>
      <c r="DT113" s="2" t="s">
        <v>1732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199</v>
      </c>
      <c r="EE113" s="2" t="s">
        <v>283</v>
      </c>
      <c r="EF113" s="2" t="s">
        <v>1735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443</v>
      </c>
      <c r="ER113" s="2" t="s">
        <v>320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473</v>
      </c>
      <c r="FD113" s="2" t="s">
        <v>1742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1743</v>
      </c>
      <c r="FP113" s="2" t="s">
        <v>316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448</v>
      </c>
      <c r="GB113" s="2" t="s">
        <v>449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231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253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283</v>
      </c>
      <c r="HL113" s="2" t="s">
        <v>470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404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212</v>
      </c>
      <c r="IH113" s="2" t="s">
        <v>199</v>
      </c>
      <c r="II113" s="2" t="s">
        <v>238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957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240</v>
      </c>
      <c r="JH113" s="2" t="s">
        <v>524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242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202</v>
      </c>
      <c r="KD113" s="2" t="s">
        <v>202</v>
      </c>
      <c r="KE113" s="2" t="s">
        <v>202</v>
      </c>
      <c r="KF113" s="2" t="s">
        <v>202</v>
      </c>
      <c r="KG113" s="2" t="s">
        <v>202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235</v>
      </c>
      <c r="KQ113" s="2" t="s">
        <v>1736</v>
      </c>
      <c r="KR113" s="2" t="s">
        <v>457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404</v>
      </c>
      <c r="LB113" s="2" t="s">
        <v>199</v>
      </c>
      <c r="LC113" s="2" t="s">
        <v>202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199</v>
      </c>
      <c r="LO113" s="2" t="s">
        <v>473</v>
      </c>
      <c r="LP113" s="2" t="s">
        <v>1024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231</v>
      </c>
      <c r="LZ113" s="2" t="s">
        <v>199</v>
      </c>
      <c r="MA113" s="2" t="s">
        <v>202</v>
      </c>
      <c r="MB113" s="2" t="s">
        <v>202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199</v>
      </c>
      <c r="MM113" s="2" t="s">
        <v>248</v>
      </c>
      <c r="MN113" s="2" t="s">
        <v>1105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253</v>
      </c>
      <c r="MX113" s="2" t="s">
        <v>199</v>
      </c>
      <c r="MY113" s="2" t="s">
        <v>202</v>
      </c>
      <c r="MZ113" s="2" t="s">
        <v>202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212</v>
      </c>
      <c r="NJ113" s="2" t="s">
        <v>250</v>
      </c>
      <c r="NK113" s="2" t="s">
        <v>459</v>
      </c>
      <c r="NL113" s="2" t="s">
        <v>467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202</v>
      </c>
      <c r="NV113" s="2" t="s">
        <v>202</v>
      </c>
      <c r="NW113" s="2" t="s">
        <v>202</v>
      </c>
      <c r="NX113" s="2" t="s">
        <v>202</v>
      </c>
      <c r="NY113" s="2" t="s">
        <v>202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253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212</v>
      </c>
      <c r="OT113" s="2" t="s">
        <v>199</v>
      </c>
      <c r="OU113" s="2" t="s">
        <v>783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202</v>
      </c>
      <c r="PF113" s="2" t="s">
        <v>202</v>
      </c>
      <c r="PG113" s="2" t="s">
        <v>202</v>
      </c>
      <c r="PH113" s="2" t="s">
        <v>202</v>
      </c>
      <c r="PI113" s="2" t="s">
        <v>202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231</v>
      </c>
      <c r="PR113" s="2" t="s">
        <v>235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253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212</v>
      </c>
      <c r="QP113" s="2" t="s">
        <v>235</v>
      </c>
      <c r="QQ113" s="2" t="s">
        <v>1743</v>
      </c>
      <c r="QR113" s="2" t="s">
        <v>1053</v>
      </c>
      <c r="QS113" s="2" t="s">
        <v>214</v>
      </c>
      <c r="QT113" s="2" t="s">
        <v>202</v>
      </c>
      <c r="QU113" s="4">
        <v>354</v>
      </c>
      <c r="QV113" s="4">
        <v>2510</v>
      </c>
      <c r="QW113" s="4"/>
      <c r="QX113" s="4"/>
      <c r="QY113" s="4">
        <v>1058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</row>
    <row r="114">
      <c r="A114" s="2" t="s">
        <v>1744</v>
      </c>
      <c r="B114" s="2" t="s">
        <v>191</v>
      </c>
      <c r="C114" s="2" t="s">
        <v>192</v>
      </c>
      <c r="D114" s="2" t="s">
        <v>1659</v>
      </c>
      <c r="E114" s="2" t="s">
        <v>1660</v>
      </c>
      <c r="F114" s="2" t="s">
        <v>424</v>
      </c>
      <c r="G114" s="2" t="s">
        <v>424</v>
      </c>
      <c r="H114" s="2" t="s">
        <v>424</v>
      </c>
      <c r="I114" s="2" t="s">
        <v>1730</v>
      </c>
      <c r="J114" s="2" t="s">
        <v>197</v>
      </c>
      <c r="K114" s="2" t="s">
        <v>489</v>
      </c>
      <c r="L114" s="3">
        <v>44.16</v>
      </c>
      <c r="M114" s="3">
        <v>46.37</v>
      </c>
      <c r="N114" s="3">
        <v>84.99</v>
      </c>
      <c r="O114" s="2" t="s">
        <v>199</v>
      </c>
      <c r="P114" s="2" t="s">
        <v>490</v>
      </c>
      <c r="Q114" s="2" t="s">
        <v>201</v>
      </c>
      <c r="R114" s="2" t="s">
        <v>202</v>
      </c>
      <c r="S114" s="2" t="s">
        <v>491</v>
      </c>
      <c r="T114" s="2" t="s">
        <v>204</v>
      </c>
      <c r="U114" s="2" t="s">
        <v>205</v>
      </c>
      <c r="V114" s="2" t="s">
        <v>429</v>
      </c>
      <c r="W114" s="2" t="s">
        <v>430</v>
      </c>
      <c r="X114" s="2" t="s">
        <v>208</v>
      </c>
      <c r="Y114" s="2" t="s">
        <v>492</v>
      </c>
      <c r="Z114" s="4">
        <v>82</v>
      </c>
      <c r="AA114" s="4">
        <f>=ROUNDDOWN(11.7142857142857,0)</f>
      </c>
      <c r="AB114" s="5">
        <v>7</v>
      </c>
      <c r="AC114" s="2" t="s">
        <v>517</v>
      </c>
      <c r="AD114" s="4">
        <v>50</v>
      </c>
      <c r="AE114" s="4">
        <v>165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7</v>
      </c>
      <c r="AQ114" s="8">
        <v>353.01</v>
      </c>
      <c r="AR114" s="4">
        <v>1</v>
      </c>
      <c r="AS114" s="8">
        <v>52.41</v>
      </c>
      <c r="AT114" s="7">
        <v>6</v>
      </c>
      <c r="AU114" s="7">
        <v>5.7355</v>
      </c>
      <c r="AV114" s="4">
        <v>17</v>
      </c>
      <c r="AW114" s="8">
        <v>1027.99</v>
      </c>
      <c r="AX114" s="4">
        <v>2</v>
      </c>
      <c r="AY114" s="8">
        <v>115.21</v>
      </c>
      <c r="AZ114" s="7">
        <v>7.5</v>
      </c>
      <c r="BA114" s="7">
        <v>7.9227</v>
      </c>
      <c r="BB114" s="7">
        <v>0.3434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>
        <v>0.3747</v>
      </c>
      <c r="BJ114" s="4">
        <v>7</v>
      </c>
      <c r="BK114" s="8">
        <v>353.01</v>
      </c>
      <c r="BL114" s="2" t="s">
        <v>1745</v>
      </c>
      <c r="BM114" s="7">
        <v>1</v>
      </c>
      <c r="BN114" s="7">
        <v>1</v>
      </c>
      <c r="BO114" s="4">
        <v>6</v>
      </c>
      <c r="BP114" s="8">
        <v>314.46</v>
      </c>
      <c r="BQ114" s="4">
        <v>1</v>
      </c>
      <c r="BR114" s="8">
        <v>52.41</v>
      </c>
      <c r="BS114" s="7">
        <v>5</v>
      </c>
      <c r="BT114" s="7">
        <v>5</v>
      </c>
      <c r="BU114" s="2" t="s">
        <v>212</v>
      </c>
      <c r="BV114" s="2" t="s">
        <v>199</v>
      </c>
      <c r="BW114" s="2" t="s">
        <v>202</v>
      </c>
      <c r="BX114" s="2" t="s">
        <v>1746</v>
      </c>
      <c r="BY114" s="2" t="s">
        <v>214</v>
      </c>
      <c r="BZ114" s="2" t="s">
        <v>202</v>
      </c>
      <c r="CA114" s="4"/>
      <c r="CB114" s="8"/>
      <c r="CC114" s="4"/>
      <c r="CD114" s="8"/>
      <c r="CE114" s="7"/>
      <c r="CF114" s="7"/>
      <c r="CG114" s="2" t="s">
        <v>212</v>
      </c>
      <c r="CH114" s="2" t="s">
        <v>199</v>
      </c>
      <c r="CI114" s="2" t="s">
        <v>398</v>
      </c>
      <c r="CJ114" s="2" t="s">
        <v>1383</v>
      </c>
      <c r="CK114" s="2" t="s">
        <v>214</v>
      </c>
      <c r="CL114" s="2" t="s">
        <v>202</v>
      </c>
      <c r="CM114" s="4"/>
      <c r="CN114" s="8"/>
      <c r="CO114" s="4"/>
      <c r="CP114" s="8"/>
      <c r="CQ114" s="7"/>
      <c r="CR114" s="7"/>
      <c r="CS114" s="2" t="s">
        <v>212</v>
      </c>
      <c r="CT114" s="2" t="s">
        <v>199</v>
      </c>
      <c r="CU114" s="2" t="s">
        <v>217</v>
      </c>
      <c r="CV114" s="2" t="s">
        <v>218</v>
      </c>
      <c r="CW114" s="2" t="s">
        <v>214</v>
      </c>
      <c r="CX114" s="2" t="s">
        <v>202</v>
      </c>
      <c r="CY114" s="4">
        <v>1</v>
      </c>
      <c r="CZ114" s="8">
        <v>38.55</v>
      </c>
      <c r="DA114" s="4"/>
      <c r="DB114" s="8"/>
      <c r="DC114" s="7"/>
      <c r="DD114" s="7"/>
      <c r="DE114" s="2" t="s">
        <v>212</v>
      </c>
      <c r="DF114" s="2" t="s">
        <v>199</v>
      </c>
      <c r="DG114" s="2" t="s">
        <v>219</v>
      </c>
      <c r="DH114" s="2" t="s">
        <v>400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492</v>
      </c>
      <c r="DT114" s="2" t="s">
        <v>257</v>
      </c>
      <c r="DU114" s="2" t="s">
        <v>214</v>
      </c>
      <c r="DV114" s="2" t="s">
        <v>202</v>
      </c>
      <c r="DW114" s="4"/>
      <c r="DX114" s="8"/>
      <c r="DY114" s="4"/>
      <c r="DZ114" s="8"/>
      <c r="EA114" s="7"/>
      <c r="EB114" s="7"/>
      <c r="EC114" s="2" t="s">
        <v>212</v>
      </c>
      <c r="ED114" s="2" t="s">
        <v>199</v>
      </c>
      <c r="EE114" s="2" t="s">
        <v>501</v>
      </c>
      <c r="EF114" s="2" t="s">
        <v>1747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224</v>
      </c>
      <c r="ER114" s="2" t="s">
        <v>262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952</v>
      </c>
      <c r="FD114" s="2" t="s">
        <v>1067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1748</v>
      </c>
      <c r="FP114" s="2" t="s">
        <v>233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404</v>
      </c>
      <c r="FZ114" s="2" t="s">
        <v>199</v>
      </c>
      <c r="GA114" s="2" t="s">
        <v>202</v>
      </c>
      <c r="GB114" s="2" t="s">
        <v>202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231</v>
      </c>
      <c r="GL114" s="2" t="s">
        <v>199</v>
      </c>
      <c r="GM114" s="2" t="s">
        <v>202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253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492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404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212</v>
      </c>
      <c r="IH114" s="2" t="s">
        <v>199</v>
      </c>
      <c r="II114" s="2" t="s">
        <v>238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199</v>
      </c>
      <c r="IU114" s="2" t="s">
        <v>957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253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242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202</v>
      </c>
      <c r="KD114" s="2" t="s">
        <v>202</v>
      </c>
      <c r="KE114" s="2" t="s">
        <v>202</v>
      </c>
      <c r="KF114" s="2" t="s">
        <v>202</v>
      </c>
      <c r="KG114" s="2" t="s">
        <v>202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235</v>
      </c>
      <c r="KQ114" s="2" t="s">
        <v>510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253</v>
      </c>
      <c r="LB114" s="2" t="s">
        <v>199</v>
      </c>
      <c r="LC114" s="2" t="s">
        <v>202</v>
      </c>
      <c r="LD114" s="2" t="s">
        <v>202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253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231</v>
      </c>
      <c r="LZ114" s="2" t="s">
        <v>199</v>
      </c>
      <c r="MA114" s="2" t="s">
        <v>202</v>
      </c>
      <c r="MB114" s="2" t="s">
        <v>202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253</v>
      </c>
      <c r="ML114" s="2" t="s">
        <v>199</v>
      </c>
      <c r="MM114" s="2" t="s">
        <v>202</v>
      </c>
      <c r="MN114" s="2" t="s">
        <v>202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253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212</v>
      </c>
      <c r="NJ114" s="2" t="s">
        <v>250</v>
      </c>
      <c r="NK114" s="2" t="s">
        <v>213</v>
      </c>
      <c r="NL114" s="2" t="s">
        <v>514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202</v>
      </c>
      <c r="NV114" s="2" t="s">
        <v>202</v>
      </c>
      <c r="NW114" s="2" t="s">
        <v>202</v>
      </c>
      <c r="NX114" s="2" t="s">
        <v>202</v>
      </c>
      <c r="NY114" s="2" t="s">
        <v>202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253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212</v>
      </c>
      <c r="OT114" s="2" t="s">
        <v>199</v>
      </c>
      <c r="OU114" s="2" t="s">
        <v>1749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242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231</v>
      </c>
      <c r="PR114" s="2" t="s">
        <v>235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253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231</v>
      </c>
      <c r="QP114" s="2" t="s">
        <v>235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82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>
        <v>50</v>
      </c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>
        <v>115</v>
      </c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1750</v>
      </c>
      <c r="B115" s="2" t="s">
        <v>191</v>
      </c>
      <c r="C115" s="2" t="s">
        <v>192</v>
      </c>
      <c r="D115" s="2" t="s">
        <v>1659</v>
      </c>
      <c r="E115" s="2" t="s">
        <v>1660</v>
      </c>
      <c r="F115" s="2" t="s">
        <v>424</v>
      </c>
      <c r="G115" s="2" t="s">
        <v>424</v>
      </c>
      <c r="H115" s="2" t="s">
        <v>424</v>
      </c>
      <c r="I115" s="2" t="s">
        <v>1730</v>
      </c>
      <c r="J115" s="2" t="s">
        <v>256</v>
      </c>
      <c r="K115" s="2" t="s">
        <v>489</v>
      </c>
      <c r="L115" s="3">
        <v>58.6</v>
      </c>
      <c r="M115" s="3">
        <v>61.53</v>
      </c>
      <c r="N115" s="3">
        <v>114.99</v>
      </c>
      <c r="O115" s="2" t="s">
        <v>199</v>
      </c>
      <c r="P115" s="2" t="s">
        <v>490</v>
      </c>
      <c r="Q115" s="2" t="s">
        <v>201</v>
      </c>
      <c r="R115" s="2" t="s">
        <v>202</v>
      </c>
      <c r="S115" s="2" t="s">
        <v>491</v>
      </c>
      <c r="T115" s="2" t="s">
        <v>204</v>
      </c>
      <c r="U115" s="2" t="s">
        <v>205</v>
      </c>
      <c r="V115" s="2" t="s">
        <v>429</v>
      </c>
      <c r="W115" s="2" t="s">
        <v>430</v>
      </c>
      <c r="X115" s="2" t="s">
        <v>208</v>
      </c>
      <c r="Y115" s="2" t="s">
        <v>492</v>
      </c>
      <c r="Z115" s="4">
        <v>29</v>
      </c>
      <c r="AA115" s="4">
        <f>=ROUNDDOWN(3.22222222222222,0)</f>
      </c>
      <c r="AB115" s="5">
        <v>9</v>
      </c>
      <c r="AC115" s="2" t="s">
        <v>517</v>
      </c>
      <c r="AD115" s="4">
        <v>70</v>
      </c>
      <c r="AE115" s="4">
        <v>415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10</v>
      </c>
      <c r="AQ115" s="8">
        <v>674.98</v>
      </c>
      <c r="AR115" s="4">
        <v>1</v>
      </c>
      <c r="AS115" s="8">
        <v>62.8</v>
      </c>
      <c r="AT115" s="7">
        <v>9</v>
      </c>
      <c r="AU115" s="7">
        <v>9.7481</v>
      </c>
      <c r="AV115" s="4" t="s">
        <v>202</v>
      </c>
      <c r="AW115" s="8" t="s">
        <v>202</v>
      </c>
      <c r="AX115" s="4" t="s">
        <v>202</v>
      </c>
      <c r="AY115" s="8" t="s">
        <v>202</v>
      </c>
      <c r="AZ115" s="7" t="s">
        <v>202</v>
      </c>
      <c r="BA115" s="7" t="s">
        <v>202</v>
      </c>
      <c r="BB115" s="7">
        <v>0.6566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>
        <v>10</v>
      </c>
      <c r="BK115" s="8">
        <v>674.98</v>
      </c>
      <c r="BL115" s="2" t="s">
        <v>1751</v>
      </c>
      <c r="BM115" s="7">
        <v>1</v>
      </c>
      <c r="BN115" s="7">
        <v>1</v>
      </c>
      <c r="BO115" s="4">
        <v>8</v>
      </c>
      <c r="BP115" s="8">
        <v>559.04</v>
      </c>
      <c r="BQ115" s="4"/>
      <c r="BR115" s="8"/>
      <c r="BS115" s="7"/>
      <c r="BT115" s="7"/>
      <c r="BU115" s="2" t="s">
        <v>212</v>
      </c>
      <c r="BV115" s="2" t="s">
        <v>199</v>
      </c>
      <c r="BW115" s="2" t="s">
        <v>202</v>
      </c>
      <c r="BX115" s="2" t="s">
        <v>495</v>
      </c>
      <c r="BY115" s="2" t="s">
        <v>214</v>
      </c>
      <c r="BZ115" s="2" t="s">
        <v>202</v>
      </c>
      <c r="CA115" s="4"/>
      <c r="CB115" s="8"/>
      <c r="CC115" s="4"/>
      <c r="CD115" s="8"/>
      <c r="CE115" s="7"/>
      <c r="CF115" s="7"/>
      <c r="CG115" s="2" t="s">
        <v>212</v>
      </c>
      <c r="CH115" s="2" t="s">
        <v>199</v>
      </c>
      <c r="CI115" s="2" t="s">
        <v>496</v>
      </c>
      <c r="CJ115" s="2" t="s">
        <v>735</v>
      </c>
      <c r="CK115" s="2" t="s">
        <v>214</v>
      </c>
      <c r="CL115" s="2" t="s">
        <v>202</v>
      </c>
      <c r="CM115" s="4">
        <v>2</v>
      </c>
      <c r="CN115" s="8">
        <v>115.94</v>
      </c>
      <c r="CO115" s="4">
        <v>1</v>
      </c>
      <c r="CP115" s="8">
        <v>62.8</v>
      </c>
      <c r="CQ115" s="7">
        <v>1</v>
      </c>
      <c r="CR115" s="7">
        <v>0.8462</v>
      </c>
      <c r="CS115" s="2" t="s">
        <v>212</v>
      </c>
      <c r="CT115" s="2" t="s">
        <v>199</v>
      </c>
      <c r="CU115" s="2" t="s">
        <v>217</v>
      </c>
      <c r="CV115" s="2" t="s">
        <v>218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199</v>
      </c>
      <c r="DG115" s="2" t="s">
        <v>219</v>
      </c>
      <c r="DH115" s="2" t="s">
        <v>413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199</v>
      </c>
      <c r="DS115" s="2" t="s">
        <v>492</v>
      </c>
      <c r="DT115" s="2" t="s">
        <v>1752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199</v>
      </c>
      <c r="EE115" s="2" t="s">
        <v>501</v>
      </c>
      <c r="EF115" s="2" t="s">
        <v>1753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199</v>
      </c>
      <c r="EQ115" s="2" t="s">
        <v>224</v>
      </c>
      <c r="ER115" s="2" t="s">
        <v>262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952</v>
      </c>
      <c r="FD115" s="2" t="s">
        <v>752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1748</v>
      </c>
      <c r="FP115" s="2" t="s">
        <v>1754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404</v>
      </c>
      <c r="FZ115" s="2" t="s">
        <v>199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231</v>
      </c>
      <c r="GL115" s="2" t="s">
        <v>199</v>
      </c>
      <c r="GM115" s="2" t="s">
        <v>202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253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492</v>
      </c>
      <c r="HL115" s="2" t="s">
        <v>1755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404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212</v>
      </c>
      <c r="IH115" s="2" t="s">
        <v>199</v>
      </c>
      <c r="II115" s="2" t="s">
        <v>238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199</v>
      </c>
      <c r="IU115" s="2" t="s">
        <v>957</v>
      </c>
      <c r="IV115" s="2" t="s">
        <v>1756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253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242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202</v>
      </c>
      <c r="KD115" s="2" t="s">
        <v>202</v>
      </c>
      <c r="KE115" s="2" t="s">
        <v>202</v>
      </c>
      <c r="KF115" s="2" t="s">
        <v>202</v>
      </c>
      <c r="KG115" s="2" t="s">
        <v>202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235</v>
      </c>
      <c r="KQ115" s="2" t="s">
        <v>510</v>
      </c>
      <c r="KR115" s="2" t="s">
        <v>1074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253</v>
      </c>
      <c r="LB115" s="2" t="s">
        <v>199</v>
      </c>
      <c r="LC115" s="2" t="s">
        <v>202</v>
      </c>
      <c r="LD115" s="2" t="s">
        <v>202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253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231</v>
      </c>
      <c r="LZ115" s="2" t="s">
        <v>199</v>
      </c>
      <c r="MA115" s="2" t="s">
        <v>202</v>
      </c>
      <c r="MB115" s="2" t="s">
        <v>202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253</v>
      </c>
      <c r="ML115" s="2" t="s">
        <v>199</v>
      </c>
      <c r="MM115" s="2" t="s">
        <v>202</v>
      </c>
      <c r="MN115" s="2" t="s">
        <v>202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253</v>
      </c>
      <c r="MX115" s="2" t="s">
        <v>199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212</v>
      </c>
      <c r="NJ115" s="2" t="s">
        <v>250</v>
      </c>
      <c r="NK115" s="2" t="s">
        <v>1238</v>
      </c>
      <c r="NL115" s="2" t="s">
        <v>522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202</v>
      </c>
      <c r="NV115" s="2" t="s">
        <v>202</v>
      </c>
      <c r="NW115" s="2" t="s">
        <v>202</v>
      </c>
      <c r="NX115" s="2" t="s">
        <v>202</v>
      </c>
      <c r="NY115" s="2" t="s">
        <v>202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253</v>
      </c>
      <c r="OH115" s="2" t="s">
        <v>199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212</v>
      </c>
      <c r="OT115" s="2" t="s">
        <v>199</v>
      </c>
      <c r="OU115" s="2" t="s">
        <v>1749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242</v>
      </c>
      <c r="PF115" s="2" t="s">
        <v>199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231</v>
      </c>
      <c r="PR115" s="2" t="s">
        <v>235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253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231</v>
      </c>
      <c r="QP115" s="2" t="s">
        <v>235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>
        <v>29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>
        <v>70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>
        <v>95</v>
      </c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>
        <v>250</v>
      </c>
      <c r="TF115" s="4"/>
      <c r="TG115" s="4"/>
      <c r="TH115" s="4"/>
      <c r="TI115" s="4"/>
      <c r="TJ115" s="4"/>
      <c r="TK115" s="4"/>
      <c r="TL115" s="4"/>
      <c r="TM115" s="4"/>
    </row>
    <row r="116">
      <c r="A116" s="2" t="s">
        <v>1757</v>
      </c>
      <c r="B116" s="2" t="s">
        <v>191</v>
      </c>
      <c r="C116" s="2" t="s">
        <v>192</v>
      </c>
      <c r="D116" s="2" t="s">
        <v>1659</v>
      </c>
      <c r="E116" s="2" t="s">
        <v>1660</v>
      </c>
      <c r="F116" s="2" t="s">
        <v>424</v>
      </c>
      <c r="G116" s="2" t="s">
        <v>424</v>
      </c>
      <c r="H116" s="2" t="s">
        <v>424</v>
      </c>
      <c r="I116" s="2" t="s">
        <v>1730</v>
      </c>
      <c r="J116" s="2" t="s">
        <v>197</v>
      </c>
      <c r="K116" s="2" t="s">
        <v>529</v>
      </c>
      <c r="L116" s="3">
        <v>44.16</v>
      </c>
      <c r="M116" s="3">
        <v>46.37</v>
      </c>
      <c r="N116" s="3">
        <v>84.99</v>
      </c>
      <c r="O116" s="2" t="s">
        <v>530</v>
      </c>
      <c r="P116" s="2" t="s">
        <v>394</v>
      </c>
      <c r="Q116" s="2" t="s">
        <v>201</v>
      </c>
      <c r="R116" s="2" t="s">
        <v>202</v>
      </c>
      <c r="S116" s="2" t="s">
        <v>531</v>
      </c>
      <c r="T116" s="2" t="s">
        <v>204</v>
      </c>
      <c r="U116" s="2" t="s">
        <v>205</v>
      </c>
      <c r="V116" s="2" t="s">
        <v>429</v>
      </c>
      <c r="W116" s="2" t="s">
        <v>430</v>
      </c>
      <c r="X116" s="2" t="s">
        <v>208</v>
      </c>
      <c r="Y116" s="2" t="s">
        <v>532</v>
      </c>
      <c r="Z116" s="4"/>
      <c r="AA116" s="4">
        <f>=ROUNDDOWN({0},0)</f>
      </c>
      <c r="AB116" s="5">
        <v>4</v>
      </c>
      <c r="AC116" s="2" t="s">
        <v>202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/>
      <c r="AQ116" s="8"/>
      <c r="AR116" s="4">
        <v>1</v>
      </c>
      <c r="AS116" s="8">
        <v>55.2</v>
      </c>
      <c r="AT116" s="7">
        <v>-1</v>
      </c>
      <c r="AU116" s="7">
        <v>-1</v>
      </c>
      <c r="AV116" s="4" t="s">
        <v>202</v>
      </c>
      <c r="AW116" s="8" t="s">
        <v>202</v>
      </c>
      <c r="AX116" s="4">
        <v>5</v>
      </c>
      <c r="AY116" s="8">
        <v>348.24</v>
      </c>
      <c r="AZ116" s="7" t="s">
        <v>202</v>
      </c>
      <c r="BA116" s="7" t="s">
        <v>202</v>
      </c>
      <c r="BB116" s="7"/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/>
      <c r="BK116" s="8"/>
      <c r="BL116" s="2" t="s">
        <v>16</v>
      </c>
      <c r="BM116" s="7"/>
      <c r="BN116" s="7"/>
      <c r="BO116" s="4"/>
      <c r="BP116" s="8"/>
      <c r="BQ116" s="4">
        <v>1</v>
      </c>
      <c r="BR116" s="8">
        <v>55.2</v>
      </c>
      <c r="BS116" s="7">
        <v>-1</v>
      </c>
      <c r="BT116" s="7">
        <v>-1</v>
      </c>
      <c r="BU116" s="2" t="s">
        <v>212</v>
      </c>
      <c r="BV116" s="2" t="s">
        <v>235</v>
      </c>
      <c r="BW116" s="2" t="s">
        <v>202</v>
      </c>
      <c r="BX116" s="2" t="s">
        <v>534</v>
      </c>
      <c r="BY116" s="2" t="s">
        <v>214</v>
      </c>
      <c r="BZ116" s="2" t="s">
        <v>202</v>
      </c>
      <c r="CA116" s="4"/>
      <c r="CB116" s="8"/>
      <c r="CC116" s="4"/>
      <c r="CD116" s="8"/>
      <c r="CE116" s="7"/>
      <c r="CF116" s="7"/>
      <c r="CG116" s="2" t="s">
        <v>212</v>
      </c>
      <c r="CH116" s="2" t="s">
        <v>235</v>
      </c>
      <c r="CI116" s="2" t="s">
        <v>535</v>
      </c>
      <c r="CJ116" s="2" t="s">
        <v>1201</v>
      </c>
      <c r="CK116" s="2" t="s">
        <v>214</v>
      </c>
      <c r="CL116" s="2" t="s">
        <v>202</v>
      </c>
      <c r="CM116" s="4"/>
      <c r="CN116" s="8"/>
      <c r="CO116" s="4"/>
      <c r="CP116" s="8"/>
      <c r="CQ116" s="7"/>
      <c r="CR116" s="7"/>
      <c r="CS116" s="2" t="s">
        <v>212</v>
      </c>
      <c r="CT116" s="2" t="s">
        <v>235</v>
      </c>
      <c r="CU116" s="2" t="s">
        <v>537</v>
      </c>
      <c r="CV116" s="2" t="s">
        <v>559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235</v>
      </c>
      <c r="DG116" s="2" t="s">
        <v>539</v>
      </c>
      <c r="DH116" s="2" t="s">
        <v>559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235</v>
      </c>
      <c r="DS116" s="2" t="s">
        <v>541</v>
      </c>
      <c r="DT116" s="2" t="s">
        <v>546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235</v>
      </c>
      <c r="EE116" s="2" t="s">
        <v>543</v>
      </c>
      <c r="EF116" s="2" t="s">
        <v>1758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235</v>
      </c>
      <c r="EQ116" s="2" t="s">
        <v>541</v>
      </c>
      <c r="ER116" s="2" t="s">
        <v>271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235</v>
      </c>
      <c r="FC116" s="2" t="s">
        <v>546</v>
      </c>
      <c r="FD116" s="2" t="s">
        <v>1759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231</v>
      </c>
      <c r="FN116" s="2" t="s">
        <v>235</v>
      </c>
      <c r="FO116" s="2" t="s">
        <v>202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404</v>
      </c>
      <c r="FZ116" s="2" t="s">
        <v>235</v>
      </c>
      <c r="GA116" s="2" t="s">
        <v>202</v>
      </c>
      <c r="GB116" s="2" t="s">
        <v>202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253</v>
      </c>
      <c r="GL116" s="2" t="s">
        <v>235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253</v>
      </c>
      <c r="GX116" s="2" t="s">
        <v>235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235</v>
      </c>
      <c r="HK116" s="2" t="s">
        <v>541</v>
      </c>
      <c r="HL116" s="2" t="s">
        <v>1760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404</v>
      </c>
      <c r="HV116" s="2" t="s">
        <v>235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253</v>
      </c>
      <c r="IH116" s="2" t="s">
        <v>235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212</v>
      </c>
      <c r="IT116" s="2" t="s">
        <v>235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253</v>
      </c>
      <c r="JF116" s="2" t="s">
        <v>235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242</v>
      </c>
      <c r="JR116" s="2" t="s">
        <v>235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202</v>
      </c>
      <c r="KD116" s="2" t="s">
        <v>202</v>
      </c>
      <c r="KE116" s="2" t="s">
        <v>202</v>
      </c>
      <c r="KF116" s="2" t="s">
        <v>202</v>
      </c>
      <c r="KG116" s="2" t="s">
        <v>202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235</v>
      </c>
      <c r="KQ116" s="2" t="s">
        <v>552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253</v>
      </c>
      <c r="LB116" s="2" t="s">
        <v>235</v>
      </c>
      <c r="LC116" s="2" t="s">
        <v>202</v>
      </c>
      <c r="LD116" s="2" t="s">
        <v>202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253</v>
      </c>
      <c r="LN116" s="2" t="s">
        <v>235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231</v>
      </c>
      <c r="LZ116" s="2" t="s">
        <v>235</v>
      </c>
      <c r="MA116" s="2" t="s">
        <v>202</v>
      </c>
      <c r="MB116" s="2" t="s">
        <v>202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253</v>
      </c>
      <c r="ML116" s="2" t="s">
        <v>235</v>
      </c>
      <c r="MM116" s="2" t="s">
        <v>202</v>
      </c>
      <c r="MN116" s="2" t="s">
        <v>202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253</v>
      </c>
      <c r="MX116" s="2" t="s">
        <v>235</v>
      </c>
      <c r="MY116" s="2" t="s">
        <v>202</v>
      </c>
      <c r="MZ116" s="2" t="s">
        <v>202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212</v>
      </c>
      <c r="NJ116" s="2" t="s">
        <v>235</v>
      </c>
      <c r="NK116" s="2" t="s">
        <v>554</v>
      </c>
      <c r="NL116" s="2" t="s">
        <v>714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253</v>
      </c>
      <c r="NV116" s="2" t="s">
        <v>235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253</v>
      </c>
      <c r="OH116" s="2" t="s">
        <v>235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212</v>
      </c>
      <c r="OT116" s="2" t="s">
        <v>235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242</v>
      </c>
      <c r="PF116" s="2" t="s">
        <v>235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253</v>
      </c>
      <c r="PR116" s="2" t="s">
        <v>235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202</v>
      </c>
      <c r="QD116" s="2" t="s">
        <v>202</v>
      </c>
      <c r="QE116" s="2" t="s">
        <v>202</v>
      </c>
      <c r="QF116" s="2" t="s">
        <v>202</v>
      </c>
      <c r="QG116" s="2" t="s">
        <v>202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253</v>
      </c>
      <c r="QP116" s="2" t="s">
        <v>235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1761</v>
      </c>
      <c r="B117" s="2" t="s">
        <v>191</v>
      </c>
      <c r="C117" s="2" t="s">
        <v>192</v>
      </c>
      <c r="D117" s="2" t="s">
        <v>1659</v>
      </c>
      <c r="E117" s="2" t="s">
        <v>1660</v>
      </c>
      <c r="F117" s="2" t="s">
        <v>424</v>
      </c>
      <c r="G117" s="2" t="s">
        <v>424</v>
      </c>
      <c r="H117" s="2" t="s">
        <v>424</v>
      </c>
      <c r="I117" s="2" t="s">
        <v>1730</v>
      </c>
      <c r="J117" s="2" t="s">
        <v>256</v>
      </c>
      <c r="K117" s="2" t="s">
        <v>529</v>
      </c>
      <c r="L117" s="3">
        <v>58.6</v>
      </c>
      <c r="M117" s="3">
        <v>61.53</v>
      </c>
      <c r="N117" s="3">
        <v>114.99</v>
      </c>
      <c r="O117" s="2" t="s">
        <v>1109</v>
      </c>
      <c r="P117" s="2" t="s">
        <v>394</v>
      </c>
      <c r="Q117" s="2" t="s">
        <v>201</v>
      </c>
      <c r="R117" s="2" t="s">
        <v>202</v>
      </c>
      <c r="S117" s="2" t="s">
        <v>531</v>
      </c>
      <c r="T117" s="2" t="s">
        <v>204</v>
      </c>
      <c r="U117" s="2" t="s">
        <v>205</v>
      </c>
      <c r="V117" s="2" t="s">
        <v>429</v>
      </c>
      <c r="W117" s="2" t="s">
        <v>430</v>
      </c>
      <c r="X117" s="2" t="s">
        <v>208</v>
      </c>
      <c r="Y117" s="2" t="s">
        <v>532</v>
      </c>
      <c r="Z117" s="4">
        <v>8</v>
      </c>
      <c r="AA117" s="4">
        <f>=ROUNDDOWN(2.66666666666667,0)</f>
      </c>
      <c r="AB117" s="5">
        <v>3</v>
      </c>
      <c r="AC117" s="2" t="s">
        <v>202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/>
      <c r="AQ117" s="8"/>
      <c r="AR117" s="4">
        <v>4</v>
      </c>
      <c r="AS117" s="8">
        <v>293.04</v>
      </c>
      <c r="AT117" s="7">
        <v>-1</v>
      </c>
      <c r="AU117" s="7">
        <v>-1</v>
      </c>
      <c r="AV117" s="4" t="s">
        <v>202</v>
      </c>
      <c r="AW117" s="8" t="s">
        <v>202</v>
      </c>
      <c r="AX117" s="4" t="s">
        <v>202</v>
      </c>
      <c r="AY117" s="8" t="s">
        <v>202</v>
      </c>
      <c r="AZ117" s="7" t="s">
        <v>202</v>
      </c>
      <c r="BA117" s="7" t="s">
        <v>202</v>
      </c>
      <c r="BB117" s="7"/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 t="s">
        <v>202</v>
      </c>
      <c r="BJ117" s="4"/>
      <c r="BK117" s="8"/>
      <c r="BL117" s="2" t="s">
        <v>16</v>
      </c>
      <c r="BM117" s="7"/>
      <c r="BN117" s="7"/>
      <c r="BO117" s="4"/>
      <c r="BP117" s="8"/>
      <c r="BQ117" s="4">
        <v>4</v>
      </c>
      <c r="BR117" s="8">
        <v>293.04</v>
      </c>
      <c r="BS117" s="7">
        <v>-1</v>
      </c>
      <c r="BT117" s="7">
        <v>-1</v>
      </c>
      <c r="BU117" s="2" t="s">
        <v>212</v>
      </c>
      <c r="BV117" s="2" t="s">
        <v>235</v>
      </c>
      <c r="BW117" s="2" t="s">
        <v>202</v>
      </c>
      <c r="BX117" s="2" t="s">
        <v>1762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235</v>
      </c>
      <c r="CI117" s="2" t="s">
        <v>535</v>
      </c>
      <c r="CJ117" s="2" t="s">
        <v>1763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235</v>
      </c>
      <c r="CU117" s="2" t="s">
        <v>537</v>
      </c>
      <c r="CV117" s="2" t="s">
        <v>540</v>
      </c>
      <c r="CW117" s="2" t="s">
        <v>214</v>
      </c>
      <c r="CX117" s="2" t="s">
        <v>202</v>
      </c>
      <c r="CY117" s="4"/>
      <c r="CZ117" s="8"/>
      <c r="DA117" s="4"/>
      <c r="DB117" s="8"/>
      <c r="DC117" s="7"/>
      <c r="DD117" s="7"/>
      <c r="DE117" s="2" t="s">
        <v>212</v>
      </c>
      <c r="DF117" s="2" t="s">
        <v>235</v>
      </c>
      <c r="DG117" s="2" t="s">
        <v>539</v>
      </c>
      <c r="DH117" s="2" t="s">
        <v>1764</v>
      </c>
      <c r="DI117" s="2" t="s">
        <v>214</v>
      </c>
      <c r="DJ117" s="2" t="s">
        <v>202</v>
      </c>
      <c r="DK117" s="4"/>
      <c r="DL117" s="8"/>
      <c r="DM117" s="4"/>
      <c r="DN117" s="8"/>
      <c r="DO117" s="7"/>
      <c r="DP117" s="7"/>
      <c r="DQ117" s="2" t="s">
        <v>212</v>
      </c>
      <c r="DR117" s="2" t="s">
        <v>235</v>
      </c>
      <c r="DS117" s="2" t="s">
        <v>541</v>
      </c>
      <c r="DT117" s="2" t="s">
        <v>550</v>
      </c>
      <c r="DU117" s="2" t="s">
        <v>214</v>
      </c>
      <c r="DV117" s="2" t="s">
        <v>202</v>
      </c>
      <c r="DW117" s="4"/>
      <c r="DX117" s="8"/>
      <c r="DY117" s="4"/>
      <c r="DZ117" s="8"/>
      <c r="EA117" s="7"/>
      <c r="EB117" s="7"/>
      <c r="EC117" s="2" t="s">
        <v>212</v>
      </c>
      <c r="ED117" s="2" t="s">
        <v>235</v>
      </c>
      <c r="EE117" s="2" t="s">
        <v>543</v>
      </c>
      <c r="EF117" s="2" t="s">
        <v>1765</v>
      </c>
      <c r="EG117" s="2" t="s">
        <v>214</v>
      </c>
      <c r="EH117" s="2" t="s">
        <v>202</v>
      </c>
      <c r="EI117" s="4"/>
      <c r="EJ117" s="8"/>
      <c r="EK117" s="4"/>
      <c r="EL117" s="8"/>
      <c r="EM117" s="7"/>
      <c r="EN117" s="7"/>
      <c r="EO117" s="2" t="s">
        <v>212</v>
      </c>
      <c r="EP117" s="2" t="s">
        <v>235</v>
      </c>
      <c r="EQ117" s="2" t="s">
        <v>541</v>
      </c>
      <c r="ER117" s="2" t="s">
        <v>1766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235</v>
      </c>
      <c r="FC117" s="2" t="s">
        <v>546</v>
      </c>
      <c r="FD117" s="2" t="s">
        <v>1767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231</v>
      </c>
      <c r="FN117" s="2" t="s">
        <v>235</v>
      </c>
      <c r="FO117" s="2" t="s">
        <v>202</v>
      </c>
      <c r="FP117" s="2" t="s">
        <v>202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404</v>
      </c>
      <c r="FZ117" s="2" t="s">
        <v>235</v>
      </c>
      <c r="GA117" s="2" t="s">
        <v>202</v>
      </c>
      <c r="GB117" s="2" t="s">
        <v>202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231</v>
      </c>
      <c r="GL117" s="2" t="s">
        <v>235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253</v>
      </c>
      <c r="GX117" s="2" t="s">
        <v>235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235</v>
      </c>
      <c r="HK117" s="2" t="s">
        <v>541</v>
      </c>
      <c r="HL117" s="2" t="s">
        <v>202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404</v>
      </c>
      <c r="HV117" s="2" t="s">
        <v>235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253</v>
      </c>
      <c r="IH117" s="2" t="s">
        <v>235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235</v>
      </c>
      <c r="IU117" s="2" t="s">
        <v>957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253</v>
      </c>
      <c r="JF117" s="2" t="s">
        <v>235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242</v>
      </c>
      <c r="JR117" s="2" t="s">
        <v>235</v>
      </c>
      <c r="JS117" s="2" t="s">
        <v>202</v>
      </c>
      <c r="JT117" s="2" t="s">
        <v>202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202</v>
      </c>
      <c r="KD117" s="2" t="s">
        <v>202</v>
      </c>
      <c r="KE117" s="2" t="s">
        <v>202</v>
      </c>
      <c r="KF117" s="2" t="s">
        <v>202</v>
      </c>
      <c r="KG117" s="2" t="s">
        <v>202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235</v>
      </c>
      <c r="KQ117" s="2" t="s">
        <v>552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253</v>
      </c>
      <c r="LB117" s="2" t="s">
        <v>235</v>
      </c>
      <c r="LC117" s="2" t="s">
        <v>202</v>
      </c>
      <c r="LD117" s="2" t="s">
        <v>202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253</v>
      </c>
      <c r="LN117" s="2" t="s">
        <v>235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231</v>
      </c>
      <c r="LZ117" s="2" t="s">
        <v>235</v>
      </c>
      <c r="MA117" s="2" t="s">
        <v>202</v>
      </c>
      <c r="MB117" s="2" t="s">
        <v>202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253</v>
      </c>
      <c r="ML117" s="2" t="s">
        <v>235</v>
      </c>
      <c r="MM117" s="2" t="s">
        <v>202</v>
      </c>
      <c r="MN117" s="2" t="s">
        <v>202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253</v>
      </c>
      <c r="MX117" s="2" t="s">
        <v>235</v>
      </c>
      <c r="MY117" s="2" t="s">
        <v>202</v>
      </c>
      <c r="MZ117" s="2" t="s">
        <v>202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212</v>
      </c>
      <c r="NJ117" s="2" t="s">
        <v>235</v>
      </c>
      <c r="NK117" s="2" t="s">
        <v>554</v>
      </c>
      <c r="NL117" s="2" t="s">
        <v>536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253</v>
      </c>
      <c r="NV117" s="2" t="s">
        <v>235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253</v>
      </c>
      <c r="OH117" s="2" t="s">
        <v>235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212</v>
      </c>
      <c r="OT117" s="2" t="s">
        <v>235</v>
      </c>
      <c r="OU117" s="2" t="s">
        <v>254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242</v>
      </c>
      <c r="PF117" s="2" t="s">
        <v>235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253</v>
      </c>
      <c r="PR117" s="2" t="s">
        <v>235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202</v>
      </c>
      <c r="QD117" s="2" t="s">
        <v>202</v>
      </c>
      <c r="QE117" s="2" t="s">
        <v>202</v>
      </c>
      <c r="QF117" s="2" t="s">
        <v>202</v>
      </c>
      <c r="QG117" s="2" t="s">
        <v>202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253</v>
      </c>
      <c r="QP117" s="2" t="s">
        <v>235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1768</v>
      </c>
      <c r="B118" s="2" t="s">
        <v>191</v>
      </c>
      <c r="C118" s="2" t="s">
        <v>192</v>
      </c>
      <c r="D118" s="2" t="s">
        <v>1659</v>
      </c>
      <c r="E118" s="2" t="s">
        <v>1660</v>
      </c>
      <c r="F118" s="2" t="s">
        <v>698</v>
      </c>
      <c r="G118" s="2" t="s">
        <v>698</v>
      </c>
      <c r="H118" s="2" t="s">
        <v>698</v>
      </c>
      <c r="I118" s="2" t="s">
        <v>1769</v>
      </c>
      <c r="J118" s="2" t="s">
        <v>197</v>
      </c>
      <c r="K118" s="2" t="s">
        <v>671</v>
      </c>
      <c r="L118" s="3">
        <v>55</v>
      </c>
      <c r="M118" s="3">
        <v>57.75</v>
      </c>
      <c r="N118" s="3">
        <v>109.99</v>
      </c>
      <c r="O118" s="2" t="s">
        <v>199</v>
      </c>
      <c r="P118" s="2" t="s">
        <v>427</v>
      </c>
      <c r="Q118" s="2" t="s">
        <v>201</v>
      </c>
      <c r="R118" s="2" t="s">
        <v>202</v>
      </c>
      <c r="S118" s="2" t="s">
        <v>700</v>
      </c>
      <c r="T118" s="2" t="s">
        <v>204</v>
      </c>
      <c r="U118" s="2" t="s">
        <v>205</v>
      </c>
      <c r="V118" s="2" t="s">
        <v>701</v>
      </c>
      <c r="W118" s="2" t="s">
        <v>702</v>
      </c>
      <c r="X118" s="2" t="s">
        <v>703</v>
      </c>
      <c r="Y118" s="2" t="s">
        <v>303</v>
      </c>
      <c r="Z118" s="4">
        <v>367</v>
      </c>
      <c r="AA118" s="4">
        <f>=ROUNDDOWN(21.5882352941176,0)</f>
      </c>
      <c r="AB118" s="5">
        <v>17</v>
      </c>
      <c r="AC118" s="2" t="s">
        <v>1289</v>
      </c>
      <c r="AD118" s="4">
        <v>100</v>
      </c>
      <c r="AE118" s="4">
        <v>500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12</v>
      </c>
      <c r="AQ118" s="8">
        <v>729.12</v>
      </c>
      <c r="AR118" s="4">
        <v>8</v>
      </c>
      <c r="AS118" s="8">
        <v>488.04</v>
      </c>
      <c r="AT118" s="7">
        <v>0.5</v>
      </c>
      <c r="AU118" s="7">
        <v>0.494</v>
      </c>
      <c r="AV118" s="4">
        <v>23</v>
      </c>
      <c r="AW118" s="8">
        <v>1539.93</v>
      </c>
      <c r="AX118" s="4">
        <v>19</v>
      </c>
      <c r="AY118" s="8">
        <v>1353.18</v>
      </c>
      <c r="AZ118" s="7">
        <v>0.2105</v>
      </c>
      <c r="BA118" s="7">
        <v>0.138</v>
      </c>
      <c r="BB118" s="7">
        <v>0.4735</v>
      </c>
      <c r="BC118" s="4">
        <v>40</v>
      </c>
      <c r="BD118" s="8">
        <v>2496.04</v>
      </c>
      <c r="BE118" s="4">
        <v>38</v>
      </c>
      <c r="BF118" s="8">
        <v>2624.69</v>
      </c>
      <c r="BG118" s="7">
        <v>0.0526</v>
      </c>
      <c r="BH118" s="7">
        <v>-0.049</v>
      </c>
      <c r="BI118" s="7">
        <v>0.6169</v>
      </c>
      <c r="BJ118" s="4">
        <v>12</v>
      </c>
      <c r="BK118" s="8">
        <v>729.12</v>
      </c>
      <c r="BL118" s="2" t="s">
        <v>1770</v>
      </c>
      <c r="BM118" s="7">
        <v>1</v>
      </c>
      <c r="BN118" s="7">
        <v>1</v>
      </c>
      <c r="BO118" s="4">
        <v>6</v>
      </c>
      <c r="BP118" s="8">
        <v>360.48</v>
      </c>
      <c r="BQ118" s="4">
        <v>1</v>
      </c>
      <c r="BR118" s="8">
        <v>63.24</v>
      </c>
      <c r="BS118" s="7">
        <v>5</v>
      </c>
      <c r="BT118" s="7">
        <v>4.7002</v>
      </c>
      <c r="BU118" s="2" t="s">
        <v>212</v>
      </c>
      <c r="BV118" s="2" t="s">
        <v>199</v>
      </c>
      <c r="BW118" s="2" t="s">
        <v>202</v>
      </c>
      <c r="BX118" s="2" t="s">
        <v>705</v>
      </c>
      <c r="BY118" s="2" t="s">
        <v>214</v>
      </c>
      <c r="BZ118" s="2" t="s">
        <v>202</v>
      </c>
      <c r="CA118" s="4">
        <v>4</v>
      </c>
      <c r="CB118" s="8">
        <v>243.92</v>
      </c>
      <c r="CC118" s="4"/>
      <c r="CD118" s="8"/>
      <c r="CE118" s="7"/>
      <c r="CF118" s="7"/>
      <c r="CG118" s="2" t="s">
        <v>212</v>
      </c>
      <c r="CH118" s="2" t="s">
        <v>199</v>
      </c>
      <c r="CI118" s="2" t="s">
        <v>720</v>
      </c>
      <c r="CJ118" s="2" t="s">
        <v>1771</v>
      </c>
      <c r="CK118" s="2" t="s">
        <v>214</v>
      </c>
      <c r="CL118" s="2" t="s">
        <v>202</v>
      </c>
      <c r="CM118" s="4">
        <v>2</v>
      </c>
      <c r="CN118" s="8">
        <v>124.72</v>
      </c>
      <c r="CO118" s="4">
        <v>1</v>
      </c>
      <c r="CP118" s="8">
        <v>62.36</v>
      </c>
      <c r="CQ118" s="7">
        <v>1</v>
      </c>
      <c r="CR118" s="7">
        <v>1</v>
      </c>
      <c r="CS118" s="2" t="s">
        <v>212</v>
      </c>
      <c r="CT118" s="2" t="s">
        <v>199</v>
      </c>
      <c r="CU118" s="2" t="s">
        <v>217</v>
      </c>
      <c r="CV118" s="2" t="s">
        <v>261</v>
      </c>
      <c r="CW118" s="2" t="s">
        <v>214</v>
      </c>
      <c r="CX118" s="2" t="s">
        <v>202</v>
      </c>
      <c r="CY118" s="4"/>
      <c r="CZ118" s="8"/>
      <c r="DA118" s="4">
        <v>2</v>
      </c>
      <c r="DB118" s="8">
        <v>115.48</v>
      </c>
      <c r="DC118" s="7">
        <v>-1</v>
      </c>
      <c r="DD118" s="7">
        <v>-1</v>
      </c>
      <c r="DE118" s="2" t="s">
        <v>212</v>
      </c>
      <c r="DF118" s="2" t="s">
        <v>199</v>
      </c>
      <c r="DG118" s="2" t="s">
        <v>708</v>
      </c>
      <c r="DH118" s="2" t="s">
        <v>1772</v>
      </c>
      <c r="DI118" s="2" t="s">
        <v>214</v>
      </c>
      <c r="DJ118" s="2" t="s">
        <v>202</v>
      </c>
      <c r="DK118" s="4"/>
      <c r="DL118" s="8"/>
      <c r="DM118" s="4">
        <v>1</v>
      </c>
      <c r="DN118" s="8">
        <v>62.36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710</v>
      </c>
      <c r="DT118" s="2" t="s">
        <v>222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711</v>
      </c>
      <c r="EF118" s="2" t="s">
        <v>1437</v>
      </c>
      <c r="EG118" s="2" t="s">
        <v>214</v>
      </c>
      <c r="EH118" s="2" t="s">
        <v>202</v>
      </c>
      <c r="EI118" s="4"/>
      <c r="EJ118" s="8"/>
      <c r="EK118" s="4">
        <v>1</v>
      </c>
      <c r="EL118" s="8">
        <v>59.88</v>
      </c>
      <c r="EM118" s="7">
        <v>-1</v>
      </c>
      <c r="EN118" s="7">
        <v>-1</v>
      </c>
      <c r="EO118" s="2" t="s">
        <v>212</v>
      </c>
      <c r="EP118" s="2" t="s">
        <v>199</v>
      </c>
      <c r="EQ118" s="2" t="s">
        <v>223</v>
      </c>
      <c r="ER118" s="2" t="s">
        <v>1753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1155</v>
      </c>
      <c r="FD118" s="2" t="s">
        <v>724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1748</v>
      </c>
      <c r="FP118" s="2" t="s">
        <v>1320</v>
      </c>
      <c r="FQ118" s="2" t="s">
        <v>214</v>
      </c>
      <c r="FR118" s="2" t="s">
        <v>202</v>
      </c>
      <c r="FS118" s="4"/>
      <c r="FT118" s="8"/>
      <c r="FU118" s="4">
        <v>2</v>
      </c>
      <c r="FV118" s="8">
        <v>124.72</v>
      </c>
      <c r="FW118" s="7">
        <v>-1</v>
      </c>
      <c r="FX118" s="7">
        <v>-1</v>
      </c>
      <c r="FY118" s="2" t="s">
        <v>212</v>
      </c>
      <c r="FZ118" s="2" t="s">
        <v>199</v>
      </c>
      <c r="GA118" s="2" t="s">
        <v>720</v>
      </c>
      <c r="GB118" s="2" t="s">
        <v>680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502</v>
      </c>
      <c r="GN118" s="2" t="s">
        <v>718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253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303</v>
      </c>
      <c r="HL118" s="2" t="s">
        <v>836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235</v>
      </c>
      <c r="HW118" s="2" t="s">
        <v>720</v>
      </c>
      <c r="HX118" s="2" t="s">
        <v>948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199</v>
      </c>
      <c r="II118" s="2" t="s">
        <v>238</v>
      </c>
      <c r="IJ118" s="2" t="s">
        <v>1773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212</v>
      </c>
      <c r="IT118" s="2" t="s">
        <v>199</v>
      </c>
      <c r="IU118" s="2" t="s">
        <v>784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253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242</v>
      </c>
      <c r="JR118" s="2" t="s">
        <v>199</v>
      </c>
      <c r="JS118" s="2" t="s">
        <v>202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202</v>
      </c>
      <c r="KD118" s="2" t="s">
        <v>202</v>
      </c>
      <c r="KE118" s="2" t="s">
        <v>202</v>
      </c>
      <c r="KF118" s="2" t="s">
        <v>202</v>
      </c>
      <c r="KG118" s="2" t="s">
        <v>202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235</v>
      </c>
      <c r="KQ118" s="2" t="s">
        <v>722</v>
      </c>
      <c r="KR118" s="2" t="s">
        <v>748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235</v>
      </c>
      <c r="LC118" s="2" t="s">
        <v>408</v>
      </c>
      <c r="LD118" s="2" t="s">
        <v>202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246</v>
      </c>
      <c r="LP118" s="2" t="s">
        <v>1092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231</v>
      </c>
      <c r="LZ118" s="2" t="s">
        <v>199</v>
      </c>
      <c r="MA118" s="2" t="s">
        <v>202</v>
      </c>
      <c r="MB118" s="2" t="s">
        <v>202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253</v>
      </c>
      <c r="ML118" s="2" t="s">
        <v>199</v>
      </c>
      <c r="MM118" s="2" t="s">
        <v>202</v>
      </c>
      <c r="MN118" s="2" t="s">
        <v>202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253</v>
      </c>
      <c r="MX118" s="2" t="s">
        <v>199</v>
      </c>
      <c r="MY118" s="2" t="s">
        <v>202</v>
      </c>
      <c r="MZ118" s="2" t="s">
        <v>202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212</v>
      </c>
      <c r="NJ118" s="2" t="s">
        <v>250</v>
      </c>
      <c r="NK118" s="2" t="s">
        <v>275</v>
      </c>
      <c r="NL118" s="2" t="s">
        <v>707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202</v>
      </c>
      <c r="NV118" s="2" t="s">
        <v>202</v>
      </c>
      <c r="NW118" s="2" t="s">
        <v>202</v>
      </c>
      <c r="NX118" s="2" t="s">
        <v>202</v>
      </c>
      <c r="NY118" s="2" t="s">
        <v>202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253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212</v>
      </c>
      <c r="OT118" s="2" t="s">
        <v>199</v>
      </c>
      <c r="OU118" s="2" t="s">
        <v>254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242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231</v>
      </c>
      <c r="PR118" s="2" t="s">
        <v>235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253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231</v>
      </c>
      <c r="QP118" s="2" t="s">
        <v>235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367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>
        <v>100</v>
      </c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>
        <v>100</v>
      </c>
      <c r="TD118" s="4"/>
      <c r="TE118" s="4"/>
      <c r="TF118" s="4"/>
      <c r="TG118" s="4"/>
      <c r="TH118" s="4"/>
      <c r="TI118" s="4"/>
      <c r="TJ118" s="4"/>
      <c r="TK118" s="4"/>
      <c r="TL118" s="4"/>
      <c r="TM118" s="4">
        <v>300</v>
      </c>
    </row>
    <row r="119">
      <c r="A119" s="2" t="s">
        <v>1774</v>
      </c>
      <c r="B119" s="2" t="s">
        <v>191</v>
      </c>
      <c r="C119" s="2" t="s">
        <v>192</v>
      </c>
      <c r="D119" s="2" t="s">
        <v>1659</v>
      </c>
      <c r="E119" s="2" t="s">
        <v>1660</v>
      </c>
      <c r="F119" s="2" t="s">
        <v>698</v>
      </c>
      <c r="G119" s="2" t="s">
        <v>698</v>
      </c>
      <c r="H119" s="2" t="s">
        <v>698</v>
      </c>
      <c r="I119" s="2" t="s">
        <v>1769</v>
      </c>
      <c r="J119" s="2" t="s">
        <v>256</v>
      </c>
      <c r="K119" s="2" t="s">
        <v>671</v>
      </c>
      <c r="L119" s="3">
        <v>70</v>
      </c>
      <c r="M119" s="3">
        <v>73.5</v>
      </c>
      <c r="N119" s="3">
        <v>139.99</v>
      </c>
      <c r="O119" s="2" t="s">
        <v>199</v>
      </c>
      <c r="P119" s="2" t="s">
        <v>427</v>
      </c>
      <c r="Q119" s="2" t="s">
        <v>201</v>
      </c>
      <c r="R119" s="2" t="s">
        <v>202</v>
      </c>
      <c r="S119" s="2" t="s">
        <v>700</v>
      </c>
      <c r="T119" s="2" t="s">
        <v>204</v>
      </c>
      <c r="U119" s="2" t="s">
        <v>205</v>
      </c>
      <c r="V119" s="2" t="s">
        <v>701</v>
      </c>
      <c r="W119" s="2" t="s">
        <v>702</v>
      </c>
      <c r="X119" s="2" t="s">
        <v>703</v>
      </c>
      <c r="Y119" s="2" t="s">
        <v>303</v>
      </c>
      <c r="Z119" s="4">
        <v>177</v>
      </c>
      <c r="AA119" s="4">
        <f>=ROUNDDOWN(16.0909090909091,0)</f>
      </c>
      <c r="AB119" s="5">
        <v>11</v>
      </c>
      <c r="AC119" s="2" t="s">
        <v>771</v>
      </c>
      <c r="AD119" s="4">
        <v>75</v>
      </c>
      <c r="AE119" s="4">
        <v>415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11</v>
      </c>
      <c r="AQ119" s="8">
        <v>810.81</v>
      </c>
      <c r="AR119" s="4">
        <v>11</v>
      </c>
      <c r="AS119" s="8">
        <v>865.14</v>
      </c>
      <c r="AT119" s="7"/>
      <c r="AU119" s="7">
        <v>-0.0628</v>
      </c>
      <c r="AV119" s="4" t="s">
        <v>202</v>
      </c>
      <c r="AW119" s="8" t="s">
        <v>202</v>
      </c>
      <c r="AX119" s="4" t="s">
        <v>202</v>
      </c>
      <c r="AY119" s="8" t="s">
        <v>202</v>
      </c>
      <c r="AZ119" s="7" t="s">
        <v>202</v>
      </c>
      <c r="BA119" s="7" t="s">
        <v>202</v>
      </c>
      <c r="BB119" s="7">
        <v>0.5265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 t="s">
        <v>202</v>
      </c>
      <c r="BJ119" s="4">
        <v>11</v>
      </c>
      <c r="BK119" s="8">
        <v>810.81</v>
      </c>
      <c r="BL119" s="2" t="s">
        <v>1775</v>
      </c>
      <c r="BM119" s="7">
        <v>1</v>
      </c>
      <c r="BN119" s="7">
        <v>1</v>
      </c>
      <c r="BO119" s="4">
        <v>5</v>
      </c>
      <c r="BP119" s="8">
        <v>344.1</v>
      </c>
      <c r="BQ119" s="4">
        <v>2</v>
      </c>
      <c r="BR119" s="8">
        <v>144.88</v>
      </c>
      <c r="BS119" s="7">
        <v>1.5</v>
      </c>
      <c r="BT119" s="7">
        <v>1.3751</v>
      </c>
      <c r="BU119" s="2" t="s">
        <v>212</v>
      </c>
      <c r="BV119" s="2" t="s">
        <v>199</v>
      </c>
      <c r="BW119" s="2" t="s">
        <v>202</v>
      </c>
      <c r="BX119" s="2" t="s">
        <v>598</v>
      </c>
      <c r="BY119" s="2" t="s">
        <v>214</v>
      </c>
      <c r="BZ119" s="2" t="s">
        <v>202</v>
      </c>
      <c r="CA119" s="4"/>
      <c r="CB119" s="8"/>
      <c r="CC119" s="4">
        <v>6</v>
      </c>
      <c r="CD119" s="8">
        <v>465.72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720</v>
      </c>
      <c r="CJ119" s="2" t="s">
        <v>1776</v>
      </c>
      <c r="CK119" s="2" t="s">
        <v>214</v>
      </c>
      <c r="CL119" s="2" t="s">
        <v>202</v>
      </c>
      <c r="CM119" s="4">
        <v>3</v>
      </c>
      <c r="CN119" s="8">
        <v>238.11</v>
      </c>
      <c r="CO119" s="4"/>
      <c r="CP119" s="8"/>
      <c r="CQ119" s="7"/>
      <c r="CR119" s="7"/>
      <c r="CS119" s="2" t="s">
        <v>212</v>
      </c>
      <c r="CT119" s="2" t="s">
        <v>199</v>
      </c>
      <c r="CU119" s="2" t="s">
        <v>217</v>
      </c>
      <c r="CV119" s="2" t="s">
        <v>1722</v>
      </c>
      <c r="CW119" s="2" t="s">
        <v>214</v>
      </c>
      <c r="CX119" s="2" t="s">
        <v>202</v>
      </c>
      <c r="CY119" s="4"/>
      <c r="CZ119" s="8"/>
      <c r="DA119" s="4"/>
      <c r="DB119" s="8"/>
      <c r="DC119" s="7"/>
      <c r="DD119" s="7"/>
      <c r="DE119" s="2" t="s">
        <v>212</v>
      </c>
      <c r="DF119" s="2" t="s">
        <v>199</v>
      </c>
      <c r="DG119" s="2" t="s">
        <v>708</v>
      </c>
      <c r="DH119" s="2" t="s">
        <v>725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710</v>
      </c>
      <c r="DT119" s="2" t="s">
        <v>1046</v>
      </c>
      <c r="DU119" s="2" t="s">
        <v>214</v>
      </c>
      <c r="DV119" s="2" t="s">
        <v>202</v>
      </c>
      <c r="DW119" s="4"/>
      <c r="DX119" s="8"/>
      <c r="DY119" s="4">
        <v>1</v>
      </c>
      <c r="DZ119" s="8">
        <v>97.99</v>
      </c>
      <c r="EA119" s="7">
        <v>-1</v>
      </c>
      <c r="EB119" s="7">
        <v>-1</v>
      </c>
      <c r="EC119" s="2" t="s">
        <v>212</v>
      </c>
      <c r="ED119" s="2" t="s">
        <v>199</v>
      </c>
      <c r="EE119" s="2" t="s">
        <v>711</v>
      </c>
      <c r="EF119" s="2" t="s">
        <v>1777</v>
      </c>
      <c r="EG119" s="2" t="s">
        <v>214</v>
      </c>
      <c r="EH119" s="2" t="s">
        <v>202</v>
      </c>
      <c r="EI119" s="4">
        <v>3</v>
      </c>
      <c r="EJ119" s="8">
        <v>228.6</v>
      </c>
      <c r="EK119" s="4"/>
      <c r="EL119" s="8"/>
      <c r="EM119" s="7"/>
      <c r="EN119" s="7"/>
      <c r="EO119" s="2" t="s">
        <v>212</v>
      </c>
      <c r="EP119" s="2" t="s">
        <v>199</v>
      </c>
      <c r="EQ119" s="2" t="s">
        <v>223</v>
      </c>
      <c r="ER119" s="2" t="s">
        <v>1753</v>
      </c>
      <c r="ES119" s="2" t="s">
        <v>214</v>
      </c>
      <c r="ET119" s="2" t="s">
        <v>202</v>
      </c>
      <c r="EU119" s="4"/>
      <c r="EV119" s="8"/>
      <c r="EW119" s="4">
        <v>1</v>
      </c>
      <c r="EX119" s="8">
        <v>77.18</v>
      </c>
      <c r="EY119" s="7">
        <v>-1</v>
      </c>
      <c r="EZ119" s="7">
        <v>-1</v>
      </c>
      <c r="FA119" s="2" t="s">
        <v>212</v>
      </c>
      <c r="FB119" s="2" t="s">
        <v>199</v>
      </c>
      <c r="FC119" s="2" t="s">
        <v>1155</v>
      </c>
      <c r="FD119" s="2" t="s">
        <v>1778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1748</v>
      </c>
      <c r="FP119" s="2" t="s">
        <v>807</v>
      </c>
      <c r="FQ119" s="2" t="s">
        <v>214</v>
      </c>
      <c r="FR119" s="2" t="s">
        <v>202</v>
      </c>
      <c r="FS119" s="4"/>
      <c r="FT119" s="8"/>
      <c r="FU119" s="4">
        <v>1</v>
      </c>
      <c r="FV119" s="8">
        <v>79.37</v>
      </c>
      <c r="FW119" s="7">
        <v>-1</v>
      </c>
      <c r="FX119" s="7">
        <v>-1</v>
      </c>
      <c r="FY119" s="2" t="s">
        <v>212</v>
      </c>
      <c r="FZ119" s="2" t="s">
        <v>199</v>
      </c>
      <c r="GA119" s="2" t="s">
        <v>720</v>
      </c>
      <c r="GB119" s="2" t="s">
        <v>1779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502</v>
      </c>
      <c r="GN119" s="2" t="s">
        <v>1715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253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303</v>
      </c>
      <c r="HL119" s="2" t="s">
        <v>1138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212</v>
      </c>
      <c r="HV119" s="2" t="s">
        <v>235</v>
      </c>
      <c r="HW119" s="2" t="s">
        <v>720</v>
      </c>
      <c r="HX119" s="2" t="s">
        <v>1780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212</v>
      </c>
      <c r="IH119" s="2" t="s">
        <v>199</v>
      </c>
      <c r="II119" s="2" t="s">
        <v>238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212</v>
      </c>
      <c r="IT119" s="2" t="s">
        <v>199</v>
      </c>
      <c r="IU119" s="2" t="s">
        <v>754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242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202</v>
      </c>
      <c r="KD119" s="2" t="s">
        <v>202</v>
      </c>
      <c r="KE119" s="2" t="s">
        <v>202</v>
      </c>
      <c r="KF119" s="2" t="s">
        <v>202</v>
      </c>
      <c r="KG119" s="2" t="s">
        <v>202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212</v>
      </c>
      <c r="KP119" s="2" t="s">
        <v>235</v>
      </c>
      <c r="KQ119" s="2" t="s">
        <v>722</v>
      </c>
      <c r="KR119" s="2" t="s">
        <v>962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235</v>
      </c>
      <c r="LC119" s="2" t="s">
        <v>408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199</v>
      </c>
      <c r="LO119" s="2" t="s">
        <v>1781</v>
      </c>
      <c r="LP119" s="2" t="s">
        <v>356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231</v>
      </c>
      <c r="LZ119" s="2" t="s">
        <v>199</v>
      </c>
      <c r="MA119" s="2" t="s">
        <v>202</v>
      </c>
      <c r="MB119" s="2" t="s">
        <v>202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253</v>
      </c>
      <c r="ML119" s="2" t="s">
        <v>199</v>
      </c>
      <c r="MM119" s="2" t="s">
        <v>202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253</v>
      </c>
      <c r="MX119" s="2" t="s">
        <v>199</v>
      </c>
      <c r="MY119" s="2" t="s">
        <v>202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212</v>
      </c>
      <c r="NJ119" s="2" t="s">
        <v>250</v>
      </c>
      <c r="NK119" s="2" t="s">
        <v>275</v>
      </c>
      <c r="NL119" s="2" t="s">
        <v>237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202</v>
      </c>
      <c r="NV119" s="2" t="s">
        <v>202</v>
      </c>
      <c r="NW119" s="2" t="s">
        <v>202</v>
      </c>
      <c r="NX119" s="2" t="s">
        <v>202</v>
      </c>
      <c r="NY119" s="2" t="s">
        <v>202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253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212</v>
      </c>
      <c r="OT119" s="2" t="s">
        <v>199</v>
      </c>
      <c r="OU119" s="2" t="s">
        <v>254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242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231</v>
      </c>
      <c r="PR119" s="2" t="s">
        <v>235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253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231</v>
      </c>
      <c r="QP119" s="2" t="s">
        <v>235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177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>
        <v>75</v>
      </c>
      <c r="RX119" s="4"/>
      <c r="RY119" s="4"/>
      <c r="RZ119" s="4"/>
      <c r="SA119" s="4"/>
      <c r="SB119" s="4"/>
      <c r="SC119" s="4"/>
      <c r="SD119" s="4">
        <v>78</v>
      </c>
      <c r="SE119" s="4"/>
      <c r="SF119" s="4"/>
      <c r="SG119" s="4"/>
      <c r="SH119" s="4"/>
      <c r="SI119" s="4"/>
      <c r="SJ119" s="4"/>
      <c r="SK119" s="4"/>
      <c r="SL119" s="4">
        <v>12</v>
      </c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>
        <v>100</v>
      </c>
      <c r="TD119" s="4"/>
      <c r="TE119" s="4"/>
      <c r="TF119" s="4"/>
      <c r="TG119" s="4"/>
      <c r="TH119" s="4"/>
      <c r="TI119" s="4"/>
      <c r="TJ119" s="4"/>
      <c r="TK119" s="4"/>
      <c r="TL119" s="4"/>
      <c r="TM119" s="4">
        <v>150</v>
      </c>
    </row>
    <row r="120">
      <c r="A120" s="2" t="s">
        <v>1782</v>
      </c>
      <c r="B120" s="2" t="s">
        <v>191</v>
      </c>
      <c r="C120" s="2" t="s">
        <v>192</v>
      </c>
      <c r="D120" s="2" t="s">
        <v>1659</v>
      </c>
      <c r="E120" s="2" t="s">
        <v>1660</v>
      </c>
      <c r="F120" s="2" t="s">
        <v>698</v>
      </c>
      <c r="G120" s="2" t="s">
        <v>698</v>
      </c>
      <c r="H120" s="2" t="s">
        <v>698</v>
      </c>
      <c r="I120" s="2" t="s">
        <v>1769</v>
      </c>
      <c r="J120" s="2" t="s">
        <v>197</v>
      </c>
      <c r="K120" s="2" t="s">
        <v>278</v>
      </c>
      <c r="L120" s="3">
        <v>55</v>
      </c>
      <c r="M120" s="3">
        <v>57.74</v>
      </c>
      <c r="N120" s="3">
        <v>109.99</v>
      </c>
      <c r="O120" s="2" t="s">
        <v>199</v>
      </c>
      <c r="P120" s="2" t="s">
        <v>490</v>
      </c>
      <c r="Q120" s="2" t="s">
        <v>201</v>
      </c>
      <c r="R120" s="2" t="s">
        <v>202</v>
      </c>
      <c r="S120" s="2" t="s">
        <v>769</v>
      </c>
      <c r="T120" s="2" t="s">
        <v>204</v>
      </c>
      <c r="U120" s="2" t="s">
        <v>205</v>
      </c>
      <c r="V120" s="2" t="s">
        <v>701</v>
      </c>
      <c r="W120" s="2" t="s">
        <v>702</v>
      </c>
      <c r="X120" s="2" t="s">
        <v>703</v>
      </c>
      <c r="Y120" s="2" t="s">
        <v>770</v>
      </c>
      <c r="Z120" s="4">
        <v>147</v>
      </c>
      <c r="AA120" s="4">
        <f>=ROUNDDOWN(21,0)</f>
      </c>
      <c r="AB120" s="5">
        <v>7</v>
      </c>
      <c r="AC120" s="2" t="s">
        <v>771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4</v>
      </c>
      <c r="AQ120" s="8">
        <v>223.64</v>
      </c>
      <c r="AR120" s="4"/>
      <c r="AS120" s="8"/>
      <c r="AT120" s="7"/>
      <c r="AU120" s="7"/>
      <c r="AV120" s="4">
        <v>6</v>
      </c>
      <c r="AW120" s="8">
        <v>380.63</v>
      </c>
      <c r="AX120" s="4">
        <v>3</v>
      </c>
      <c r="AY120" s="8">
        <v>216.81</v>
      </c>
      <c r="AZ120" s="7">
        <v>1</v>
      </c>
      <c r="BA120" s="7">
        <v>0.7556</v>
      </c>
      <c r="BB120" s="7">
        <v>0.5876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>
        <v>0.1525</v>
      </c>
      <c r="BJ120" s="4">
        <v>4</v>
      </c>
      <c r="BK120" s="8">
        <v>223.64</v>
      </c>
      <c r="BL120" s="2" t="s">
        <v>1783</v>
      </c>
      <c r="BM120" s="7">
        <v>1</v>
      </c>
      <c r="BN120" s="7">
        <v>1</v>
      </c>
      <c r="BO120" s="4">
        <v>1</v>
      </c>
      <c r="BP120" s="8">
        <v>37.94</v>
      </c>
      <c r="BQ120" s="4"/>
      <c r="BR120" s="8"/>
      <c r="BS120" s="7"/>
      <c r="BT120" s="7"/>
      <c r="BU120" s="2" t="s">
        <v>212</v>
      </c>
      <c r="BV120" s="2" t="s">
        <v>199</v>
      </c>
      <c r="BW120" s="2" t="s">
        <v>202</v>
      </c>
      <c r="BX120" s="2" t="s">
        <v>202</v>
      </c>
      <c r="BY120" s="2" t="s">
        <v>214</v>
      </c>
      <c r="BZ120" s="2" t="s">
        <v>202</v>
      </c>
      <c r="CA120" s="4">
        <v>1</v>
      </c>
      <c r="CB120" s="8">
        <v>60.98</v>
      </c>
      <c r="CC120" s="4"/>
      <c r="CD120" s="8"/>
      <c r="CE120" s="7"/>
      <c r="CF120" s="7"/>
      <c r="CG120" s="2" t="s">
        <v>212</v>
      </c>
      <c r="CH120" s="2" t="s">
        <v>199</v>
      </c>
      <c r="CI120" s="2" t="s">
        <v>349</v>
      </c>
      <c r="CJ120" s="2" t="s">
        <v>389</v>
      </c>
      <c r="CK120" s="2" t="s">
        <v>214</v>
      </c>
      <c r="CL120" s="2" t="s">
        <v>202</v>
      </c>
      <c r="CM120" s="4">
        <v>2</v>
      </c>
      <c r="CN120" s="8">
        <v>124.72</v>
      </c>
      <c r="CO120" s="4"/>
      <c r="CP120" s="8"/>
      <c r="CQ120" s="7"/>
      <c r="CR120" s="7"/>
      <c r="CS120" s="2" t="s">
        <v>212</v>
      </c>
      <c r="CT120" s="2" t="s">
        <v>199</v>
      </c>
      <c r="CU120" s="2" t="s">
        <v>359</v>
      </c>
      <c r="CV120" s="2" t="s">
        <v>351</v>
      </c>
      <c r="CW120" s="2" t="s">
        <v>214</v>
      </c>
      <c r="CX120" s="2" t="s">
        <v>202</v>
      </c>
      <c r="CY120" s="4"/>
      <c r="CZ120" s="8"/>
      <c r="DA120" s="4"/>
      <c r="DB120" s="8"/>
      <c r="DC120" s="7"/>
      <c r="DD120" s="7"/>
      <c r="DE120" s="2" t="s">
        <v>212</v>
      </c>
      <c r="DF120" s="2" t="s">
        <v>199</v>
      </c>
      <c r="DG120" s="2" t="s">
        <v>775</v>
      </c>
      <c r="DH120" s="2" t="s">
        <v>356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777</v>
      </c>
      <c r="DT120" s="2" t="s">
        <v>1784</v>
      </c>
      <c r="DU120" s="2" t="s">
        <v>214</v>
      </c>
      <c r="DV120" s="2" t="s">
        <v>202</v>
      </c>
      <c r="DW120" s="4"/>
      <c r="DX120" s="8"/>
      <c r="DY120" s="4"/>
      <c r="DZ120" s="8"/>
      <c r="EA120" s="7"/>
      <c r="EB120" s="7"/>
      <c r="EC120" s="2" t="s">
        <v>212</v>
      </c>
      <c r="ED120" s="2" t="s">
        <v>199</v>
      </c>
      <c r="EE120" s="2" t="s">
        <v>778</v>
      </c>
      <c r="EF120" s="2" t="s">
        <v>737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780</v>
      </c>
      <c r="ER120" s="2" t="s">
        <v>791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754</v>
      </c>
      <c r="FD120" s="2" t="s">
        <v>1785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231</v>
      </c>
      <c r="FN120" s="2" t="s">
        <v>199</v>
      </c>
      <c r="FO120" s="2" t="s">
        <v>202</v>
      </c>
      <c r="FP120" s="2" t="s">
        <v>202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363</v>
      </c>
      <c r="GB120" s="2" t="s">
        <v>1786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231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253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240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253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253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199</v>
      </c>
      <c r="IU120" s="2" t="s">
        <v>594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253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242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202</v>
      </c>
      <c r="KD120" s="2" t="s">
        <v>202</v>
      </c>
      <c r="KE120" s="2" t="s">
        <v>202</v>
      </c>
      <c r="KF120" s="2" t="s">
        <v>202</v>
      </c>
      <c r="KG120" s="2" t="s">
        <v>202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235</v>
      </c>
      <c r="KQ120" s="2" t="s">
        <v>373</v>
      </c>
      <c r="KR120" s="2" t="s">
        <v>1787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235</v>
      </c>
      <c r="LC120" s="2" t="s">
        <v>408</v>
      </c>
      <c r="LD120" s="2" t="s">
        <v>202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253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231</v>
      </c>
      <c r="LZ120" s="2" t="s">
        <v>199</v>
      </c>
      <c r="MA120" s="2" t="s">
        <v>202</v>
      </c>
      <c r="MB120" s="2" t="s">
        <v>202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253</v>
      </c>
      <c r="ML120" s="2" t="s">
        <v>199</v>
      </c>
      <c r="MM120" s="2" t="s">
        <v>202</v>
      </c>
      <c r="MN120" s="2" t="s">
        <v>202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253</v>
      </c>
      <c r="MX120" s="2" t="s">
        <v>199</v>
      </c>
      <c r="MY120" s="2" t="s">
        <v>202</v>
      </c>
      <c r="MZ120" s="2" t="s">
        <v>202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212</v>
      </c>
      <c r="NJ120" s="2" t="s">
        <v>250</v>
      </c>
      <c r="NK120" s="2" t="s">
        <v>1693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253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253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212</v>
      </c>
      <c r="OT120" s="2" t="s">
        <v>199</v>
      </c>
      <c r="OU120" s="2" t="s">
        <v>254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242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202</v>
      </c>
      <c r="PR120" s="2" t="s">
        <v>202</v>
      </c>
      <c r="PS120" s="2" t="s">
        <v>202</v>
      </c>
      <c r="PT120" s="2" t="s">
        <v>202</v>
      </c>
      <c r="PU120" s="2" t="s">
        <v>202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253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202</v>
      </c>
      <c r="QP120" s="2" t="s">
        <v>202</v>
      </c>
      <c r="QQ120" s="2" t="s">
        <v>202</v>
      </c>
      <c r="QR120" s="2" t="s">
        <v>202</v>
      </c>
      <c r="QS120" s="2" t="s">
        <v>202</v>
      </c>
      <c r="QT120" s="2" t="s">
        <v>202</v>
      </c>
      <c r="QU120" s="4">
        <v>147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176</v>
      </c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1788</v>
      </c>
      <c r="B121" s="2" t="s">
        <v>191</v>
      </c>
      <c r="C121" s="2" t="s">
        <v>192</v>
      </c>
      <c r="D121" s="2" t="s">
        <v>1659</v>
      </c>
      <c r="E121" s="2" t="s">
        <v>1660</v>
      </c>
      <c r="F121" s="2" t="s">
        <v>698</v>
      </c>
      <c r="G121" s="2" t="s">
        <v>698</v>
      </c>
      <c r="H121" s="2" t="s">
        <v>698</v>
      </c>
      <c r="I121" s="2" t="s">
        <v>1769</v>
      </c>
      <c r="J121" s="2" t="s">
        <v>256</v>
      </c>
      <c r="K121" s="2" t="s">
        <v>278</v>
      </c>
      <c r="L121" s="3">
        <v>70</v>
      </c>
      <c r="M121" s="3">
        <v>73.49</v>
      </c>
      <c r="N121" s="3">
        <v>139.99</v>
      </c>
      <c r="O121" s="2" t="s">
        <v>199</v>
      </c>
      <c r="P121" s="2" t="s">
        <v>490</v>
      </c>
      <c r="Q121" s="2" t="s">
        <v>201</v>
      </c>
      <c r="R121" s="2" t="s">
        <v>202</v>
      </c>
      <c r="S121" s="2" t="s">
        <v>769</v>
      </c>
      <c r="T121" s="2" t="s">
        <v>204</v>
      </c>
      <c r="U121" s="2" t="s">
        <v>205</v>
      </c>
      <c r="V121" s="2" t="s">
        <v>701</v>
      </c>
      <c r="W121" s="2" t="s">
        <v>702</v>
      </c>
      <c r="X121" s="2" t="s">
        <v>703</v>
      </c>
      <c r="Y121" s="2" t="s">
        <v>770</v>
      </c>
      <c r="Z121" s="4">
        <v>161</v>
      </c>
      <c r="AA121" s="4">
        <f>=ROUNDDOWN(32.2,0)</f>
      </c>
      <c r="AB121" s="5">
        <v>5</v>
      </c>
      <c r="AC121" s="2" t="s">
        <v>771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2</v>
      </c>
      <c r="AQ121" s="8">
        <v>156.99</v>
      </c>
      <c r="AR121" s="4">
        <v>3</v>
      </c>
      <c r="AS121" s="8">
        <v>216.81</v>
      </c>
      <c r="AT121" s="7">
        <v>-0.3333</v>
      </c>
      <c r="AU121" s="7">
        <v>-0.2759</v>
      </c>
      <c r="AV121" s="4" t="s">
        <v>202</v>
      </c>
      <c r="AW121" s="8" t="s">
        <v>202</v>
      </c>
      <c r="AX121" s="4" t="s">
        <v>202</v>
      </c>
      <c r="AY121" s="8" t="s">
        <v>202</v>
      </c>
      <c r="AZ121" s="7" t="s">
        <v>202</v>
      </c>
      <c r="BA121" s="7" t="s">
        <v>202</v>
      </c>
      <c r="BB121" s="7">
        <v>0.4124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 t="s">
        <v>202</v>
      </c>
      <c r="BJ121" s="4">
        <v>2</v>
      </c>
      <c r="BK121" s="8">
        <v>156.99</v>
      </c>
      <c r="BL121" s="2" t="s">
        <v>1789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202</v>
      </c>
      <c r="BY121" s="2" t="s">
        <v>214</v>
      </c>
      <c r="BZ121" s="2" t="s">
        <v>202</v>
      </c>
      <c r="CA121" s="4">
        <v>1</v>
      </c>
      <c r="CB121" s="8">
        <v>77.62</v>
      </c>
      <c r="CC121" s="4"/>
      <c r="CD121" s="8"/>
      <c r="CE121" s="7"/>
      <c r="CF121" s="7"/>
      <c r="CG121" s="2" t="s">
        <v>212</v>
      </c>
      <c r="CH121" s="2" t="s">
        <v>199</v>
      </c>
      <c r="CI121" s="2" t="s">
        <v>349</v>
      </c>
      <c r="CJ121" s="2" t="s">
        <v>1790</v>
      </c>
      <c r="CK121" s="2" t="s">
        <v>214</v>
      </c>
      <c r="CL121" s="2" t="s">
        <v>202</v>
      </c>
      <c r="CM121" s="4">
        <v>1</v>
      </c>
      <c r="CN121" s="8">
        <v>79.37</v>
      </c>
      <c r="CO121" s="4"/>
      <c r="CP121" s="8"/>
      <c r="CQ121" s="7"/>
      <c r="CR121" s="7"/>
      <c r="CS121" s="2" t="s">
        <v>212</v>
      </c>
      <c r="CT121" s="2" t="s">
        <v>199</v>
      </c>
      <c r="CU121" s="2" t="s">
        <v>359</v>
      </c>
      <c r="CV121" s="2" t="s">
        <v>798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139.63</v>
      </c>
      <c r="DC121" s="7">
        <v>-1</v>
      </c>
      <c r="DD121" s="7">
        <v>-1</v>
      </c>
      <c r="DE121" s="2" t="s">
        <v>212</v>
      </c>
      <c r="DF121" s="2" t="s">
        <v>199</v>
      </c>
      <c r="DG121" s="2" t="s">
        <v>775</v>
      </c>
      <c r="DH121" s="2" t="s">
        <v>778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199</v>
      </c>
      <c r="DS121" s="2" t="s">
        <v>777</v>
      </c>
      <c r="DT121" s="2" t="s">
        <v>1791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778</v>
      </c>
      <c r="EF121" s="2" t="s">
        <v>796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199</v>
      </c>
      <c r="EQ121" s="2" t="s">
        <v>780</v>
      </c>
      <c r="ER121" s="2" t="s">
        <v>791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77.18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754</v>
      </c>
      <c r="FD121" s="2" t="s">
        <v>1696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231</v>
      </c>
      <c r="FN121" s="2" t="s">
        <v>199</v>
      </c>
      <c r="FO121" s="2" t="s">
        <v>202</v>
      </c>
      <c r="FP121" s="2" t="s">
        <v>202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363</v>
      </c>
      <c r="GB121" s="2" t="s">
        <v>1792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231</v>
      </c>
      <c r="GL121" s="2" t="s">
        <v>199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253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240</v>
      </c>
      <c r="HL121" s="2" t="s">
        <v>1793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253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253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199</v>
      </c>
      <c r="IU121" s="2" t="s">
        <v>370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253</v>
      </c>
      <c r="JF121" s="2" t="s">
        <v>199</v>
      </c>
      <c r="JG121" s="2" t="s">
        <v>202</v>
      </c>
      <c r="JH121" s="2" t="s">
        <v>202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242</v>
      </c>
      <c r="JR121" s="2" t="s">
        <v>199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202</v>
      </c>
      <c r="KD121" s="2" t="s">
        <v>202</v>
      </c>
      <c r="KE121" s="2" t="s">
        <v>202</v>
      </c>
      <c r="KF121" s="2" t="s">
        <v>202</v>
      </c>
      <c r="KG121" s="2" t="s">
        <v>202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212</v>
      </c>
      <c r="KP121" s="2" t="s">
        <v>235</v>
      </c>
      <c r="KQ121" s="2" t="s">
        <v>373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235</v>
      </c>
      <c r="LC121" s="2" t="s">
        <v>408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253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231</v>
      </c>
      <c r="LZ121" s="2" t="s">
        <v>199</v>
      </c>
      <c r="MA121" s="2" t="s">
        <v>202</v>
      </c>
      <c r="MB121" s="2" t="s">
        <v>202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253</v>
      </c>
      <c r="ML121" s="2" t="s">
        <v>199</v>
      </c>
      <c r="MM121" s="2" t="s">
        <v>202</v>
      </c>
      <c r="MN121" s="2" t="s">
        <v>202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253</v>
      </c>
      <c r="MX121" s="2" t="s">
        <v>199</v>
      </c>
      <c r="MY121" s="2" t="s">
        <v>202</v>
      </c>
      <c r="MZ121" s="2" t="s">
        <v>202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212</v>
      </c>
      <c r="NJ121" s="2" t="s">
        <v>250</v>
      </c>
      <c r="NK121" s="2" t="s">
        <v>1693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253</v>
      </c>
      <c r="NV121" s="2" t="s">
        <v>199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253</v>
      </c>
      <c r="OH121" s="2" t="s">
        <v>199</v>
      </c>
      <c r="OI121" s="2" t="s">
        <v>202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212</v>
      </c>
      <c r="OT121" s="2" t="s">
        <v>199</v>
      </c>
      <c r="OU121" s="2" t="s">
        <v>254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242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202</v>
      </c>
      <c r="PR121" s="2" t="s">
        <v>202</v>
      </c>
      <c r="PS121" s="2" t="s">
        <v>202</v>
      </c>
      <c r="PT121" s="2" t="s">
        <v>202</v>
      </c>
      <c r="PU121" s="2" t="s">
        <v>202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253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202</v>
      </c>
      <c r="QP121" s="2" t="s">
        <v>202</v>
      </c>
      <c r="QQ121" s="2" t="s">
        <v>202</v>
      </c>
      <c r="QR121" s="2" t="s">
        <v>202</v>
      </c>
      <c r="QS121" s="2" t="s">
        <v>202</v>
      </c>
      <c r="QT121" s="2" t="s">
        <v>202</v>
      </c>
      <c r="QU121" s="4">
        <v>161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>
        <v>130</v>
      </c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1794</v>
      </c>
      <c r="B122" s="2" t="s">
        <v>191</v>
      </c>
      <c r="C122" s="2" t="s">
        <v>192</v>
      </c>
      <c r="D122" s="2" t="s">
        <v>1659</v>
      </c>
      <c r="E122" s="2" t="s">
        <v>1660</v>
      </c>
      <c r="F122" s="2" t="s">
        <v>698</v>
      </c>
      <c r="G122" s="2" t="s">
        <v>698</v>
      </c>
      <c r="H122" s="2" t="s">
        <v>698</v>
      </c>
      <c r="I122" s="2" t="s">
        <v>1769</v>
      </c>
      <c r="J122" s="2" t="s">
        <v>197</v>
      </c>
      <c r="K122" s="2" t="s">
        <v>393</v>
      </c>
      <c r="L122" s="3">
        <v>55</v>
      </c>
      <c r="M122" s="3">
        <v>57.75</v>
      </c>
      <c r="N122" s="3">
        <v>109.99</v>
      </c>
      <c r="O122" s="2" t="s">
        <v>199</v>
      </c>
      <c r="P122" s="2" t="s">
        <v>394</v>
      </c>
      <c r="Q122" s="2" t="s">
        <v>201</v>
      </c>
      <c r="R122" s="2" t="s">
        <v>202</v>
      </c>
      <c r="S122" s="2" t="s">
        <v>741</v>
      </c>
      <c r="T122" s="2" t="s">
        <v>204</v>
      </c>
      <c r="U122" s="2" t="s">
        <v>205</v>
      </c>
      <c r="V122" s="2" t="s">
        <v>701</v>
      </c>
      <c r="W122" s="2" t="s">
        <v>702</v>
      </c>
      <c r="X122" s="2" t="s">
        <v>703</v>
      </c>
      <c r="Y122" s="2" t="s">
        <v>955</v>
      </c>
      <c r="Z122" s="4">
        <v>120</v>
      </c>
      <c r="AA122" s="4">
        <f>=ROUNDDOWN(15,0)</f>
      </c>
      <c r="AB122" s="5">
        <v>8</v>
      </c>
      <c r="AC122" s="2" t="s">
        <v>202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6</v>
      </c>
      <c r="AQ122" s="8">
        <v>252.06</v>
      </c>
      <c r="AR122" s="4">
        <v>1</v>
      </c>
      <c r="AS122" s="8">
        <v>63.24</v>
      </c>
      <c r="AT122" s="7">
        <v>5</v>
      </c>
      <c r="AU122" s="7">
        <v>2.9858</v>
      </c>
      <c r="AV122" s="4">
        <v>8</v>
      </c>
      <c r="AW122" s="8">
        <v>373.67</v>
      </c>
      <c r="AX122" s="4">
        <v>3</v>
      </c>
      <c r="AY122" s="8">
        <v>215.64</v>
      </c>
      <c r="AZ122" s="7">
        <v>1.6667</v>
      </c>
      <c r="BA122" s="7">
        <v>0.7328</v>
      </c>
      <c r="BB122" s="7">
        <v>0.6746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>
        <v>0.1497</v>
      </c>
      <c r="BJ122" s="4">
        <v>6</v>
      </c>
      <c r="BK122" s="8">
        <v>252.06</v>
      </c>
      <c r="BL122" s="2" t="s">
        <v>1751</v>
      </c>
      <c r="BM122" s="7">
        <v>1</v>
      </c>
      <c r="BN122" s="7">
        <v>1</v>
      </c>
      <c r="BO122" s="4">
        <v>5</v>
      </c>
      <c r="BP122" s="8">
        <v>189.7</v>
      </c>
      <c r="BQ122" s="4">
        <v>1</v>
      </c>
      <c r="BR122" s="8">
        <v>63.24</v>
      </c>
      <c r="BS122" s="7">
        <v>4</v>
      </c>
      <c r="BT122" s="7">
        <v>1.9997</v>
      </c>
      <c r="BU122" s="2" t="s">
        <v>212</v>
      </c>
      <c r="BV122" s="2" t="s">
        <v>199</v>
      </c>
      <c r="BW122" s="2" t="s">
        <v>202</v>
      </c>
      <c r="BX122" s="2" t="s">
        <v>1262</v>
      </c>
      <c r="BY122" s="2" t="s">
        <v>214</v>
      </c>
      <c r="BZ122" s="2" t="s">
        <v>202</v>
      </c>
      <c r="CA122" s="4"/>
      <c r="CB122" s="8"/>
      <c r="CC122" s="4"/>
      <c r="CD122" s="8"/>
      <c r="CE122" s="7"/>
      <c r="CF122" s="7"/>
      <c r="CG122" s="2" t="s">
        <v>212</v>
      </c>
      <c r="CH122" s="2" t="s">
        <v>199</v>
      </c>
      <c r="CI122" s="2" t="s">
        <v>723</v>
      </c>
      <c r="CJ122" s="2" t="s">
        <v>1463</v>
      </c>
      <c r="CK122" s="2" t="s">
        <v>214</v>
      </c>
      <c r="CL122" s="2" t="s">
        <v>202</v>
      </c>
      <c r="CM122" s="4">
        <v>1</v>
      </c>
      <c r="CN122" s="8">
        <v>62.36</v>
      </c>
      <c r="CO122" s="4"/>
      <c r="CP122" s="8"/>
      <c r="CQ122" s="7"/>
      <c r="CR122" s="7"/>
      <c r="CS122" s="2" t="s">
        <v>212</v>
      </c>
      <c r="CT122" s="2" t="s">
        <v>199</v>
      </c>
      <c r="CU122" s="2" t="s">
        <v>746</v>
      </c>
      <c r="CV122" s="2" t="s">
        <v>1795</v>
      </c>
      <c r="CW122" s="2" t="s">
        <v>214</v>
      </c>
      <c r="CX122" s="2" t="s">
        <v>202</v>
      </c>
      <c r="CY122" s="4"/>
      <c r="CZ122" s="8"/>
      <c r="DA122" s="4"/>
      <c r="DB122" s="8"/>
      <c r="DC122" s="7"/>
      <c r="DD122" s="7"/>
      <c r="DE122" s="2" t="s">
        <v>212</v>
      </c>
      <c r="DF122" s="2" t="s">
        <v>199</v>
      </c>
      <c r="DG122" s="2" t="s">
        <v>964</v>
      </c>
      <c r="DH122" s="2" t="s">
        <v>761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964</v>
      </c>
      <c r="DT122" s="2" t="s">
        <v>513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1796</v>
      </c>
      <c r="EF122" s="2" t="s">
        <v>1797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964</v>
      </c>
      <c r="ER122" s="2" t="s">
        <v>729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713</v>
      </c>
      <c r="FD122" s="2" t="s">
        <v>346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231</v>
      </c>
      <c r="FN122" s="2" t="s">
        <v>199</v>
      </c>
      <c r="FO122" s="2" t="s">
        <v>202</v>
      </c>
      <c r="FP122" s="2" t="s">
        <v>202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253</v>
      </c>
      <c r="FZ122" s="2" t="s">
        <v>199</v>
      </c>
      <c r="GA122" s="2" t="s">
        <v>202</v>
      </c>
      <c r="GB122" s="2" t="s">
        <v>202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231</v>
      </c>
      <c r="GL122" s="2" t="s">
        <v>199</v>
      </c>
      <c r="GM122" s="2" t="s">
        <v>202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253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964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231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253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212</v>
      </c>
      <c r="IT122" s="2" t="s">
        <v>199</v>
      </c>
      <c r="IU122" s="2" t="s">
        <v>754</v>
      </c>
      <c r="IV122" s="2" t="s">
        <v>1798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253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242</v>
      </c>
      <c r="JR122" s="2" t="s">
        <v>199</v>
      </c>
      <c r="JS122" s="2" t="s">
        <v>202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202</v>
      </c>
      <c r="KD122" s="2" t="s">
        <v>202</v>
      </c>
      <c r="KE122" s="2" t="s">
        <v>202</v>
      </c>
      <c r="KF122" s="2" t="s">
        <v>202</v>
      </c>
      <c r="KG122" s="2" t="s">
        <v>202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235</v>
      </c>
      <c r="KQ122" s="2" t="s">
        <v>755</v>
      </c>
      <c r="KR122" s="2" t="s">
        <v>1799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253</v>
      </c>
      <c r="LB122" s="2" t="s">
        <v>199</v>
      </c>
      <c r="LC122" s="2" t="s">
        <v>202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253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231</v>
      </c>
      <c r="LZ122" s="2" t="s">
        <v>199</v>
      </c>
      <c r="MA122" s="2" t="s">
        <v>202</v>
      </c>
      <c r="MB122" s="2" t="s">
        <v>202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253</v>
      </c>
      <c r="ML122" s="2" t="s">
        <v>199</v>
      </c>
      <c r="MM122" s="2" t="s">
        <v>202</v>
      </c>
      <c r="MN122" s="2" t="s">
        <v>202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253</v>
      </c>
      <c r="MX122" s="2" t="s">
        <v>199</v>
      </c>
      <c r="MY122" s="2" t="s">
        <v>202</v>
      </c>
      <c r="MZ122" s="2" t="s">
        <v>202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212</v>
      </c>
      <c r="NJ122" s="2" t="s">
        <v>250</v>
      </c>
      <c r="NK122" s="2" t="s">
        <v>964</v>
      </c>
      <c r="NL122" s="2" t="s">
        <v>1191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202</v>
      </c>
      <c r="NV122" s="2" t="s">
        <v>202</v>
      </c>
      <c r="NW122" s="2" t="s">
        <v>202</v>
      </c>
      <c r="NX122" s="2" t="s">
        <v>202</v>
      </c>
      <c r="NY122" s="2" t="s">
        <v>202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253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212</v>
      </c>
      <c r="OT122" s="2" t="s">
        <v>199</v>
      </c>
      <c r="OU122" s="2" t="s">
        <v>254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242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253</v>
      </c>
      <c r="PR122" s="2" t="s">
        <v>235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253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253</v>
      </c>
      <c r="QP122" s="2" t="s">
        <v>235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120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1800</v>
      </c>
      <c r="B123" s="2" t="s">
        <v>191</v>
      </c>
      <c r="C123" s="2" t="s">
        <v>192</v>
      </c>
      <c r="D123" s="2" t="s">
        <v>1659</v>
      </c>
      <c r="E123" s="2" t="s">
        <v>1660</v>
      </c>
      <c r="F123" s="2" t="s">
        <v>698</v>
      </c>
      <c r="G123" s="2" t="s">
        <v>698</v>
      </c>
      <c r="H123" s="2" t="s">
        <v>698</v>
      </c>
      <c r="I123" s="2" t="s">
        <v>1769</v>
      </c>
      <c r="J123" s="2" t="s">
        <v>256</v>
      </c>
      <c r="K123" s="2" t="s">
        <v>393</v>
      </c>
      <c r="L123" s="3">
        <v>70</v>
      </c>
      <c r="M123" s="3">
        <v>73.5</v>
      </c>
      <c r="N123" s="3">
        <v>139.99</v>
      </c>
      <c r="O123" s="2" t="s">
        <v>199</v>
      </c>
      <c r="P123" s="2" t="s">
        <v>394</v>
      </c>
      <c r="Q123" s="2" t="s">
        <v>201</v>
      </c>
      <c r="R123" s="2" t="s">
        <v>202</v>
      </c>
      <c r="S123" s="2" t="s">
        <v>741</v>
      </c>
      <c r="T123" s="2" t="s">
        <v>204</v>
      </c>
      <c r="U123" s="2" t="s">
        <v>205</v>
      </c>
      <c r="V123" s="2" t="s">
        <v>701</v>
      </c>
      <c r="W123" s="2" t="s">
        <v>702</v>
      </c>
      <c r="X123" s="2" t="s">
        <v>703</v>
      </c>
      <c r="Y123" s="2" t="s">
        <v>705</v>
      </c>
      <c r="Z123" s="4">
        <v>75</v>
      </c>
      <c r="AA123" s="4">
        <f>=ROUNDDOWN(18.75,0)</f>
      </c>
      <c r="AB123" s="5">
        <v>4</v>
      </c>
      <c r="AC123" s="2" t="s">
        <v>202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2</v>
      </c>
      <c r="AQ123" s="8">
        <v>121.61</v>
      </c>
      <c r="AR123" s="4">
        <v>2</v>
      </c>
      <c r="AS123" s="8">
        <v>152.4</v>
      </c>
      <c r="AT123" s="7"/>
      <c r="AU123" s="7">
        <v>-0.202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0.3254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2</v>
      </c>
      <c r="BK123" s="8">
        <v>121.61</v>
      </c>
      <c r="BL123" s="2" t="s">
        <v>1801</v>
      </c>
      <c r="BM123" s="7">
        <v>1</v>
      </c>
      <c r="BN123" s="7">
        <v>1</v>
      </c>
      <c r="BO123" s="4">
        <v>1</v>
      </c>
      <c r="BP123" s="8">
        <v>44.43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744</v>
      </c>
      <c r="BY123" s="2" t="s">
        <v>214</v>
      </c>
      <c r="BZ123" s="2" t="s">
        <v>202</v>
      </c>
      <c r="CA123" s="4"/>
      <c r="CB123" s="8"/>
      <c r="CC123" s="4"/>
      <c r="CD123" s="8"/>
      <c r="CE123" s="7"/>
      <c r="CF123" s="7"/>
      <c r="CG123" s="2" t="s">
        <v>212</v>
      </c>
      <c r="CH123" s="2" t="s">
        <v>199</v>
      </c>
      <c r="CI123" s="2" t="s">
        <v>705</v>
      </c>
      <c r="CJ123" s="2" t="s">
        <v>1802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746</v>
      </c>
      <c r="CV123" s="2" t="s">
        <v>504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705</v>
      </c>
      <c r="DH123" s="2" t="s">
        <v>248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705</v>
      </c>
      <c r="DT123" s="2" t="s">
        <v>1240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1035</v>
      </c>
      <c r="EF123" s="2" t="s">
        <v>1121</v>
      </c>
      <c r="EG123" s="2" t="s">
        <v>214</v>
      </c>
      <c r="EH123" s="2" t="s">
        <v>202</v>
      </c>
      <c r="EI123" s="4"/>
      <c r="EJ123" s="8"/>
      <c r="EK123" s="4">
        <v>2</v>
      </c>
      <c r="EL123" s="8">
        <v>152.4</v>
      </c>
      <c r="EM123" s="7">
        <v>-1</v>
      </c>
      <c r="EN123" s="7">
        <v>-1</v>
      </c>
      <c r="EO123" s="2" t="s">
        <v>212</v>
      </c>
      <c r="EP123" s="2" t="s">
        <v>199</v>
      </c>
      <c r="EQ123" s="2" t="s">
        <v>705</v>
      </c>
      <c r="ER123" s="2" t="s">
        <v>504</v>
      </c>
      <c r="ES123" s="2" t="s">
        <v>214</v>
      </c>
      <c r="ET123" s="2" t="s">
        <v>202</v>
      </c>
      <c r="EU123" s="4">
        <v>1</v>
      </c>
      <c r="EV123" s="8">
        <v>77.18</v>
      </c>
      <c r="EW123" s="4"/>
      <c r="EX123" s="8"/>
      <c r="EY123" s="7"/>
      <c r="EZ123" s="7"/>
      <c r="FA123" s="2" t="s">
        <v>212</v>
      </c>
      <c r="FB123" s="2" t="s">
        <v>199</v>
      </c>
      <c r="FC123" s="2" t="s">
        <v>1155</v>
      </c>
      <c r="FD123" s="2" t="s">
        <v>781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231</v>
      </c>
      <c r="FN123" s="2" t="s">
        <v>199</v>
      </c>
      <c r="FO123" s="2" t="s">
        <v>202</v>
      </c>
      <c r="FP123" s="2" t="s">
        <v>202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253</v>
      </c>
      <c r="FZ123" s="2" t="s">
        <v>199</v>
      </c>
      <c r="GA123" s="2" t="s">
        <v>202</v>
      </c>
      <c r="GB123" s="2" t="s">
        <v>202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231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253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212</v>
      </c>
      <c r="HJ123" s="2" t="s">
        <v>199</v>
      </c>
      <c r="HK123" s="2" t="s">
        <v>705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231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253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212</v>
      </c>
      <c r="IT123" s="2" t="s">
        <v>199</v>
      </c>
      <c r="IU123" s="2" t="s">
        <v>754</v>
      </c>
      <c r="IV123" s="2" t="s">
        <v>1803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253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242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202</v>
      </c>
      <c r="KD123" s="2" t="s">
        <v>202</v>
      </c>
      <c r="KE123" s="2" t="s">
        <v>202</v>
      </c>
      <c r="KF123" s="2" t="s">
        <v>202</v>
      </c>
      <c r="KG123" s="2" t="s">
        <v>202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235</v>
      </c>
      <c r="KQ123" s="2" t="s">
        <v>755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253</v>
      </c>
      <c r="LB123" s="2" t="s">
        <v>199</v>
      </c>
      <c r="LC123" s="2" t="s">
        <v>202</v>
      </c>
      <c r="LD123" s="2" t="s">
        <v>202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253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231</v>
      </c>
      <c r="LZ123" s="2" t="s">
        <v>199</v>
      </c>
      <c r="MA123" s="2" t="s">
        <v>202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253</v>
      </c>
      <c r="ML123" s="2" t="s">
        <v>199</v>
      </c>
      <c r="MM123" s="2" t="s">
        <v>202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253</v>
      </c>
      <c r="MX123" s="2" t="s">
        <v>199</v>
      </c>
      <c r="MY123" s="2" t="s">
        <v>202</v>
      </c>
      <c r="MZ123" s="2" t="s">
        <v>202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212</v>
      </c>
      <c r="NJ123" s="2" t="s">
        <v>250</v>
      </c>
      <c r="NK123" s="2" t="s">
        <v>705</v>
      </c>
      <c r="NL123" s="2" t="s">
        <v>1191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202</v>
      </c>
      <c r="NV123" s="2" t="s">
        <v>202</v>
      </c>
      <c r="NW123" s="2" t="s">
        <v>202</v>
      </c>
      <c r="NX123" s="2" t="s">
        <v>202</v>
      </c>
      <c r="NY123" s="2" t="s">
        <v>202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253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212</v>
      </c>
      <c r="OT123" s="2" t="s">
        <v>199</v>
      </c>
      <c r="OU123" s="2" t="s">
        <v>254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242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253</v>
      </c>
      <c r="PR123" s="2" t="s">
        <v>235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253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253</v>
      </c>
      <c r="QP123" s="2" t="s">
        <v>235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75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1804</v>
      </c>
      <c r="B124" s="2" t="s">
        <v>191</v>
      </c>
      <c r="C124" s="2" t="s">
        <v>192</v>
      </c>
      <c r="D124" s="2" t="s">
        <v>1659</v>
      </c>
      <c r="E124" s="2" t="s">
        <v>1660</v>
      </c>
      <c r="F124" s="2" t="s">
        <v>698</v>
      </c>
      <c r="G124" s="2" t="s">
        <v>698</v>
      </c>
      <c r="H124" s="2" t="s">
        <v>698</v>
      </c>
      <c r="I124" s="2" t="s">
        <v>1769</v>
      </c>
      <c r="J124" s="2" t="s">
        <v>197</v>
      </c>
      <c r="K124" s="2" t="s">
        <v>198</v>
      </c>
      <c r="L124" s="3">
        <v>55</v>
      </c>
      <c r="M124" s="3">
        <v>57.74</v>
      </c>
      <c r="N124" s="3">
        <v>109.99</v>
      </c>
      <c r="O124" s="2" t="s">
        <v>199</v>
      </c>
      <c r="P124" s="2" t="s">
        <v>490</v>
      </c>
      <c r="Q124" s="2" t="s">
        <v>201</v>
      </c>
      <c r="R124" s="2" t="s">
        <v>202</v>
      </c>
      <c r="S124" s="2" t="s">
        <v>800</v>
      </c>
      <c r="T124" s="2" t="s">
        <v>204</v>
      </c>
      <c r="U124" s="2" t="s">
        <v>205</v>
      </c>
      <c r="V124" s="2" t="s">
        <v>701</v>
      </c>
      <c r="W124" s="2" t="s">
        <v>702</v>
      </c>
      <c r="X124" s="2" t="s">
        <v>703</v>
      </c>
      <c r="Y124" s="2" t="s">
        <v>770</v>
      </c>
      <c r="Z124" s="4">
        <v>119</v>
      </c>
      <c r="AA124" s="4">
        <f>=ROUNDDOWN(26.4444444444444,0)</f>
      </c>
      <c r="AB124" s="5">
        <v>4.5</v>
      </c>
      <c r="AC124" s="2" t="s">
        <v>801</v>
      </c>
      <c r="AD124" s="4">
        <v>179</v>
      </c>
      <c r="AE124" s="4">
        <v>179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2</v>
      </c>
      <c r="AQ124" s="8">
        <v>122.44</v>
      </c>
      <c r="AR124" s="4">
        <v>10</v>
      </c>
      <c r="AS124" s="8">
        <v>615.88</v>
      </c>
      <c r="AT124" s="7">
        <v>-0.8</v>
      </c>
      <c r="AU124" s="7">
        <v>-0.8012</v>
      </c>
      <c r="AV124" s="4">
        <v>3</v>
      </c>
      <c r="AW124" s="8">
        <v>201.81</v>
      </c>
      <c r="AX124" s="4">
        <v>13</v>
      </c>
      <c r="AY124" s="8">
        <v>839.06</v>
      </c>
      <c r="AZ124" s="7">
        <v>-0.7692</v>
      </c>
      <c r="BA124" s="7">
        <v>-0.7595</v>
      </c>
      <c r="BB124" s="7">
        <v>0.6067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>
        <v>0.0809</v>
      </c>
      <c r="BJ124" s="4">
        <v>2</v>
      </c>
      <c r="BK124" s="8">
        <v>122.44</v>
      </c>
      <c r="BL124" s="2" t="s">
        <v>912</v>
      </c>
      <c r="BM124" s="7">
        <v>1</v>
      </c>
      <c r="BN124" s="7">
        <v>1</v>
      </c>
      <c r="BO124" s="4">
        <v>1</v>
      </c>
      <c r="BP124" s="8">
        <v>60.08</v>
      </c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2" t="s">
        <v>202</v>
      </c>
      <c r="CA124" s="4"/>
      <c r="CB124" s="8"/>
      <c r="CC124" s="4">
        <v>2</v>
      </c>
      <c r="CD124" s="8">
        <v>121.96</v>
      </c>
      <c r="CE124" s="7">
        <v>-1</v>
      </c>
      <c r="CF124" s="7">
        <v>-1</v>
      </c>
      <c r="CG124" s="2" t="s">
        <v>212</v>
      </c>
      <c r="CH124" s="2" t="s">
        <v>199</v>
      </c>
      <c r="CI124" s="2" t="s">
        <v>349</v>
      </c>
      <c r="CJ124" s="2" t="s">
        <v>1805</v>
      </c>
      <c r="CK124" s="2" t="s">
        <v>214</v>
      </c>
      <c r="CL124" s="2" t="s">
        <v>202</v>
      </c>
      <c r="CM124" s="4">
        <v>1</v>
      </c>
      <c r="CN124" s="8">
        <v>62.36</v>
      </c>
      <c r="CO124" s="4">
        <v>6</v>
      </c>
      <c r="CP124" s="8">
        <v>374.16</v>
      </c>
      <c r="CQ124" s="7">
        <v>-0.8333</v>
      </c>
      <c r="CR124" s="7">
        <v>-0.8333</v>
      </c>
      <c r="CS124" s="2" t="s">
        <v>212</v>
      </c>
      <c r="CT124" s="2" t="s">
        <v>199</v>
      </c>
      <c r="CU124" s="2" t="s">
        <v>359</v>
      </c>
      <c r="CV124" s="2" t="s">
        <v>356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775</v>
      </c>
      <c r="DH124" s="2" t="s">
        <v>1310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777</v>
      </c>
      <c r="DT124" s="2" t="s">
        <v>1806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778</v>
      </c>
      <c r="EF124" s="2" t="s">
        <v>1807</v>
      </c>
      <c r="EG124" s="2" t="s">
        <v>214</v>
      </c>
      <c r="EH124" s="2" t="s">
        <v>202</v>
      </c>
      <c r="EI124" s="4"/>
      <c r="EJ124" s="8"/>
      <c r="EK124" s="4">
        <v>2</v>
      </c>
      <c r="EL124" s="8">
        <v>119.76</v>
      </c>
      <c r="EM124" s="7">
        <v>-1</v>
      </c>
      <c r="EN124" s="7">
        <v>-1</v>
      </c>
      <c r="EO124" s="2" t="s">
        <v>212</v>
      </c>
      <c r="EP124" s="2" t="s">
        <v>199</v>
      </c>
      <c r="EQ124" s="2" t="s">
        <v>780</v>
      </c>
      <c r="ER124" s="2" t="s">
        <v>791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754</v>
      </c>
      <c r="FD124" s="2" t="s">
        <v>1785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231</v>
      </c>
      <c r="FN124" s="2" t="s">
        <v>199</v>
      </c>
      <c r="FO124" s="2" t="s">
        <v>202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363</v>
      </c>
      <c r="GB124" s="2" t="s">
        <v>1808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231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253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212</v>
      </c>
      <c r="HJ124" s="2" t="s">
        <v>199</v>
      </c>
      <c r="HK124" s="2" t="s">
        <v>240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253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253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212</v>
      </c>
      <c r="IT124" s="2" t="s">
        <v>199</v>
      </c>
      <c r="IU124" s="2" t="s">
        <v>594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253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242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202</v>
      </c>
      <c r="KD124" s="2" t="s">
        <v>202</v>
      </c>
      <c r="KE124" s="2" t="s">
        <v>202</v>
      </c>
      <c r="KF124" s="2" t="s">
        <v>202</v>
      </c>
      <c r="KG124" s="2" t="s">
        <v>202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212</v>
      </c>
      <c r="KP124" s="2" t="s">
        <v>235</v>
      </c>
      <c r="KQ124" s="2" t="s">
        <v>373</v>
      </c>
      <c r="KR124" s="2" t="s">
        <v>1809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235</v>
      </c>
      <c r="LC124" s="2" t="s">
        <v>408</v>
      </c>
      <c r="LD124" s="2" t="s">
        <v>1810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253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231</v>
      </c>
      <c r="LZ124" s="2" t="s">
        <v>199</v>
      </c>
      <c r="MA124" s="2" t="s">
        <v>202</v>
      </c>
      <c r="MB124" s="2" t="s">
        <v>202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253</v>
      </c>
      <c r="ML124" s="2" t="s">
        <v>199</v>
      </c>
      <c r="MM124" s="2" t="s">
        <v>202</v>
      </c>
      <c r="MN124" s="2" t="s">
        <v>202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253</v>
      </c>
      <c r="MX124" s="2" t="s">
        <v>199</v>
      </c>
      <c r="MY124" s="2" t="s">
        <v>202</v>
      </c>
      <c r="MZ124" s="2" t="s">
        <v>202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212</v>
      </c>
      <c r="NJ124" s="2" t="s">
        <v>250</v>
      </c>
      <c r="NK124" s="2" t="s">
        <v>1693</v>
      </c>
      <c r="NL124" s="2" t="s">
        <v>1811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253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253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212</v>
      </c>
      <c r="OT124" s="2" t="s">
        <v>199</v>
      </c>
      <c r="OU124" s="2" t="s">
        <v>254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242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202</v>
      </c>
      <c r="PR124" s="2" t="s">
        <v>202</v>
      </c>
      <c r="PS124" s="2" t="s">
        <v>202</v>
      </c>
      <c r="PT124" s="2" t="s">
        <v>202</v>
      </c>
      <c r="PU124" s="2" t="s">
        <v>202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253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202</v>
      </c>
      <c r="QP124" s="2" t="s">
        <v>202</v>
      </c>
      <c r="QQ124" s="2" t="s">
        <v>202</v>
      </c>
      <c r="QR124" s="2" t="s">
        <v>202</v>
      </c>
      <c r="QS124" s="2" t="s">
        <v>202</v>
      </c>
      <c r="QT124" s="2" t="s">
        <v>202</v>
      </c>
      <c r="QU124" s="4">
        <v>119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>
        <v>179</v>
      </c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1812</v>
      </c>
      <c r="B125" s="2" t="s">
        <v>191</v>
      </c>
      <c r="C125" s="2" t="s">
        <v>192</v>
      </c>
      <c r="D125" s="2" t="s">
        <v>1659</v>
      </c>
      <c r="E125" s="2" t="s">
        <v>1660</v>
      </c>
      <c r="F125" s="2" t="s">
        <v>698</v>
      </c>
      <c r="G125" s="2" t="s">
        <v>698</v>
      </c>
      <c r="H125" s="2" t="s">
        <v>698</v>
      </c>
      <c r="I125" s="2" t="s">
        <v>1769</v>
      </c>
      <c r="J125" s="2" t="s">
        <v>256</v>
      </c>
      <c r="K125" s="2" t="s">
        <v>198</v>
      </c>
      <c r="L125" s="3">
        <v>70</v>
      </c>
      <c r="M125" s="3">
        <v>73.49</v>
      </c>
      <c r="N125" s="3">
        <v>139.99</v>
      </c>
      <c r="O125" s="2" t="s">
        <v>199</v>
      </c>
      <c r="P125" s="2" t="s">
        <v>490</v>
      </c>
      <c r="Q125" s="2" t="s">
        <v>201</v>
      </c>
      <c r="R125" s="2" t="s">
        <v>202</v>
      </c>
      <c r="S125" s="2" t="s">
        <v>800</v>
      </c>
      <c r="T125" s="2" t="s">
        <v>204</v>
      </c>
      <c r="U125" s="2" t="s">
        <v>205</v>
      </c>
      <c r="V125" s="2" t="s">
        <v>701</v>
      </c>
      <c r="W125" s="2" t="s">
        <v>702</v>
      </c>
      <c r="X125" s="2" t="s">
        <v>703</v>
      </c>
      <c r="Y125" s="2" t="s">
        <v>770</v>
      </c>
      <c r="Z125" s="4">
        <v>145</v>
      </c>
      <c r="AA125" s="4">
        <f>=ROUNDDOWN(29,0)</f>
      </c>
      <c r="AB125" s="5">
        <v>5</v>
      </c>
      <c r="AC125" s="2" t="s">
        <v>801</v>
      </c>
      <c r="AD125" s="4">
        <v>96</v>
      </c>
      <c r="AE125" s="4">
        <v>96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1</v>
      </c>
      <c r="AQ125" s="8">
        <v>79.37</v>
      </c>
      <c r="AR125" s="4">
        <v>3</v>
      </c>
      <c r="AS125" s="8">
        <v>223.18</v>
      </c>
      <c r="AT125" s="7">
        <v>-0.6667</v>
      </c>
      <c r="AU125" s="7">
        <v>-0.6444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>
        <v>0.3933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>
        <v>1</v>
      </c>
      <c r="BK125" s="8">
        <v>79.37</v>
      </c>
      <c r="BL125" s="2" t="s">
        <v>1813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199</v>
      </c>
      <c r="CI125" s="2" t="s">
        <v>349</v>
      </c>
      <c r="CJ125" s="2" t="s">
        <v>381</v>
      </c>
      <c r="CK125" s="2" t="s">
        <v>214</v>
      </c>
      <c r="CL125" s="2" t="s">
        <v>202</v>
      </c>
      <c r="CM125" s="4">
        <v>1</v>
      </c>
      <c r="CN125" s="8">
        <v>79.37</v>
      </c>
      <c r="CO125" s="4"/>
      <c r="CP125" s="8"/>
      <c r="CQ125" s="7"/>
      <c r="CR125" s="7"/>
      <c r="CS125" s="2" t="s">
        <v>212</v>
      </c>
      <c r="CT125" s="2" t="s">
        <v>199</v>
      </c>
      <c r="CU125" s="2" t="s">
        <v>359</v>
      </c>
      <c r="CV125" s="2" t="s">
        <v>391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199</v>
      </c>
      <c r="DG125" s="2" t="s">
        <v>775</v>
      </c>
      <c r="DH125" s="2" t="s">
        <v>781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199</v>
      </c>
      <c r="DS125" s="2" t="s">
        <v>777</v>
      </c>
      <c r="DT125" s="2" t="s">
        <v>913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199</v>
      </c>
      <c r="EE125" s="2" t="s">
        <v>778</v>
      </c>
      <c r="EF125" s="2" t="s">
        <v>1185</v>
      </c>
      <c r="EG125" s="2" t="s">
        <v>214</v>
      </c>
      <c r="EH125" s="2" t="s">
        <v>202</v>
      </c>
      <c r="EI125" s="4"/>
      <c r="EJ125" s="8"/>
      <c r="EK125" s="4">
        <v>1</v>
      </c>
      <c r="EL125" s="8">
        <v>76.2</v>
      </c>
      <c r="EM125" s="7">
        <v>-1</v>
      </c>
      <c r="EN125" s="7">
        <v>-1</v>
      </c>
      <c r="EO125" s="2" t="s">
        <v>212</v>
      </c>
      <c r="EP125" s="2" t="s">
        <v>199</v>
      </c>
      <c r="EQ125" s="2" t="s">
        <v>780</v>
      </c>
      <c r="ER125" s="2" t="s">
        <v>781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199</v>
      </c>
      <c r="FC125" s="2" t="s">
        <v>754</v>
      </c>
      <c r="FD125" s="2" t="s">
        <v>792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231</v>
      </c>
      <c r="FN125" s="2" t="s">
        <v>199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212</v>
      </c>
      <c r="FZ125" s="2" t="s">
        <v>199</v>
      </c>
      <c r="GA125" s="2" t="s">
        <v>363</v>
      </c>
      <c r="GB125" s="2" t="s">
        <v>1180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231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253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212</v>
      </c>
      <c r="HJ125" s="2" t="s">
        <v>199</v>
      </c>
      <c r="HK125" s="2" t="s">
        <v>240</v>
      </c>
      <c r="HL125" s="2" t="s">
        <v>1814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253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253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212</v>
      </c>
      <c r="IT125" s="2" t="s">
        <v>199</v>
      </c>
      <c r="IU125" s="2" t="s">
        <v>370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253</v>
      </c>
      <c r="JF125" s="2" t="s">
        <v>199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242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202</v>
      </c>
      <c r="KD125" s="2" t="s">
        <v>202</v>
      </c>
      <c r="KE125" s="2" t="s">
        <v>202</v>
      </c>
      <c r="KF125" s="2" t="s">
        <v>202</v>
      </c>
      <c r="KG125" s="2" t="s">
        <v>202</v>
      </c>
      <c r="KH125" s="2" t="s">
        <v>202</v>
      </c>
      <c r="KI125" s="4"/>
      <c r="KJ125" s="8"/>
      <c r="KK125" s="4">
        <v>2</v>
      </c>
      <c r="KL125" s="8">
        <v>146.98</v>
      </c>
      <c r="KM125" s="7">
        <v>-1</v>
      </c>
      <c r="KN125" s="7">
        <v>-1</v>
      </c>
      <c r="KO125" s="2" t="s">
        <v>212</v>
      </c>
      <c r="KP125" s="2" t="s">
        <v>235</v>
      </c>
      <c r="KQ125" s="2" t="s">
        <v>373</v>
      </c>
      <c r="KR125" s="2" t="s">
        <v>861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235</v>
      </c>
      <c r="LC125" s="2" t="s">
        <v>408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253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231</v>
      </c>
      <c r="LZ125" s="2" t="s">
        <v>199</v>
      </c>
      <c r="MA125" s="2" t="s">
        <v>202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253</v>
      </c>
      <c r="ML125" s="2" t="s">
        <v>199</v>
      </c>
      <c r="MM125" s="2" t="s">
        <v>202</v>
      </c>
      <c r="MN125" s="2" t="s">
        <v>202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253</v>
      </c>
      <c r="MX125" s="2" t="s">
        <v>199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212</v>
      </c>
      <c r="NJ125" s="2" t="s">
        <v>250</v>
      </c>
      <c r="NK125" s="2" t="s">
        <v>1693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253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253</v>
      </c>
      <c r="OH125" s="2" t="s">
        <v>199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212</v>
      </c>
      <c r="OT125" s="2" t="s">
        <v>199</v>
      </c>
      <c r="OU125" s="2" t="s">
        <v>254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242</v>
      </c>
      <c r="PF125" s="2" t="s">
        <v>199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202</v>
      </c>
      <c r="PR125" s="2" t="s">
        <v>202</v>
      </c>
      <c r="PS125" s="2" t="s">
        <v>202</v>
      </c>
      <c r="PT125" s="2" t="s">
        <v>202</v>
      </c>
      <c r="PU125" s="2" t="s">
        <v>202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253</v>
      </c>
      <c r="QD125" s="2" t="s">
        <v>199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202</v>
      </c>
      <c r="QP125" s="2" t="s">
        <v>202</v>
      </c>
      <c r="QQ125" s="2" t="s">
        <v>202</v>
      </c>
      <c r="QR125" s="2" t="s">
        <v>202</v>
      </c>
      <c r="QS125" s="2" t="s">
        <v>202</v>
      </c>
      <c r="QT125" s="2" t="s">
        <v>202</v>
      </c>
      <c r="QU125" s="4">
        <v>145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96</v>
      </c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</row>
    <row r="126">
      <c r="A126" s="2" t="s">
        <v>1815</v>
      </c>
      <c r="B126" s="2" t="s">
        <v>191</v>
      </c>
      <c r="C126" s="2" t="s">
        <v>192</v>
      </c>
      <c r="D126" s="2" t="s">
        <v>1659</v>
      </c>
      <c r="E126" s="2" t="s">
        <v>1660</v>
      </c>
      <c r="F126" s="2" t="s">
        <v>569</v>
      </c>
      <c r="G126" s="2" t="s">
        <v>569</v>
      </c>
      <c r="H126" s="2" t="s">
        <v>569</v>
      </c>
      <c r="I126" s="2" t="s">
        <v>1816</v>
      </c>
      <c r="J126" s="2" t="s">
        <v>197</v>
      </c>
      <c r="K126" s="2" t="s">
        <v>621</v>
      </c>
      <c r="L126" s="3">
        <v>44.1</v>
      </c>
      <c r="M126" s="3">
        <v>46.3</v>
      </c>
      <c r="N126" s="3">
        <v>89.99</v>
      </c>
      <c r="O126" s="2" t="s">
        <v>199</v>
      </c>
      <c r="P126" s="2" t="s">
        <v>490</v>
      </c>
      <c r="Q126" s="2" t="s">
        <v>201</v>
      </c>
      <c r="R126" s="2" t="s">
        <v>202</v>
      </c>
      <c r="S126" s="2" t="s">
        <v>622</v>
      </c>
      <c r="T126" s="2" t="s">
        <v>204</v>
      </c>
      <c r="U126" s="2" t="s">
        <v>205</v>
      </c>
      <c r="V126" s="2" t="s">
        <v>574</v>
      </c>
      <c r="W126" s="2" t="s">
        <v>430</v>
      </c>
      <c r="X126" s="2" t="s">
        <v>575</v>
      </c>
      <c r="Y126" s="2" t="s">
        <v>576</v>
      </c>
      <c r="Z126" s="4">
        <v>150</v>
      </c>
      <c r="AA126" s="4">
        <f>=ROUNDDOWN(15,0)</f>
      </c>
      <c r="AB126" s="5">
        <v>10</v>
      </c>
      <c r="AC126" s="2" t="s">
        <v>187</v>
      </c>
      <c r="AD126" s="4">
        <v>280</v>
      </c>
      <c r="AE126" s="4">
        <v>360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15</v>
      </c>
      <c r="AQ126" s="8">
        <v>785.29</v>
      </c>
      <c r="AR126" s="4">
        <v>1</v>
      </c>
      <c r="AS126" s="8">
        <v>47.93</v>
      </c>
      <c r="AT126" s="7">
        <v>14</v>
      </c>
      <c r="AU126" s="7">
        <v>15.3841</v>
      </c>
      <c r="AV126" s="4">
        <v>16</v>
      </c>
      <c r="AW126" s="8">
        <v>853.02</v>
      </c>
      <c r="AX126" s="4">
        <v>10</v>
      </c>
      <c r="AY126" s="8">
        <v>677.75</v>
      </c>
      <c r="AZ126" s="7">
        <v>0.6</v>
      </c>
      <c r="BA126" s="7">
        <v>0.2586</v>
      </c>
      <c r="BB126" s="7">
        <v>0.9206</v>
      </c>
      <c r="BC126" s="4">
        <v>23</v>
      </c>
      <c r="BD126" s="8">
        <v>1226.26</v>
      </c>
      <c r="BE126" s="4">
        <v>27</v>
      </c>
      <c r="BF126" s="8">
        <v>1747.74</v>
      </c>
      <c r="BG126" s="7">
        <v>-0.1481</v>
      </c>
      <c r="BH126" s="7">
        <v>-0.2984</v>
      </c>
      <c r="BI126" s="7">
        <v>0.6956</v>
      </c>
      <c r="BJ126" s="4">
        <v>15</v>
      </c>
      <c r="BK126" s="8">
        <v>785.29</v>
      </c>
      <c r="BL126" s="2" t="s">
        <v>1817</v>
      </c>
      <c r="BM126" s="7">
        <v>1</v>
      </c>
      <c r="BN126" s="7">
        <v>1</v>
      </c>
      <c r="BO126" s="4">
        <v>14</v>
      </c>
      <c r="BP126" s="8">
        <v>738.5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625</v>
      </c>
      <c r="BY126" s="2" t="s">
        <v>214</v>
      </c>
      <c r="BZ126" s="2" t="s">
        <v>202</v>
      </c>
      <c r="CA126" s="4">
        <v>1</v>
      </c>
      <c r="CB126" s="8">
        <v>46.79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579</v>
      </c>
      <c r="CJ126" s="2" t="s">
        <v>652</v>
      </c>
      <c r="CK126" s="2" t="s">
        <v>214</v>
      </c>
      <c r="CL126" s="2" t="s">
        <v>202</v>
      </c>
      <c r="CM126" s="4"/>
      <c r="CN126" s="8"/>
      <c r="CO126" s="4"/>
      <c r="CP126" s="8"/>
      <c r="CQ126" s="7"/>
      <c r="CR126" s="7"/>
      <c r="CS126" s="2" t="s">
        <v>212</v>
      </c>
      <c r="CT126" s="2" t="s">
        <v>199</v>
      </c>
      <c r="CU126" s="2" t="s">
        <v>435</v>
      </c>
      <c r="CV126" s="2" t="s">
        <v>296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585</v>
      </c>
      <c r="DH126" s="2" t="s">
        <v>657</v>
      </c>
      <c r="DI126" s="2" t="s">
        <v>214</v>
      </c>
      <c r="DJ126" s="2" t="s">
        <v>202</v>
      </c>
      <c r="DK126" s="4"/>
      <c r="DL126" s="8"/>
      <c r="DM126" s="4"/>
      <c r="DN126" s="8"/>
      <c r="DO126" s="7"/>
      <c r="DP126" s="7"/>
      <c r="DQ126" s="2" t="s">
        <v>212</v>
      </c>
      <c r="DR126" s="2" t="s">
        <v>199</v>
      </c>
      <c r="DS126" s="2" t="s">
        <v>585</v>
      </c>
      <c r="DT126" s="2" t="s">
        <v>659</v>
      </c>
      <c r="DU126" s="2" t="s">
        <v>214</v>
      </c>
      <c r="DV126" s="2" t="s">
        <v>202</v>
      </c>
      <c r="DW126" s="4"/>
      <c r="DX126" s="8"/>
      <c r="DY126" s="4"/>
      <c r="DZ126" s="8"/>
      <c r="EA126" s="7"/>
      <c r="EB126" s="7"/>
      <c r="EC126" s="2" t="s">
        <v>212</v>
      </c>
      <c r="ED126" s="2" t="s">
        <v>199</v>
      </c>
      <c r="EE126" s="2" t="s">
        <v>585</v>
      </c>
      <c r="EF126" s="2" t="s">
        <v>1818</v>
      </c>
      <c r="EG126" s="2" t="s">
        <v>214</v>
      </c>
      <c r="EH126" s="2" t="s">
        <v>202</v>
      </c>
      <c r="EI126" s="4"/>
      <c r="EJ126" s="8"/>
      <c r="EK126" s="4">
        <v>1</v>
      </c>
      <c r="EL126" s="8">
        <v>47.93</v>
      </c>
      <c r="EM126" s="7">
        <v>-1</v>
      </c>
      <c r="EN126" s="7">
        <v>-1</v>
      </c>
      <c r="EO126" s="2" t="s">
        <v>212</v>
      </c>
      <c r="EP126" s="2" t="s">
        <v>199</v>
      </c>
      <c r="EQ126" s="2" t="s">
        <v>585</v>
      </c>
      <c r="ER126" s="2" t="s">
        <v>1819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199</v>
      </c>
      <c r="FC126" s="2" t="s">
        <v>585</v>
      </c>
      <c r="FD126" s="2" t="s">
        <v>1820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658</v>
      </c>
      <c r="FP126" s="2" t="s">
        <v>1821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235</v>
      </c>
      <c r="GA126" s="2" t="s">
        <v>634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231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253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585</v>
      </c>
      <c r="HL126" s="2" t="s">
        <v>1822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404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212</v>
      </c>
      <c r="IH126" s="2" t="s">
        <v>199</v>
      </c>
      <c r="II126" s="2" t="s">
        <v>238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199</v>
      </c>
      <c r="IU126" s="2" t="s">
        <v>486</v>
      </c>
      <c r="IV126" s="2" t="s">
        <v>1823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253</v>
      </c>
      <c r="JF126" s="2" t="s">
        <v>199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242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202</v>
      </c>
      <c r="KD126" s="2" t="s">
        <v>202</v>
      </c>
      <c r="KE126" s="2" t="s">
        <v>202</v>
      </c>
      <c r="KF126" s="2" t="s">
        <v>202</v>
      </c>
      <c r="KG126" s="2" t="s">
        <v>202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212</v>
      </c>
      <c r="KP126" s="2" t="s">
        <v>235</v>
      </c>
      <c r="KQ126" s="2" t="s">
        <v>320</v>
      </c>
      <c r="KR126" s="2" t="s">
        <v>1003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235</v>
      </c>
      <c r="LC126" s="2" t="s">
        <v>512</v>
      </c>
      <c r="LD126" s="2" t="s">
        <v>887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212</v>
      </c>
      <c r="LN126" s="2" t="s">
        <v>199</v>
      </c>
      <c r="LO126" s="2" t="s">
        <v>643</v>
      </c>
      <c r="LP126" s="2" t="s">
        <v>1824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231</v>
      </c>
      <c r="LZ126" s="2" t="s">
        <v>199</v>
      </c>
      <c r="MA126" s="2" t="s">
        <v>599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231</v>
      </c>
      <c r="ML126" s="2" t="s">
        <v>199</v>
      </c>
      <c r="MM126" s="2" t="s">
        <v>202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253</v>
      </c>
      <c r="MX126" s="2" t="s">
        <v>199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212</v>
      </c>
      <c r="NJ126" s="2" t="s">
        <v>250</v>
      </c>
      <c r="NK126" s="2" t="s">
        <v>646</v>
      </c>
      <c r="NL126" s="2" t="s">
        <v>1825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202</v>
      </c>
      <c r="NV126" s="2" t="s">
        <v>202</v>
      </c>
      <c r="NW126" s="2" t="s">
        <v>202</v>
      </c>
      <c r="NX126" s="2" t="s">
        <v>202</v>
      </c>
      <c r="NY126" s="2" t="s">
        <v>202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231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212</v>
      </c>
      <c r="OT126" s="2" t="s">
        <v>199</v>
      </c>
      <c r="OU126" s="2" t="s">
        <v>254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202</v>
      </c>
      <c r="PF126" s="2" t="s">
        <v>202</v>
      </c>
      <c r="PG126" s="2" t="s">
        <v>202</v>
      </c>
      <c r="PH126" s="2" t="s">
        <v>202</v>
      </c>
      <c r="PI126" s="2" t="s">
        <v>202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212</v>
      </c>
      <c r="PR126" s="2" t="s">
        <v>235</v>
      </c>
      <c r="PS126" s="2" t="s">
        <v>1826</v>
      </c>
      <c r="PT126" s="2" t="s">
        <v>1564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202</v>
      </c>
      <c r="QD126" s="2" t="s">
        <v>202</v>
      </c>
      <c r="QE126" s="2" t="s">
        <v>202</v>
      </c>
      <c r="QF126" s="2" t="s">
        <v>202</v>
      </c>
      <c r="QG126" s="2" t="s">
        <v>202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212</v>
      </c>
      <c r="QP126" s="2" t="s">
        <v>235</v>
      </c>
      <c r="QQ126" s="2" t="s">
        <v>1491</v>
      </c>
      <c r="QR126" s="2" t="s">
        <v>321</v>
      </c>
      <c r="QS126" s="2" t="s">
        <v>214</v>
      </c>
      <c r="QT126" s="2" t="s">
        <v>202</v>
      </c>
      <c r="QU126" s="4">
        <v>150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>
        <v>280</v>
      </c>
      <c r="TL126" s="4">
        <v>80</v>
      </c>
      <c r="TM126" s="4"/>
    </row>
    <row r="127">
      <c r="A127" s="2" t="s">
        <v>1827</v>
      </c>
      <c r="B127" s="2" t="s">
        <v>191</v>
      </c>
      <c r="C127" s="2" t="s">
        <v>192</v>
      </c>
      <c r="D127" s="2" t="s">
        <v>1659</v>
      </c>
      <c r="E127" s="2" t="s">
        <v>1660</v>
      </c>
      <c r="F127" s="2" t="s">
        <v>569</v>
      </c>
      <c r="G127" s="2" t="s">
        <v>569</v>
      </c>
      <c r="H127" s="2" t="s">
        <v>569</v>
      </c>
      <c r="I127" s="2" t="s">
        <v>1816</v>
      </c>
      <c r="J127" s="2" t="s">
        <v>256</v>
      </c>
      <c r="K127" s="2" t="s">
        <v>621</v>
      </c>
      <c r="L127" s="3">
        <v>58.5</v>
      </c>
      <c r="M127" s="3">
        <v>61.42</v>
      </c>
      <c r="N127" s="3">
        <v>119.99</v>
      </c>
      <c r="O127" s="2" t="s">
        <v>199</v>
      </c>
      <c r="P127" s="2" t="s">
        <v>490</v>
      </c>
      <c r="Q127" s="2" t="s">
        <v>201</v>
      </c>
      <c r="R127" s="2" t="s">
        <v>202</v>
      </c>
      <c r="S127" s="2" t="s">
        <v>622</v>
      </c>
      <c r="T127" s="2" t="s">
        <v>204</v>
      </c>
      <c r="U127" s="2" t="s">
        <v>205</v>
      </c>
      <c r="V127" s="2" t="s">
        <v>574</v>
      </c>
      <c r="W127" s="2" t="s">
        <v>430</v>
      </c>
      <c r="X127" s="2" t="s">
        <v>575</v>
      </c>
      <c r="Y127" s="2" t="s">
        <v>576</v>
      </c>
      <c r="Z127" s="4">
        <v>190</v>
      </c>
      <c r="AA127" s="4">
        <f>=ROUNDDOWN(38,0)</f>
      </c>
      <c r="AB127" s="5">
        <v>5</v>
      </c>
      <c r="AC127" s="2" t="s">
        <v>188</v>
      </c>
      <c r="AD127" s="4">
        <v>50</v>
      </c>
      <c r="AE127" s="4">
        <v>50</v>
      </c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1</v>
      </c>
      <c r="AQ127" s="8">
        <v>67.73</v>
      </c>
      <c r="AR127" s="4">
        <v>9</v>
      </c>
      <c r="AS127" s="8">
        <v>629.82</v>
      </c>
      <c r="AT127" s="7">
        <v>-0.8889</v>
      </c>
      <c r="AU127" s="7">
        <v>-0.8925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0.0794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1</v>
      </c>
      <c r="BK127" s="8">
        <v>67.73</v>
      </c>
      <c r="BL127" s="2" t="s">
        <v>1828</v>
      </c>
      <c r="BM127" s="7">
        <v>1</v>
      </c>
      <c r="BN127" s="7">
        <v>1</v>
      </c>
      <c r="BO127" s="4"/>
      <c r="BP127" s="8"/>
      <c r="BQ127" s="4">
        <v>7</v>
      </c>
      <c r="BR127" s="8">
        <v>492.38</v>
      </c>
      <c r="BS127" s="7">
        <v>-1</v>
      </c>
      <c r="BT127" s="7">
        <v>-1</v>
      </c>
      <c r="BU127" s="2" t="s">
        <v>212</v>
      </c>
      <c r="BV127" s="2" t="s">
        <v>199</v>
      </c>
      <c r="BW127" s="2" t="s">
        <v>202</v>
      </c>
      <c r="BX127" s="2" t="s">
        <v>625</v>
      </c>
      <c r="BY127" s="2" t="s">
        <v>214</v>
      </c>
      <c r="BZ127" s="2" t="s">
        <v>202</v>
      </c>
      <c r="CA127" s="4"/>
      <c r="CB127" s="8"/>
      <c r="CC127" s="4"/>
      <c r="CD127" s="8"/>
      <c r="CE127" s="7"/>
      <c r="CF127" s="7"/>
      <c r="CG127" s="2" t="s">
        <v>212</v>
      </c>
      <c r="CH127" s="2" t="s">
        <v>199</v>
      </c>
      <c r="CI127" s="2" t="s">
        <v>579</v>
      </c>
      <c r="CJ127" s="2" t="s">
        <v>676</v>
      </c>
      <c r="CK127" s="2" t="s">
        <v>214</v>
      </c>
      <c r="CL127" s="2" t="s">
        <v>202</v>
      </c>
      <c r="CM127" s="4"/>
      <c r="CN127" s="8"/>
      <c r="CO127" s="4"/>
      <c r="CP127" s="8"/>
      <c r="CQ127" s="7"/>
      <c r="CR127" s="7"/>
      <c r="CS127" s="2" t="s">
        <v>212</v>
      </c>
      <c r="CT127" s="2" t="s">
        <v>199</v>
      </c>
      <c r="CU127" s="2" t="s">
        <v>435</v>
      </c>
      <c r="CV127" s="2" t="s">
        <v>297</v>
      </c>
      <c r="CW127" s="2" t="s">
        <v>214</v>
      </c>
      <c r="CX127" s="2" t="s">
        <v>202</v>
      </c>
      <c r="CY127" s="4"/>
      <c r="CZ127" s="8"/>
      <c r="DA127" s="4">
        <v>1</v>
      </c>
      <c r="DB127" s="8">
        <v>63.74</v>
      </c>
      <c r="DC127" s="7">
        <v>-1</v>
      </c>
      <c r="DD127" s="7">
        <v>-1</v>
      </c>
      <c r="DE127" s="2" t="s">
        <v>212</v>
      </c>
      <c r="DF127" s="2" t="s">
        <v>199</v>
      </c>
      <c r="DG127" s="2" t="s">
        <v>585</v>
      </c>
      <c r="DH127" s="2" t="s">
        <v>1829</v>
      </c>
      <c r="DI127" s="2" t="s">
        <v>214</v>
      </c>
      <c r="DJ127" s="2" t="s">
        <v>202</v>
      </c>
      <c r="DK127" s="4">
        <v>1</v>
      </c>
      <c r="DL127" s="8">
        <v>67.73</v>
      </c>
      <c r="DM127" s="4"/>
      <c r="DN127" s="8"/>
      <c r="DO127" s="7"/>
      <c r="DP127" s="7"/>
      <c r="DQ127" s="2" t="s">
        <v>212</v>
      </c>
      <c r="DR127" s="2" t="s">
        <v>199</v>
      </c>
      <c r="DS127" s="2" t="s">
        <v>585</v>
      </c>
      <c r="DT127" s="2" t="s">
        <v>1830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585</v>
      </c>
      <c r="EF127" s="2" t="s">
        <v>1831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585</v>
      </c>
      <c r="ER127" s="2" t="s">
        <v>1832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585</v>
      </c>
      <c r="FD127" s="2" t="s">
        <v>1833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658</v>
      </c>
      <c r="FP127" s="2" t="s">
        <v>1834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235</v>
      </c>
      <c r="GA127" s="2" t="s">
        <v>1065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231</v>
      </c>
      <c r="GL127" s="2" t="s">
        <v>199</v>
      </c>
      <c r="GM127" s="2" t="s">
        <v>202</v>
      </c>
      <c r="GN127" s="2" t="s">
        <v>202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253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212</v>
      </c>
      <c r="HJ127" s="2" t="s">
        <v>199</v>
      </c>
      <c r="HK127" s="2" t="s">
        <v>585</v>
      </c>
      <c r="HL127" s="2" t="s">
        <v>1835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404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238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486</v>
      </c>
      <c r="IV127" s="2" t="s">
        <v>1836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253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242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202</v>
      </c>
      <c r="KD127" s="2" t="s">
        <v>202</v>
      </c>
      <c r="KE127" s="2" t="s">
        <v>202</v>
      </c>
      <c r="KF127" s="2" t="s">
        <v>202</v>
      </c>
      <c r="KG127" s="2" t="s">
        <v>202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212</v>
      </c>
      <c r="KP127" s="2" t="s">
        <v>235</v>
      </c>
      <c r="KQ127" s="2" t="s">
        <v>320</v>
      </c>
      <c r="KR127" s="2" t="s">
        <v>732</v>
      </c>
      <c r="KS127" s="2" t="s">
        <v>214</v>
      </c>
      <c r="KT127" s="2" t="s">
        <v>202</v>
      </c>
      <c r="KU127" s="4"/>
      <c r="KV127" s="8"/>
      <c r="KW127" s="4">
        <v>1</v>
      </c>
      <c r="KX127" s="8">
        <v>73.7</v>
      </c>
      <c r="KY127" s="7">
        <v>-1</v>
      </c>
      <c r="KZ127" s="7">
        <v>-1</v>
      </c>
      <c r="LA127" s="2" t="s">
        <v>212</v>
      </c>
      <c r="LB127" s="2" t="s">
        <v>235</v>
      </c>
      <c r="LC127" s="2" t="s">
        <v>512</v>
      </c>
      <c r="LD127" s="2" t="s">
        <v>878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212</v>
      </c>
      <c r="LN127" s="2" t="s">
        <v>199</v>
      </c>
      <c r="LO127" s="2" t="s">
        <v>643</v>
      </c>
      <c r="LP127" s="2" t="s">
        <v>955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231</v>
      </c>
      <c r="LZ127" s="2" t="s">
        <v>199</v>
      </c>
      <c r="MA127" s="2" t="s">
        <v>599</v>
      </c>
      <c r="MB127" s="2" t="s">
        <v>202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231</v>
      </c>
      <c r="ML127" s="2" t="s">
        <v>199</v>
      </c>
      <c r="MM127" s="2" t="s">
        <v>202</v>
      </c>
      <c r="MN127" s="2" t="s">
        <v>202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253</v>
      </c>
      <c r="MX127" s="2" t="s">
        <v>199</v>
      </c>
      <c r="MY127" s="2" t="s">
        <v>202</v>
      </c>
      <c r="MZ127" s="2" t="s">
        <v>202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212</v>
      </c>
      <c r="NJ127" s="2" t="s">
        <v>250</v>
      </c>
      <c r="NK127" s="2" t="s">
        <v>646</v>
      </c>
      <c r="NL127" s="2" t="s">
        <v>1837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202</v>
      </c>
      <c r="NV127" s="2" t="s">
        <v>202</v>
      </c>
      <c r="NW127" s="2" t="s">
        <v>202</v>
      </c>
      <c r="NX127" s="2" t="s">
        <v>202</v>
      </c>
      <c r="NY127" s="2" t="s">
        <v>202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231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212</v>
      </c>
      <c r="OT127" s="2" t="s">
        <v>199</v>
      </c>
      <c r="OU127" s="2" t="s">
        <v>254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202</v>
      </c>
      <c r="PF127" s="2" t="s">
        <v>202</v>
      </c>
      <c r="PG127" s="2" t="s">
        <v>202</v>
      </c>
      <c r="PH127" s="2" t="s">
        <v>202</v>
      </c>
      <c r="PI127" s="2" t="s">
        <v>202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235</v>
      </c>
      <c r="PS127" s="2" t="s">
        <v>1826</v>
      </c>
      <c r="PT127" s="2" t="s">
        <v>1838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202</v>
      </c>
      <c r="QD127" s="2" t="s">
        <v>202</v>
      </c>
      <c r="QE127" s="2" t="s">
        <v>202</v>
      </c>
      <c r="QF127" s="2" t="s">
        <v>202</v>
      </c>
      <c r="QG127" s="2" t="s">
        <v>202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212</v>
      </c>
      <c r="QP127" s="2" t="s">
        <v>235</v>
      </c>
      <c r="QQ127" s="2" t="s">
        <v>477</v>
      </c>
      <c r="QR127" s="2" t="s">
        <v>473</v>
      </c>
      <c r="QS127" s="2" t="s">
        <v>214</v>
      </c>
      <c r="QT127" s="2" t="s">
        <v>202</v>
      </c>
      <c r="QU127" s="4">
        <v>114</v>
      </c>
      <c r="QV127" s="4">
        <v>64</v>
      </c>
      <c r="QW127" s="4"/>
      <c r="QX127" s="4"/>
      <c r="QY127" s="4">
        <v>12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>
        <v>50</v>
      </c>
      <c r="TM127" s="4"/>
    </row>
    <row r="128">
      <c r="A128" s="2" t="s">
        <v>1839</v>
      </c>
      <c r="B128" s="2" t="s">
        <v>191</v>
      </c>
      <c r="C128" s="2" t="s">
        <v>192</v>
      </c>
      <c r="D128" s="2" t="s">
        <v>1659</v>
      </c>
      <c r="E128" s="2" t="s">
        <v>1660</v>
      </c>
      <c r="F128" s="2" t="s">
        <v>569</v>
      </c>
      <c r="G128" s="2" t="s">
        <v>569</v>
      </c>
      <c r="H128" s="2" t="s">
        <v>569</v>
      </c>
      <c r="I128" s="2" t="s">
        <v>1816</v>
      </c>
      <c r="J128" s="2" t="s">
        <v>197</v>
      </c>
      <c r="K128" s="2" t="s">
        <v>571</v>
      </c>
      <c r="L128" s="3">
        <v>44.1</v>
      </c>
      <c r="M128" s="3">
        <v>46.3</v>
      </c>
      <c r="N128" s="3">
        <v>89.99</v>
      </c>
      <c r="O128" s="2" t="s">
        <v>199</v>
      </c>
      <c r="P128" s="2" t="s">
        <v>490</v>
      </c>
      <c r="Q128" s="2" t="s">
        <v>201</v>
      </c>
      <c r="R128" s="2" t="s">
        <v>202</v>
      </c>
      <c r="S128" s="2" t="s">
        <v>573</v>
      </c>
      <c r="T128" s="2" t="s">
        <v>204</v>
      </c>
      <c r="U128" s="2" t="s">
        <v>205</v>
      </c>
      <c r="V128" s="2" t="s">
        <v>574</v>
      </c>
      <c r="W128" s="2" t="s">
        <v>430</v>
      </c>
      <c r="X128" s="2" t="s">
        <v>575</v>
      </c>
      <c r="Y128" s="2" t="s">
        <v>576</v>
      </c>
      <c r="Z128" s="4">
        <v>213</v>
      </c>
      <c r="AA128" s="4">
        <f>=ROUNDDOWN(42.6,0)</f>
      </c>
      <c r="AB128" s="5">
        <v>5</v>
      </c>
      <c r="AC128" s="2" t="s">
        <v>187</v>
      </c>
      <c r="AD128" s="4">
        <v>50</v>
      </c>
      <c r="AE128" s="4">
        <v>50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2</v>
      </c>
      <c r="AQ128" s="8">
        <v>92.27</v>
      </c>
      <c r="AR128" s="4">
        <v>1</v>
      </c>
      <c r="AS128" s="8">
        <v>52.97</v>
      </c>
      <c r="AT128" s="7">
        <v>1</v>
      </c>
      <c r="AU128" s="7">
        <v>0.7419</v>
      </c>
      <c r="AV128" s="4">
        <v>5</v>
      </c>
      <c r="AW128" s="8">
        <v>284</v>
      </c>
      <c r="AX128" s="4">
        <v>4</v>
      </c>
      <c r="AY128" s="8">
        <v>257.95</v>
      </c>
      <c r="AZ128" s="7">
        <v>0.25</v>
      </c>
      <c r="BA128" s="7">
        <v>0.101</v>
      </c>
      <c r="BB128" s="7">
        <v>0.3249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0.2316</v>
      </c>
      <c r="BJ128" s="4">
        <v>2</v>
      </c>
      <c r="BK128" s="8">
        <v>92.27</v>
      </c>
      <c r="BL128" s="2" t="s">
        <v>1840</v>
      </c>
      <c r="BM128" s="7">
        <v>1</v>
      </c>
      <c r="BN128" s="7">
        <v>1</v>
      </c>
      <c r="BO128" s="4"/>
      <c r="BP128" s="8"/>
      <c r="BQ128" s="4">
        <v>1</v>
      </c>
      <c r="BR128" s="8">
        <v>52.97</v>
      </c>
      <c r="BS128" s="7">
        <v>-1</v>
      </c>
      <c r="BT128" s="7">
        <v>-1</v>
      </c>
      <c r="BU128" s="2" t="s">
        <v>212</v>
      </c>
      <c r="BV128" s="2" t="s">
        <v>199</v>
      </c>
      <c r="BW128" s="2" t="s">
        <v>202</v>
      </c>
      <c r="BX128" s="2" t="s">
        <v>1841</v>
      </c>
      <c r="BY128" s="2" t="s">
        <v>214</v>
      </c>
      <c r="BZ128" s="2" t="s">
        <v>202</v>
      </c>
      <c r="CA128" s="4"/>
      <c r="CB128" s="8"/>
      <c r="CC128" s="4"/>
      <c r="CD128" s="8"/>
      <c r="CE128" s="7"/>
      <c r="CF128" s="7"/>
      <c r="CG128" s="2" t="s">
        <v>212</v>
      </c>
      <c r="CH128" s="2" t="s">
        <v>199</v>
      </c>
      <c r="CI128" s="2" t="s">
        <v>579</v>
      </c>
      <c r="CJ128" s="2" t="s">
        <v>1842</v>
      </c>
      <c r="CK128" s="2" t="s">
        <v>214</v>
      </c>
      <c r="CL128" s="2" t="s">
        <v>202</v>
      </c>
      <c r="CM128" s="4"/>
      <c r="CN128" s="8"/>
      <c r="CO128" s="4"/>
      <c r="CP128" s="8"/>
      <c r="CQ128" s="7"/>
      <c r="CR128" s="7"/>
      <c r="CS128" s="2" t="s">
        <v>212</v>
      </c>
      <c r="CT128" s="2" t="s">
        <v>199</v>
      </c>
      <c r="CU128" s="2" t="s">
        <v>435</v>
      </c>
      <c r="CV128" s="2" t="s">
        <v>436</v>
      </c>
      <c r="CW128" s="2" t="s">
        <v>214</v>
      </c>
      <c r="CX128" s="2" t="s">
        <v>202</v>
      </c>
      <c r="CY128" s="4">
        <v>1</v>
      </c>
      <c r="CZ128" s="8">
        <v>38.25</v>
      </c>
      <c r="DA128" s="4"/>
      <c r="DB128" s="8"/>
      <c r="DC128" s="7"/>
      <c r="DD128" s="7"/>
      <c r="DE128" s="2" t="s">
        <v>212</v>
      </c>
      <c r="DF128" s="2" t="s">
        <v>199</v>
      </c>
      <c r="DG128" s="2" t="s">
        <v>581</v>
      </c>
      <c r="DH128" s="2" t="s">
        <v>1843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583</v>
      </c>
      <c r="DT128" s="2" t="s">
        <v>1844</v>
      </c>
      <c r="DU128" s="2" t="s">
        <v>214</v>
      </c>
      <c r="DV128" s="2" t="s">
        <v>202</v>
      </c>
      <c r="DW128" s="4"/>
      <c r="DX128" s="8"/>
      <c r="DY128" s="4"/>
      <c r="DZ128" s="8"/>
      <c r="EA128" s="7"/>
      <c r="EB128" s="7"/>
      <c r="EC128" s="2" t="s">
        <v>212</v>
      </c>
      <c r="ED128" s="2" t="s">
        <v>199</v>
      </c>
      <c r="EE128" s="2" t="s">
        <v>585</v>
      </c>
      <c r="EF128" s="2" t="s">
        <v>582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587</v>
      </c>
      <c r="ER128" s="2" t="s">
        <v>1845</v>
      </c>
      <c r="ES128" s="2" t="s">
        <v>214</v>
      </c>
      <c r="ET128" s="2" t="s">
        <v>202</v>
      </c>
      <c r="EU128" s="4">
        <v>1</v>
      </c>
      <c r="EV128" s="8">
        <v>54.02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589</v>
      </c>
      <c r="FD128" s="2" t="s">
        <v>1846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296</v>
      </c>
      <c r="FP128" s="2" t="s">
        <v>595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448</v>
      </c>
      <c r="GB128" s="2" t="s">
        <v>228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231</v>
      </c>
      <c r="GL128" s="2" t="s">
        <v>199</v>
      </c>
      <c r="GM128" s="2" t="s">
        <v>202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253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585</v>
      </c>
      <c r="HL128" s="2" t="s">
        <v>614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404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253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212</v>
      </c>
      <c r="IT128" s="2" t="s">
        <v>199</v>
      </c>
      <c r="IU128" s="2" t="s">
        <v>594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253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242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202</v>
      </c>
      <c r="KD128" s="2" t="s">
        <v>202</v>
      </c>
      <c r="KE128" s="2" t="s">
        <v>202</v>
      </c>
      <c r="KF128" s="2" t="s">
        <v>202</v>
      </c>
      <c r="KG128" s="2" t="s">
        <v>202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212</v>
      </c>
      <c r="KP128" s="2" t="s">
        <v>235</v>
      </c>
      <c r="KQ128" s="2" t="s">
        <v>1024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253</v>
      </c>
      <c r="LB128" s="2" t="s">
        <v>199</v>
      </c>
      <c r="LC128" s="2" t="s">
        <v>202</v>
      </c>
      <c r="LD128" s="2" t="s">
        <v>202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212</v>
      </c>
      <c r="LN128" s="2" t="s">
        <v>199</v>
      </c>
      <c r="LO128" s="2" t="s">
        <v>597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231</v>
      </c>
      <c r="LZ128" s="2" t="s">
        <v>199</v>
      </c>
      <c r="MA128" s="2" t="s">
        <v>599</v>
      </c>
      <c r="MB128" s="2" t="s">
        <v>202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231</v>
      </c>
      <c r="ML128" s="2" t="s">
        <v>199</v>
      </c>
      <c r="MM128" s="2" t="s">
        <v>202</v>
      </c>
      <c r="MN128" s="2" t="s">
        <v>202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253</v>
      </c>
      <c r="MX128" s="2" t="s">
        <v>199</v>
      </c>
      <c r="MY128" s="2" t="s">
        <v>202</v>
      </c>
      <c r="MZ128" s="2" t="s">
        <v>202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212</v>
      </c>
      <c r="NJ128" s="2" t="s">
        <v>250</v>
      </c>
      <c r="NK128" s="2" t="s">
        <v>1847</v>
      </c>
      <c r="NL128" s="2" t="s">
        <v>1848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202</v>
      </c>
      <c r="NV128" s="2" t="s">
        <v>202</v>
      </c>
      <c r="NW128" s="2" t="s">
        <v>202</v>
      </c>
      <c r="NX128" s="2" t="s">
        <v>202</v>
      </c>
      <c r="NY128" s="2" t="s">
        <v>202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253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212</v>
      </c>
      <c r="OT128" s="2" t="s">
        <v>199</v>
      </c>
      <c r="OU128" s="2" t="s">
        <v>866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202</v>
      </c>
      <c r="PF128" s="2" t="s">
        <v>202</v>
      </c>
      <c r="PG128" s="2" t="s">
        <v>202</v>
      </c>
      <c r="PH128" s="2" t="s">
        <v>202</v>
      </c>
      <c r="PI128" s="2" t="s">
        <v>202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235</v>
      </c>
      <c r="PS128" s="2" t="s">
        <v>1849</v>
      </c>
      <c r="PT128" s="2" t="s">
        <v>1850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202</v>
      </c>
      <c r="QD128" s="2" t="s">
        <v>202</v>
      </c>
      <c r="QE128" s="2" t="s">
        <v>202</v>
      </c>
      <c r="QF128" s="2" t="s">
        <v>202</v>
      </c>
      <c r="QG128" s="2" t="s">
        <v>202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212</v>
      </c>
      <c r="QP128" s="2" t="s">
        <v>235</v>
      </c>
      <c r="QQ128" s="2" t="s">
        <v>335</v>
      </c>
      <c r="QR128" s="2" t="s">
        <v>202</v>
      </c>
      <c r="QS128" s="2" t="s">
        <v>214</v>
      </c>
      <c r="QT128" s="2" t="s">
        <v>202</v>
      </c>
      <c r="QU128" s="4">
        <v>213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>
        <v>50</v>
      </c>
      <c r="TL128" s="4"/>
      <c r="TM128" s="4"/>
    </row>
    <row r="129">
      <c r="A129" s="2" t="s">
        <v>1851</v>
      </c>
      <c r="B129" s="2" t="s">
        <v>191</v>
      </c>
      <c r="C129" s="2" t="s">
        <v>192</v>
      </c>
      <c r="D129" s="2" t="s">
        <v>1659</v>
      </c>
      <c r="E129" s="2" t="s">
        <v>1660</v>
      </c>
      <c r="F129" s="2" t="s">
        <v>569</v>
      </c>
      <c r="G129" s="2" t="s">
        <v>569</v>
      </c>
      <c r="H129" s="2" t="s">
        <v>569</v>
      </c>
      <c r="I129" s="2" t="s">
        <v>1816</v>
      </c>
      <c r="J129" s="2" t="s">
        <v>256</v>
      </c>
      <c r="K129" s="2" t="s">
        <v>571</v>
      </c>
      <c r="L129" s="3">
        <v>58.5</v>
      </c>
      <c r="M129" s="3">
        <v>61.42</v>
      </c>
      <c r="N129" s="3">
        <v>119.99</v>
      </c>
      <c r="O129" s="2" t="s">
        <v>199</v>
      </c>
      <c r="P129" s="2" t="s">
        <v>490</v>
      </c>
      <c r="Q129" s="2" t="s">
        <v>201</v>
      </c>
      <c r="R129" s="2" t="s">
        <v>202</v>
      </c>
      <c r="S129" s="2" t="s">
        <v>573</v>
      </c>
      <c r="T129" s="2" t="s">
        <v>204</v>
      </c>
      <c r="U129" s="2" t="s">
        <v>205</v>
      </c>
      <c r="V129" s="2" t="s">
        <v>574</v>
      </c>
      <c r="W129" s="2" t="s">
        <v>430</v>
      </c>
      <c r="X129" s="2" t="s">
        <v>575</v>
      </c>
      <c r="Y129" s="2" t="s">
        <v>576</v>
      </c>
      <c r="Z129" s="4">
        <v>162</v>
      </c>
      <c r="AA129" s="4">
        <f>=ROUNDDOWN(70.4347826086957,0)</f>
      </c>
      <c r="AB129" s="5">
        <v>2.3</v>
      </c>
      <c r="AC129" s="2" t="s">
        <v>202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3</v>
      </c>
      <c r="AQ129" s="8">
        <v>191.73</v>
      </c>
      <c r="AR129" s="4">
        <v>3</v>
      </c>
      <c r="AS129" s="8">
        <v>204.98</v>
      </c>
      <c r="AT129" s="7"/>
      <c r="AU129" s="7">
        <v>-0.0646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0.6751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3</v>
      </c>
      <c r="BK129" s="8">
        <v>191.73</v>
      </c>
      <c r="BL129" s="2" t="s">
        <v>1745</v>
      </c>
      <c r="BM129" s="7">
        <v>1</v>
      </c>
      <c r="BN129" s="7">
        <v>1</v>
      </c>
      <c r="BO129" s="4">
        <v>1</v>
      </c>
      <c r="BP129" s="8">
        <v>70.62</v>
      </c>
      <c r="BQ129" s="4">
        <v>2</v>
      </c>
      <c r="BR129" s="8">
        <v>141.24</v>
      </c>
      <c r="BS129" s="7">
        <v>-0.5</v>
      </c>
      <c r="BT129" s="7">
        <v>-0.5</v>
      </c>
      <c r="BU129" s="2" t="s">
        <v>212</v>
      </c>
      <c r="BV129" s="2" t="s">
        <v>199</v>
      </c>
      <c r="BW129" s="2" t="s">
        <v>202</v>
      </c>
      <c r="BX129" s="2" t="s">
        <v>1841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579</v>
      </c>
      <c r="CJ129" s="2" t="s">
        <v>1852</v>
      </c>
      <c r="CK129" s="2" t="s">
        <v>214</v>
      </c>
      <c r="CL129" s="2" t="s">
        <v>202</v>
      </c>
      <c r="CM129" s="4"/>
      <c r="CN129" s="8"/>
      <c r="CO129" s="4"/>
      <c r="CP129" s="8"/>
      <c r="CQ129" s="7"/>
      <c r="CR129" s="7"/>
      <c r="CS129" s="2" t="s">
        <v>212</v>
      </c>
      <c r="CT129" s="2" t="s">
        <v>199</v>
      </c>
      <c r="CU129" s="2" t="s">
        <v>435</v>
      </c>
      <c r="CV129" s="2" t="s">
        <v>1444</v>
      </c>
      <c r="CW129" s="2" t="s">
        <v>214</v>
      </c>
      <c r="CX129" s="2" t="s">
        <v>202</v>
      </c>
      <c r="CY129" s="4">
        <v>2</v>
      </c>
      <c r="CZ129" s="8">
        <v>121.11</v>
      </c>
      <c r="DA129" s="4">
        <v>1</v>
      </c>
      <c r="DB129" s="8">
        <v>63.74</v>
      </c>
      <c r="DC129" s="7">
        <v>1</v>
      </c>
      <c r="DD129" s="7">
        <v>0.9001</v>
      </c>
      <c r="DE129" s="2" t="s">
        <v>212</v>
      </c>
      <c r="DF129" s="2" t="s">
        <v>199</v>
      </c>
      <c r="DG129" s="2" t="s">
        <v>581</v>
      </c>
      <c r="DH129" s="2" t="s">
        <v>584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583</v>
      </c>
      <c r="DT129" s="2" t="s">
        <v>1500</v>
      </c>
      <c r="DU129" s="2" t="s">
        <v>214</v>
      </c>
      <c r="DV129" s="2" t="s">
        <v>202</v>
      </c>
      <c r="DW129" s="4"/>
      <c r="DX129" s="8"/>
      <c r="DY129" s="4"/>
      <c r="DZ129" s="8"/>
      <c r="EA129" s="7"/>
      <c r="EB129" s="7"/>
      <c r="EC129" s="2" t="s">
        <v>212</v>
      </c>
      <c r="ED129" s="2" t="s">
        <v>199</v>
      </c>
      <c r="EE129" s="2" t="s">
        <v>585</v>
      </c>
      <c r="EF129" s="2" t="s">
        <v>1853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587</v>
      </c>
      <c r="ER129" s="2" t="s">
        <v>1854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589</v>
      </c>
      <c r="FD129" s="2" t="s">
        <v>1855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296</v>
      </c>
      <c r="FP129" s="2" t="s">
        <v>438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591</v>
      </c>
      <c r="GB129" s="2" t="s">
        <v>749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231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253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585</v>
      </c>
      <c r="HL129" s="2" t="s">
        <v>1856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404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253</v>
      </c>
      <c r="IH129" s="2" t="s">
        <v>199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212</v>
      </c>
      <c r="IT129" s="2" t="s">
        <v>199</v>
      </c>
      <c r="IU129" s="2" t="s">
        <v>370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253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242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202</v>
      </c>
      <c r="KD129" s="2" t="s">
        <v>202</v>
      </c>
      <c r="KE129" s="2" t="s">
        <v>202</v>
      </c>
      <c r="KF129" s="2" t="s">
        <v>202</v>
      </c>
      <c r="KG129" s="2" t="s">
        <v>202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212</v>
      </c>
      <c r="KP129" s="2" t="s">
        <v>235</v>
      </c>
      <c r="KQ129" s="2" t="s">
        <v>658</v>
      </c>
      <c r="KR129" s="2" t="s">
        <v>1095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253</v>
      </c>
      <c r="LB129" s="2" t="s">
        <v>199</v>
      </c>
      <c r="LC129" s="2" t="s">
        <v>202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212</v>
      </c>
      <c r="LN129" s="2" t="s">
        <v>199</v>
      </c>
      <c r="LO129" s="2" t="s">
        <v>597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231</v>
      </c>
      <c r="LZ129" s="2" t="s">
        <v>199</v>
      </c>
      <c r="MA129" s="2" t="s">
        <v>599</v>
      </c>
      <c r="MB129" s="2" t="s">
        <v>202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231</v>
      </c>
      <c r="ML129" s="2" t="s">
        <v>199</v>
      </c>
      <c r="MM129" s="2" t="s">
        <v>202</v>
      </c>
      <c r="MN129" s="2" t="s">
        <v>202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253</v>
      </c>
      <c r="MX129" s="2" t="s">
        <v>199</v>
      </c>
      <c r="MY129" s="2" t="s">
        <v>202</v>
      </c>
      <c r="MZ129" s="2" t="s">
        <v>202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212</v>
      </c>
      <c r="NJ129" s="2" t="s">
        <v>250</v>
      </c>
      <c r="NK129" s="2" t="s">
        <v>1847</v>
      </c>
      <c r="NL129" s="2" t="s">
        <v>1857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202</v>
      </c>
      <c r="NV129" s="2" t="s">
        <v>202</v>
      </c>
      <c r="NW129" s="2" t="s">
        <v>202</v>
      </c>
      <c r="NX129" s="2" t="s">
        <v>202</v>
      </c>
      <c r="NY129" s="2" t="s">
        <v>202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253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212</v>
      </c>
      <c r="OT129" s="2" t="s">
        <v>199</v>
      </c>
      <c r="OU129" s="2" t="s">
        <v>254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202</v>
      </c>
      <c r="PF129" s="2" t="s">
        <v>202</v>
      </c>
      <c r="PG129" s="2" t="s">
        <v>202</v>
      </c>
      <c r="PH129" s="2" t="s">
        <v>202</v>
      </c>
      <c r="PI129" s="2" t="s">
        <v>202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212</v>
      </c>
      <c r="PR129" s="2" t="s">
        <v>235</v>
      </c>
      <c r="PS129" s="2" t="s">
        <v>1849</v>
      </c>
      <c r="PT129" s="2" t="s">
        <v>848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202</v>
      </c>
      <c r="QD129" s="2" t="s">
        <v>202</v>
      </c>
      <c r="QE129" s="2" t="s">
        <v>202</v>
      </c>
      <c r="QF129" s="2" t="s">
        <v>202</v>
      </c>
      <c r="QG129" s="2" t="s">
        <v>202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212</v>
      </c>
      <c r="QP129" s="2" t="s">
        <v>235</v>
      </c>
      <c r="QQ129" s="2" t="s">
        <v>1037</v>
      </c>
      <c r="QR129" s="2" t="s">
        <v>979</v>
      </c>
      <c r="QS129" s="2" t="s">
        <v>214</v>
      </c>
      <c r="QT129" s="2" t="s">
        <v>202</v>
      </c>
      <c r="QU129" s="4">
        <v>162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1858</v>
      </c>
      <c r="B130" s="2" t="s">
        <v>191</v>
      </c>
      <c r="C130" s="2" t="s">
        <v>192</v>
      </c>
      <c r="D130" s="2" t="s">
        <v>1659</v>
      </c>
      <c r="E130" s="2" t="s">
        <v>1660</v>
      </c>
      <c r="F130" s="2" t="s">
        <v>569</v>
      </c>
      <c r="G130" s="2" t="s">
        <v>569</v>
      </c>
      <c r="H130" s="2" t="s">
        <v>569</v>
      </c>
      <c r="I130" s="2" t="s">
        <v>1816</v>
      </c>
      <c r="J130" s="2" t="s">
        <v>197</v>
      </c>
      <c r="K130" s="2" t="s">
        <v>671</v>
      </c>
      <c r="L130" s="3">
        <v>44.1</v>
      </c>
      <c r="M130" s="3">
        <v>46.3</v>
      </c>
      <c r="N130" s="3">
        <v>89.99</v>
      </c>
      <c r="O130" s="2" t="s">
        <v>199</v>
      </c>
      <c r="P130" s="2" t="s">
        <v>490</v>
      </c>
      <c r="Q130" s="2" t="s">
        <v>201</v>
      </c>
      <c r="R130" s="2" t="s">
        <v>202</v>
      </c>
      <c r="S130" s="2" t="s">
        <v>672</v>
      </c>
      <c r="T130" s="2" t="s">
        <v>204</v>
      </c>
      <c r="U130" s="2" t="s">
        <v>205</v>
      </c>
      <c r="V130" s="2" t="s">
        <v>574</v>
      </c>
      <c r="W130" s="2" t="s">
        <v>430</v>
      </c>
      <c r="X130" s="2" t="s">
        <v>575</v>
      </c>
      <c r="Y130" s="2" t="s">
        <v>576</v>
      </c>
      <c r="Z130" s="4">
        <v>200</v>
      </c>
      <c r="AA130" s="4">
        <f>=ROUNDDOWN(40,0)</f>
      </c>
      <c r="AB130" s="5">
        <v>5</v>
      </c>
      <c r="AC130" s="2" t="s">
        <v>202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1</v>
      </c>
      <c r="AQ130" s="8">
        <v>38.25</v>
      </c>
      <c r="AR130" s="4">
        <v>4</v>
      </c>
      <c r="AS130" s="8">
        <v>203.66</v>
      </c>
      <c r="AT130" s="7">
        <v>-0.75</v>
      </c>
      <c r="AU130" s="7">
        <v>-0.8122</v>
      </c>
      <c r="AV130" s="4">
        <v>2</v>
      </c>
      <c r="AW130" s="8">
        <v>89.24</v>
      </c>
      <c r="AX130" s="4">
        <v>13</v>
      </c>
      <c r="AY130" s="8">
        <v>812.04</v>
      </c>
      <c r="AZ130" s="7">
        <v>-0.8462</v>
      </c>
      <c r="BA130" s="7">
        <v>-0.8901</v>
      </c>
      <c r="BB130" s="7">
        <v>0.4286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>
        <v>0.0728</v>
      </c>
      <c r="BJ130" s="4">
        <v>1</v>
      </c>
      <c r="BK130" s="8">
        <v>38.25</v>
      </c>
      <c r="BL130" s="2" t="s">
        <v>1859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1841</v>
      </c>
      <c r="BY130" s="2" t="s">
        <v>214</v>
      </c>
      <c r="BZ130" s="2" t="s">
        <v>202</v>
      </c>
      <c r="CA130" s="4"/>
      <c r="CB130" s="8"/>
      <c r="CC130" s="4"/>
      <c r="CD130" s="8"/>
      <c r="CE130" s="7"/>
      <c r="CF130" s="7"/>
      <c r="CG130" s="2" t="s">
        <v>212</v>
      </c>
      <c r="CH130" s="2" t="s">
        <v>199</v>
      </c>
      <c r="CI130" s="2" t="s">
        <v>579</v>
      </c>
      <c r="CJ130" s="2" t="s">
        <v>1651</v>
      </c>
      <c r="CK130" s="2" t="s">
        <v>214</v>
      </c>
      <c r="CL130" s="2" t="s">
        <v>202</v>
      </c>
      <c r="CM130" s="4"/>
      <c r="CN130" s="8"/>
      <c r="CO130" s="4"/>
      <c r="CP130" s="8"/>
      <c r="CQ130" s="7"/>
      <c r="CR130" s="7"/>
      <c r="CS130" s="2" t="s">
        <v>212</v>
      </c>
      <c r="CT130" s="2" t="s">
        <v>199</v>
      </c>
      <c r="CU130" s="2" t="s">
        <v>435</v>
      </c>
      <c r="CV130" s="2" t="s">
        <v>1378</v>
      </c>
      <c r="CW130" s="2" t="s">
        <v>214</v>
      </c>
      <c r="CX130" s="2" t="s">
        <v>202</v>
      </c>
      <c r="CY130" s="4">
        <v>1</v>
      </c>
      <c r="CZ130" s="8">
        <v>38.25</v>
      </c>
      <c r="DA130" s="4">
        <v>2</v>
      </c>
      <c r="DB130" s="8">
        <v>95.62</v>
      </c>
      <c r="DC130" s="7">
        <v>-0.5</v>
      </c>
      <c r="DD130" s="7">
        <v>-0.6</v>
      </c>
      <c r="DE130" s="2" t="s">
        <v>212</v>
      </c>
      <c r="DF130" s="2" t="s">
        <v>199</v>
      </c>
      <c r="DG130" s="2" t="s">
        <v>581</v>
      </c>
      <c r="DH130" s="2" t="s">
        <v>610</v>
      </c>
      <c r="DI130" s="2" t="s">
        <v>214</v>
      </c>
      <c r="DJ130" s="2" t="s">
        <v>202</v>
      </c>
      <c r="DK130" s="4"/>
      <c r="DL130" s="8"/>
      <c r="DM130" s="4"/>
      <c r="DN130" s="8"/>
      <c r="DO130" s="7"/>
      <c r="DP130" s="7"/>
      <c r="DQ130" s="2" t="s">
        <v>212</v>
      </c>
      <c r="DR130" s="2" t="s">
        <v>199</v>
      </c>
      <c r="DS130" s="2" t="s">
        <v>583</v>
      </c>
      <c r="DT130" s="2" t="s">
        <v>584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199</v>
      </c>
      <c r="EE130" s="2" t="s">
        <v>585</v>
      </c>
      <c r="EF130" s="2" t="s">
        <v>1860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587</v>
      </c>
      <c r="ER130" s="2" t="s">
        <v>1861</v>
      </c>
      <c r="ES130" s="2" t="s">
        <v>214</v>
      </c>
      <c r="ET130" s="2" t="s">
        <v>202</v>
      </c>
      <c r="EU130" s="4"/>
      <c r="EV130" s="8"/>
      <c r="EW130" s="4">
        <v>2</v>
      </c>
      <c r="EX130" s="8">
        <v>108.04</v>
      </c>
      <c r="EY130" s="7">
        <v>-1</v>
      </c>
      <c r="EZ130" s="7">
        <v>-1</v>
      </c>
      <c r="FA130" s="2" t="s">
        <v>212</v>
      </c>
      <c r="FB130" s="2" t="s">
        <v>199</v>
      </c>
      <c r="FC130" s="2" t="s">
        <v>589</v>
      </c>
      <c r="FD130" s="2" t="s">
        <v>1862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296</v>
      </c>
      <c r="FP130" s="2" t="s">
        <v>438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448</v>
      </c>
      <c r="GB130" s="2" t="s">
        <v>726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231</v>
      </c>
      <c r="GL130" s="2" t="s">
        <v>199</v>
      </c>
      <c r="GM130" s="2" t="s">
        <v>202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253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585</v>
      </c>
      <c r="HL130" s="2" t="s">
        <v>584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404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238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212</v>
      </c>
      <c r="IT130" s="2" t="s">
        <v>199</v>
      </c>
      <c r="IU130" s="2" t="s">
        <v>594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253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242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202</v>
      </c>
      <c r="KD130" s="2" t="s">
        <v>202</v>
      </c>
      <c r="KE130" s="2" t="s">
        <v>202</v>
      </c>
      <c r="KF130" s="2" t="s">
        <v>202</v>
      </c>
      <c r="KG130" s="2" t="s">
        <v>202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212</v>
      </c>
      <c r="KP130" s="2" t="s">
        <v>235</v>
      </c>
      <c r="KQ130" s="2" t="s">
        <v>1863</v>
      </c>
      <c r="KR130" s="2" t="s">
        <v>310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253</v>
      </c>
      <c r="LB130" s="2" t="s">
        <v>199</v>
      </c>
      <c r="LC130" s="2" t="s">
        <v>202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212</v>
      </c>
      <c r="LN130" s="2" t="s">
        <v>199</v>
      </c>
      <c r="LO130" s="2" t="s">
        <v>597</v>
      </c>
      <c r="LP130" s="2" t="s">
        <v>963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231</v>
      </c>
      <c r="LZ130" s="2" t="s">
        <v>199</v>
      </c>
      <c r="MA130" s="2" t="s">
        <v>599</v>
      </c>
      <c r="MB130" s="2" t="s">
        <v>202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231</v>
      </c>
      <c r="ML130" s="2" t="s">
        <v>199</v>
      </c>
      <c r="MM130" s="2" t="s">
        <v>202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253</v>
      </c>
      <c r="MX130" s="2" t="s">
        <v>199</v>
      </c>
      <c r="MY130" s="2" t="s">
        <v>202</v>
      </c>
      <c r="MZ130" s="2" t="s">
        <v>202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212</v>
      </c>
      <c r="NJ130" s="2" t="s">
        <v>250</v>
      </c>
      <c r="NK130" s="2" t="s">
        <v>1847</v>
      </c>
      <c r="NL130" s="2" t="s">
        <v>1843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202</v>
      </c>
      <c r="NV130" s="2" t="s">
        <v>202</v>
      </c>
      <c r="NW130" s="2" t="s">
        <v>202</v>
      </c>
      <c r="NX130" s="2" t="s">
        <v>202</v>
      </c>
      <c r="NY130" s="2" t="s">
        <v>202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253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212</v>
      </c>
      <c r="OT130" s="2" t="s">
        <v>199</v>
      </c>
      <c r="OU130" s="2" t="s">
        <v>254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202</v>
      </c>
      <c r="PF130" s="2" t="s">
        <v>202</v>
      </c>
      <c r="PG130" s="2" t="s">
        <v>202</v>
      </c>
      <c r="PH130" s="2" t="s">
        <v>202</v>
      </c>
      <c r="PI130" s="2" t="s">
        <v>202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212</v>
      </c>
      <c r="PR130" s="2" t="s">
        <v>235</v>
      </c>
      <c r="PS130" s="2" t="s">
        <v>1849</v>
      </c>
      <c r="PT130" s="2" t="s">
        <v>1864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202</v>
      </c>
      <c r="QD130" s="2" t="s">
        <v>202</v>
      </c>
      <c r="QE130" s="2" t="s">
        <v>202</v>
      </c>
      <c r="QF130" s="2" t="s">
        <v>202</v>
      </c>
      <c r="QG130" s="2" t="s">
        <v>202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212</v>
      </c>
      <c r="QP130" s="2" t="s">
        <v>235</v>
      </c>
      <c r="QQ130" s="2" t="s">
        <v>1676</v>
      </c>
      <c r="QR130" s="2" t="s">
        <v>1865</v>
      </c>
      <c r="QS130" s="2" t="s">
        <v>214</v>
      </c>
      <c r="QT130" s="2" t="s">
        <v>202</v>
      </c>
      <c r="QU130" s="4">
        <v>161</v>
      </c>
      <c r="QV130" s="4">
        <v>13</v>
      </c>
      <c r="QW130" s="4"/>
      <c r="QX130" s="4"/>
      <c r="QY130" s="4">
        <v>26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</row>
    <row r="131">
      <c r="A131" s="2" t="s">
        <v>1866</v>
      </c>
      <c r="B131" s="2" t="s">
        <v>191</v>
      </c>
      <c r="C131" s="2" t="s">
        <v>192</v>
      </c>
      <c r="D131" s="2" t="s">
        <v>1659</v>
      </c>
      <c r="E131" s="2" t="s">
        <v>1660</v>
      </c>
      <c r="F131" s="2" t="s">
        <v>569</v>
      </c>
      <c r="G131" s="2" t="s">
        <v>569</v>
      </c>
      <c r="H131" s="2" t="s">
        <v>569</v>
      </c>
      <c r="I131" s="2" t="s">
        <v>1816</v>
      </c>
      <c r="J131" s="2" t="s">
        <v>256</v>
      </c>
      <c r="K131" s="2" t="s">
        <v>671</v>
      </c>
      <c r="L131" s="3">
        <v>58.5</v>
      </c>
      <c r="M131" s="3">
        <v>61.42</v>
      </c>
      <c r="N131" s="3">
        <v>119.99</v>
      </c>
      <c r="O131" s="2" t="s">
        <v>199</v>
      </c>
      <c r="P131" s="2" t="s">
        <v>490</v>
      </c>
      <c r="Q131" s="2" t="s">
        <v>201</v>
      </c>
      <c r="R131" s="2" t="s">
        <v>202</v>
      </c>
      <c r="S131" s="2" t="s">
        <v>672</v>
      </c>
      <c r="T131" s="2" t="s">
        <v>204</v>
      </c>
      <c r="U131" s="2" t="s">
        <v>205</v>
      </c>
      <c r="V131" s="2" t="s">
        <v>574</v>
      </c>
      <c r="W131" s="2" t="s">
        <v>430</v>
      </c>
      <c r="X131" s="2" t="s">
        <v>575</v>
      </c>
      <c r="Y131" s="2" t="s">
        <v>576</v>
      </c>
      <c r="Z131" s="4">
        <v>160</v>
      </c>
      <c r="AA131" s="4">
        <f>=ROUNDDOWN(32,0)</f>
      </c>
      <c r="AB131" s="5">
        <v>5</v>
      </c>
      <c r="AC131" s="2" t="s">
        <v>202</v>
      </c>
      <c r="AD131" s="4"/>
      <c r="AE131" s="4"/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1</v>
      </c>
      <c r="AQ131" s="8">
        <v>50.99</v>
      </c>
      <c r="AR131" s="4">
        <v>9</v>
      </c>
      <c r="AS131" s="8">
        <v>608.38</v>
      </c>
      <c r="AT131" s="7">
        <v>-0.8889</v>
      </c>
      <c r="AU131" s="7">
        <v>-0.9162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>
        <v>0.5714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>
        <v>1</v>
      </c>
      <c r="BK131" s="8">
        <v>50.99</v>
      </c>
      <c r="BL131" s="2" t="s">
        <v>1867</v>
      </c>
      <c r="BM131" s="7">
        <v>1</v>
      </c>
      <c r="BN131" s="7">
        <v>1</v>
      </c>
      <c r="BO131" s="4"/>
      <c r="BP131" s="8"/>
      <c r="BQ131" s="4">
        <v>5</v>
      </c>
      <c r="BR131" s="8">
        <v>353.1</v>
      </c>
      <c r="BS131" s="7">
        <v>-1</v>
      </c>
      <c r="BT131" s="7">
        <v>-1</v>
      </c>
      <c r="BU131" s="2" t="s">
        <v>212</v>
      </c>
      <c r="BV131" s="2" t="s">
        <v>199</v>
      </c>
      <c r="BW131" s="2" t="s">
        <v>202</v>
      </c>
      <c r="BX131" s="2" t="s">
        <v>1841</v>
      </c>
      <c r="BY131" s="2" t="s">
        <v>214</v>
      </c>
      <c r="BZ131" s="2" t="s">
        <v>202</v>
      </c>
      <c r="CA131" s="4"/>
      <c r="CB131" s="8"/>
      <c r="CC131" s="4"/>
      <c r="CD131" s="8"/>
      <c r="CE131" s="7"/>
      <c r="CF131" s="7"/>
      <c r="CG131" s="2" t="s">
        <v>212</v>
      </c>
      <c r="CH131" s="2" t="s">
        <v>199</v>
      </c>
      <c r="CI131" s="2" t="s">
        <v>579</v>
      </c>
      <c r="CJ131" s="2" t="s">
        <v>676</v>
      </c>
      <c r="CK131" s="2" t="s">
        <v>214</v>
      </c>
      <c r="CL131" s="2" t="s">
        <v>202</v>
      </c>
      <c r="CM131" s="4"/>
      <c r="CN131" s="8"/>
      <c r="CO131" s="4"/>
      <c r="CP131" s="8"/>
      <c r="CQ131" s="7"/>
      <c r="CR131" s="7"/>
      <c r="CS131" s="2" t="s">
        <v>212</v>
      </c>
      <c r="CT131" s="2" t="s">
        <v>199</v>
      </c>
      <c r="CU131" s="2" t="s">
        <v>435</v>
      </c>
      <c r="CV131" s="2" t="s">
        <v>471</v>
      </c>
      <c r="CW131" s="2" t="s">
        <v>214</v>
      </c>
      <c r="CX131" s="2" t="s">
        <v>202</v>
      </c>
      <c r="CY131" s="4">
        <v>1</v>
      </c>
      <c r="CZ131" s="8">
        <v>50.99</v>
      </c>
      <c r="DA131" s="4">
        <v>2</v>
      </c>
      <c r="DB131" s="8">
        <v>127.48</v>
      </c>
      <c r="DC131" s="7">
        <v>-0.5</v>
      </c>
      <c r="DD131" s="7">
        <v>-0.6</v>
      </c>
      <c r="DE131" s="2" t="s">
        <v>212</v>
      </c>
      <c r="DF131" s="2" t="s">
        <v>199</v>
      </c>
      <c r="DG131" s="2" t="s">
        <v>581</v>
      </c>
      <c r="DH131" s="2" t="s">
        <v>584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583</v>
      </c>
      <c r="DT131" s="2" t="s">
        <v>1650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585</v>
      </c>
      <c r="EF131" s="2" t="s">
        <v>1499</v>
      </c>
      <c r="EG131" s="2" t="s">
        <v>214</v>
      </c>
      <c r="EH131" s="2" t="s">
        <v>202</v>
      </c>
      <c r="EI131" s="4"/>
      <c r="EJ131" s="8"/>
      <c r="EK131" s="4">
        <v>2</v>
      </c>
      <c r="EL131" s="8">
        <v>127.8</v>
      </c>
      <c r="EM131" s="7">
        <v>-1</v>
      </c>
      <c r="EN131" s="7">
        <v>-1</v>
      </c>
      <c r="EO131" s="2" t="s">
        <v>212</v>
      </c>
      <c r="EP131" s="2" t="s">
        <v>199</v>
      </c>
      <c r="EQ131" s="2" t="s">
        <v>587</v>
      </c>
      <c r="ER131" s="2" t="s">
        <v>588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589</v>
      </c>
      <c r="FD131" s="2" t="s">
        <v>1868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296</v>
      </c>
      <c r="FP131" s="2" t="s">
        <v>438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635</v>
      </c>
      <c r="GB131" s="2" t="s">
        <v>761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231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253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585</v>
      </c>
      <c r="HL131" s="2" t="s">
        <v>682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404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238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212</v>
      </c>
      <c r="IT131" s="2" t="s">
        <v>199</v>
      </c>
      <c r="IU131" s="2" t="s">
        <v>370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253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242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202</v>
      </c>
      <c r="KD131" s="2" t="s">
        <v>202</v>
      </c>
      <c r="KE131" s="2" t="s">
        <v>202</v>
      </c>
      <c r="KF131" s="2" t="s">
        <v>202</v>
      </c>
      <c r="KG131" s="2" t="s">
        <v>202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212</v>
      </c>
      <c r="KP131" s="2" t="s">
        <v>235</v>
      </c>
      <c r="KQ131" s="2" t="s">
        <v>1863</v>
      </c>
      <c r="KR131" s="2" t="s">
        <v>310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253</v>
      </c>
      <c r="LB131" s="2" t="s">
        <v>199</v>
      </c>
      <c r="LC131" s="2" t="s">
        <v>202</v>
      </c>
      <c r="LD131" s="2" t="s">
        <v>202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212</v>
      </c>
      <c r="LN131" s="2" t="s">
        <v>199</v>
      </c>
      <c r="LO131" s="2" t="s">
        <v>597</v>
      </c>
      <c r="LP131" s="2" t="s">
        <v>1123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231</v>
      </c>
      <c r="LZ131" s="2" t="s">
        <v>199</v>
      </c>
      <c r="MA131" s="2" t="s">
        <v>599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231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253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212</v>
      </c>
      <c r="NJ131" s="2" t="s">
        <v>250</v>
      </c>
      <c r="NK131" s="2" t="s">
        <v>1847</v>
      </c>
      <c r="NL131" s="2" t="s">
        <v>1465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202</v>
      </c>
      <c r="NV131" s="2" t="s">
        <v>202</v>
      </c>
      <c r="NW131" s="2" t="s">
        <v>202</v>
      </c>
      <c r="NX131" s="2" t="s">
        <v>202</v>
      </c>
      <c r="NY131" s="2" t="s">
        <v>202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253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212</v>
      </c>
      <c r="OT131" s="2" t="s">
        <v>199</v>
      </c>
      <c r="OU131" s="2" t="s">
        <v>1869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202</v>
      </c>
      <c r="PF131" s="2" t="s">
        <v>202</v>
      </c>
      <c r="PG131" s="2" t="s">
        <v>202</v>
      </c>
      <c r="PH131" s="2" t="s">
        <v>202</v>
      </c>
      <c r="PI131" s="2" t="s">
        <v>202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212</v>
      </c>
      <c r="PR131" s="2" t="s">
        <v>235</v>
      </c>
      <c r="PS131" s="2" t="s">
        <v>1849</v>
      </c>
      <c r="PT131" s="2" t="s">
        <v>1870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202</v>
      </c>
      <c r="QD131" s="2" t="s">
        <v>202</v>
      </c>
      <c r="QE131" s="2" t="s">
        <v>202</v>
      </c>
      <c r="QF131" s="2" t="s">
        <v>202</v>
      </c>
      <c r="QG131" s="2" t="s">
        <v>202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212</v>
      </c>
      <c r="QP131" s="2" t="s">
        <v>235</v>
      </c>
      <c r="QQ131" s="2" t="s">
        <v>1676</v>
      </c>
      <c r="QR131" s="2" t="s">
        <v>1037</v>
      </c>
      <c r="QS131" s="2" t="s">
        <v>214</v>
      </c>
      <c r="QT131" s="2" t="s">
        <v>202</v>
      </c>
      <c r="QU131" s="4">
        <v>89</v>
      </c>
      <c r="QV131" s="4">
        <v>42</v>
      </c>
      <c r="QW131" s="4"/>
      <c r="QX131" s="4"/>
      <c r="QY131" s="4">
        <v>29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</row>
    <row r="132">
      <c r="A132" s="2" t="s">
        <v>1871</v>
      </c>
      <c r="B132" s="2" t="s">
        <v>191</v>
      </c>
      <c r="C132" s="2" t="s">
        <v>192</v>
      </c>
      <c r="D132" s="2" t="s">
        <v>1659</v>
      </c>
      <c r="E132" s="2" t="s">
        <v>1660</v>
      </c>
      <c r="F132" s="2" t="s">
        <v>815</v>
      </c>
      <c r="G132" s="2" t="s">
        <v>815</v>
      </c>
      <c r="H132" s="2" t="s">
        <v>815</v>
      </c>
      <c r="I132" s="2" t="s">
        <v>1872</v>
      </c>
      <c r="J132" s="2" t="s">
        <v>197</v>
      </c>
      <c r="K132" s="2" t="s">
        <v>869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427</v>
      </c>
      <c r="Q132" s="2" t="s">
        <v>201</v>
      </c>
      <c r="R132" s="2" t="s">
        <v>202</v>
      </c>
      <c r="S132" s="2" t="s">
        <v>870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818</v>
      </c>
      <c r="Y132" s="2" t="s">
        <v>876</v>
      </c>
      <c r="Z132" s="4">
        <v>283</v>
      </c>
      <c r="AA132" s="4">
        <f>=ROUNDDOWN(47.1666666666667,0)</f>
      </c>
      <c r="AB132" s="5">
        <v>6</v>
      </c>
      <c r="AC132" s="2" t="s">
        <v>210</v>
      </c>
      <c r="AD132" s="4">
        <v>60</v>
      </c>
      <c r="AE132" s="4">
        <v>320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7</v>
      </c>
      <c r="AQ132" s="8">
        <v>412.74</v>
      </c>
      <c r="AR132" s="4">
        <v>2</v>
      </c>
      <c r="AS132" s="8">
        <v>111.11</v>
      </c>
      <c r="AT132" s="7">
        <v>2.5</v>
      </c>
      <c r="AU132" s="7">
        <v>2.7147</v>
      </c>
      <c r="AV132" s="4">
        <v>10</v>
      </c>
      <c r="AW132" s="8">
        <v>636.54</v>
      </c>
      <c r="AX132" s="4">
        <v>15</v>
      </c>
      <c r="AY132" s="8">
        <v>1086.55</v>
      </c>
      <c r="AZ132" s="7">
        <v>-0.3333</v>
      </c>
      <c r="BA132" s="7">
        <v>-0.4142</v>
      </c>
      <c r="BB132" s="7">
        <v>0.6484</v>
      </c>
      <c r="BC132" s="4">
        <v>18</v>
      </c>
      <c r="BD132" s="8">
        <v>1201.32</v>
      </c>
      <c r="BE132" s="4">
        <v>33</v>
      </c>
      <c r="BF132" s="8">
        <v>2322.08</v>
      </c>
      <c r="BG132" s="7">
        <v>-0.4545</v>
      </c>
      <c r="BH132" s="7">
        <v>-0.4827</v>
      </c>
      <c r="BI132" s="7">
        <v>0.5299</v>
      </c>
      <c r="BJ132" s="4">
        <v>7</v>
      </c>
      <c r="BK132" s="8">
        <v>412.74</v>
      </c>
      <c r="BL132" s="2" t="s">
        <v>1873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1874</v>
      </c>
      <c r="BY132" s="2" t="s">
        <v>214</v>
      </c>
      <c r="BZ132" s="2" t="s">
        <v>202</v>
      </c>
      <c r="CA132" s="4">
        <v>4</v>
      </c>
      <c r="CB132" s="8">
        <v>240</v>
      </c>
      <c r="CC132" s="4">
        <v>1</v>
      </c>
      <c r="CD132" s="8">
        <v>60</v>
      </c>
      <c r="CE132" s="7">
        <v>3</v>
      </c>
      <c r="CF132" s="7">
        <v>3</v>
      </c>
      <c r="CG132" s="2" t="s">
        <v>212</v>
      </c>
      <c r="CH132" s="2" t="s">
        <v>199</v>
      </c>
      <c r="CI132" s="2" t="s">
        <v>706</v>
      </c>
      <c r="CJ132" s="2" t="s">
        <v>726</v>
      </c>
      <c r="CK132" s="2" t="s">
        <v>214</v>
      </c>
      <c r="CL132" s="2" t="s">
        <v>202</v>
      </c>
      <c r="CM132" s="4">
        <v>2</v>
      </c>
      <c r="CN132" s="8">
        <v>120.68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874</v>
      </c>
      <c r="CV132" s="2" t="s">
        <v>243</v>
      </c>
      <c r="CW132" s="2" t="s">
        <v>214</v>
      </c>
      <c r="CX132" s="2" t="s">
        <v>202</v>
      </c>
      <c r="CY132" s="4">
        <v>1</v>
      </c>
      <c r="CZ132" s="8">
        <v>52.06</v>
      </c>
      <c r="DA132" s="4">
        <v>1</v>
      </c>
      <c r="DB132" s="8">
        <v>51.11</v>
      </c>
      <c r="DC132" s="7"/>
      <c r="DD132" s="7">
        <v>0.0186</v>
      </c>
      <c r="DE132" s="2" t="s">
        <v>212</v>
      </c>
      <c r="DF132" s="2" t="s">
        <v>199</v>
      </c>
      <c r="DG132" s="2" t="s">
        <v>876</v>
      </c>
      <c r="DH132" s="2" t="s">
        <v>276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876</v>
      </c>
      <c r="DT132" s="2" t="s">
        <v>706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877</v>
      </c>
      <c r="EF132" s="2" t="s">
        <v>1193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878</v>
      </c>
      <c r="ER132" s="2" t="s">
        <v>1875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645</v>
      </c>
      <c r="FD132" s="2" t="s">
        <v>1876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1748</v>
      </c>
      <c r="FP132" s="2" t="s">
        <v>1405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212</v>
      </c>
      <c r="FZ132" s="2" t="s">
        <v>199</v>
      </c>
      <c r="GA132" s="2" t="s">
        <v>1090</v>
      </c>
      <c r="GB132" s="2" t="s">
        <v>1803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231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253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212</v>
      </c>
      <c r="HJ132" s="2" t="s">
        <v>199</v>
      </c>
      <c r="HK132" s="2" t="s">
        <v>876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199</v>
      </c>
      <c r="HW132" s="2" t="s">
        <v>513</v>
      </c>
      <c r="HX132" s="2" t="s">
        <v>834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368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212</v>
      </c>
      <c r="IT132" s="2" t="s">
        <v>199</v>
      </c>
      <c r="IU132" s="2" t="s">
        <v>332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253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242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202</v>
      </c>
      <c r="KD132" s="2" t="s">
        <v>202</v>
      </c>
      <c r="KE132" s="2" t="s">
        <v>202</v>
      </c>
      <c r="KF132" s="2" t="s">
        <v>202</v>
      </c>
      <c r="KG132" s="2" t="s">
        <v>202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212</v>
      </c>
      <c r="KP132" s="2" t="s">
        <v>235</v>
      </c>
      <c r="KQ132" s="2" t="s">
        <v>514</v>
      </c>
      <c r="KR132" s="2" t="s">
        <v>1047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235</v>
      </c>
      <c r="LC132" s="2" t="s">
        <v>408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253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231</v>
      </c>
      <c r="LZ132" s="2" t="s">
        <v>199</v>
      </c>
      <c r="MA132" s="2" t="s">
        <v>202</v>
      </c>
      <c r="MB132" s="2" t="s">
        <v>202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253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253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212</v>
      </c>
      <c r="NJ132" s="2" t="s">
        <v>250</v>
      </c>
      <c r="NK132" s="2" t="s">
        <v>339</v>
      </c>
      <c r="NL132" s="2" t="s">
        <v>1877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202</v>
      </c>
      <c r="NV132" s="2" t="s">
        <v>202</v>
      </c>
      <c r="NW132" s="2" t="s">
        <v>202</v>
      </c>
      <c r="NX132" s="2" t="s">
        <v>202</v>
      </c>
      <c r="NY132" s="2" t="s">
        <v>202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253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212</v>
      </c>
      <c r="OT132" s="2" t="s">
        <v>199</v>
      </c>
      <c r="OU132" s="2" t="s">
        <v>254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242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253</v>
      </c>
      <c r="PR132" s="2" t="s">
        <v>235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253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253</v>
      </c>
      <c r="QP132" s="2" t="s">
        <v>235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238</v>
      </c>
      <c r="QV132" s="4"/>
      <c r="QW132" s="4"/>
      <c r="QX132" s="4"/>
      <c r="QY132" s="4">
        <v>45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>
        <v>60</v>
      </c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>
        <v>40</v>
      </c>
      <c r="TI132" s="4">
        <v>90</v>
      </c>
      <c r="TJ132" s="4"/>
      <c r="TK132" s="4"/>
      <c r="TL132" s="4">
        <v>130</v>
      </c>
      <c r="TM132" s="4"/>
    </row>
    <row r="133">
      <c r="A133" s="2" t="s">
        <v>1878</v>
      </c>
      <c r="B133" s="2" t="s">
        <v>191</v>
      </c>
      <c r="C133" s="2" t="s">
        <v>192</v>
      </c>
      <c r="D133" s="2" t="s">
        <v>1659</v>
      </c>
      <c r="E133" s="2" t="s">
        <v>1660</v>
      </c>
      <c r="F133" s="2" t="s">
        <v>815</v>
      </c>
      <c r="G133" s="2" t="s">
        <v>815</v>
      </c>
      <c r="H133" s="2" t="s">
        <v>815</v>
      </c>
      <c r="I133" s="2" t="s">
        <v>1872</v>
      </c>
      <c r="J133" s="2" t="s">
        <v>256</v>
      </c>
      <c r="K133" s="2" t="s">
        <v>869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427</v>
      </c>
      <c r="Q133" s="2" t="s">
        <v>201</v>
      </c>
      <c r="R133" s="2" t="s">
        <v>202</v>
      </c>
      <c r="S133" s="2" t="s">
        <v>870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818</v>
      </c>
      <c r="Y133" s="2" t="s">
        <v>876</v>
      </c>
      <c r="Z133" s="4">
        <v>486</v>
      </c>
      <c r="AA133" s="4">
        <f>=ROUNDDOWN(69.4285714285714,0)</f>
      </c>
      <c r="AB133" s="5">
        <v>7</v>
      </c>
      <c r="AC133" s="2" t="s">
        <v>1879</v>
      </c>
      <c r="AD133" s="4">
        <v>120</v>
      </c>
      <c r="AE133" s="4">
        <v>260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3</v>
      </c>
      <c r="AQ133" s="8">
        <v>223.8</v>
      </c>
      <c r="AR133" s="4">
        <v>13</v>
      </c>
      <c r="AS133" s="8">
        <v>975.44</v>
      </c>
      <c r="AT133" s="7">
        <v>-0.7692</v>
      </c>
      <c r="AU133" s="7">
        <v>-0.7706</v>
      </c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>
        <v>0.3516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>
        <v>3</v>
      </c>
      <c r="BK133" s="8">
        <v>223.8</v>
      </c>
      <c r="BL133" s="2" t="s">
        <v>1880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934</v>
      </c>
      <c r="BY133" s="2" t="s">
        <v>214</v>
      </c>
      <c r="BZ133" s="2" t="s">
        <v>202</v>
      </c>
      <c r="CA133" s="4">
        <v>2</v>
      </c>
      <c r="CB133" s="8">
        <v>150</v>
      </c>
      <c r="CC133" s="4">
        <v>8</v>
      </c>
      <c r="CD133" s="8">
        <v>600</v>
      </c>
      <c r="CE133" s="7">
        <v>-0.75</v>
      </c>
      <c r="CF133" s="7">
        <v>-0.75</v>
      </c>
      <c r="CG133" s="2" t="s">
        <v>212</v>
      </c>
      <c r="CH133" s="2" t="s">
        <v>199</v>
      </c>
      <c r="CI133" s="2" t="s">
        <v>706</v>
      </c>
      <c r="CJ133" s="2" t="s">
        <v>1099</v>
      </c>
      <c r="CK133" s="2" t="s">
        <v>214</v>
      </c>
      <c r="CL133" s="2" t="s">
        <v>202</v>
      </c>
      <c r="CM133" s="4"/>
      <c r="CN133" s="8"/>
      <c r="CO133" s="4">
        <v>3</v>
      </c>
      <c r="CP133" s="8">
        <v>230.4</v>
      </c>
      <c r="CQ133" s="7">
        <v>-1</v>
      </c>
      <c r="CR133" s="7">
        <v>-1</v>
      </c>
      <c r="CS133" s="2" t="s">
        <v>212</v>
      </c>
      <c r="CT133" s="2" t="s">
        <v>199</v>
      </c>
      <c r="CU133" s="2" t="s">
        <v>874</v>
      </c>
      <c r="CV133" s="2" t="s">
        <v>1881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212</v>
      </c>
      <c r="DF133" s="2" t="s">
        <v>199</v>
      </c>
      <c r="DG133" s="2" t="s">
        <v>876</v>
      </c>
      <c r="DH133" s="2" t="s">
        <v>276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876</v>
      </c>
      <c r="DT133" s="2" t="s">
        <v>706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877</v>
      </c>
      <c r="EF133" s="2" t="s">
        <v>340</v>
      </c>
      <c r="EG133" s="2" t="s">
        <v>214</v>
      </c>
      <c r="EH133" s="2" t="s">
        <v>202</v>
      </c>
      <c r="EI133" s="4">
        <v>1</v>
      </c>
      <c r="EJ133" s="8">
        <v>73.8</v>
      </c>
      <c r="EK133" s="4"/>
      <c r="EL133" s="8"/>
      <c r="EM133" s="7"/>
      <c r="EN133" s="7"/>
      <c r="EO133" s="2" t="s">
        <v>212</v>
      </c>
      <c r="EP133" s="2" t="s">
        <v>199</v>
      </c>
      <c r="EQ133" s="2" t="s">
        <v>878</v>
      </c>
      <c r="ER133" s="2" t="s">
        <v>1877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645</v>
      </c>
      <c r="FD133" s="2" t="s">
        <v>745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1748</v>
      </c>
      <c r="FP133" s="2" t="s">
        <v>1882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1090</v>
      </c>
      <c r="GB133" s="2" t="s">
        <v>232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231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253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212</v>
      </c>
      <c r="HJ133" s="2" t="s">
        <v>199</v>
      </c>
      <c r="HK133" s="2" t="s">
        <v>876</v>
      </c>
      <c r="HL133" s="2" t="s">
        <v>1167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72.59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236</v>
      </c>
      <c r="HX133" s="2" t="s">
        <v>1228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212</v>
      </c>
      <c r="IH133" s="2" t="s">
        <v>199</v>
      </c>
      <c r="II133" s="2" t="s">
        <v>368</v>
      </c>
      <c r="IJ133" s="2" t="s">
        <v>1883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212</v>
      </c>
      <c r="IT133" s="2" t="s">
        <v>199</v>
      </c>
      <c r="IU133" s="2" t="s">
        <v>332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253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242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202</v>
      </c>
      <c r="KD133" s="2" t="s">
        <v>202</v>
      </c>
      <c r="KE133" s="2" t="s">
        <v>202</v>
      </c>
      <c r="KF133" s="2" t="s">
        <v>202</v>
      </c>
      <c r="KG133" s="2" t="s">
        <v>202</v>
      </c>
      <c r="KH133" s="2" t="s">
        <v>202</v>
      </c>
      <c r="KI133" s="4"/>
      <c r="KJ133" s="8"/>
      <c r="KK133" s="4">
        <v>1</v>
      </c>
      <c r="KL133" s="8">
        <v>72.45</v>
      </c>
      <c r="KM133" s="7">
        <v>-1</v>
      </c>
      <c r="KN133" s="7">
        <v>-1</v>
      </c>
      <c r="KO133" s="2" t="s">
        <v>212</v>
      </c>
      <c r="KP133" s="2" t="s">
        <v>235</v>
      </c>
      <c r="KQ133" s="2" t="s">
        <v>514</v>
      </c>
      <c r="KR133" s="2" t="s">
        <v>503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235</v>
      </c>
      <c r="LC133" s="2" t="s">
        <v>408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253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231</v>
      </c>
      <c r="LZ133" s="2" t="s">
        <v>199</v>
      </c>
      <c r="MA133" s="2" t="s">
        <v>202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253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253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212</v>
      </c>
      <c r="NJ133" s="2" t="s">
        <v>250</v>
      </c>
      <c r="NK133" s="2" t="s">
        <v>339</v>
      </c>
      <c r="NL133" s="2" t="s">
        <v>879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202</v>
      </c>
      <c r="NV133" s="2" t="s">
        <v>202</v>
      </c>
      <c r="NW133" s="2" t="s">
        <v>202</v>
      </c>
      <c r="NX133" s="2" t="s">
        <v>202</v>
      </c>
      <c r="NY133" s="2" t="s">
        <v>202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253</v>
      </c>
      <c r="OH133" s="2" t="s">
        <v>199</v>
      </c>
      <c r="OI133" s="2" t="s">
        <v>202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212</v>
      </c>
      <c r="OT133" s="2" t="s">
        <v>199</v>
      </c>
      <c r="OU133" s="2" t="s">
        <v>254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242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253</v>
      </c>
      <c r="PR133" s="2" t="s">
        <v>235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253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253</v>
      </c>
      <c r="QP133" s="2" t="s">
        <v>235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336</v>
      </c>
      <c r="QV133" s="4"/>
      <c r="QW133" s="4"/>
      <c r="QX133" s="4"/>
      <c r="QY133" s="4">
        <v>150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>
        <v>120</v>
      </c>
      <c r="SY133" s="4"/>
      <c r="SZ133" s="4">
        <v>70</v>
      </c>
      <c r="TA133" s="4"/>
      <c r="TB133" s="4"/>
      <c r="TC133" s="4"/>
      <c r="TD133" s="4"/>
      <c r="TE133" s="4"/>
      <c r="TF133" s="4"/>
      <c r="TG133" s="4"/>
      <c r="TH133" s="4">
        <v>70</v>
      </c>
      <c r="TI133" s="4"/>
      <c r="TJ133" s="4"/>
      <c r="TK133" s="4"/>
      <c r="TL133" s="4"/>
      <c r="TM133" s="4"/>
    </row>
    <row r="134">
      <c r="A134" s="2" t="s">
        <v>1884</v>
      </c>
      <c r="B134" s="2" t="s">
        <v>191</v>
      </c>
      <c r="C134" s="2" t="s">
        <v>192</v>
      </c>
      <c r="D134" s="2" t="s">
        <v>1659</v>
      </c>
      <c r="E134" s="2" t="s">
        <v>1660</v>
      </c>
      <c r="F134" s="2" t="s">
        <v>815</v>
      </c>
      <c r="G134" s="2" t="s">
        <v>815</v>
      </c>
      <c r="H134" s="2" t="s">
        <v>815</v>
      </c>
      <c r="I134" s="2" t="s">
        <v>1872</v>
      </c>
      <c r="J134" s="2" t="s">
        <v>197</v>
      </c>
      <c r="K134" s="2" t="s">
        <v>621</v>
      </c>
      <c r="L134" s="3">
        <v>51.3</v>
      </c>
      <c r="M134" s="3">
        <v>53.86</v>
      </c>
      <c r="N134" s="3">
        <v>109.99</v>
      </c>
      <c r="O134" s="2" t="s">
        <v>199</v>
      </c>
      <c r="P134" s="2" t="s">
        <v>572</v>
      </c>
      <c r="Q134" s="2" t="s">
        <v>201</v>
      </c>
      <c r="R134" s="2" t="s">
        <v>202</v>
      </c>
      <c r="S134" s="2" t="s">
        <v>817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818</v>
      </c>
      <c r="Y134" s="2" t="s">
        <v>819</v>
      </c>
      <c r="Z134" s="4">
        <v>164</v>
      </c>
      <c r="AA134" s="4">
        <f>=ROUNDDOWN(18.2222222222222,0)</f>
      </c>
      <c r="AB134" s="5">
        <v>9</v>
      </c>
      <c r="AC134" s="2" t="s">
        <v>210</v>
      </c>
      <c r="AD134" s="4">
        <v>40</v>
      </c>
      <c r="AE134" s="4">
        <v>210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3</v>
      </c>
      <c r="AQ134" s="8">
        <v>165.93</v>
      </c>
      <c r="AR134" s="4">
        <v>5</v>
      </c>
      <c r="AS134" s="8">
        <v>300.68</v>
      </c>
      <c r="AT134" s="7">
        <v>-0.4</v>
      </c>
      <c r="AU134" s="7">
        <v>-0.4482</v>
      </c>
      <c r="AV134" s="4">
        <v>7</v>
      </c>
      <c r="AW134" s="8">
        <v>489.4</v>
      </c>
      <c r="AX134" s="4">
        <v>13</v>
      </c>
      <c r="AY134" s="8">
        <v>894.94</v>
      </c>
      <c r="AZ134" s="7">
        <v>-0.4615</v>
      </c>
      <c r="BA134" s="7">
        <v>-0.4531</v>
      </c>
      <c r="BB134" s="7">
        <v>0.339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>
        <v>0.4074</v>
      </c>
      <c r="BJ134" s="4">
        <v>3</v>
      </c>
      <c r="BK134" s="8">
        <v>165.93</v>
      </c>
      <c r="BL134" s="2" t="s">
        <v>1885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1886</v>
      </c>
      <c r="BY134" s="2" t="s">
        <v>214</v>
      </c>
      <c r="BZ134" s="2" t="s">
        <v>202</v>
      </c>
      <c r="CA134" s="4"/>
      <c r="CB134" s="8"/>
      <c r="CC134" s="4">
        <v>3</v>
      </c>
      <c r="CD134" s="8">
        <v>180</v>
      </c>
      <c r="CE134" s="7">
        <v>-1</v>
      </c>
      <c r="CF134" s="7">
        <v>-1</v>
      </c>
      <c r="CG134" s="2" t="s">
        <v>212</v>
      </c>
      <c r="CH134" s="2" t="s">
        <v>199</v>
      </c>
      <c r="CI134" s="2" t="s">
        <v>822</v>
      </c>
      <c r="CJ134" s="2" t="s">
        <v>1357</v>
      </c>
      <c r="CK134" s="2" t="s">
        <v>214</v>
      </c>
      <c r="CL134" s="2" t="s">
        <v>202</v>
      </c>
      <c r="CM134" s="4"/>
      <c r="CN134" s="8"/>
      <c r="CO134" s="4">
        <v>1</v>
      </c>
      <c r="CP134" s="8">
        <v>60.34</v>
      </c>
      <c r="CQ134" s="7">
        <v>-1</v>
      </c>
      <c r="CR134" s="7">
        <v>-1</v>
      </c>
      <c r="CS134" s="2" t="s">
        <v>212</v>
      </c>
      <c r="CT134" s="2" t="s">
        <v>199</v>
      </c>
      <c r="CU134" s="2" t="s">
        <v>824</v>
      </c>
      <c r="CV134" s="2" t="s">
        <v>825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826</v>
      </c>
      <c r="DH134" s="2" t="s">
        <v>1060</v>
      </c>
      <c r="DI134" s="2" t="s">
        <v>214</v>
      </c>
      <c r="DJ134" s="2" t="s">
        <v>202</v>
      </c>
      <c r="DK134" s="4">
        <v>3</v>
      </c>
      <c r="DL134" s="8">
        <v>165.93</v>
      </c>
      <c r="DM134" s="4">
        <v>1</v>
      </c>
      <c r="DN134" s="8">
        <v>60.34</v>
      </c>
      <c r="DO134" s="7">
        <v>2</v>
      </c>
      <c r="DP134" s="7">
        <v>1.7499</v>
      </c>
      <c r="DQ134" s="2" t="s">
        <v>212</v>
      </c>
      <c r="DR134" s="2" t="s">
        <v>199</v>
      </c>
      <c r="DS134" s="2" t="s">
        <v>838</v>
      </c>
      <c r="DT134" s="2" t="s">
        <v>1887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830</v>
      </c>
      <c r="EF134" s="2" t="s">
        <v>1277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832</v>
      </c>
      <c r="ER134" s="2" t="s">
        <v>1888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553</v>
      </c>
      <c r="FD134" s="2" t="s">
        <v>905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822</v>
      </c>
      <c r="FP134" s="2" t="s">
        <v>1889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711</v>
      </c>
      <c r="GB134" s="2" t="s">
        <v>1721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231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253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838</v>
      </c>
      <c r="HL134" s="2" t="s">
        <v>1063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235</v>
      </c>
      <c r="HW134" s="2" t="s">
        <v>236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212</v>
      </c>
      <c r="IH134" s="2" t="s">
        <v>199</v>
      </c>
      <c r="II134" s="2" t="s">
        <v>238</v>
      </c>
      <c r="IJ134" s="2" t="s">
        <v>1672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212</v>
      </c>
      <c r="IT134" s="2" t="s">
        <v>199</v>
      </c>
      <c r="IU134" s="2" t="s">
        <v>332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212</v>
      </c>
      <c r="JF134" s="2" t="s">
        <v>199</v>
      </c>
      <c r="JG134" s="2" t="s">
        <v>240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242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202</v>
      </c>
      <c r="KE134" s="2" t="s">
        <v>202</v>
      </c>
      <c r="KF134" s="2" t="s">
        <v>202</v>
      </c>
      <c r="KG134" s="2" t="s">
        <v>202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212</v>
      </c>
      <c r="KP134" s="2" t="s">
        <v>235</v>
      </c>
      <c r="KQ134" s="2" t="s">
        <v>267</v>
      </c>
      <c r="KR134" s="2" t="s">
        <v>227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404</v>
      </c>
      <c r="LB134" s="2" t="s">
        <v>199</v>
      </c>
      <c r="LC134" s="2" t="s">
        <v>202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212</v>
      </c>
      <c r="LN134" s="2" t="s">
        <v>199</v>
      </c>
      <c r="LO134" s="2" t="s">
        <v>844</v>
      </c>
      <c r="LP134" s="2" t="s">
        <v>412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231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199</v>
      </c>
      <c r="MM134" s="2" t="s">
        <v>248</v>
      </c>
      <c r="MN134" s="2" t="s">
        <v>1890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253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212</v>
      </c>
      <c r="NJ134" s="2" t="s">
        <v>250</v>
      </c>
      <c r="NK134" s="2" t="s">
        <v>848</v>
      </c>
      <c r="NL134" s="2" t="s">
        <v>864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202</v>
      </c>
      <c r="NV134" s="2" t="s">
        <v>202</v>
      </c>
      <c r="NW134" s="2" t="s">
        <v>202</v>
      </c>
      <c r="NX134" s="2" t="s">
        <v>202</v>
      </c>
      <c r="NY134" s="2" t="s">
        <v>202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253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212</v>
      </c>
      <c r="OT134" s="2" t="s">
        <v>199</v>
      </c>
      <c r="OU134" s="2" t="s">
        <v>1737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242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231</v>
      </c>
      <c r="PR134" s="2" t="s">
        <v>235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253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231</v>
      </c>
      <c r="QP134" s="2" t="s">
        <v>235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89</v>
      </c>
      <c r="QV134" s="4">
        <v>75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>
        <v>40</v>
      </c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>
        <v>50</v>
      </c>
      <c r="SY134" s="4"/>
      <c r="SZ134" s="4">
        <v>70</v>
      </c>
      <c r="TA134" s="4"/>
      <c r="TB134" s="4"/>
      <c r="TC134" s="4"/>
      <c r="TD134" s="4"/>
      <c r="TE134" s="4"/>
      <c r="TF134" s="4"/>
      <c r="TG134" s="4"/>
      <c r="TH134" s="4">
        <v>50</v>
      </c>
      <c r="TI134" s="4"/>
      <c r="TJ134" s="4"/>
      <c r="TK134" s="4"/>
      <c r="TL134" s="4"/>
      <c r="TM134" s="4"/>
    </row>
    <row r="135">
      <c r="A135" s="2" t="s">
        <v>1891</v>
      </c>
      <c r="B135" s="2" t="s">
        <v>191</v>
      </c>
      <c r="C135" s="2" t="s">
        <v>192</v>
      </c>
      <c r="D135" s="2" t="s">
        <v>1659</v>
      </c>
      <c r="E135" s="2" t="s">
        <v>1660</v>
      </c>
      <c r="F135" s="2" t="s">
        <v>815</v>
      </c>
      <c r="G135" s="2" t="s">
        <v>815</v>
      </c>
      <c r="H135" s="2" t="s">
        <v>815</v>
      </c>
      <c r="I135" s="2" t="s">
        <v>1872</v>
      </c>
      <c r="J135" s="2" t="s">
        <v>256</v>
      </c>
      <c r="K135" s="2" t="s">
        <v>621</v>
      </c>
      <c r="L135" s="3">
        <v>65.55</v>
      </c>
      <c r="M135" s="3">
        <v>68.83</v>
      </c>
      <c r="N135" s="3">
        <v>139.99</v>
      </c>
      <c r="O135" s="2" t="s">
        <v>199</v>
      </c>
      <c r="P135" s="2" t="s">
        <v>572</v>
      </c>
      <c r="Q135" s="2" t="s">
        <v>201</v>
      </c>
      <c r="R135" s="2" t="s">
        <v>202</v>
      </c>
      <c r="S135" s="2" t="s">
        <v>817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818</v>
      </c>
      <c r="Y135" s="2" t="s">
        <v>819</v>
      </c>
      <c r="Z135" s="4">
        <v>293</v>
      </c>
      <c r="AA135" s="4">
        <f>=ROUNDDOWN(29.3,0)</f>
      </c>
      <c r="AB135" s="5">
        <v>10</v>
      </c>
      <c r="AC135" s="2" t="s">
        <v>210</v>
      </c>
      <c r="AD135" s="4">
        <v>50</v>
      </c>
      <c r="AE135" s="4">
        <v>280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4</v>
      </c>
      <c r="AQ135" s="8">
        <v>323.47</v>
      </c>
      <c r="AR135" s="4">
        <v>8</v>
      </c>
      <c r="AS135" s="8">
        <v>594.26</v>
      </c>
      <c r="AT135" s="7">
        <v>-0.5</v>
      </c>
      <c r="AU135" s="7">
        <v>-0.4557</v>
      </c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0.661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4</v>
      </c>
      <c r="BK135" s="8">
        <v>323.47</v>
      </c>
      <c r="BL135" s="2" t="s">
        <v>1892</v>
      </c>
      <c r="BM135" s="7">
        <v>1</v>
      </c>
      <c r="BN135" s="7">
        <v>1</v>
      </c>
      <c r="BO135" s="4">
        <v>1</v>
      </c>
      <c r="BP135" s="8">
        <v>75.38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1893</v>
      </c>
      <c r="BY135" s="2" t="s">
        <v>214</v>
      </c>
      <c r="BZ135" s="2" t="s">
        <v>202</v>
      </c>
      <c r="CA135" s="4"/>
      <c r="CB135" s="8"/>
      <c r="CC135" s="4">
        <v>4</v>
      </c>
      <c r="CD135" s="8">
        <v>300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822</v>
      </c>
      <c r="CJ135" s="2" t="s">
        <v>1894</v>
      </c>
      <c r="CK135" s="2" t="s">
        <v>214</v>
      </c>
      <c r="CL135" s="2" t="s">
        <v>202</v>
      </c>
      <c r="CM135" s="4"/>
      <c r="CN135" s="8"/>
      <c r="CO135" s="4"/>
      <c r="CP135" s="8"/>
      <c r="CQ135" s="7"/>
      <c r="CR135" s="7"/>
      <c r="CS135" s="2" t="s">
        <v>212</v>
      </c>
      <c r="CT135" s="2" t="s">
        <v>199</v>
      </c>
      <c r="CU135" s="2" t="s">
        <v>824</v>
      </c>
      <c r="CV135" s="2" t="s">
        <v>825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72.28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826</v>
      </c>
      <c r="DH135" s="2" t="s">
        <v>854</v>
      </c>
      <c r="DI135" s="2" t="s">
        <v>214</v>
      </c>
      <c r="DJ135" s="2" t="s">
        <v>202</v>
      </c>
      <c r="DK135" s="4">
        <v>1</v>
      </c>
      <c r="DL135" s="8">
        <v>71.68</v>
      </c>
      <c r="DM135" s="4">
        <v>1</v>
      </c>
      <c r="DN135" s="8">
        <v>76.8</v>
      </c>
      <c r="DO135" s="7"/>
      <c r="DP135" s="7">
        <v>-0.0667</v>
      </c>
      <c r="DQ135" s="2" t="s">
        <v>212</v>
      </c>
      <c r="DR135" s="2" t="s">
        <v>199</v>
      </c>
      <c r="DS135" s="2" t="s">
        <v>838</v>
      </c>
      <c r="DT135" s="2" t="s">
        <v>317</v>
      </c>
      <c r="DU135" s="2" t="s">
        <v>214</v>
      </c>
      <c r="DV135" s="2" t="s">
        <v>202</v>
      </c>
      <c r="DW135" s="4">
        <v>1</v>
      </c>
      <c r="DX135" s="8">
        <v>102.08</v>
      </c>
      <c r="DY135" s="4"/>
      <c r="DZ135" s="8"/>
      <c r="EA135" s="7"/>
      <c r="EB135" s="7"/>
      <c r="EC135" s="2" t="s">
        <v>212</v>
      </c>
      <c r="ED135" s="2" t="s">
        <v>199</v>
      </c>
      <c r="EE135" s="2" t="s">
        <v>830</v>
      </c>
      <c r="EF135" s="2" t="s">
        <v>1072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832</v>
      </c>
      <c r="ER135" s="2" t="s">
        <v>1075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553</v>
      </c>
      <c r="FD135" s="2" t="s">
        <v>1758</v>
      </c>
      <c r="FE135" s="2" t="s">
        <v>214</v>
      </c>
      <c r="FF135" s="2" t="s">
        <v>202</v>
      </c>
      <c r="FG135" s="4"/>
      <c r="FH135" s="8"/>
      <c r="FI135" s="4">
        <v>1</v>
      </c>
      <c r="FJ135" s="8">
        <v>72.59</v>
      </c>
      <c r="FK135" s="7">
        <v>-1</v>
      </c>
      <c r="FL135" s="7">
        <v>-1</v>
      </c>
      <c r="FM135" s="2" t="s">
        <v>212</v>
      </c>
      <c r="FN135" s="2" t="s">
        <v>199</v>
      </c>
      <c r="FO135" s="2" t="s">
        <v>822</v>
      </c>
      <c r="FP135" s="2" t="s">
        <v>1282</v>
      </c>
      <c r="FQ135" s="2" t="s">
        <v>214</v>
      </c>
      <c r="FR135" s="2" t="s">
        <v>202</v>
      </c>
      <c r="FS135" s="4">
        <v>1</v>
      </c>
      <c r="FT135" s="8">
        <v>74.33</v>
      </c>
      <c r="FU135" s="4"/>
      <c r="FV135" s="8"/>
      <c r="FW135" s="7"/>
      <c r="FX135" s="7"/>
      <c r="FY135" s="2" t="s">
        <v>212</v>
      </c>
      <c r="FZ135" s="2" t="s">
        <v>199</v>
      </c>
      <c r="GA135" s="2" t="s">
        <v>711</v>
      </c>
      <c r="GB135" s="2" t="s">
        <v>1895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231</v>
      </c>
      <c r="GL135" s="2" t="s">
        <v>199</v>
      </c>
      <c r="GM135" s="2" t="s">
        <v>202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253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838</v>
      </c>
      <c r="HL135" s="2" t="s">
        <v>483</v>
      </c>
      <c r="HM135" s="2" t="s">
        <v>214</v>
      </c>
      <c r="HN135" s="2" t="s">
        <v>202</v>
      </c>
      <c r="HO135" s="4"/>
      <c r="HP135" s="8"/>
      <c r="HQ135" s="4">
        <v>1</v>
      </c>
      <c r="HR135" s="8">
        <v>72.59</v>
      </c>
      <c r="HS135" s="7">
        <v>-1</v>
      </c>
      <c r="HT135" s="7">
        <v>-1</v>
      </c>
      <c r="HU135" s="2" t="s">
        <v>212</v>
      </c>
      <c r="HV135" s="2" t="s">
        <v>199</v>
      </c>
      <c r="HW135" s="2" t="s">
        <v>236</v>
      </c>
      <c r="HX135" s="2" t="s">
        <v>1283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199</v>
      </c>
      <c r="II135" s="2" t="s">
        <v>238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212</v>
      </c>
      <c r="IT135" s="2" t="s">
        <v>199</v>
      </c>
      <c r="IU135" s="2" t="s">
        <v>332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212</v>
      </c>
      <c r="JF135" s="2" t="s">
        <v>199</v>
      </c>
      <c r="JG135" s="2" t="s">
        <v>240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242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202</v>
      </c>
      <c r="KD135" s="2" t="s">
        <v>202</v>
      </c>
      <c r="KE135" s="2" t="s">
        <v>202</v>
      </c>
      <c r="KF135" s="2" t="s">
        <v>202</v>
      </c>
      <c r="KG135" s="2" t="s">
        <v>202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235</v>
      </c>
      <c r="KQ135" s="2" t="s">
        <v>495</v>
      </c>
      <c r="KR135" s="2" t="s">
        <v>1074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404</v>
      </c>
      <c r="LB135" s="2" t="s">
        <v>199</v>
      </c>
      <c r="LC135" s="2" t="s">
        <v>202</v>
      </c>
      <c r="LD135" s="2" t="s">
        <v>202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199</v>
      </c>
      <c r="LO135" s="2" t="s">
        <v>844</v>
      </c>
      <c r="LP135" s="2" t="s">
        <v>500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231</v>
      </c>
      <c r="LZ135" s="2" t="s">
        <v>199</v>
      </c>
      <c r="MA135" s="2" t="s">
        <v>202</v>
      </c>
      <c r="MB135" s="2" t="s">
        <v>202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199</v>
      </c>
      <c r="MM135" s="2" t="s">
        <v>248</v>
      </c>
      <c r="MN135" s="2" t="s">
        <v>202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253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212</v>
      </c>
      <c r="NJ135" s="2" t="s">
        <v>250</v>
      </c>
      <c r="NK135" s="2" t="s">
        <v>848</v>
      </c>
      <c r="NL135" s="2" t="s">
        <v>1539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202</v>
      </c>
      <c r="NV135" s="2" t="s">
        <v>202</v>
      </c>
      <c r="NW135" s="2" t="s">
        <v>202</v>
      </c>
      <c r="NX135" s="2" t="s">
        <v>202</v>
      </c>
      <c r="NY135" s="2" t="s">
        <v>202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253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212</v>
      </c>
      <c r="OT135" s="2" t="s">
        <v>199</v>
      </c>
      <c r="OU135" s="2" t="s">
        <v>783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242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231</v>
      </c>
      <c r="PR135" s="2" t="s">
        <v>235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253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231</v>
      </c>
      <c r="QP135" s="2" t="s">
        <v>235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93</v>
      </c>
      <c r="QV135" s="4">
        <v>200</v>
      </c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>
        <v>50</v>
      </c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>
        <v>100</v>
      </c>
      <c r="SY135" s="4"/>
      <c r="SZ135" s="4">
        <v>50</v>
      </c>
      <c r="TA135" s="4"/>
      <c r="TB135" s="4"/>
      <c r="TC135" s="4"/>
      <c r="TD135" s="4"/>
      <c r="TE135" s="4"/>
      <c r="TF135" s="4"/>
      <c r="TG135" s="4"/>
      <c r="TH135" s="4">
        <v>80</v>
      </c>
      <c r="TI135" s="4"/>
      <c r="TJ135" s="4"/>
      <c r="TK135" s="4"/>
      <c r="TL135" s="4"/>
      <c r="TM135" s="4"/>
    </row>
    <row r="136">
      <c r="A136" s="2" t="s">
        <v>1896</v>
      </c>
      <c r="B136" s="2" t="s">
        <v>191</v>
      </c>
      <c r="C136" s="2" t="s">
        <v>192</v>
      </c>
      <c r="D136" s="2" t="s">
        <v>1659</v>
      </c>
      <c r="E136" s="2" t="s">
        <v>1660</v>
      </c>
      <c r="F136" s="2" t="s">
        <v>815</v>
      </c>
      <c r="G136" s="2" t="s">
        <v>815</v>
      </c>
      <c r="H136" s="2" t="s">
        <v>815</v>
      </c>
      <c r="I136" s="2" t="s">
        <v>1872</v>
      </c>
      <c r="J136" s="2" t="s">
        <v>197</v>
      </c>
      <c r="K136" s="2" t="s">
        <v>921</v>
      </c>
      <c r="L136" s="3">
        <v>51.3</v>
      </c>
      <c r="M136" s="3">
        <v>53.86</v>
      </c>
      <c r="N136" s="3">
        <v>109.99</v>
      </c>
      <c r="O136" s="2" t="s">
        <v>199</v>
      </c>
      <c r="P136" s="2" t="s">
        <v>490</v>
      </c>
      <c r="Q136" s="2" t="s">
        <v>201</v>
      </c>
      <c r="R136" s="2" t="s">
        <v>202</v>
      </c>
      <c r="S136" s="2" t="s">
        <v>922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818</v>
      </c>
      <c r="Y136" s="2" t="s">
        <v>923</v>
      </c>
      <c r="Z136" s="4">
        <v>109</v>
      </c>
      <c r="AA136" s="4">
        <f>=ROUNDDOWN(54.5,0)</f>
      </c>
      <c r="AB136" s="5">
        <v>2</v>
      </c>
      <c r="AC136" s="2" t="s">
        <v>202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>
        <v>1</v>
      </c>
      <c r="AW136" s="8">
        <v>75.38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/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0.0627</v>
      </c>
      <c r="BJ136" s="4"/>
      <c r="BK136" s="8"/>
      <c r="BL136" s="2" t="s">
        <v>202</v>
      </c>
      <c r="BM136" s="7"/>
      <c r="BN136" s="7"/>
      <c r="BO136" s="4"/>
      <c r="BP136" s="8"/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593</v>
      </c>
      <c r="CH136" s="2" t="s">
        <v>199</v>
      </c>
      <c r="CI136" s="2" t="s">
        <v>202</v>
      </c>
      <c r="CJ136" s="2" t="s">
        <v>202</v>
      </c>
      <c r="CK136" s="2" t="s">
        <v>214</v>
      </c>
      <c r="CL136" s="2" t="s">
        <v>202</v>
      </c>
      <c r="CM136" s="4"/>
      <c r="CN136" s="8"/>
      <c r="CO136" s="4"/>
      <c r="CP136" s="8"/>
      <c r="CQ136" s="7"/>
      <c r="CR136" s="7"/>
      <c r="CS136" s="2" t="s">
        <v>212</v>
      </c>
      <c r="CT136" s="2" t="s">
        <v>199</v>
      </c>
      <c r="CU136" s="2" t="s">
        <v>924</v>
      </c>
      <c r="CV136" s="2" t="s">
        <v>1897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925</v>
      </c>
      <c r="DH136" s="2" t="s">
        <v>202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1898</v>
      </c>
      <c r="DT136" s="2" t="s">
        <v>1899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927</v>
      </c>
      <c r="EF136" s="2" t="s">
        <v>564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375</v>
      </c>
      <c r="ER136" s="2" t="s">
        <v>202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930</v>
      </c>
      <c r="FD136" s="2" t="s">
        <v>1900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231</v>
      </c>
      <c r="FN136" s="2" t="s">
        <v>199</v>
      </c>
      <c r="FO136" s="2" t="s">
        <v>202</v>
      </c>
      <c r="FP136" s="2" t="s">
        <v>202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404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231</v>
      </c>
      <c r="GL136" s="2" t="s">
        <v>199</v>
      </c>
      <c r="GM136" s="2" t="s">
        <v>202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253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212</v>
      </c>
      <c r="HJ136" s="2" t="s">
        <v>199</v>
      </c>
      <c r="HK136" s="2" t="s">
        <v>375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253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253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231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253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242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202</v>
      </c>
      <c r="KD136" s="2" t="s">
        <v>202</v>
      </c>
      <c r="KE136" s="2" t="s">
        <v>202</v>
      </c>
      <c r="KF136" s="2" t="s">
        <v>202</v>
      </c>
      <c r="KG136" s="2" t="s">
        <v>202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253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253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253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231</v>
      </c>
      <c r="LZ136" s="2" t="s">
        <v>199</v>
      </c>
      <c r="MA136" s="2" t="s">
        <v>202</v>
      </c>
      <c r="MB136" s="2" t="s">
        <v>202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253</v>
      </c>
      <c r="ML136" s="2" t="s">
        <v>199</v>
      </c>
      <c r="MM136" s="2" t="s">
        <v>202</v>
      </c>
      <c r="MN136" s="2" t="s">
        <v>202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253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202</v>
      </c>
      <c r="NJ136" s="2" t="s">
        <v>202</v>
      </c>
      <c r="NK136" s="2" t="s">
        <v>202</v>
      </c>
      <c r="NL136" s="2" t="s">
        <v>202</v>
      </c>
      <c r="NM136" s="2" t="s">
        <v>202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253</v>
      </c>
      <c r="NV136" s="2" t="s">
        <v>199</v>
      </c>
      <c r="NW136" s="2" t="s">
        <v>202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253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231</v>
      </c>
      <c r="OT136" s="2" t="s">
        <v>199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202</v>
      </c>
      <c r="PF136" s="2" t="s">
        <v>202</v>
      </c>
      <c r="PG136" s="2" t="s">
        <v>202</v>
      </c>
      <c r="PH136" s="2" t="s">
        <v>202</v>
      </c>
      <c r="PI136" s="2" t="s">
        <v>202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202</v>
      </c>
      <c r="PR136" s="2" t="s">
        <v>202</v>
      </c>
      <c r="PS136" s="2" t="s">
        <v>202</v>
      </c>
      <c r="PT136" s="2" t="s">
        <v>202</v>
      </c>
      <c r="PU136" s="2" t="s">
        <v>202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253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202</v>
      </c>
      <c r="QP136" s="2" t="s">
        <v>202</v>
      </c>
      <c r="QQ136" s="2" t="s">
        <v>202</v>
      </c>
      <c r="QR136" s="2" t="s">
        <v>202</v>
      </c>
      <c r="QS136" s="2" t="s">
        <v>202</v>
      </c>
      <c r="QT136" s="2" t="s">
        <v>202</v>
      </c>
      <c r="QU136" s="4">
        <v>109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1901</v>
      </c>
      <c r="B137" s="2" t="s">
        <v>191</v>
      </c>
      <c r="C137" s="2" t="s">
        <v>192</v>
      </c>
      <c r="D137" s="2" t="s">
        <v>1659</v>
      </c>
      <c r="E137" s="2" t="s">
        <v>1660</v>
      </c>
      <c r="F137" s="2" t="s">
        <v>815</v>
      </c>
      <c r="G137" s="2" t="s">
        <v>815</v>
      </c>
      <c r="H137" s="2" t="s">
        <v>815</v>
      </c>
      <c r="I137" s="2" t="s">
        <v>1872</v>
      </c>
      <c r="J137" s="2" t="s">
        <v>256</v>
      </c>
      <c r="K137" s="2" t="s">
        <v>921</v>
      </c>
      <c r="L137" s="3">
        <v>65.55</v>
      </c>
      <c r="M137" s="3">
        <v>68.83</v>
      </c>
      <c r="N137" s="3">
        <v>139.99</v>
      </c>
      <c r="O137" s="2" t="s">
        <v>199</v>
      </c>
      <c r="P137" s="2" t="s">
        <v>490</v>
      </c>
      <c r="Q137" s="2" t="s">
        <v>201</v>
      </c>
      <c r="R137" s="2" t="s">
        <v>202</v>
      </c>
      <c r="S137" s="2" t="s">
        <v>922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818</v>
      </c>
      <c r="Y137" s="2" t="s">
        <v>923</v>
      </c>
      <c r="Z137" s="4">
        <v>163</v>
      </c>
      <c r="AA137" s="4">
        <f>=ROUNDDOWN(40.75,0)</f>
      </c>
      <c r="AB137" s="5">
        <v>4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1</v>
      </c>
      <c r="AQ137" s="8">
        <v>75.38</v>
      </c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>
        <v>1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>
        <v>1</v>
      </c>
      <c r="BK137" s="8">
        <v>75.38</v>
      </c>
      <c r="BL137" s="2" t="s">
        <v>16</v>
      </c>
      <c r="BM137" s="7">
        <v>1</v>
      </c>
      <c r="BN137" s="7">
        <v>1</v>
      </c>
      <c r="BO137" s="4">
        <v>1</v>
      </c>
      <c r="BP137" s="8">
        <v>75.38</v>
      </c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1339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593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212</v>
      </c>
      <c r="CT137" s="2" t="s">
        <v>199</v>
      </c>
      <c r="CU137" s="2" t="s">
        <v>924</v>
      </c>
      <c r="CV137" s="2" t="s">
        <v>202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212</v>
      </c>
      <c r="DF137" s="2" t="s">
        <v>199</v>
      </c>
      <c r="DG137" s="2" t="s">
        <v>925</v>
      </c>
      <c r="DH137" s="2" t="s">
        <v>1250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1898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927</v>
      </c>
      <c r="EF137" s="2" t="s">
        <v>202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923</v>
      </c>
      <c r="ER137" s="2" t="s">
        <v>1902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930</v>
      </c>
      <c r="FD137" s="2" t="s">
        <v>202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231</v>
      </c>
      <c r="FN137" s="2" t="s">
        <v>199</v>
      </c>
      <c r="FO137" s="2" t="s">
        <v>202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404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231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253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212</v>
      </c>
      <c r="HJ137" s="2" t="s">
        <v>199</v>
      </c>
      <c r="HK137" s="2" t="s">
        <v>923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253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253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231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253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242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202</v>
      </c>
      <c r="KD137" s="2" t="s">
        <v>202</v>
      </c>
      <c r="KE137" s="2" t="s">
        <v>202</v>
      </c>
      <c r="KF137" s="2" t="s">
        <v>202</v>
      </c>
      <c r="KG137" s="2" t="s">
        <v>202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253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253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253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231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253</v>
      </c>
      <c r="ML137" s="2" t="s">
        <v>199</v>
      </c>
      <c r="MM137" s="2" t="s">
        <v>202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253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202</v>
      </c>
      <c r="NJ137" s="2" t="s">
        <v>202</v>
      </c>
      <c r="NK137" s="2" t="s">
        <v>202</v>
      </c>
      <c r="NL137" s="2" t="s">
        <v>202</v>
      </c>
      <c r="NM137" s="2" t="s">
        <v>202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253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253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231</v>
      </c>
      <c r="OT137" s="2" t="s">
        <v>199</v>
      </c>
      <c r="OU137" s="2" t="s">
        <v>202</v>
      </c>
      <c r="OV137" s="2" t="s">
        <v>202</v>
      </c>
      <c r="OW137" s="2" t="s">
        <v>214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202</v>
      </c>
      <c r="PG137" s="2" t="s">
        <v>202</v>
      </c>
      <c r="PH137" s="2" t="s">
        <v>202</v>
      </c>
      <c r="PI137" s="2" t="s">
        <v>202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202</v>
      </c>
      <c r="PR137" s="2" t="s">
        <v>202</v>
      </c>
      <c r="PS137" s="2" t="s">
        <v>202</v>
      </c>
      <c r="PT137" s="2" t="s">
        <v>202</v>
      </c>
      <c r="PU137" s="2" t="s">
        <v>202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253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163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1903</v>
      </c>
      <c r="B138" s="2" t="s">
        <v>191</v>
      </c>
      <c r="C138" s="2" t="s">
        <v>192</v>
      </c>
      <c r="D138" s="2" t="s">
        <v>1659</v>
      </c>
      <c r="E138" s="2" t="s">
        <v>1660</v>
      </c>
      <c r="F138" s="2" t="s">
        <v>815</v>
      </c>
      <c r="G138" s="2" t="s">
        <v>815</v>
      </c>
      <c r="H138" s="2" t="s">
        <v>815</v>
      </c>
      <c r="I138" s="2" t="s">
        <v>1872</v>
      </c>
      <c r="J138" s="2" t="s">
        <v>197</v>
      </c>
      <c r="K138" s="2" t="s">
        <v>198</v>
      </c>
      <c r="L138" s="3">
        <v>51.3</v>
      </c>
      <c r="M138" s="3">
        <v>53.86</v>
      </c>
      <c r="N138" s="3">
        <v>109.99</v>
      </c>
      <c r="O138" s="2" t="s">
        <v>199</v>
      </c>
      <c r="P138" s="2" t="s">
        <v>490</v>
      </c>
      <c r="Q138" s="2" t="s">
        <v>201</v>
      </c>
      <c r="R138" s="2" t="s">
        <v>202</v>
      </c>
      <c r="S138" s="2" t="s">
        <v>894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818</v>
      </c>
      <c r="Y138" s="2" t="s">
        <v>895</v>
      </c>
      <c r="Z138" s="4">
        <v>110</v>
      </c>
      <c r="AA138" s="4">
        <f>=ROUNDDOWN(36.6666666666667,0)</f>
      </c>
      <c r="AB138" s="5">
        <v>3</v>
      </c>
      <c r="AC138" s="2" t="s">
        <v>771</v>
      </c>
      <c r="AD138" s="4">
        <v>20</v>
      </c>
      <c r="AE138" s="4">
        <v>20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/>
      <c r="AQ138" s="8"/>
      <c r="AR138" s="4">
        <v>2</v>
      </c>
      <c r="AS138" s="8">
        <v>116.79</v>
      </c>
      <c r="AT138" s="7">
        <v>-1</v>
      </c>
      <c r="AU138" s="7">
        <v>-1</v>
      </c>
      <c r="AV138" s="4" t="s">
        <v>202</v>
      </c>
      <c r="AW138" s="8" t="s">
        <v>202</v>
      </c>
      <c r="AX138" s="4">
        <v>5</v>
      </c>
      <c r="AY138" s="8">
        <v>340.59</v>
      </c>
      <c r="AZ138" s="7" t="s">
        <v>202</v>
      </c>
      <c r="BA138" s="7" t="s">
        <v>202</v>
      </c>
      <c r="BB138" s="7"/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/>
      <c r="BK138" s="8"/>
      <c r="BL138" s="2" t="s">
        <v>1316</v>
      </c>
      <c r="BM138" s="7"/>
      <c r="BN138" s="7"/>
      <c r="BO138" s="4"/>
      <c r="BP138" s="8"/>
      <c r="BQ138" s="4"/>
      <c r="BR138" s="8"/>
      <c r="BS138" s="7"/>
      <c r="BT138" s="7"/>
      <c r="BU138" s="2" t="s">
        <v>212</v>
      </c>
      <c r="BV138" s="2" t="s">
        <v>199</v>
      </c>
      <c r="BW138" s="2" t="s">
        <v>202</v>
      </c>
      <c r="BX138" s="2" t="s">
        <v>1321</v>
      </c>
      <c r="BY138" s="2" t="s">
        <v>214</v>
      </c>
      <c r="BZ138" s="2" t="s">
        <v>202</v>
      </c>
      <c r="CA138" s="4"/>
      <c r="CB138" s="8"/>
      <c r="CC138" s="4">
        <v>1</v>
      </c>
      <c r="CD138" s="8">
        <v>60</v>
      </c>
      <c r="CE138" s="7">
        <v>-1</v>
      </c>
      <c r="CF138" s="7">
        <v>-1</v>
      </c>
      <c r="CG138" s="2" t="s">
        <v>212</v>
      </c>
      <c r="CH138" s="2" t="s">
        <v>199</v>
      </c>
      <c r="CI138" s="2" t="s">
        <v>897</v>
      </c>
      <c r="CJ138" s="2" t="s">
        <v>346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899</v>
      </c>
      <c r="CV138" s="2" t="s">
        <v>554</v>
      </c>
      <c r="CW138" s="2" t="s">
        <v>214</v>
      </c>
      <c r="CX138" s="2" t="s">
        <v>202</v>
      </c>
      <c r="CY138" s="4"/>
      <c r="CZ138" s="8"/>
      <c r="DA138" s="4">
        <v>1</v>
      </c>
      <c r="DB138" s="8">
        <v>56.79</v>
      </c>
      <c r="DC138" s="7">
        <v>-1</v>
      </c>
      <c r="DD138" s="7">
        <v>-1</v>
      </c>
      <c r="DE138" s="2" t="s">
        <v>212</v>
      </c>
      <c r="DF138" s="2" t="s">
        <v>199</v>
      </c>
      <c r="DG138" s="2" t="s">
        <v>900</v>
      </c>
      <c r="DH138" s="2" t="s">
        <v>1904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902</v>
      </c>
      <c r="DT138" s="2" t="s">
        <v>1905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904</v>
      </c>
      <c r="EF138" s="2" t="s">
        <v>1165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905</v>
      </c>
      <c r="ER138" s="2" t="s">
        <v>1303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713</v>
      </c>
      <c r="FD138" s="2" t="s">
        <v>913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231</v>
      </c>
      <c r="FN138" s="2" t="s">
        <v>199</v>
      </c>
      <c r="FO138" s="2" t="s">
        <v>202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253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231</v>
      </c>
      <c r="GL138" s="2" t="s">
        <v>199</v>
      </c>
      <c r="GM138" s="2" t="s">
        <v>202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253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212</v>
      </c>
      <c r="HJ138" s="2" t="s">
        <v>199</v>
      </c>
      <c r="HK138" s="2" t="s">
        <v>895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404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212</v>
      </c>
      <c r="IH138" s="2" t="s">
        <v>199</v>
      </c>
      <c r="II138" s="2" t="s">
        <v>368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212</v>
      </c>
      <c r="IT138" s="2" t="s">
        <v>199</v>
      </c>
      <c r="IU138" s="2" t="s">
        <v>907</v>
      </c>
      <c r="IV138" s="2" t="s">
        <v>1250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253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242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202</v>
      </c>
      <c r="KD138" s="2" t="s">
        <v>202</v>
      </c>
      <c r="KE138" s="2" t="s">
        <v>202</v>
      </c>
      <c r="KF138" s="2" t="s">
        <v>202</v>
      </c>
      <c r="KG138" s="2" t="s">
        <v>202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212</v>
      </c>
      <c r="KP138" s="2" t="s">
        <v>235</v>
      </c>
      <c r="KQ138" s="2" t="s">
        <v>724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253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253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231</v>
      </c>
      <c r="LZ138" s="2" t="s">
        <v>199</v>
      </c>
      <c r="MA138" s="2" t="s">
        <v>202</v>
      </c>
      <c r="MB138" s="2" t="s">
        <v>202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253</v>
      </c>
      <c r="ML138" s="2" t="s">
        <v>199</v>
      </c>
      <c r="MM138" s="2" t="s">
        <v>202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253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231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253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253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212</v>
      </c>
      <c r="OT138" s="2" t="s">
        <v>199</v>
      </c>
      <c r="OU138" s="2" t="s">
        <v>254</v>
      </c>
      <c r="OV138" s="2" t="s">
        <v>202</v>
      </c>
      <c r="OW138" s="2" t="s">
        <v>214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242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202</v>
      </c>
      <c r="PR138" s="2" t="s">
        <v>202</v>
      </c>
      <c r="PS138" s="2" t="s">
        <v>202</v>
      </c>
      <c r="PT138" s="2" t="s">
        <v>202</v>
      </c>
      <c r="PU138" s="2" t="s">
        <v>202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253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110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>
        <v>20</v>
      </c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1906</v>
      </c>
      <c r="B139" s="2" t="s">
        <v>191</v>
      </c>
      <c r="C139" s="2" t="s">
        <v>192</v>
      </c>
      <c r="D139" s="2" t="s">
        <v>1659</v>
      </c>
      <c r="E139" s="2" t="s">
        <v>1660</v>
      </c>
      <c r="F139" s="2" t="s">
        <v>815</v>
      </c>
      <c r="G139" s="2" t="s">
        <v>815</v>
      </c>
      <c r="H139" s="2" t="s">
        <v>815</v>
      </c>
      <c r="I139" s="2" t="s">
        <v>1872</v>
      </c>
      <c r="J139" s="2" t="s">
        <v>256</v>
      </c>
      <c r="K139" s="2" t="s">
        <v>198</v>
      </c>
      <c r="L139" s="3">
        <v>65.55</v>
      </c>
      <c r="M139" s="3">
        <v>68.83</v>
      </c>
      <c r="N139" s="3">
        <v>139.99</v>
      </c>
      <c r="O139" s="2" t="s">
        <v>199</v>
      </c>
      <c r="P139" s="2" t="s">
        <v>490</v>
      </c>
      <c r="Q139" s="2" t="s">
        <v>201</v>
      </c>
      <c r="R139" s="2" t="s">
        <v>202</v>
      </c>
      <c r="S139" s="2" t="s">
        <v>894</v>
      </c>
      <c r="T139" s="2" t="s">
        <v>204</v>
      </c>
      <c r="U139" s="2" t="s">
        <v>205</v>
      </c>
      <c r="V139" s="2" t="s">
        <v>206</v>
      </c>
      <c r="W139" s="2" t="s">
        <v>207</v>
      </c>
      <c r="X139" s="2" t="s">
        <v>818</v>
      </c>
      <c r="Y139" s="2" t="s">
        <v>895</v>
      </c>
      <c r="Z139" s="4">
        <v>140</v>
      </c>
      <c r="AA139" s="4">
        <f>=ROUNDDOWN(35,0)</f>
      </c>
      <c r="AB139" s="5">
        <v>4</v>
      </c>
      <c r="AC139" s="2" t="s">
        <v>771</v>
      </c>
      <c r="AD139" s="4">
        <v>60</v>
      </c>
      <c r="AE139" s="4">
        <v>60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/>
      <c r="AQ139" s="8"/>
      <c r="AR139" s="4">
        <v>3</v>
      </c>
      <c r="AS139" s="8">
        <v>223.8</v>
      </c>
      <c r="AT139" s="7">
        <v>-1</v>
      </c>
      <c r="AU139" s="7">
        <v>-1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/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/>
      <c r="BK139" s="8"/>
      <c r="BL139" s="2" t="s">
        <v>802</v>
      </c>
      <c r="BM139" s="7"/>
      <c r="BN139" s="7"/>
      <c r="BO139" s="4"/>
      <c r="BP139" s="8"/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1907</v>
      </c>
      <c r="BY139" s="2" t="s">
        <v>214</v>
      </c>
      <c r="BZ139" s="2" t="s">
        <v>202</v>
      </c>
      <c r="CA139" s="4"/>
      <c r="CB139" s="8"/>
      <c r="CC139" s="4">
        <v>2</v>
      </c>
      <c r="CD139" s="8">
        <v>150</v>
      </c>
      <c r="CE139" s="7">
        <v>-1</v>
      </c>
      <c r="CF139" s="7">
        <v>-1</v>
      </c>
      <c r="CG139" s="2" t="s">
        <v>212</v>
      </c>
      <c r="CH139" s="2" t="s">
        <v>199</v>
      </c>
      <c r="CI139" s="2" t="s">
        <v>897</v>
      </c>
      <c r="CJ139" s="2" t="s">
        <v>913</v>
      </c>
      <c r="CK139" s="2" t="s">
        <v>214</v>
      </c>
      <c r="CL139" s="2" t="s">
        <v>202</v>
      </c>
      <c r="CM139" s="4"/>
      <c r="CN139" s="8"/>
      <c r="CO139" s="4"/>
      <c r="CP139" s="8"/>
      <c r="CQ139" s="7"/>
      <c r="CR139" s="7"/>
      <c r="CS139" s="2" t="s">
        <v>212</v>
      </c>
      <c r="CT139" s="2" t="s">
        <v>199</v>
      </c>
      <c r="CU139" s="2" t="s">
        <v>899</v>
      </c>
      <c r="CV139" s="2" t="s">
        <v>1765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900</v>
      </c>
      <c r="DH139" s="2" t="s">
        <v>1908</v>
      </c>
      <c r="DI139" s="2" t="s">
        <v>214</v>
      </c>
      <c r="DJ139" s="2" t="s">
        <v>202</v>
      </c>
      <c r="DK139" s="4"/>
      <c r="DL139" s="8"/>
      <c r="DM139" s="4"/>
      <c r="DN139" s="8"/>
      <c r="DO139" s="7"/>
      <c r="DP139" s="7"/>
      <c r="DQ139" s="2" t="s">
        <v>212</v>
      </c>
      <c r="DR139" s="2" t="s">
        <v>199</v>
      </c>
      <c r="DS139" s="2" t="s">
        <v>902</v>
      </c>
      <c r="DT139" s="2" t="s">
        <v>905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904</v>
      </c>
      <c r="EF139" s="2" t="s">
        <v>370</v>
      </c>
      <c r="EG139" s="2" t="s">
        <v>214</v>
      </c>
      <c r="EH139" s="2" t="s">
        <v>202</v>
      </c>
      <c r="EI139" s="4"/>
      <c r="EJ139" s="8"/>
      <c r="EK139" s="4">
        <v>1</v>
      </c>
      <c r="EL139" s="8">
        <v>73.8</v>
      </c>
      <c r="EM139" s="7">
        <v>-1</v>
      </c>
      <c r="EN139" s="7">
        <v>-1</v>
      </c>
      <c r="EO139" s="2" t="s">
        <v>212</v>
      </c>
      <c r="EP139" s="2" t="s">
        <v>199</v>
      </c>
      <c r="EQ139" s="2" t="s">
        <v>905</v>
      </c>
      <c r="ER139" s="2" t="s">
        <v>1909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713</v>
      </c>
      <c r="FD139" s="2" t="s">
        <v>1182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231</v>
      </c>
      <c r="FN139" s="2" t="s">
        <v>199</v>
      </c>
      <c r="FO139" s="2" t="s">
        <v>202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253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231</v>
      </c>
      <c r="GL139" s="2" t="s">
        <v>199</v>
      </c>
      <c r="GM139" s="2" t="s">
        <v>202</v>
      </c>
      <c r="GN139" s="2" t="s">
        <v>202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253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212</v>
      </c>
      <c r="HJ139" s="2" t="s">
        <v>199</v>
      </c>
      <c r="HK139" s="2" t="s">
        <v>895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404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212</v>
      </c>
      <c r="IH139" s="2" t="s">
        <v>199</v>
      </c>
      <c r="II139" s="2" t="s">
        <v>368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212</v>
      </c>
      <c r="IT139" s="2" t="s">
        <v>199</v>
      </c>
      <c r="IU139" s="2" t="s">
        <v>907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253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242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202</v>
      </c>
      <c r="KD139" s="2" t="s">
        <v>202</v>
      </c>
      <c r="KE139" s="2" t="s">
        <v>202</v>
      </c>
      <c r="KF139" s="2" t="s">
        <v>202</v>
      </c>
      <c r="KG139" s="2" t="s">
        <v>202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212</v>
      </c>
      <c r="KP139" s="2" t="s">
        <v>235</v>
      </c>
      <c r="KQ139" s="2" t="s">
        <v>724</v>
      </c>
      <c r="KR139" s="2" t="s">
        <v>770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253</v>
      </c>
      <c r="LB139" s="2" t="s">
        <v>199</v>
      </c>
      <c r="LC139" s="2" t="s">
        <v>202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253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231</v>
      </c>
      <c r="LZ139" s="2" t="s">
        <v>199</v>
      </c>
      <c r="MA139" s="2" t="s">
        <v>202</v>
      </c>
      <c r="MB139" s="2" t="s">
        <v>202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253</v>
      </c>
      <c r="ML139" s="2" t="s">
        <v>199</v>
      </c>
      <c r="MM139" s="2" t="s">
        <v>202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253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231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253</v>
      </c>
      <c r="NV139" s="2" t="s">
        <v>199</v>
      </c>
      <c r="NW139" s="2" t="s">
        <v>202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253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212</v>
      </c>
      <c r="OT139" s="2" t="s">
        <v>199</v>
      </c>
      <c r="OU139" s="2" t="s">
        <v>254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242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202</v>
      </c>
      <c r="PR139" s="2" t="s">
        <v>202</v>
      </c>
      <c r="PS139" s="2" t="s">
        <v>202</v>
      </c>
      <c r="PT139" s="2" t="s">
        <v>202</v>
      </c>
      <c r="PU139" s="2" t="s">
        <v>202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253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140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>
        <v>60</v>
      </c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1910</v>
      </c>
      <c r="B140" s="2" t="s">
        <v>191</v>
      </c>
      <c r="C140" s="2" t="s">
        <v>192</v>
      </c>
      <c r="D140" s="2" t="s">
        <v>1659</v>
      </c>
      <c r="E140" s="2" t="s">
        <v>1660</v>
      </c>
      <c r="F140" s="2" t="s">
        <v>937</v>
      </c>
      <c r="G140" s="2" t="s">
        <v>937</v>
      </c>
      <c r="H140" s="2" t="s">
        <v>937</v>
      </c>
      <c r="I140" s="2" t="s">
        <v>1911</v>
      </c>
      <c r="J140" s="2" t="s">
        <v>197</v>
      </c>
      <c r="K140" s="2" t="s">
        <v>972</v>
      </c>
      <c r="L140" s="3">
        <v>43.2</v>
      </c>
      <c r="M140" s="3">
        <v>45.36</v>
      </c>
      <c r="N140" s="3">
        <v>84.99</v>
      </c>
      <c r="O140" s="2" t="s">
        <v>199</v>
      </c>
      <c r="P140" s="2" t="s">
        <v>572</v>
      </c>
      <c r="Q140" s="2" t="s">
        <v>201</v>
      </c>
      <c r="R140" s="2" t="s">
        <v>202</v>
      </c>
      <c r="S140" s="2" t="s">
        <v>973</v>
      </c>
      <c r="T140" s="2" t="s">
        <v>204</v>
      </c>
      <c r="U140" s="2" t="s">
        <v>205</v>
      </c>
      <c r="V140" s="2" t="s">
        <v>941</v>
      </c>
      <c r="W140" s="2" t="s">
        <v>942</v>
      </c>
      <c r="X140" s="2" t="s">
        <v>974</v>
      </c>
      <c r="Y140" s="2" t="s">
        <v>975</v>
      </c>
      <c r="Z140" s="4">
        <v>250</v>
      </c>
      <c r="AA140" s="4">
        <f>=ROUNDDOWN(31.25,0)</f>
      </c>
      <c r="AB140" s="5">
        <v>8</v>
      </c>
      <c r="AC140" s="2" t="s">
        <v>998</v>
      </c>
      <c r="AD140" s="4">
        <v>50</v>
      </c>
      <c r="AE140" s="4">
        <v>280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13</v>
      </c>
      <c r="AQ140" s="8">
        <v>669.59</v>
      </c>
      <c r="AR140" s="4">
        <v>10</v>
      </c>
      <c r="AS140" s="8">
        <v>525.99</v>
      </c>
      <c r="AT140" s="7">
        <v>0.3</v>
      </c>
      <c r="AU140" s="7">
        <v>0.273</v>
      </c>
      <c r="AV140" s="4">
        <v>17</v>
      </c>
      <c r="AW140" s="8">
        <v>932.91</v>
      </c>
      <c r="AX140" s="4">
        <v>20</v>
      </c>
      <c r="AY140" s="8">
        <v>1223.52</v>
      </c>
      <c r="AZ140" s="7">
        <v>-0.15</v>
      </c>
      <c r="BA140" s="7">
        <v>-0.2375</v>
      </c>
      <c r="BB140" s="7">
        <v>0.7177</v>
      </c>
      <c r="BC140" s="4">
        <v>21</v>
      </c>
      <c r="BD140" s="8">
        <v>1174.86</v>
      </c>
      <c r="BE140" s="4">
        <v>32</v>
      </c>
      <c r="BF140" s="8">
        <v>1946.64</v>
      </c>
      <c r="BG140" s="7">
        <v>-0.3438</v>
      </c>
      <c r="BH140" s="7">
        <v>-0.3965</v>
      </c>
      <c r="BI140" s="7">
        <v>0.7941</v>
      </c>
      <c r="BJ140" s="4">
        <v>13</v>
      </c>
      <c r="BK140" s="8">
        <v>669.59</v>
      </c>
      <c r="BL140" s="2" t="s">
        <v>1912</v>
      </c>
      <c r="BM140" s="7">
        <v>1</v>
      </c>
      <c r="BN140" s="7">
        <v>1</v>
      </c>
      <c r="BO140" s="4">
        <v>4</v>
      </c>
      <c r="BP140" s="8">
        <v>209.64</v>
      </c>
      <c r="BQ140" s="4">
        <v>3</v>
      </c>
      <c r="BR140" s="8">
        <v>157.23</v>
      </c>
      <c r="BS140" s="7">
        <v>0.3333</v>
      </c>
      <c r="BT140" s="7">
        <v>0.3333</v>
      </c>
      <c r="BU140" s="2" t="s">
        <v>212</v>
      </c>
      <c r="BV140" s="2" t="s">
        <v>199</v>
      </c>
      <c r="BW140" s="2" t="s">
        <v>202</v>
      </c>
      <c r="BX140" s="2" t="s">
        <v>1034</v>
      </c>
      <c r="BY140" s="2" t="s">
        <v>214</v>
      </c>
      <c r="BZ140" s="2" t="s">
        <v>202</v>
      </c>
      <c r="CA140" s="4">
        <v>2</v>
      </c>
      <c r="CB140" s="8">
        <v>105.98</v>
      </c>
      <c r="CC140" s="4">
        <v>1</v>
      </c>
      <c r="CD140" s="8">
        <v>52.99</v>
      </c>
      <c r="CE140" s="7">
        <v>1</v>
      </c>
      <c r="CF140" s="7">
        <v>1</v>
      </c>
      <c r="CG140" s="2" t="s">
        <v>212</v>
      </c>
      <c r="CH140" s="2" t="s">
        <v>199</v>
      </c>
      <c r="CI140" s="2" t="s">
        <v>979</v>
      </c>
      <c r="CJ140" s="2" t="s">
        <v>996</v>
      </c>
      <c r="CK140" s="2" t="s">
        <v>214</v>
      </c>
      <c r="CL140" s="2" t="s">
        <v>202</v>
      </c>
      <c r="CM140" s="4">
        <v>4</v>
      </c>
      <c r="CN140" s="8">
        <v>210.64</v>
      </c>
      <c r="CO140" s="4">
        <v>1</v>
      </c>
      <c r="CP140" s="8">
        <v>52.66</v>
      </c>
      <c r="CQ140" s="7">
        <v>3</v>
      </c>
      <c r="CR140" s="7">
        <v>3</v>
      </c>
      <c r="CS140" s="2" t="s">
        <v>212</v>
      </c>
      <c r="CT140" s="2" t="s">
        <v>199</v>
      </c>
      <c r="CU140" s="2" t="s">
        <v>980</v>
      </c>
      <c r="CV140" s="2" t="s">
        <v>1029</v>
      </c>
      <c r="CW140" s="2" t="s">
        <v>214</v>
      </c>
      <c r="CX140" s="2" t="s">
        <v>202</v>
      </c>
      <c r="CY140" s="4">
        <v>1</v>
      </c>
      <c r="CZ140" s="8">
        <v>46.95</v>
      </c>
      <c r="DA140" s="4">
        <v>4</v>
      </c>
      <c r="DB140" s="8">
        <v>208.68</v>
      </c>
      <c r="DC140" s="7">
        <v>-0.75</v>
      </c>
      <c r="DD140" s="7">
        <v>-0.775</v>
      </c>
      <c r="DE140" s="2" t="s">
        <v>212</v>
      </c>
      <c r="DF140" s="2" t="s">
        <v>199</v>
      </c>
      <c r="DG140" s="2" t="s">
        <v>981</v>
      </c>
      <c r="DH140" s="2" t="s">
        <v>1913</v>
      </c>
      <c r="DI140" s="2" t="s">
        <v>214</v>
      </c>
      <c r="DJ140" s="2" t="s">
        <v>202</v>
      </c>
      <c r="DK140" s="4">
        <v>1</v>
      </c>
      <c r="DL140" s="8">
        <v>47.39</v>
      </c>
      <c r="DM140" s="4"/>
      <c r="DN140" s="8"/>
      <c r="DO140" s="7"/>
      <c r="DP140" s="7"/>
      <c r="DQ140" s="2" t="s">
        <v>212</v>
      </c>
      <c r="DR140" s="2" t="s">
        <v>199</v>
      </c>
      <c r="DS140" s="2" t="s">
        <v>981</v>
      </c>
      <c r="DT140" s="2" t="s">
        <v>319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983</v>
      </c>
      <c r="EF140" s="2" t="s">
        <v>1914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982</v>
      </c>
      <c r="ER140" s="2" t="s">
        <v>1915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1155</v>
      </c>
      <c r="FD140" s="2" t="s">
        <v>1763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446</v>
      </c>
      <c r="FP140" s="2" t="s">
        <v>1279</v>
      </c>
      <c r="FQ140" s="2" t="s">
        <v>214</v>
      </c>
      <c r="FR140" s="2" t="s">
        <v>202</v>
      </c>
      <c r="FS140" s="4">
        <v>1</v>
      </c>
      <c r="FT140" s="8">
        <v>48.99</v>
      </c>
      <c r="FU140" s="4">
        <v>1</v>
      </c>
      <c r="FV140" s="8">
        <v>54.43</v>
      </c>
      <c r="FW140" s="7"/>
      <c r="FX140" s="7">
        <v>-0.0999</v>
      </c>
      <c r="FY140" s="2" t="s">
        <v>212</v>
      </c>
      <c r="FZ140" s="2" t="s">
        <v>199</v>
      </c>
      <c r="GA140" s="2" t="s">
        <v>1916</v>
      </c>
      <c r="GB140" s="2" t="s">
        <v>1917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231</v>
      </c>
      <c r="GL140" s="2" t="s">
        <v>199</v>
      </c>
      <c r="GM140" s="2" t="s">
        <v>202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253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212</v>
      </c>
      <c r="HJ140" s="2" t="s">
        <v>199</v>
      </c>
      <c r="HK140" s="2" t="s">
        <v>981</v>
      </c>
      <c r="HL140" s="2" t="s">
        <v>1918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404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212</v>
      </c>
      <c r="IH140" s="2" t="s">
        <v>199</v>
      </c>
      <c r="II140" s="2" t="s">
        <v>368</v>
      </c>
      <c r="IJ140" s="2" t="s">
        <v>1919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212</v>
      </c>
      <c r="IT140" s="2" t="s">
        <v>199</v>
      </c>
      <c r="IU140" s="2" t="s">
        <v>957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212</v>
      </c>
      <c r="JF140" s="2" t="s">
        <v>199</v>
      </c>
      <c r="JG140" s="2" t="s">
        <v>240</v>
      </c>
      <c r="JH140" s="2" t="s">
        <v>1920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242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202</v>
      </c>
      <c r="KD140" s="2" t="s">
        <v>202</v>
      </c>
      <c r="KE140" s="2" t="s">
        <v>202</v>
      </c>
      <c r="KF140" s="2" t="s">
        <v>202</v>
      </c>
      <c r="KG140" s="2" t="s">
        <v>202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212</v>
      </c>
      <c r="KP140" s="2" t="s">
        <v>235</v>
      </c>
      <c r="KQ140" s="2" t="s">
        <v>1715</v>
      </c>
      <c r="KR140" s="2" t="s">
        <v>1106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404</v>
      </c>
      <c r="LB140" s="2" t="s">
        <v>199</v>
      </c>
      <c r="LC140" s="2" t="s">
        <v>202</v>
      </c>
      <c r="LD140" s="2" t="s">
        <v>202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212</v>
      </c>
      <c r="LN140" s="2" t="s">
        <v>199</v>
      </c>
      <c r="LO140" s="2" t="s">
        <v>844</v>
      </c>
      <c r="LP140" s="2" t="s">
        <v>723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231</v>
      </c>
      <c r="LZ140" s="2" t="s">
        <v>199</v>
      </c>
      <c r="MA140" s="2" t="s">
        <v>202</v>
      </c>
      <c r="MB140" s="2" t="s">
        <v>202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404</v>
      </c>
      <c r="ML140" s="2" t="s">
        <v>235</v>
      </c>
      <c r="MM140" s="2" t="s">
        <v>248</v>
      </c>
      <c r="MN140" s="2" t="s">
        <v>753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253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212</v>
      </c>
      <c r="NJ140" s="2" t="s">
        <v>250</v>
      </c>
      <c r="NK140" s="2" t="s">
        <v>981</v>
      </c>
      <c r="NL140" s="2" t="s">
        <v>995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202</v>
      </c>
      <c r="NV140" s="2" t="s">
        <v>202</v>
      </c>
      <c r="NW140" s="2" t="s">
        <v>202</v>
      </c>
      <c r="NX140" s="2" t="s">
        <v>202</v>
      </c>
      <c r="NY140" s="2" t="s">
        <v>202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253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212</v>
      </c>
      <c r="OT140" s="2" t="s">
        <v>199</v>
      </c>
      <c r="OU140" s="2" t="s">
        <v>254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242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212</v>
      </c>
      <c r="PR140" s="2" t="s">
        <v>235</v>
      </c>
      <c r="PS140" s="2" t="s">
        <v>461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202</v>
      </c>
      <c r="QD140" s="2" t="s">
        <v>202</v>
      </c>
      <c r="QE140" s="2" t="s">
        <v>202</v>
      </c>
      <c r="QF140" s="2" t="s">
        <v>202</v>
      </c>
      <c r="QG140" s="2" t="s">
        <v>202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212</v>
      </c>
      <c r="QP140" s="2" t="s">
        <v>235</v>
      </c>
      <c r="QQ140" s="2" t="s">
        <v>1526</v>
      </c>
      <c r="QR140" s="2" t="s">
        <v>1921</v>
      </c>
      <c r="QS140" s="2" t="s">
        <v>214</v>
      </c>
      <c r="QT140" s="2" t="s">
        <v>202</v>
      </c>
      <c r="QU140" s="4">
        <v>158</v>
      </c>
      <c r="QV140" s="4"/>
      <c r="QW140" s="4"/>
      <c r="QX140" s="4"/>
      <c r="QY140" s="4">
        <v>92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>
        <v>50</v>
      </c>
      <c r="RM140" s="4"/>
      <c r="RN140" s="4"/>
      <c r="RO140" s="4"/>
      <c r="RP140" s="4"/>
      <c r="RQ140" s="4"/>
      <c r="RR140" s="4"/>
      <c r="RS140" s="4"/>
      <c r="RT140" s="4">
        <v>80</v>
      </c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>
        <v>50</v>
      </c>
      <c r="SW140" s="4"/>
      <c r="SX140" s="4"/>
      <c r="SY140" s="4"/>
      <c r="SZ140" s="4"/>
      <c r="TA140" s="4">
        <v>100</v>
      </c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1922</v>
      </c>
      <c r="B141" s="2" t="s">
        <v>191</v>
      </c>
      <c r="C141" s="2" t="s">
        <v>192</v>
      </c>
      <c r="D141" s="2" t="s">
        <v>1659</v>
      </c>
      <c r="E141" s="2" t="s">
        <v>1660</v>
      </c>
      <c r="F141" s="2" t="s">
        <v>937</v>
      </c>
      <c r="G141" s="2" t="s">
        <v>937</v>
      </c>
      <c r="H141" s="2" t="s">
        <v>937</v>
      </c>
      <c r="I141" s="2" t="s">
        <v>1911</v>
      </c>
      <c r="J141" s="2" t="s">
        <v>256</v>
      </c>
      <c r="K141" s="2" t="s">
        <v>972</v>
      </c>
      <c r="L141" s="3">
        <v>57.33</v>
      </c>
      <c r="M141" s="3">
        <v>60.2</v>
      </c>
      <c r="N141" s="3">
        <v>114.99</v>
      </c>
      <c r="O141" s="2" t="s">
        <v>199</v>
      </c>
      <c r="P141" s="2" t="s">
        <v>572</v>
      </c>
      <c r="Q141" s="2" t="s">
        <v>201</v>
      </c>
      <c r="R141" s="2" t="s">
        <v>202</v>
      </c>
      <c r="S141" s="2" t="s">
        <v>973</v>
      </c>
      <c r="T141" s="2" t="s">
        <v>204</v>
      </c>
      <c r="U141" s="2" t="s">
        <v>205</v>
      </c>
      <c r="V141" s="2" t="s">
        <v>941</v>
      </c>
      <c r="W141" s="2" t="s">
        <v>942</v>
      </c>
      <c r="X141" s="2" t="s">
        <v>974</v>
      </c>
      <c r="Y141" s="2" t="s">
        <v>975</v>
      </c>
      <c r="Z141" s="4">
        <v>165</v>
      </c>
      <c r="AA141" s="4">
        <f>=ROUNDDOWN(23.5714285714286,0)</f>
      </c>
      <c r="AB141" s="5">
        <v>7</v>
      </c>
      <c r="AC141" s="2" t="s">
        <v>998</v>
      </c>
      <c r="AD141" s="4">
        <v>50</v>
      </c>
      <c r="AE141" s="4">
        <v>290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4</v>
      </c>
      <c r="AQ141" s="8">
        <v>263.32</v>
      </c>
      <c r="AR141" s="4">
        <v>10</v>
      </c>
      <c r="AS141" s="8">
        <v>697.53</v>
      </c>
      <c r="AT141" s="7">
        <v>-0.6</v>
      </c>
      <c r="AU141" s="7">
        <v>-0.6225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0.2823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4</v>
      </c>
      <c r="BK141" s="8">
        <v>263.32</v>
      </c>
      <c r="BL141" s="2" t="s">
        <v>1923</v>
      </c>
      <c r="BM141" s="7">
        <v>1</v>
      </c>
      <c r="BN141" s="7">
        <v>1</v>
      </c>
      <c r="BO141" s="4">
        <v>1</v>
      </c>
      <c r="BP141" s="8">
        <v>69.88</v>
      </c>
      <c r="BQ141" s="4">
        <v>6</v>
      </c>
      <c r="BR141" s="8">
        <v>419.28</v>
      </c>
      <c r="BS141" s="7">
        <v>-0.8333</v>
      </c>
      <c r="BT141" s="7">
        <v>-0.8333</v>
      </c>
      <c r="BU141" s="2" t="s">
        <v>212</v>
      </c>
      <c r="BV141" s="2" t="s">
        <v>199</v>
      </c>
      <c r="BW141" s="2" t="s">
        <v>202</v>
      </c>
      <c r="BX141" s="2" t="s">
        <v>1000</v>
      </c>
      <c r="BY141" s="2" t="s">
        <v>214</v>
      </c>
      <c r="BZ141" s="2" t="s">
        <v>202</v>
      </c>
      <c r="CA141" s="4">
        <v>2</v>
      </c>
      <c r="CB141" s="8">
        <v>137.78</v>
      </c>
      <c r="CC141" s="4">
        <v>1</v>
      </c>
      <c r="CD141" s="8">
        <v>68.89</v>
      </c>
      <c r="CE141" s="7">
        <v>1</v>
      </c>
      <c r="CF141" s="7">
        <v>1</v>
      </c>
      <c r="CG141" s="2" t="s">
        <v>212</v>
      </c>
      <c r="CH141" s="2" t="s">
        <v>199</v>
      </c>
      <c r="CI141" s="2" t="s">
        <v>979</v>
      </c>
      <c r="CJ141" s="2" t="s">
        <v>1852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70.22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580</v>
      </c>
      <c r="CV141" s="2" t="s">
        <v>316</v>
      </c>
      <c r="CW141" s="2" t="s">
        <v>214</v>
      </c>
      <c r="CX141" s="2" t="s">
        <v>202</v>
      </c>
      <c r="CY141" s="4">
        <v>1</v>
      </c>
      <c r="CZ141" s="8">
        <v>55.66</v>
      </c>
      <c r="DA141" s="4">
        <v>2</v>
      </c>
      <c r="DB141" s="8">
        <v>139.14</v>
      </c>
      <c r="DC141" s="7">
        <v>-0.5</v>
      </c>
      <c r="DD141" s="7">
        <v>-0.6</v>
      </c>
      <c r="DE141" s="2" t="s">
        <v>212</v>
      </c>
      <c r="DF141" s="2" t="s">
        <v>199</v>
      </c>
      <c r="DG141" s="2" t="s">
        <v>981</v>
      </c>
      <c r="DH141" s="2" t="s">
        <v>1924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981</v>
      </c>
      <c r="DT141" s="2" t="s">
        <v>1913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983</v>
      </c>
      <c r="EF141" s="2" t="s">
        <v>1925</v>
      </c>
      <c r="EG141" s="2" t="s">
        <v>214</v>
      </c>
      <c r="EH141" s="2" t="s">
        <v>202</v>
      </c>
      <c r="EI141" s="4"/>
      <c r="EJ141" s="8"/>
      <c r="EK141" s="4"/>
      <c r="EL141" s="8"/>
      <c r="EM141" s="7"/>
      <c r="EN141" s="7"/>
      <c r="EO141" s="2" t="s">
        <v>212</v>
      </c>
      <c r="EP141" s="2" t="s">
        <v>199</v>
      </c>
      <c r="EQ141" s="2" t="s">
        <v>982</v>
      </c>
      <c r="ER141" s="2" t="s">
        <v>1821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1155</v>
      </c>
      <c r="FD141" s="2" t="s">
        <v>777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446</v>
      </c>
      <c r="FP141" s="2" t="s">
        <v>1852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448</v>
      </c>
      <c r="GB141" s="2" t="s">
        <v>1068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231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253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212</v>
      </c>
      <c r="HJ141" s="2" t="s">
        <v>199</v>
      </c>
      <c r="HK141" s="2" t="s">
        <v>981</v>
      </c>
      <c r="HL141" s="2" t="s">
        <v>1045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404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212</v>
      </c>
      <c r="IH141" s="2" t="s">
        <v>199</v>
      </c>
      <c r="II141" s="2" t="s">
        <v>368</v>
      </c>
      <c r="IJ141" s="2" t="s">
        <v>1919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212</v>
      </c>
      <c r="IT141" s="2" t="s">
        <v>199</v>
      </c>
      <c r="IU141" s="2" t="s">
        <v>957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212</v>
      </c>
      <c r="JF141" s="2" t="s">
        <v>199</v>
      </c>
      <c r="JG141" s="2" t="s">
        <v>1176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242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202</v>
      </c>
      <c r="KD141" s="2" t="s">
        <v>202</v>
      </c>
      <c r="KE141" s="2" t="s">
        <v>202</v>
      </c>
      <c r="KF141" s="2" t="s">
        <v>202</v>
      </c>
      <c r="KG141" s="2" t="s">
        <v>202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212</v>
      </c>
      <c r="KP141" s="2" t="s">
        <v>235</v>
      </c>
      <c r="KQ141" s="2" t="s">
        <v>1715</v>
      </c>
      <c r="KR141" s="2" t="s">
        <v>1372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235</v>
      </c>
      <c r="LC141" s="2" t="s">
        <v>1012</v>
      </c>
      <c r="LD141" s="2" t="s">
        <v>1403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212</v>
      </c>
      <c r="LN141" s="2" t="s">
        <v>199</v>
      </c>
      <c r="LO141" s="2" t="s">
        <v>844</v>
      </c>
      <c r="LP141" s="2" t="s">
        <v>1926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231</v>
      </c>
      <c r="LZ141" s="2" t="s">
        <v>199</v>
      </c>
      <c r="MA141" s="2" t="s">
        <v>202</v>
      </c>
      <c r="MB141" s="2" t="s">
        <v>202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404</v>
      </c>
      <c r="ML141" s="2" t="s">
        <v>235</v>
      </c>
      <c r="MM141" s="2" t="s">
        <v>1116</v>
      </c>
      <c r="MN141" s="2" t="s">
        <v>1927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253</v>
      </c>
      <c r="MX141" s="2" t="s">
        <v>199</v>
      </c>
      <c r="MY141" s="2" t="s">
        <v>202</v>
      </c>
      <c r="MZ141" s="2" t="s">
        <v>202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212</v>
      </c>
      <c r="NJ141" s="2" t="s">
        <v>250</v>
      </c>
      <c r="NK141" s="2" t="s">
        <v>981</v>
      </c>
      <c r="NL141" s="2" t="s">
        <v>1046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202</v>
      </c>
      <c r="NV141" s="2" t="s">
        <v>202</v>
      </c>
      <c r="NW141" s="2" t="s">
        <v>202</v>
      </c>
      <c r="NX141" s="2" t="s">
        <v>202</v>
      </c>
      <c r="NY141" s="2" t="s">
        <v>202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253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212</v>
      </c>
      <c r="OT141" s="2" t="s">
        <v>199</v>
      </c>
      <c r="OU141" s="2" t="s">
        <v>254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242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212</v>
      </c>
      <c r="PR141" s="2" t="s">
        <v>235</v>
      </c>
      <c r="PS141" s="2" t="s">
        <v>580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202</v>
      </c>
      <c r="QD141" s="2" t="s">
        <v>202</v>
      </c>
      <c r="QE141" s="2" t="s">
        <v>202</v>
      </c>
      <c r="QF141" s="2" t="s">
        <v>202</v>
      </c>
      <c r="QG141" s="2" t="s">
        <v>202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212</v>
      </c>
      <c r="QP141" s="2" t="s">
        <v>235</v>
      </c>
      <c r="QQ141" s="2" t="s">
        <v>1526</v>
      </c>
      <c r="QR141" s="2" t="s">
        <v>1928</v>
      </c>
      <c r="QS141" s="2" t="s">
        <v>214</v>
      </c>
      <c r="QT141" s="2" t="s">
        <v>202</v>
      </c>
      <c r="QU141" s="4">
        <v>134</v>
      </c>
      <c r="QV141" s="4"/>
      <c r="QW141" s="4"/>
      <c r="QX141" s="4"/>
      <c r="QY141" s="4">
        <v>31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>
        <v>50</v>
      </c>
      <c r="RM141" s="4"/>
      <c r="RN141" s="4"/>
      <c r="RO141" s="4"/>
      <c r="RP141" s="4"/>
      <c r="RQ141" s="4"/>
      <c r="RR141" s="4"/>
      <c r="RS141" s="4"/>
      <c r="RT141" s="4">
        <v>40</v>
      </c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>
        <v>100</v>
      </c>
      <c r="SW141" s="4"/>
      <c r="SX141" s="4"/>
      <c r="SY141" s="4"/>
      <c r="SZ141" s="4"/>
      <c r="TA141" s="4">
        <v>100</v>
      </c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</row>
    <row r="142">
      <c r="A142" s="2" t="s">
        <v>1929</v>
      </c>
      <c r="B142" s="2" t="s">
        <v>191</v>
      </c>
      <c r="C142" s="2" t="s">
        <v>192</v>
      </c>
      <c r="D142" s="2" t="s">
        <v>1659</v>
      </c>
      <c r="E142" s="2" t="s">
        <v>1660</v>
      </c>
      <c r="F142" s="2" t="s">
        <v>937</v>
      </c>
      <c r="G142" s="2" t="s">
        <v>937</v>
      </c>
      <c r="H142" s="2" t="s">
        <v>937</v>
      </c>
      <c r="I142" s="2" t="s">
        <v>1911</v>
      </c>
      <c r="J142" s="2" t="s">
        <v>197</v>
      </c>
      <c r="K142" s="2" t="s">
        <v>939</v>
      </c>
      <c r="L142" s="3">
        <v>43.2</v>
      </c>
      <c r="M142" s="3">
        <v>45.36</v>
      </c>
      <c r="N142" s="3">
        <v>84.99</v>
      </c>
      <c r="O142" s="2" t="s">
        <v>199</v>
      </c>
      <c r="P142" s="2" t="s">
        <v>490</v>
      </c>
      <c r="Q142" s="2" t="s">
        <v>201</v>
      </c>
      <c r="R142" s="2" t="s">
        <v>202</v>
      </c>
      <c r="S142" s="2" t="s">
        <v>940</v>
      </c>
      <c r="T142" s="2" t="s">
        <v>204</v>
      </c>
      <c r="U142" s="2" t="s">
        <v>205</v>
      </c>
      <c r="V142" s="2" t="s">
        <v>941</v>
      </c>
      <c r="W142" s="2" t="s">
        <v>942</v>
      </c>
      <c r="X142" s="2" t="s">
        <v>941</v>
      </c>
      <c r="Y142" s="2" t="s">
        <v>722</v>
      </c>
      <c r="Z142" s="4">
        <v>219</v>
      </c>
      <c r="AA142" s="4">
        <f>=ROUNDDOWN(31.2857142857143,0)</f>
      </c>
      <c r="AB142" s="5">
        <v>7</v>
      </c>
      <c r="AC142" s="2" t="s">
        <v>189</v>
      </c>
      <c r="AD142" s="4">
        <v>50</v>
      </c>
      <c r="AE142" s="4">
        <v>50</v>
      </c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2</v>
      </c>
      <c r="AQ142" s="8">
        <v>99.12</v>
      </c>
      <c r="AR142" s="4">
        <v>7</v>
      </c>
      <c r="AS142" s="8">
        <v>372.28</v>
      </c>
      <c r="AT142" s="7">
        <v>-0.7143</v>
      </c>
      <c r="AU142" s="7">
        <v>-0.7337</v>
      </c>
      <c r="AV142" s="4">
        <v>4</v>
      </c>
      <c r="AW142" s="8">
        <v>241.95</v>
      </c>
      <c r="AX142" s="4">
        <v>12</v>
      </c>
      <c r="AY142" s="8">
        <v>723.12</v>
      </c>
      <c r="AZ142" s="7">
        <v>-0.6667</v>
      </c>
      <c r="BA142" s="7">
        <v>-0.6654</v>
      </c>
      <c r="BB142" s="7">
        <v>0.4097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>
        <v>0.2059</v>
      </c>
      <c r="BJ142" s="4">
        <v>2</v>
      </c>
      <c r="BK142" s="8">
        <v>99.12</v>
      </c>
      <c r="BL142" s="2" t="s">
        <v>1930</v>
      </c>
      <c r="BM142" s="7">
        <v>1</v>
      </c>
      <c r="BN142" s="7">
        <v>1</v>
      </c>
      <c r="BO142" s="4"/>
      <c r="BP142" s="8"/>
      <c r="BQ142" s="4">
        <v>1</v>
      </c>
      <c r="BR142" s="8">
        <v>55.2</v>
      </c>
      <c r="BS142" s="7">
        <v>-1</v>
      </c>
      <c r="BT142" s="7">
        <v>-1</v>
      </c>
      <c r="BU142" s="2" t="s">
        <v>212</v>
      </c>
      <c r="BV142" s="2" t="s">
        <v>199</v>
      </c>
      <c r="BW142" s="2" t="s">
        <v>202</v>
      </c>
      <c r="BX142" s="2" t="s">
        <v>889</v>
      </c>
      <c r="BY142" s="2" t="s">
        <v>214</v>
      </c>
      <c r="BZ142" s="2" t="s">
        <v>202</v>
      </c>
      <c r="CA142" s="4"/>
      <c r="CB142" s="8"/>
      <c r="CC142" s="4">
        <v>1</v>
      </c>
      <c r="CD142" s="8">
        <v>52.99</v>
      </c>
      <c r="CE142" s="7">
        <v>-1</v>
      </c>
      <c r="CF142" s="7">
        <v>-1</v>
      </c>
      <c r="CG142" s="2" t="s">
        <v>212</v>
      </c>
      <c r="CH142" s="2" t="s">
        <v>199</v>
      </c>
      <c r="CI142" s="2" t="s">
        <v>723</v>
      </c>
      <c r="CJ142" s="2" t="s">
        <v>226</v>
      </c>
      <c r="CK142" s="2" t="s">
        <v>214</v>
      </c>
      <c r="CL142" s="2" t="s">
        <v>202</v>
      </c>
      <c r="CM142" s="4"/>
      <c r="CN142" s="8"/>
      <c r="CO142" s="4">
        <v>2</v>
      </c>
      <c r="CP142" s="8">
        <v>105.32</v>
      </c>
      <c r="CQ142" s="7">
        <v>-1</v>
      </c>
      <c r="CR142" s="7">
        <v>-1</v>
      </c>
      <c r="CS142" s="2" t="s">
        <v>212</v>
      </c>
      <c r="CT142" s="2" t="s">
        <v>199</v>
      </c>
      <c r="CU142" s="2" t="s">
        <v>947</v>
      </c>
      <c r="CV142" s="2" t="s">
        <v>963</v>
      </c>
      <c r="CW142" s="2" t="s">
        <v>214</v>
      </c>
      <c r="CX142" s="2" t="s">
        <v>202</v>
      </c>
      <c r="CY142" s="4">
        <v>2</v>
      </c>
      <c r="CZ142" s="8">
        <v>99.12</v>
      </c>
      <c r="DA142" s="4">
        <v>2</v>
      </c>
      <c r="DB142" s="8">
        <v>104.34</v>
      </c>
      <c r="DC142" s="7"/>
      <c r="DD142" s="7">
        <v>-0.05</v>
      </c>
      <c r="DE142" s="2" t="s">
        <v>212</v>
      </c>
      <c r="DF142" s="2" t="s">
        <v>199</v>
      </c>
      <c r="DG142" s="2" t="s">
        <v>722</v>
      </c>
      <c r="DH142" s="2" t="s">
        <v>705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722</v>
      </c>
      <c r="DT142" s="2" t="s">
        <v>965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857</v>
      </c>
      <c r="EF142" s="2" t="s">
        <v>1191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722</v>
      </c>
      <c r="ER142" s="2" t="s">
        <v>1931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1155</v>
      </c>
      <c r="FD142" s="2" t="s">
        <v>247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1748</v>
      </c>
      <c r="FP142" s="2" t="s">
        <v>555</v>
      </c>
      <c r="FQ142" s="2" t="s">
        <v>214</v>
      </c>
      <c r="FR142" s="2" t="s">
        <v>202</v>
      </c>
      <c r="FS142" s="4"/>
      <c r="FT142" s="8"/>
      <c r="FU142" s="4">
        <v>1</v>
      </c>
      <c r="FV142" s="8">
        <v>54.43</v>
      </c>
      <c r="FW142" s="7">
        <v>-1</v>
      </c>
      <c r="FX142" s="7">
        <v>-1</v>
      </c>
      <c r="FY142" s="2" t="s">
        <v>212</v>
      </c>
      <c r="FZ142" s="2" t="s">
        <v>199</v>
      </c>
      <c r="GA142" s="2" t="s">
        <v>954</v>
      </c>
      <c r="GB142" s="2" t="s">
        <v>304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231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253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212</v>
      </c>
      <c r="HJ142" s="2" t="s">
        <v>199</v>
      </c>
      <c r="HK142" s="2" t="s">
        <v>722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212</v>
      </c>
      <c r="HV142" s="2" t="s">
        <v>199</v>
      </c>
      <c r="HW142" s="2" t="s">
        <v>969</v>
      </c>
      <c r="HX142" s="2" t="s">
        <v>1754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212</v>
      </c>
      <c r="IH142" s="2" t="s">
        <v>199</v>
      </c>
      <c r="II142" s="2" t="s">
        <v>368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212</v>
      </c>
      <c r="IT142" s="2" t="s">
        <v>199</v>
      </c>
      <c r="IU142" s="2" t="s">
        <v>957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253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242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202</v>
      </c>
      <c r="KD142" s="2" t="s">
        <v>202</v>
      </c>
      <c r="KE142" s="2" t="s">
        <v>202</v>
      </c>
      <c r="KF142" s="2" t="s">
        <v>202</v>
      </c>
      <c r="KG142" s="2" t="s">
        <v>202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235</v>
      </c>
      <c r="KQ142" s="2" t="s">
        <v>263</v>
      </c>
      <c r="KR142" s="2" t="s">
        <v>1927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253</v>
      </c>
      <c r="LB142" s="2" t="s">
        <v>199</v>
      </c>
      <c r="LC142" s="2" t="s">
        <v>202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253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231</v>
      </c>
      <c r="LZ142" s="2" t="s">
        <v>199</v>
      </c>
      <c r="MA142" s="2" t="s">
        <v>202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253</v>
      </c>
      <c r="ML142" s="2" t="s">
        <v>199</v>
      </c>
      <c r="MM142" s="2" t="s">
        <v>202</v>
      </c>
      <c r="MN142" s="2" t="s">
        <v>202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253</v>
      </c>
      <c r="MX142" s="2" t="s">
        <v>199</v>
      </c>
      <c r="MY142" s="2" t="s">
        <v>202</v>
      </c>
      <c r="MZ142" s="2" t="s">
        <v>202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212</v>
      </c>
      <c r="NJ142" s="2" t="s">
        <v>250</v>
      </c>
      <c r="NK142" s="2" t="s">
        <v>213</v>
      </c>
      <c r="NL142" s="2" t="s">
        <v>1932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202</v>
      </c>
      <c r="NV142" s="2" t="s">
        <v>202</v>
      </c>
      <c r="NW142" s="2" t="s">
        <v>202</v>
      </c>
      <c r="NX142" s="2" t="s">
        <v>202</v>
      </c>
      <c r="NY142" s="2" t="s">
        <v>202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253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212</v>
      </c>
      <c r="OT142" s="2" t="s">
        <v>199</v>
      </c>
      <c r="OU142" s="2" t="s">
        <v>254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242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253</v>
      </c>
      <c r="PR142" s="2" t="s">
        <v>235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231</v>
      </c>
      <c r="QP142" s="2" t="s">
        <v>235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219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>
        <v>50</v>
      </c>
    </row>
    <row r="143">
      <c r="A143" s="2" t="s">
        <v>1933</v>
      </c>
      <c r="B143" s="2" t="s">
        <v>191</v>
      </c>
      <c r="C143" s="2" t="s">
        <v>192</v>
      </c>
      <c r="D143" s="2" t="s">
        <v>1659</v>
      </c>
      <c r="E143" s="2" t="s">
        <v>1660</v>
      </c>
      <c r="F143" s="2" t="s">
        <v>937</v>
      </c>
      <c r="G143" s="2" t="s">
        <v>937</v>
      </c>
      <c r="H143" s="2" t="s">
        <v>937</v>
      </c>
      <c r="I143" s="2" t="s">
        <v>1911</v>
      </c>
      <c r="J143" s="2" t="s">
        <v>256</v>
      </c>
      <c r="K143" s="2" t="s">
        <v>939</v>
      </c>
      <c r="L143" s="3">
        <v>57.33</v>
      </c>
      <c r="M143" s="3">
        <v>60.2</v>
      </c>
      <c r="N143" s="3">
        <v>114.99</v>
      </c>
      <c r="O143" s="2" t="s">
        <v>199</v>
      </c>
      <c r="P143" s="2" t="s">
        <v>490</v>
      </c>
      <c r="Q143" s="2" t="s">
        <v>201</v>
      </c>
      <c r="R143" s="2" t="s">
        <v>202</v>
      </c>
      <c r="S143" s="2" t="s">
        <v>940</v>
      </c>
      <c r="T143" s="2" t="s">
        <v>204</v>
      </c>
      <c r="U143" s="2" t="s">
        <v>205</v>
      </c>
      <c r="V143" s="2" t="s">
        <v>941</v>
      </c>
      <c r="W143" s="2" t="s">
        <v>942</v>
      </c>
      <c r="X143" s="2" t="s">
        <v>941</v>
      </c>
      <c r="Y143" s="2" t="s">
        <v>722</v>
      </c>
      <c r="Z143" s="4">
        <v>100</v>
      </c>
      <c r="AA143" s="4">
        <f>=ROUNDDOWN(33.3333333333333,0)</f>
      </c>
      <c r="AB143" s="5">
        <v>3</v>
      </c>
      <c r="AC143" s="2" t="s">
        <v>943</v>
      </c>
      <c r="AD143" s="4">
        <v>100</v>
      </c>
      <c r="AE143" s="4">
        <v>160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2</v>
      </c>
      <c r="AQ143" s="8">
        <v>142.83</v>
      </c>
      <c r="AR143" s="4">
        <v>5</v>
      </c>
      <c r="AS143" s="8">
        <v>350.84</v>
      </c>
      <c r="AT143" s="7">
        <v>-0.6</v>
      </c>
      <c r="AU143" s="7">
        <v>-0.5929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0.5903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2</v>
      </c>
      <c r="BK143" s="8">
        <v>142.83</v>
      </c>
      <c r="BL143" s="2" t="s">
        <v>1934</v>
      </c>
      <c r="BM143" s="7">
        <v>1</v>
      </c>
      <c r="BN143" s="7">
        <v>1</v>
      </c>
      <c r="BO143" s="4">
        <v>1</v>
      </c>
      <c r="BP143" s="8">
        <v>73.26</v>
      </c>
      <c r="BQ143" s="4">
        <v>1</v>
      </c>
      <c r="BR143" s="8">
        <v>73.26</v>
      </c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889</v>
      </c>
      <c r="BY143" s="2" t="s">
        <v>214</v>
      </c>
      <c r="BZ143" s="2" t="s">
        <v>202</v>
      </c>
      <c r="CA143" s="4"/>
      <c r="CB143" s="8"/>
      <c r="CC143" s="4">
        <v>2</v>
      </c>
      <c r="CD143" s="8">
        <v>137.78</v>
      </c>
      <c r="CE143" s="7">
        <v>-1</v>
      </c>
      <c r="CF143" s="7">
        <v>-1</v>
      </c>
      <c r="CG143" s="2" t="s">
        <v>212</v>
      </c>
      <c r="CH143" s="2" t="s">
        <v>199</v>
      </c>
      <c r="CI143" s="2" t="s">
        <v>723</v>
      </c>
      <c r="CJ143" s="2" t="s">
        <v>1091</v>
      </c>
      <c r="CK143" s="2" t="s">
        <v>214</v>
      </c>
      <c r="CL143" s="2" t="s">
        <v>202</v>
      </c>
      <c r="CM143" s="4"/>
      <c r="CN143" s="8"/>
      <c r="CO143" s="4"/>
      <c r="CP143" s="8"/>
      <c r="CQ143" s="7"/>
      <c r="CR143" s="7"/>
      <c r="CS143" s="2" t="s">
        <v>212</v>
      </c>
      <c r="CT143" s="2" t="s">
        <v>199</v>
      </c>
      <c r="CU143" s="2" t="s">
        <v>947</v>
      </c>
      <c r="CV143" s="2" t="s">
        <v>1780</v>
      </c>
      <c r="CW143" s="2" t="s">
        <v>214</v>
      </c>
      <c r="CX143" s="2" t="s">
        <v>202</v>
      </c>
      <c r="CY143" s="4">
        <v>1</v>
      </c>
      <c r="CZ143" s="8">
        <v>69.57</v>
      </c>
      <c r="DA143" s="4">
        <v>1</v>
      </c>
      <c r="DB143" s="8">
        <v>69.57</v>
      </c>
      <c r="DC143" s="7"/>
      <c r="DD143" s="7"/>
      <c r="DE143" s="2" t="s">
        <v>212</v>
      </c>
      <c r="DF143" s="2" t="s">
        <v>199</v>
      </c>
      <c r="DG143" s="2" t="s">
        <v>722</v>
      </c>
      <c r="DH143" s="2" t="s">
        <v>964</v>
      </c>
      <c r="DI143" s="2" t="s">
        <v>214</v>
      </c>
      <c r="DJ143" s="2" t="s">
        <v>202</v>
      </c>
      <c r="DK143" s="4"/>
      <c r="DL143" s="8"/>
      <c r="DM143" s="4"/>
      <c r="DN143" s="8"/>
      <c r="DO143" s="7"/>
      <c r="DP143" s="7"/>
      <c r="DQ143" s="2" t="s">
        <v>212</v>
      </c>
      <c r="DR143" s="2" t="s">
        <v>199</v>
      </c>
      <c r="DS143" s="2" t="s">
        <v>722</v>
      </c>
      <c r="DT143" s="2" t="s">
        <v>1157</v>
      </c>
      <c r="DU143" s="2" t="s">
        <v>214</v>
      </c>
      <c r="DV143" s="2" t="s">
        <v>202</v>
      </c>
      <c r="DW143" s="4"/>
      <c r="DX143" s="8"/>
      <c r="DY143" s="4"/>
      <c r="DZ143" s="8"/>
      <c r="EA143" s="7"/>
      <c r="EB143" s="7"/>
      <c r="EC143" s="2" t="s">
        <v>212</v>
      </c>
      <c r="ED143" s="2" t="s">
        <v>199</v>
      </c>
      <c r="EE143" s="2" t="s">
        <v>857</v>
      </c>
      <c r="EF143" s="2" t="s">
        <v>968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722</v>
      </c>
      <c r="ER143" s="2" t="s">
        <v>967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1155</v>
      </c>
      <c r="FD143" s="2" t="s">
        <v>897</v>
      </c>
      <c r="FE143" s="2" t="s">
        <v>214</v>
      </c>
      <c r="FF143" s="2" t="s">
        <v>202</v>
      </c>
      <c r="FG143" s="4"/>
      <c r="FH143" s="8"/>
      <c r="FI143" s="4">
        <v>1</v>
      </c>
      <c r="FJ143" s="8">
        <v>70.23</v>
      </c>
      <c r="FK143" s="7">
        <v>-1</v>
      </c>
      <c r="FL143" s="7">
        <v>-1</v>
      </c>
      <c r="FM143" s="2" t="s">
        <v>212</v>
      </c>
      <c r="FN143" s="2" t="s">
        <v>199</v>
      </c>
      <c r="FO143" s="2" t="s">
        <v>1748</v>
      </c>
      <c r="FP143" s="2" t="s">
        <v>1935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954</v>
      </c>
      <c r="GB143" s="2" t="s">
        <v>660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231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253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722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212</v>
      </c>
      <c r="HV143" s="2" t="s">
        <v>199</v>
      </c>
      <c r="HW143" s="2" t="s">
        <v>969</v>
      </c>
      <c r="HX143" s="2" t="s">
        <v>1936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368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212</v>
      </c>
      <c r="IT143" s="2" t="s">
        <v>199</v>
      </c>
      <c r="IU143" s="2" t="s">
        <v>957</v>
      </c>
      <c r="IV143" s="2" t="s">
        <v>1041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253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242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202</v>
      </c>
      <c r="KD143" s="2" t="s">
        <v>202</v>
      </c>
      <c r="KE143" s="2" t="s">
        <v>202</v>
      </c>
      <c r="KF143" s="2" t="s">
        <v>202</v>
      </c>
      <c r="KG143" s="2" t="s">
        <v>202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235</v>
      </c>
      <c r="KQ143" s="2" t="s">
        <v>263</v>
      </c>
      <c r="KR143" s="2" t="s">
        <v>1927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253</v>
      </c>
      <c r="LB143" s="2" t="s">
        <v>199</v>
      </c>
      <c r="LC143" s="2" t="s">
        <v>202</v>
      </c>
      <c r="LD143" s="2" t="s">
        <v>202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253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231</v>
      </c>
      <c r="LZ143" s="2" t="s">
        <v>199</v>
      </c>
      <c r="MA143" s="2" t="s">
        <v>202</v>
      </c>
      <c r="MB143" s="2" t="s">
        <v>202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253</v>
      </c>
      <c r="ML143" s="2" t="s">
        <v>199</v>
      </c>
      <c r="MM143" s="2" t="s">
        <v>202</v>
      </c>
      <c r="MN143" s="2" t="s">
        <v>202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253</v>
      </c>
      <c r="MX143" s="2" t="s">
        <v>199</v>
      </c>
      <c r="MY143" s="2" t="s">
        <v>202</v>
      </c>
      <c r="MZ143" s="2" t="s">
        <v>202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212</v>
      </c>
      <c r="NJ143" s="2" t="s">
        <v>250</v>
      </c>
      <c r="NK143" s="2" t="s">
        <v>213</v>
      </c>
      <c r="NL143" s="2" t="s">
        <v>1937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202</v>
      </c>
      <c r="NV143" s="2" t="s">
        <v>202</v>
      </c>
      <c r="NW143" s="2" t="s">
        <v>202</v>
      </c>
      <c r="NX143" s="2" t="s">
        <v>202</v>
      </c>
      <c r="NY143" s="2" t="s">
        <v>202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253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199</v>
      </c>
      <c r="OU143" s="2" t="s">
        <v>254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242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253</v>
      </c>
      <c r="PR143" s="2" t="s">
        <v>235</v>
      </c>
      <c r="PS143" s="2" t="s">
        <v>202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202</v>
      </c>
      <c r="QD143" s="2" t="s">
        <v>202</v>
      </c>
      <c r="QE143" s="2" t="s">
        <v>202</v>
      </c>
      <c r="QF143" s="2" t="s">
        <v>202</v>
      </c>
      <c r="QG143" s="2" t="s">
        <v>202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231</v>
      </c>
      <c r="QP143" s="2" t="s">
        <v>235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100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100</v>
      </c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>
        <v>60</v>
      </c>
    </row>
    <row r="144">
      <c r="A144" s="2" t="s">
        <v>1938</v>
      </c>
      <c r="B144" s="2" t="s">
        <v>191</v>
      </c>
      <c r="C144" s="2" t="s">
        <v>192</v>
      </c>
      <c r="D144" s="2" t="s">
        <v>1659</v>
      </c>
      <c r="E144" s="2" t="s">
        <v>1660</v>
      </c>
      <c r="F144" s="2" t="s">
        <v>1146</v>
      </c>
      <c r="G144" s="2" t="s">
        <v>1146</v>
      </c>
      <c r="H144" s="2" t="s">
        <v>1146</v>
      </c>
      <c r="I144" s="2" t="s">
        <v>1939</v>
      </c>
      <c r="J144" s="2" t="s">
        <v>197</v>
      </c>
      <c r="K144" s="2" t="s">
        <v>1148</v>
      </c>
      <c r="L144" s="3">
        <v>58.8</v>
      </c>
      <c r="M144" s="3">
        <v>61.73</v>
      </c>
      <c r="N144" s="3">
        <v>119.99</v>
      </c>
      <c r="O144" s="2" t="s">
        <v>199</v>
      </c>
      <c r="P144" s="2" t="s">
        <v>490</v>
      </c>
      <c r="Q144" s="2" t="s">
        <v>201</v>
      </c>
      <c r="R144" s="2" t="s">
        <v>202</v>
      </c>
      <c r="S144" s="2" t="s">
        <v>1149</v>
      </c>
      <c r="T144" s="2" t="s">
        <v>204</v>
      </c>
      <c r="U144" s="2" t="s">
        <v>205</v>
      </c>
      <c r="V144" s="2" t="s">
        <v>1150</v>
      </c>
      <c r="W144" s="2" t="s">
        <v>941</v>
      </c>
      <c r="X144" s="2" t="s">
        <v>703</v>
      </c>
      <c r="Y144" s="2" t="s">
        <v>228</v>
      </c>
      <c r="Z144" s="4">
        <v>187</v>
      </c>
      <c r="AA144" s="4">
        <f>=ROUNDDOWN(31.1666666666667,0)</f>
      </c>
      <c r="AB144" s="5">
        <v>6</v>
      </c>
      <c r="AC144" s="2" t="s">
        <v>771</v>
      </c>
      <c r="AD144" s="4">
        <v>80</v>
      </c>
      <c r="AE144" s="4">
        <v>80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9</v>
      </c>
      <c r="AQ144" s="8">
        <v>581.62</v>
      </c>
      <c r="AR144" s="4">
        <v>6</v>
      </c>
      <c r="AS144" s="8">
        <v>385.86</v>
      </c>
      <c r="AT144" s="7">
        <v>0.5</v>
      </c>
      <c r="AU144" s="7">
        <v>0.5073</v>
      </c>
      <c r="AV144" s="4">
        <v>12</v>
      </c>
      <c r="AW144" s="8">
        <v>826.78</v>
      </c>
      <c r="AX144" s="4">
        <v>11</v>
      </c>
      <c r="AY144" s="8">
        <v>785.86</v>
      </c>
      <c r="AZ144" s="7">
        <v>0.0909</v>
      </c>
      <c r="BA144" s="7">
        <v>0.0521</v>
      </c>
      <c r="BB144" s="7">
        <v>0.7035</v>
      </c>
      <c r="BC144" s="4">
        <v>15</v>
      </c>
      <c r="BD144" s="8">
        <v>1012.7</v>
      </c>
      <c r="BE144" s="4">
        <v>17</v>
      </c>
      <c r="BF144" s="8">
        <v>1294.58</v>
      </c>
      <c r="BG144" s="7">
        <v>-0.1176</v>
      </c>
      <c r="BH144" s="7">
        <v>-0.2177</v>
      </c>
      <c r="BI144" s="7">
        <v>0.8164</v>
      </c>
      <c r="BJ144" s="4">
        <v>9</v>
      </c>
      <c r="BK144" s="8">
        <v>581.62</v>
      </c>
      <c r="BL144" s="2" t="s">
        <v>1940</v>
      </c>
      <c r="BM144" s="7">
        <v>1</v>
      </c>
      <c r="BN144" s="7">
        <v>1</v>
      </c>
      <c r="BO144" s="4">
        <v>4</v>
      </c>
      <c r="BP144" s="8">
        <v>270.48</v>
      </c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1152</v>
      </c>
      <c r="BY144" s="2" t="s">
        <v>214</v>
      </c>
      <c r="BZ144" s="2" t="s">
        <v>202</v>
      </c>
      <c r="CA144" s="4">
        <v>3</v>
      </c>
      <c r="CB144" s="8">
        <v>190.77</v>
      </c>
      <c r="CC144" s="4">
        <v>2</v>
      </c>
      <c r="CD144" s="8">
        <v>127.18</v>
      </c>
      <c r="CE144" s="7">
        <v>0.5</v>
      </c>
      <c r="CF144" s="7">
        <v>0.5</v>
      </c>
      <c r="CG144" s="2" t="s">
        <v>212</v>
      </c>
      <c r="CH144" s="2" t="s">
        <v>199</v>
      </c>
      <c r="CI144" s="2" t="s">
        <v>723</v>
      </c>
      <c r="CJ144" s="2" t="s">
        <v>746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64.97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947</v>
      </c>
      <c r="CV144" s="2" t="s">
        <v>1192</v>
      </c>
      <c r="CW144" s="2" t="s">
        <v>214</v>
      </c>
      <c r="CX144" s="2" t="s">
        <v>202</v>
      </c>
      <c r="CY144" s="4">
        <v>1</v>
      </c>
      <c r="CZ144" s="8">
        <v>57.93</v>
      </c>
      <c r="DA144" s="4">
        <v>2</v>
      </c>
      <c r="DB144" s="8">
        <v>128.74</v>
      </c>
      <c r="DC144" s="7">
        <v>-0.5</v>
      </c>
      <c r="DD144" s="7">
        <v>-0.55</v>
      </c>
      <c r="DE144" s="2" t="s">
        <v>212</v>
      </c>
      <c r="DF144" s="2" t="s">
        <v>199</v>
      </c>
      <c r="DG144" s="2" t="s">
        <v>276</v>
      </c>
      <c r="DH144" s="2" t="s">
        <v>877</v>
      </c>
      <c r="DI144" s="2" t="s">
        <v>214</v>
      </c>
      <c r="DJ144" s="2" t="s">
        <v>202</v>
      </c>
      <c r="DK144" s="4"/>
      <c r="DL144" s="8"/>
      <c r="DM144" s="4">
        <v>1</v>
      </c>
      <c r="DN144" s="8">
        <v>64.97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252</v>
      </c>
      <c r="DT144" s="2" t="s">
        <v>887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722</v>
      </c>
      <c r="EF144" s="2" t="s">
        <v>747</v>
      </c>
      <c r="EG144" s="2" t="s">
        <v>214</v>
      </c>
      <c r="EH144" s="2" t="s">
        <v>202</v>
      </c>
      <c r="EI144" s="4">
        <v>1</v>
      </c>
      <c r="EJ144" s="8">
        <v>62.44</v>
      </c>
      <c r="EK144" s="4"/>
      <c r="EL144" s="8"/>
      <c r="EM144" s="7"/>
      <c r="EN144" s="7"/>
      <c r="EO144" s="2" t="s">
        <v>212</v>
      </c>
      <c r="EP144" s="2" t="s">
        <v>199</v>
      </c>
      <c r="EQ144" s="2" t="s">
        <v>252</v>
      </c>
      <c r="ER144" s="2" t="s">
        <v>1194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1155</v>
      </c>
      <c r="FD144" s="2" t="s">
        <v>1405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1748</v>
      </c>
      <c r="FP144" s="2" t="s">
        <v>1941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404</v>
      </c>
      <c r="FZ144" s="2" t="s">
        <v>199</v>
      </c>
      <c r="GA144" s="2" t="s">
        <v>202</v>
      </c>
      <c r="GB144" s="2" t="s">
        <v>202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231</v>
      </c>
      <c r="GL144" s="2" t="s">
        <v>199</v>
      </c>
      <c r="GM144" s="2" t="s">
        <v>202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253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252</v>
      </c>
      <c r="HL144" s="2" t="s">
        <v>1142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212</v>
      </c>
      <c r="HV144" s="2" t="s">
        <v>199</v>
      </c>
      <c r="HW144" s="2" t="s">
        <v>236</v>
      </c>
      <c r="HX144" s="2" t="s">
        <v>951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368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212</v>
      </c>
      <c r="IT144" s="2" t="s">
        <v>199</v>
      </c>
      <c r="IU144" s="2" t="s">
        <v>1942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253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242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202</v>
      </c>
      <c r="KD144" s="2" t="s">
        <v>202</v>
      </c>
      <c r="KE144" s="2" t="s">
        <v>202</v>
      </c>
      <c r="KF144" s="2" t="s">
        <v>202</v>
      </c>
      <c r="KG144" s="2" t="s">
        <v>202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235</v>
      </c>
      <c r="KQ144" s="2" t="s">
        <v>1121</v>
      </c>
      <c r="KR144" s="2" t="s">
        <v>1245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235</v>
      </c>
      <c r="LC144" s="2" t="s">
        <v>408</v>
      </c>
      <c r="LD144" s="2" t="s">
        <v>202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253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231</v>
      </c>
      <c r="LZ144" s="2" t="s">
        <v>199</v>
      </c>
      <c r="MA144" s="2" t="s">
        <v>202</v>
      </c>
      <c r="MB144" s="2" t="s">
        <v>202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253</v>
      </c>
      <c r="ML144" s="2" t="s">
        <v>199</v>
      </c>
      <c r="MM144" s="2" t="s">
        <v>202</v>
      </c>
      <c r="MN144" s="2" t="s">
        <v>202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253</v>
      </c>
      <c r="MX144" s="2" t="s">
        <v>199</v>
      </c>
      <c r="MY144" s="2" t="s">
        <v>202</v>
      </c>
      <c r="MZ144" s="2" t="s">
        <v>202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212</v>
      </c>
      <c r="NJ144" s="2" t="s">
        <v>250</v>
      </c>
      <c r="NK144" s="2" t="s">
        <v>1161</v>
      </c>
      <c r="NL144" s="2" t="s">
        <v>268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202</v>
      </c>
      <c r="NV144" s="2" t="s">
        <v>202</v>
      </c>
      <c r="NW144" s="2" t="s">
        <v>202</v>
      </c>
      <c r="NX144" s="2" t="s">
        <v>202</v>
      </c>
      <c r="NY144" s="2" t="s">
        <v>202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253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212</v>
      </c>
      <c r="OT144" s="2" t="s">
        <v>199</v>
      </c>
      <c r="OU144" s="2" t="s">
        <v>254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242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253</v>
      </c>
      <c r="PR144" s="2" t="s">
        <v>235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253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253</v>
      </c>
      <c r="QP144" s="2" t="s">
        <v>235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187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80</v>
      </c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</row>
    <row r="145">
      <c r="A145" s="2" t="s">
        <v>1943</v>
      </c>
      <c r="B145" s="2" t="s">
        <v>191</v>
      </c>
      <c r="C145" s="2" t="s">
        <v>192</v>
      </c>
      <c r="D145" s="2" t="s">
        <v>1659</v>
      </c>
      <c r="E145" s="2" t="s">
        <v>1660</v>
      </c>
      <c r="F145" s="2" t="s">
        <v>1146</v>
      </c>
      <c r="G145" s="2" t="s">
        <v>1146</v>
      </c>
      <c r="H145" s="2" t="s">
        <v>1146</v>
      </c>
      <c r="I145" s="2" t="s">
        <v>1939</v>
      </c>
      <c r="J145" s="2" t="s">
        <v>256</v>
      </c>
      <c r="K145" s="2" t="s">
        <v>1148</v>
      </c>
      <c r="L145" s="3">
        <v>73.5</v>
      </c>
      <c r="M145" s="3">
        <v>77.17</v>
      </c>
      <c r="N145" s="3">
        <v>149.99</v>
      </c>
      <c r="O145" s="2" t="s">
        <v>199</v>
      </c>
      <c r="P145" s="2" t="s">
        <v>490</v>
      </c>
      <c r="Q145" s="2" t="s">
        <v>201</v>
      </c>
      <c r="R145" s="2" t="s">
        <v>202</v>
      </c>
      <c r="S145" s="2" t="s">
        <v>1149</v>
      </c>
      <c r="T145" s="2" t="s">
        <v>204</v>
      </c>
      <c r="U145" s="2" t="s">
        <v>205</v>
      </c>
      <c r="V145" s="2" t="s">
        <v>1150</v>
      </c>
      <c r="W145" s="2" t="s">
        <v>974</v>
      </c>
      <c r="X145" s="2" t="s">
        <v>703</v>
      </c>
      <c r="Y145" s="2" t="s">
        <v>228</v>
      </c>
      <c r="Z145" s="4">
        <v>210</v>
      </c>
      <c r="AA145" s="4">
        <f>=ROUNDDOWN(26.25,0)</f>
      </c>
      <c r="AB145" s="5">
        <v>8</v>
      </c>
      <c r="AC145" s="2" t="s">
        <v>771</v>
      </c>
      <c r="AD145" s="4">
        <v>90</v>
      </c>
      <c r="AE145" s="4">
        <v>90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3</v>
      </c>
      <c r="AQ145" s="8">
        <v>245.16</v>
      </c>
      <c r="AR145" s="4">
        <v>5</v>
      </c>
      <c r="AS145" s="8">
        <v>400</v>
      </c>
      <c r="AT145" s="7">
        <v>-0.4</v>
      </c>
      <c r="AU145" s="7">
        <v>-0.3871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0.2965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3</v>
      </c>
      <c r="BK145" s="8">
        <v>245.16</v>
      </c>
      <c r="BL145" s="2" t="s">
        <v>1944</v>
      </c>
      <c r="BM145" s="7">
        <v>1</v>
      </c>
      <c r="BN145" s="7">
        <v>1</v>
      </c>
      <c r="BO145" s="4">
        <v>1</v>
      </c>
      <c r="BP145" s="8">
        <v>84.52</v>
      </c>
      <c r="BQ145" s="4"/>
      <c r="BR145" s="8"/>
      <c r="BS145" s="7"/>
      <c r="BT145" s="7"/>
      <c r="BU145" s="2" t="s">
        <v>212</v>
      </c>
      <c r="BV145" s="2" t="s">
        <v>199</v>
      </c>
      <c r="BW145" s="2" t="s">
        <v>202</v>
      </c>
      <c r="BX145" s="2" t="s">
        <v>821</v>
      </c>
      <c r="BY145" s="2" t="s">
        <v>214</v>
      </c>
      <c r="BZ145" s="2" t="s">
        <v>202</v>
      </c>
      <c r="CA145" s="4">
        <v>1</v>
      </c>
      <c r="CB145" s="8">
        <v>79.49</v>
      </c>
      <c r="CC145" s="4">
        <v>1</v>
      </c>
      <c r="CD145" s="8">
        <v>79.49</v>
      </c>
      <c r="CE145" s="7"/>
      <c r="CF145" s="7"/>
      <c r="CG145" s="2" t="s">
        <v>212</v>
      </c>
      <c r="CH145" s="2" t="s">
        <v>199</v>
      </c>
      <c r="CI145" s="2" t="s">
        <v>723</v>
      </c>
      <c r="CJ145" s="2" t="s">
        <v>1627</v>
      </c>
      <c r="CK145" s="2" t="s">
        <v>214</v>
      </c>
      <c r="CL145" s="2" t="s">
        <v>202</v>
      </c>
      <c r="CM145" s="4"/>
      <c r="CN145" s="8"/>
      <c r="CO145" s="4"/>
      <c r="CP145" s="8"/>
      <c r="CQ145" s="7"/>
      <c r="CR145" s="7"/>
      <c r="CS145" s="2" t="s">
        <v>212</v>
      </c>
      <c r="CT145" s="2" t="s">
        <v>199</v>
      </c>
      <c r="CU145" s="2" t="s">
        <v>1945</v>
      </c>
      <c r="CV145" s="2" t="s">
        <v>747</v>
      </c>
      <c r="CW145" s="2" t="s">
        <v>214</v>
      </c>
      <c r="CX145" s="2" t="s">
        <v>202</v>
      </c>
      <c r="CY145" s="4">
        <v>1</v>
      </c>
      <c r="CZ145" s="8">
        <v>81.15</v>
      </c>
      <c r="DA145" s="4">
        <v>1</v>
      </c>
      <c r="DB145" s="8">
        <v>81.15</v>
      </c>
      <c r="DC145" s="7"/>
      <c r="DD145" s="7"/>
      <c r="DE145" s="2" t="s">
        <v>212</v>
      </c>
      <c r="DF145" s="2" t="s">
        <v>199</v>
      </c>
      <c r="DG145" s="2" t="s">
        <v>276</v>
      </c>
      <c r="DH145" s="2" t="s">
        <v>877</v>
      </c>
      <c r="DI145" s="2" t="s">
        <v>214</v>
      </c>
      <c r="DJ145" s="2" t="s">
        <v>202</v>
      </c>
      <c r="DK145" s="4"/>
      <c r="DL145" s="8"/>
      <c r="DM145" s="4">
        <v>1</v>
      </c>
      <c r="DN145" s="8">
        <v>81.92</v>
      </c>
      <c r="DO145" s="7">
        <v>-1</v>
      </c>
      <c r="DP145" s="7">
        <v>-1</v>
      </c>
      <c r="DQ145" s="2" t="s">
        <v>212</v>
      </c>
      <c r="DR145" s="2" t="s">
        <v>199</v>
      </c>
      <c r="DS145" s="2" t="s">
        <v>252</v>
      </c>
      <c r="DT145" s="2" t="s">
        <v>1946</v>
      </c>
      <c r="DU145" s="2" t="s">
        <v>214</v>
      </c>
      <c r="DV145" s="2" t="s">
        <v>202</v>
      </c>
      <c r="DW145" s="4"/>
      <c r="DX145" s="8"/>
      <c r="DY145" s="4"/>
      <c r="DZ145" s="8"/>
      <c r="EA145" s="7"/>
      <c r="EB145" s="7"/>
      <c r="EC145" s="2" t="s">
        <v>212</v>
      </c>
      <c r="ED145" s="2" t="s">
        <v>199</v>
      </c>
      <c r="EE145" s="2" t="s">
        <v>722</v>
      </c>
      <c r="EF145" s="2" t="s">
        <v>967</v>
      </c>
      <c r="EG145" s="2" t="s">
        <v>214</v>
      </c>
      <c r="EH145" s="2" t="s">
        <v>202</v>
      </c>
      <c r="EI145" s="4"/>
      <c r="EJ145" s="8"/>
      <c r="EK145" s="4">
        <v>2</v>
      </c>
      <c r="EL145" s="8">
        <v>157.44</v>
      </c>
      <c r="EM145" s="7">
        <v>-1</v>
      </c>
      <c r="EN145" s="7">
        <v>-1</v>
      </c>
      <c r="EO145" s="2" t="s">
        <v>212</v>
      </c>
      <c r="EP145" s="2" t="s">
        <v>199</v>
      </c>
      <c r="EQ145" s="2" t="s">
        <v>252</v>
      </c>
      <c r="ER145" s="2" t="s">
        <v>1877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1155</v>
      </c>
      <c r="FD145" s="2" t="s">
        <v>1778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1748</v>
      </c>
      <c r="FP145" s="2" t="s">
        <v>1947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404</v>
      </c>
      <c r="FZ145" s="2" t="s">
        <v>199</v>
      </c>
      <c r="GA145" s="2" t="s">
        <v>202</v>
      </c>
      <c r="GB145" s="2" t="s">
        <v>202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231</v>
      </c>
      <c r="GL145" s="2" t="s">
        <v>199</v>
      </c>
      <c r="GM145" s="2" t="s">
        <v>202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253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252</v>
      </c>
      <c r="HL145" s="2" t="s">
        <v>382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235</v>
      </c>
      <c r="HW145" s="2" t="s">
        <v>236</v>
      </c>
      <c r="HX145" s="2" t="s">
        <v>1528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199</v>
      </c>
      <c r="II145" s="2" t="s">
        <v>368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212</v>
      </c>
      <c r="IT145" s="2" t="s">
        <v>199</v>
      </c>
      <c r="IU145" s="2" t="s">
        <v>861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253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242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202</v>
      </c>
      <c r="KD145" s="2" t="s">
        <v>202</v>
      </c>
      <c r="KE145" s="2" t="s">
        <v>202</v>
      </c>
      <c r="KF145" s="2" t="s">
        <v>202</v>
      </c>
      <c r="KG145" s="2" t="s">
        <v>202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212</v>
      </c>
      <c r="KP145" s="2" t="s">
        <v>235</v>
      </c>
      <c r="KQ145" s="2" t="s">
        <v>1121</v>
      </c>
      <c r="KR145" s="2" t="s">
        <v>1948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235</v>
      </c>
      <c r="LC145" s="2" t="s">
        <v>408</v>
      </c>
      <c r="LD145" s="2" t="s">
        <v>202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253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231</v>
      </c>
      <c r="LZ145" s="2" t="s">
        <v>199</v>
      </c>
      <c r="MA145" s="2" t="s">
        <v>202</v>
      </c>
      <c r="MB145" s="2" t="s">
        <v>202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253</v>
      </c>
      <c r="ML145" s="2" t="s">
        <v>199</v>
      </c>
      <c r="MM145" s="2" t="s">
        <v>202</v>
      </c>
      <c r="MN145" s="2" t="s">
        <v>202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253</v>
      </c>
      <c r="MX145" s="2" t="s">
        <v>199</v>
      </c>
      <c r="MY145" s="2" t="s">
        <v>202</v>
      </c>
      <c r="MZ145" s="2" t="s">
        <v>202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212</v>
      </c>
      <c r="NJ145" s="2" t="s">
        <v>250</v>
      </c>
      <c r="NK145" s="2" t="s">
        <v>1161</v>
      </c>
      <c r="NL145" s="2" t="s">
        <v>1162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202</v>
      </c>
      <c r="NV145" s="2" t="s">
        <v>202</v>
      </c>
      <c r="NW145" s="2" t="s">
        <v>202</v>
      </c>
      <c r="NX145" s="2" t="s">
        <v>202</v>
      </c>
      <c r="NY145" s="2" t="s">
        <v>202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253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199</v>
      </c>
      <c r="OU145" s="2" t="s">
        <v>254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242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253</v>
      </c>
      <c r="PR145" s="2" t="s">
        <v>235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253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253</v>
      </c>
      <c r="QP145" s="2" t="s">
        <v>235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210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>
        <v>90</v>
      </c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1949</v>
      </c>
      <c r="B146" s="2" t="s">
        <v>191</v>
      </c>
      <c r="C146" s="2" t="s">
        <v>192</v>
      </c>
      <c r="D146" s="2" t="s">
        <v>1659</v>
      </c>
      <c r="E146" s="2" t="s">
        <v>1660</v>
      </c>
      <c r="F146" s="2" t="s">
        <v>1146</v>
      </c>
      <c r="G146" s="2" t="s">
        <v>1146</v>
      </c>
      <c r="H146" s="2" t="s">
        <v>1146</v>
      </c>
      <c r="I146" s="2" t="s">
        <v>1939</v>
      </c>
      <c r="J146" s="2" t="s">
        <v>197</v>
      </c>
      <c r="K146" s="2" t="s">
        <v>1171</v>
      </c>
      <c r="L146" s="3">
        <v>58.8</v>
      </c>
      <c r="M146" s="3">
        <v>61.73</v>
      </c>
      <c r="N146" s="3">
        <v>119.99</v>
      </c>
      <c r="O146" s="2" t="s">
        <v>530</v>
      </c>
      <c r="P146" s="2" t="s">
        <v>394</v>
      </c>
      <c r="Q146" s="2" t="s">
        <v>201</v>
      </c>
      <c r="R146" s="2" t="s">
        <v>202</v>
      </c>
      <c r="S146" s="2" t="s">
        <v>1172</v>
      </c>
      <c r="T146" s="2" t="s">
        <v>204</v>
      </c>
      <c r="U146" s="2" t="s">
        <v>205</v>
      </c>
      <c r="V146" s="2" t="s">
        <v>1150</v>
      </c>
      <c r="W146" s="2" t="s">
        <v>974</v>
      </c>
      <c r="X146" s="2" t="s">
        <v>703</v>
      </c>
      <c r="Y146" s="2" t="s">
        <v>904</v>
      </c>
      <c r="Z146" s="4">
        <v>111</v>
      </c>
      <c r="AA146" s="4">
        <f>=ROUNDDOWN(100.909090909091,0)</f>
      </c>
      <c r="AB146" s="5">
        <v>1.1</v>
      </c>
      <c r="AC146" s="2" t="s">
        <v>202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2</v>
      </c>
      <c r="AQ146" s="8">
        <v>102.57</v>
      </c>
      <c r="AR146" s="4">
        <v>2</v>
      </c>
      <c r="AS146" s="8">
        <v>186.67</v>
      </c>
      <c r="AT146" s="7"/>
      <c r="AU146" s="7">
        <v>-0.4505</v>
      </c>
      <c r="AV146" s="4">
        <v>3</v>
      </c>
      <c r="AW146" s="8">
        <v>185.92</v>
      </c>
      <c r="AX146" s="4">
        <v>6</v>
      </c>
      <c r="AY146" s="8">
        <v>508.72</v>
      </c>
      <c r="AZ146" s="7">
        <v>-0.5</v>
      </c>
      <c r="BA146" s="7">
        <v>-0.6345</v>
      </c>
      <c r="BB146" s="7">
        <v>0.5517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>
        <v>0.1836</v>
      </c>
      <c r="BJ146" s="4">
        <v>2</v>
      </c>
      <c r="BK146" s="8">
        <v>102.57</v>
      </c>
      <c r="BL146" s="2" t="s">
        <v>1950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1907</v>
      </c>
      <c r="BY146" s="2" t="s">
        <v>214</v>
      </c>
      <c r="BZ146" s="2" t="s">
        <v>202</v>
      </c>
      <c r="CA146" s="4">
        <v>1</v>
      </c>
      <c r="CB146" s="8">
        <v>63.59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349</v>
      </c>
      <c r="CJ146" s="2" t="s">
        <v>1790</v>
      </c>
      <c r="CK146" s="2" t="s">
        <v>214</v>
      </c>
      <c r="CL146" s="2" t="s">
        <v>202</v>
      </c>
      <c r="CM146" s="4"/>
      <c r="CN146" s="8"/>
      <c r="CO146" s="4">
        <v>1</v>
      </c>
      <c r="CP146" s="8">
        <v>66.68</v>
      </c>
      <c r="CQ146" s="7">
        <v>-1</v>
      </c>
      <c r="CR146" s="7">
        <v>-1</v>
      </c>
      <c r="CS146" s="2" t="s">
        <v>212</v>
      </c>
      <c r="CT146" s="2" t="s">
        <v>199</v>
      </c>
      <c r="CU146" s="2" t="s">
        <v>359</v>
      </c>
      <c r="CV146" s="2" t="s">
        <v>804</v>
      </c>
      <c r="CW146" s="2" t="s">
        <v>214</v>
      </c>
      <c r="CX146" s="2" t="s">
        <v>202</v>
      </c>
      <c r="CY146" s="4"/>
      <c r="CZ146" s="8"/>
      <c r="DA146" s="4"/>
      <c r="DB146" s="8"/>
      <c r="DC146" s="7"/>
      <c r="DD146" s="7"/>
      <c r="DE146" s="2" t="s">
        <v>212</v>
      </c>
      <c r="DF146" s="2" t="s">
        <v>199</v>
      </c>
      <c r="DG146" s="2" t="s">
        <v>1175</v>
      </c>
      <c r="DH146" s="2" t="s">
        <v>536</v>
      </c>
      <c r="DI146" s="2" t="s">
        <v>214</v>
      </c>
      <c r="DJ146" s="2" t="s">
        <v>202</v>
      </c>
      <c r="DK146" s="4">
        <v>1</v>
      </c>
      <c r="DL146" s="8">
        <v>38.98</v>
      </c>
      <c r="DM146" s="4"/>
      <c r="DN146" s="8"/>
      <c r="DO146" s="7"/>
      <c r="DP146" s="7"/>
      <c r="DQ146" s="2" t="s">
        <v>212</v>
      </c>
      <c r="DR146" s="2" t="s">
        <v>199</v>
      </c>
      <c r="DS146" s="2" t="s">
        <v>713</v>
      </c>
      <c r="DT146" s="2" t="s">
        <v>909</v>
      </c>
      <c r="DU146" s="2" t="s">
        <v>214</v>
      </c>
      <c r="DV146" s="2" t="s">
        <v>202</v>
      </c>
      <c r="DW146" s="4"/>
      <c r="DX146" s="8"/>
      <c r="DY146" s="4"/>
      <c r="DZ146" s="8"/>
      <c r="EA146" s="7"/>
      <c r="EB146" s="7"/>
      <c r="EC146" s="2" t="s">
        <v>212</v>
      </c>
      <c r="ED146" s="2" t="s">
        <v>199</v>
      </c>
      <c r="EE146" s="2" t="s">
        <v>1176</v>
      </c>
      <c r="EF146" s="2" t="s">
        <v>1951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780</v>
      </c>
      <c r="ER146" s="2" t="s">
        <v>1952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713</v>
      </c>
      <c r="FD146" s="2" t="s">
        <v>1176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231</v>
      </c>
      <c r="FN146" s="2" t="s">
        <v>199</v>
      </c>
      <c r="FO146" s="2" t="s">
        <v>202</v>
      </c>
      <c r="FP146" s="2" t="s">
        <v>202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363</v>
      </c>
      <c r="GB146" s="2" t="s">
        <v>202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231</v>
      </c>
      <c r="GL146" s="2" t="s">
        <v>199</v>
      </c>
      <c r="GM146" s="2" t="s">
        <v>202</v>
      </c>
      <c r="GN146" s="2" t="s">
        <v>202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253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>
        <v>1</v>
      </c>
      <c r="HF146" s="8">
        <v>119.99</v>
      </c>
      <c r="HG146" s="7">
        <v>-1</v>
      </c>
      <c r="HH146" s="7">
        <v>-1</v>
      </c>
      <c r="HI146" s="2" t="s">
        <v>212</v>
      </c>
      <c r="HJ146" s="2" t="s">
        <v>199</v>
      </c>
      <c r="HK146" s="2" t="s">
        <v>904</v>
      </c>
      <c r="HL146" s="2" t="s">
        <v>789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253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212</v>
      </c>
      <c r="IH146" s="2" t="s">
        <v>199</v>
      </c>
      <c r="II146" s="2" t="s">
        <v>368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212</v>
      </c>
      <c r="IT146" s="2" t="s">
        <v>199</v>
      </c>
      <c r="IU146" s="2" t="s">
        <v>370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253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242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202</v>
      </c>
      <c r="KD146" s="2" t="s">
        <v>202</v>
      </c>
      <c r="KE146" s="2" t="s">
        <v>202</v>
      </c>
      <c r="KF146" s="2" t="s">
        <v>202</v>
      </c>
      <c r="KG146" s="2" t="s">
        <v>202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212</v>
      </c>
      <c r="KP146" s="2" t="s">
        <v>235</v>
      </c>
      <c r="KQ146" s="2" t="s">
        <v>376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235</v>
      </c>
      <c r="LC146" s="2" t="s">
        <v>408</v>
      </c>
      <c r="LD146" s="2" t="s">
        <v>202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253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231</v>
      </c>
      <c r="LZ146" s="2" t="s">
        <v>199</v>
      </c>
      <c r="MA146" s="2" t="s">
        <v>202</v>
      </c>
      <c r="MB146" s="2" t="s">
        <v>202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253</v>
      </c>
      <c r="ML146" s="2" t="s">
        <v>199</v>
      </c>
      <c r="MM146" s="2" t="s">
        <v>202</v>
      </c>
      <c r="MN146" s="2" t="s">
        <v>202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253</v>
      </c>
      <c r="MX146" s="2" t="s">
        <v>199</v>
      </c>
      <c r="MY146" s="2" t="s">
        <v>202</v>
      </c>
      <c r="MZ146" s="2" t="s">
        <v>202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212</v>
      </c>
      <c r="NJ146" s="2" t="s">
        <v>250</v>
      </c>
      <c r="NK146" s="2" t="s">
        <v>1693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253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253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199</v>
      </c>
      <c r="OU146" s="2" t="s">
        <v>254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242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202</v>
      </c>
      <c r="PR146" s="2" t="s">
        <v>202</v>
      </c>
      <c r="PS146" s="2" t="s">
        <v>202</v>
      </c>
      <c r="PT146" s="2" t="s">
        <v>202</v>
      </c>
      <c r="PU146" s="2" t="s">
        <v>202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253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202</v>
      </c>
      <c r="QP146" s="2" t="s">
        <v>202</v>
      </c>
      <c r="QQ146" s="2" t="s">
        <v>202</v>
      </c>
      <c r="QR146" s="2" t="s">
        <v>202</v>
      </c>
      <c r="QS146" s="2" t="s">
        <v>202</v>
      </c>
      <c r="QT146" s="2" t="s">
        <v>202</v>
      </c>
      <c r="QU146" s="4">
        <v>111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1953</v>
      </c>
      <c r="B147" s="2" t="s">
        <v>191</v>
      </c>
      <c r="C147" s="2" t="s">
        <v>192</v>
      </c>
      <c r="D147" s="2" t="s">
        <v>1659</v>
      </c>
      <c r="E147" s="2" t="s">
        <v>1660</v>
      </c>
      <c r="F147" s="2" t="s">
        <v>1146</v>
      </c>
      <c r="G147" s="2" t="s">
        <v>1146</v>
      </c>
      <c r="H147" s="2" t="s">
        <v>1146</v>
      </c>
      <c r="I147" s="2" t="s">
        <v>1939</v>
      </c>
      <c r="J147" s="2" t="s">
        <v>256</v>
      </c>
      <c r="K147" s="2" t="s">
        <v>1171</v>
      </c>
      <c r="L147" s="3">
        <v>73.5</v>
      </c>
      <c r="M147" s="3">
        <v>77.17</v>
      </c>
      <c r="N147" s="3">
        <v>149.99</v>
      </c>
      <c r="O147" s="2" t="s">
        <v>530</v>
      </c>
      <c r="P147" s="2" t="s">
        <v>394</v>
      </c>
      <c r="Q147" s="2" t="s">
        <v>201</v>
      </c>
      <c r="R147" s="2" t="s">
        <v>202</v>
      </c>
      <c r="S147" s="2" t="s">
        <v>1172</v>
      </c>
      <c r="T147" s="2" t="s">
        <v>204</v>
      </c>
      <c r="U147" s="2" t="s">
        <v>205</v>
      </c>
      <c r="V147" s="2" t="s">
        <v>1150</v>
      </c>
      <c r="W147" s="2" t="s">
        <v>974</v>
      </c>
      <c r="X147" s="2" t="s">
        <v>703</v>
      </c>
      <c r="Y147" s="2" t="s">
        <v>904</v>
      </c>
      <c r="Z147" s="4">
        <v>19</v>
      </c>
      <c r="AA147" s="4">
        <f>=ROUNDDOWN(14.6153846153846,0)</f>
      </c>
      <c r="AB147" s="5">
        <v>1.3</v>
      </c>
      <c r="AC147" s="2" t="s">
        <v>202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1</v>
      </c>
      <c r="AQ147" s="8">
        <v>83.35</v>
      </c>
      <c r="AR147" s="4">
        <v>4</v>
      </c>
      <c r="AS147" s="8">
        <v>322.05</v>
      </c>
      <c r="AT147" s="7">
        <v>-0.75</v>
      </c>
      <c r="AU147" s="7">
        <v>-0.7412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0.4483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1</v>
      </c>
      <c r="BK147" s="8">
        <v>83.35</v>
      </c>
      <c r="BL147" s="2" t="s">
        <v>1954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1955</v>
      </c>
      <c r="BY147" s="2" t="s">
        <v>214</v>
      </c>
      <c r="BZ147" s="2" t="s">
        <v>202</v>
      </c>
      <c r="CA147" s="4"/>
      <c r="CB147" s="8"/>
      <c r="CC147" s="4">
        <v>2</v>
      </c>
      <c r="CD147" s="8">
        <v>158.98</v>
      </c>
      <c r="CE147" s="7">
        <v>-1</v>
      </c>
      <c r="CF147" s="7">
        <v>-1</v>
      </c>
      <c r="CG147" s="2" t="s">
        <v>212</v>
      </c>
      <c r="CH147" s="2" t="s">
        <v>199</v>
      </c>
      <c r="CI147" s="2" t="s">
        <v>349</v>
      </c>
      <c r="CJ147" s="2" t="s">
        <v>1956</v>
      </c>
      <c r="CK147" s="2" t="s">
        <v>214</v>
      </c>
      <c r="CL147" s="2" t="s">
        <v>202</v>
      </c>
      <c r="CM147" s="4">
        <v>1</v>
      </c>
      <c r="CN147" s="8">
        <v>83.35</v>
      </c>
      <c r="CO147" s="4"/>
      <c r="CP147" s="8"/>
      <c r="CQ147" s="7"/>
      <c r="CR147" s="7"/>
      <c r="CS147" s="2" t="s">
        <v>212</v>
      </c>
      <c r="CT147" s="2" t="s">
        <v>199</v>
      </c>
      <c r="CU147" s="2" t="s">
        <v>359</v>
      </c>
      <c r="CV147" s="2" t="s">
        <v>804</v>
      </c>
      <c r="CW147" s="2" t="s">
        <v>214</v>
      </c>
      <c r="CX147" s="2" t="s">
        <v>202</v>
      </c>
      <c r="CY147" s="4"/>
      <c r="CZ147" s="8"/>
      <c r="DA147" s="4">
        <v>1</v>
      </c>
      <c r="DB147" s="8">
        <v>81.15</v>
      </c>
      <c r="DC147" s="7">
        <v>-1</v>
      </c>
      <c r="DD147" s="7">
        <v>-1</v>
      </c>
      <c r="DE147" s="2" t="s">
        <v>212</v>
      </c>
      <c r="DF147" s="2" t="s">
        <v>199</v>
      </c>
      <c r="DG147" s="2" t="s">
        <v>1175</v>
      </c>
      <c r="DH147" s="2" t="s">
        <v>376</v>
      </c>
      <c r="DI147" s="2" t="s">
        <v>214</v>
      </c>
      <c r="DJ147" s="2" t="s">
        <v>202</v>
      </c>
      <c r="DK147" s="4"/>
      <c r="DL147" s="8"/>
      <c r="DM147" s="4">
        <v>1</v>
      </c>
      <c r="DN147" s="8">
        <v>81.92</v>
      </c>
      <c r="DO147" s="7">
        <v>-1</v>
      </c>
      <c r="DP147" s="7">
        <v>-1</v>
      </c>
      <c r="DQ147" s="2" t="s">
        <v>212</v>
      </c>
      <c r="DR147" s="2" t="s">
        <v>199</v>
      </c>
      <c r="DS147" s="2" t="s">
        <v>713</v>
      </c>
      <c r="DT147" s="2" t="s">
        <v>1135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199</v>
      </c>
      <c r="EE147" s="2" t="s">
        <v>1176</v>
      </c>
      <c r="EF147" s="2" t="s">
        <v>1957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780</v>
      </c>
      <c r="ER147" s="2" t="s">
        <v>355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713</v>
      </c>
      <c r="FD147" s="2" t="s">
        <v>1143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231</v>
      </c>
      <c r="FN147" s="2" t="s">
        <v>199</v>
      </c>
      <c r="FO147" s="2" t="s">
        <v>202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363</v>
      </c>
      <c r="GB147" s="2" t="s">
        <v>1958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231</v>
      </c>
      <c r="GL147" s="2" t="s">
        <v>199</v>
      </c>
      <c r="GM147" s="2" t="s">
        <v>202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253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212</v>
      </c>
      <c r="HJ147" s="2" t="s">
        <v>199</v>
      </c>
      <c r="HK147" s="2" t="s">
        <v>904</v>
      </c>
      <c r="HL147" s="2" t="s">
        <v>1185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253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199</v>
      </c>
      <c r="II147" s="2" t="s">
        <v>368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199</v>
      </c>
      <c r="IU147" s="2" t="s">
        <v>370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253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242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202</v>
      </c>
      <c r="KD147" s="2" t="s">
        <v>202</v>
      </c>
      <c r="KE147" s="2" t="s">
        <v>202</v>
      </c>
      <c r="KF147" s="2" t="s">
        <v>202</v>
      </c>
      <c r="KG147" s="2" t="s">
        <v>202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212</v>
      </c>
      <c r="KP147" s="2" t="s">
        <v>235</v>
      </c>
      <c r="KQ147" s="2" t="s">
        <v>376</v>
      </c>
      <c r="KR147" s="2" t="s">
        <v>232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235</v>
      </c>
      <c r="LC147" s="2" t="s">
        <v>408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253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231</v>
      </c>
      <c r="LZ147" s="2" t="s">
        <v>199</v>
      </c>
      <c r="MA147" s="2" t="s">
        <v>202</v>
      </c>
      <c r="MB147" s="2" t="s">
        <v>202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253</v>
      </c>
      <c r="ML147" s="2" t="s">
        <v>199</v>
      </c>
      <c r="MM147" s="2" t="s">
        <v>202</v>
      </c>
      <c r="MN147" s="2" t="s">
        <v>202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253</v>
      </c>
      <c r="MX147" s="2" t="s">
        <v>199</v>
      </c>
      <c r="MY147" s="2" t="s">
        <v>202</v>
      </c>
      <c r="MZ147" s="2" t="s">
        <v>202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212</v>
      </c>
      <c r="NJ147" s="2" t="s">
        <v>250</v>
      </c>
      <c r="NK147" s="2" t="s">
        <v>1693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253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253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212</v>
      </c>
      <c r="OT147" s="2" t="s">
        <v>199</v>
      </c>
      <c r="OU147" s="2" t="s">
        <v>254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242</v>
      </c>
      <c r="PF147" s="2" t="s">
        <v>199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202</v>
      </c>
      <c r="PR147" s="2" t="s">
        <v>202</v>
      </c>
      <c r="PS147" s="2" t="s">
        <v>202</v>
      </c>
      <c r="PT147" s="2" t="s">
        <v>202</v>
      </c>
      <c r="PU147" s="2" t="s">
        <v>202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253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202</v>
      </c>
      <c r="QP147" s="2" t="s">
        <v>202</v>
      </c>
      <c r="QQ147" s="2" t="s">
        <v>202</v>
      </c>
      <c r="QR147" s="2" t="s">
        <v>202</v>
      </c>
      <c r="QS147" s="2" t="s">
        <v>202</v>
      </c>
      <c r="QT147" s="2" t="s">
        <v>202</v>
      </c>
      <c r="QU147" s="4">
        <v>19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1959</v>
      </c>
      <c r="B148" s="2" t="s">
        <v>191</v>
      </c>
      <c r="C148" s="2" t="s">
        <v>192</v>
      </c>
      <c r="D148" s="2" t="s">
        <v>1659</v>
      </c>
      <c r="E148" s="2" t="s">
        <v>1660</v>
      </c>
      <c r="F148" s="2" t="s">
        <v>1021</v>
      </c>
      <c r="G148" s="2" t="s">
        <v>1021</v>
      </c>
      <c r="H148" s="2" t="s">
        <v>1021</v>
      </c>
      <c r="I148" s="2" t="s">
        <v>1960</v>
      </c>
      <c r="J148" s="2" t="s">
        <v>197</v>
      </c>
      <c r="K148" s="2" t="s">
        <v>393</v>
      </c>
      <c r="L148" s="3">
        <v>50.4</v>
      </c>
      <c r="M148" s="3">
        <v>52.91</v>
      </c>
      <c r="N148" s="3">
        <v>104.99</v>
      </c>
      <c r="O148" s="2" t="s">
        <v>199</v>
      </c>
      <c r="P148" s="2" t="s">
        <v>572</v>
      </c>
      <c r="Q148" s="2" t="s">
        <v>201</v>
      </c>
      <c r="R148" s="2" t="s">
        <v>202</v>
      </c>
      <c r="S148" s="2" t="s">
        <v>1023</v>
      </c>
      <c r="T148" s="2" t="s">
        <v>204</v>
      </c>
      <c r="U148" s="2" t="s">
        <v>205</v>
      </c>
      <c r="V148" s="2" t="s">
        <v>429</v>
      </c>
      <c r="W148" s="2" t="s">
        <v>942</v>
      </c>
      <c r="X148" s="2" t="s">
        <v>703</v>
      </c>
      <c r="Y148" s="2" t="s">
        <v>1024</v>
      </c>
      <c r="Z148" s="4">
        <v>288</v>
      </c>
      <c r="AA148" s="4">
        <f>=ROUNDDOWN(20.5714285714286,0)</f>
      </c>
      <c r="AB148" s="5">
        <v>14</v>
      </c>
      <c r="AC148" s="2" t="s">
        <v>1025</v>
      </c>
      <c r="AD148" s="4">
        <v>75</v>
      </c>
      <c r="AE148" s="4">
        <v>190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8</v>
      </c>
      <c r="AQ148" s="8">
        <v>414.66</v>
      </c>
      <c r="AR148" s="4">
        <v>12</v>
      </c>
      <c r="AS148" s="8">
        <v>652.03</v>
      </c>
      <c r="AT148" s="7">
        <v>-0.3333</v>
      </c>
      <c r="AU148" s="7">
        <v>-0.364</v>
      </c>
      <c r="AV148" s="4">
        <v>11</v>
      </c>
      <c r="AW148" s="8">
        <v>631.11</v>
      </c>
      <c r="AX148" s="4">
        <v>16</v>
      </c>
      <c r="AY148" s="8">
        <v>933.42</v>
      </c>
      <c r="AZ148" s="7">
        <v>-0.3125</v>
      </c>
      <c r="BA148" s="7">
        <v>-0.3239</v>
      </c>
      <c r="BB148" s="7">
        <v>0.657</v>
      </c>
      <c r="BC148" s="4">
        <v>14</v>
      </c>
      <c r="BD148" s="8">
        <v>840.87</v>
      </c>
      <c r="BE148" s="4">
        <v>34</v>
      </c>
      <c r="BF148" s="8">
        <v>2021.58</v>
      </c>
      <c r="BG148" s="7">
        <v>-0.5882</v>
      </c>
      <c r="BH148" s="7">
        <v>-0.5841</v>
      </c>
      <c r="BI148" s="7">
        <v>0.7505</v>
      </c>
      <c r="BJ148" s="4">
        <v>8</v>
      </c>
      <c r="BK148" s="8">
        <v>414.66</v>
      </c>
      <c r="BL148" s="2" t="s">
        <v>1961</v>
      </c>
      <c r="BM148" s="7">
        <v>1</v>
      </c>
      <c r="BN148" s="7">
        <v>1</v>
      </c>
      <c r="BO148" s="4">
        <v>1</v>
      </c>
      <c r="BP148" s="8">
        <v>57.96</v>
      </c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1962</v>
      </c>
      <c r="BY148" s="2" t="s">
        <v>214</v>
      </c>
      <c r="BZ148" s="2" t="s">
        <v>202</v>
      </c>
      <c r="CA148" s="4">
        <v>1</v>
      </c>
      <c r="CB148" s="8">
        <v>54.59</v>
      </c>
      <c r="CC148" s="4">
        <v>8</v>
      </c>
      <c r="CD148" s="8">
        <v>436.72</v>
      </c>
      <c r="CE148" s="7">
        <v>-0.875</v>
      </c>
      <c r="CF148" s="7">
        <v>-0.875</v>
      </c>
      <c r="CG148" s="2" t="s">
        <v>212</v>
      </c>
      <c r="CH148" s="2" t="s">
        <v>199</v>
      </c>
      <c r="CI148" s="2" t="s">
        <v>1028</v>
      </c>
      <c r="CJ148" s="2" t="s">
        <v>996</v>
      </c>
      <c r="CK148" s="2" t="s">
        <v>214</v>
      </c>
      <c r="CL148" s="2" t="s">
        <v>202</v>
      </c>
      <c r="CM148" s="4">
        <v>1</v>
      </c>
      <c r="CN148" s="8">
        <v>52.66</v>
      </c>
      <c r="CO148" s="4">
        <v>1</v>
      </c>
      <c r="CP148" s="8">
        <v>52.66</v>
      </c>
      <c r="CQ148" s="7"/>
      <c r="CR148" s="7"/>
      <c r="CS148" s="2" t="s">
        <v>212</v>
      </c>
      <c r="CT148" s="2" t="s">
        <v>199</v>
      </c>
      <c r="CU148" s="2" t="s">
        <v>980</v>
      </c>
      <c r="CV148" s="2" t="s">
        <v>987</v>
      </c>
      <c r="CW148" s="2" t="s">
        <v>214</v>
      </c>
      <c r="CX148" s="2" t="s">
        <v>202</v>
      </c>
      <c r="CY148" s="4">
        <v>2</v>
      </c>
      <c r="CZ148" s="8">
        <v>83.28</v>
      </c>
      <c r="DA148" s="4">
        <v>1</v>
      </c>
      <c r="DB148" s="8">
        <v>52.05</v>
      </c>
      <c r="DC148" s="7">
        <v>1</v>
      </c>
      <c r="DD148" s="7">
        <v>0.6</v>
      </c>
      <c r="DE148" s="2" t="s">
        <v>212</v>
      </c>
      <c r="DF148" s="2" t="s">
        <v>199</v>
      </c>
      <c r="DG148" s="2" t="s">
        <v>1031</v>
      </c>
      <c r="DH148" s="2" t="s">
        <v>1030</v>
      </c>
      <c r="DI148" s="2" t="s">
        <v>214</v>
      </c>
      <c r="DJ148" s="2" t="s">
        <v>202</v>
      </c>
      <c r="DK148" s="4">
        <v>2</v>
      </c>
      <c r="DL148" s="8">
        <v>110.6</v>
      </c>
      <c r="DM148" s="4">
        <v>2</v>
      </c>
      <c r="DN148" s="8">
        <v>110.6</v>
      </c>
      <c r="DO148" s="7"/>
      <c r="DP148" s="7"/>
      <c r="DQ148" s="2" t="s">
        <v>212</v>
      </c>
      <c r="DR148" s="2" t="s">
        <v>199</v>
      </c>
      <c r="DS148" s="2" t="s">
        <v>1963</v>
      </c>
      <c r="DT148" s="2" t="s">
        <v>989</v>
      </c>
      <c r="DU148" s="2" t="s">
        <v>214</v>
      </c>
      <c r="DV148" s="2" t="s">
        <v>202</v>
      </c>
      <c r="DW148" s="4"/>
      <c r="DX148" s="8"/>
      <c r="DY148" s="4"/>
      <c r="DZ148" s="8"/>
      <c r="EA148" s="7"/>
      <c r="EB148" s="7"/>
      <c r="EC148" s="2" t="s">
        <v>212</v>
      </c>
      <c r="ED148" s="2" t="s">
        <v>199</v>
      </c>
      <c r="EE148" s="2" t="s">
        <v>658</v>
      </c>
      <c r="EF148" s="2" t="s">
        <v>1964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982</v>
      </c>
      <c r="ER148" s="2" t="s">
        <v>1965</v>
      </c>
      <c r="ES148" s="2" t="s">
        <v>214</v>
      </c>
      <c r="ET148" s="2" t="s">
        <v>202</v>
      </c>
      <c r="EU148" s="4">
        <v>1</v>
      </c>
      <c r="EV148" s="8">
        <v>55.57</v>
      </c>
      <c r="EW148" s="4"/>
      <c r="EX148" s="8"/>
      <c r="EY148" s="7"/>
      <c r="EZ148" s="7"/>
      <c r="FA148" s="2" t="s">
        <v>212</v>
      </c>
      <c r="FB148" s="2" t="s">
        <v>199</v>
      </c>
      <c r="FC148" s="2" t="s">
        <v>645</v>
      </c>
      <c r="FD148" s="2" t="s">
        <v>1723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446</v>
      </c>
      <c r="FP148" s="2" t="s">
        <v>1966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448</v>
      </c>
      <c r="GB148" s="2" t="s">
        <v>1437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231</v>
      </c>
      <c r="GL148" s="2" t="s">
        <v>199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253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212</v>
      </c>
      <c r="HJ148" s="2" t="s">
        <v>199</v>
      </c>
      <c r="HK148" s="2" t="s">
        <v>1963</v>
      </c>
      <c r="HL148" s="2" t="s">
        <v>1967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404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253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231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253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242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202</v>
      </c>
      <c r="KD148" s="2" t="s">
        <v>202</v>
      </c>
      <c r="KE148" s="2" t="s">
        <v>202</v>
      </c>
      <c r="KF148" s="2" t="s">
        <v>202</v>
      </c>
      <c r="KG148" s="2" t="s">
        <v>202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212</v>
      </c>
      <c r="KP148" s="2" t="s">
        <v>235</v>
      </c>
      <c r="KQ148" s="2" t="s">
        <v>495</v>
      </c>
      <c r="KR148" s="2" t="s">
        <v>1968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404</v>
      </c>
      <c r="LB148" s="2" t="s">
        <v>199</v>
      </c>
      <c r="LC148" s="2" t="s">
        <v>202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212</v>
      </c>
      <c r="LN148" s="2" t="s">
        <v>199</v>
      </c>
      <c r="LO148" s="2" t="s">
        <v>987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231</v>
      </c>
      <c r="LZ148" s="2" t="s">
        <v>199</v>
      </c>
      <c r="MA148" s="2" t="s">
        <v>202</v>
      </c>
      <c r="MB148" s="2" t="s">
        <v>202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253</v>
      </c>
      <c r="ML148" s="2" t="s">
        <v>199</v>
      </c>
      <c r="MM148" s="2" t="s">
        <v>202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253</v>
      </c>
      <c r="MX148" s="2" t="s">
        <v>199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212</v>
      </c>
      <c r="NJ148" s="2" t="s">
        <v>250</v>
      </c>
      <c r="NK148" s="2" t="s">
        <v>1963</v>
      </c>
      <c r="NL148" s="2" t="s">
        <v>1969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202</v>
      </c>
      <c r="NV148" s="2" t="s">
        <v>202</v>
      </c>
      <c r="NW148" s="2" t="s">
        <v>202</v>
      </c>
      <c r="NX148" s="2" t="s">
        <v>202</v>
      </c>
      <c r="NY148" s="2" t="s">
        <v>202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253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212</v>
      </c>
      <c r="OT148" s="2" t="s">
        <v>199</v>
      </c>
      <c r="OU148" s="2" t="s">
        <v>254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242</v>
      </c>
      <c r="PF148" s="2" t="s">
        <v>199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212</v>
      </c>
      <c r="PR148" s="2" t="s">
        <v>235</v>
      </c>
      <c r="PS148" s="2" t="s">
        <v>461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253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212</v>
      </c>
      <c r="QP148" s="2" t="s">
        <v>235</v>
      </c>
      <c r="QQ148" s="2" t="s">
        <v>1526</v>
      </c>
      <c r="QR148" s="2" t="s">
        <v>993</v>
      </c>
      <c r="QS148" s="2" t="s">
        <v>214</v>
      </c>
      <c r="QT148" s="2" t="s">
        <v>202</v>
      </c>
      <c r="QU148" s="4">
        <v>288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>
        <v>75</v>
      </c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>
        <v>115</v>
      </c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1970</v>
      </c>
      <c r="B149" s="2" t="s">
        <v>191</v>
      </c>
      <c r="C149" s="2" t="s">
        <v>192</v>
      </c>
      <c r="D149" s="2" t="s">
        <v>1659</v>
      </c>
      <c r="E149" s="2" t="s">
        <v>1660</v>
      </c>
      <c r="F149" s="2" t="s">
        <v>1021</v>
      </c>
      <c r="G149" s="2" t="s">
        <v>1021</v>
      </c>
      <c r="H149" s="2" t="s">
        <v>1021</v>
      </c>
      <c r="I149" s="2" t="s">
        <v>1960</v>
      </c>
      <c r="J149" s="2" t="s">
        <v>256</v>
      </c>
      <c r="K149" s="2" t="s">
        <v>393</v>
      </c>
      <c r="L149" s="3">
        <v>66.15</v>
      </c>
      <c r="M149" s="3">
        <v>69.45</v>
      </c>
      <c r="N149" s="3">
        <v>134.99</v>
      </c>
      <c r="O149" s="2" t="s">
        <v>199</v>
      </c>
      <c r="P149" s="2" t="s">
        <v>572</v>
      </c>
      <c r="Q149" s="2" t="s">
        <v>201</v>
      </c>
      <c r="R149" s="2" t="s">
        <v>202</v>
      </c>
      <c r="S149" s="2" t="s">
        <v>1023</v>
      </c>
      <c r="T149" s="2" t="s">
        <v>204</v>
      </c>
      <c r="U149" s="2" t="s">
        <v>205</v>
      </c>
      <c r="V149" s="2" t="s">
        <v>429</v>
      </c>
      <c r="W149" s="2" t="s">
        <v>942</v>
      </c>
      <c r="X149" s="2" t="s">
        <v>703</v>
      </c>
      <c r="Y149" s="2" t="s">
        <v>1024</v>
      </c>
      <c r="Z149" s="4">
        <v>63</v>
      </c>
      <c r="AA149" s="4">
        <f>=ROUNDDOWN(9,0)</f>
      </c>
      <c r="AB149" s="5">
        <v>7</v>
      </c>
      <c r="AC149" s="2" t="s">
        <v>1025</v>
      </c>
      <c r="AD149" s="4">
        <v>85</v>
      </c>
      <c r="AE149" s="4">
        <v>140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3</v>
      </c>
      <c r="AQ149" s="8">
        <v>216.45</v>
      </c>
      <c r="AR149" s="4">
        <v>4</v>
      </c>
      <c r="AS149" s="8">
        <v>281.39</v>
      </c>
      <c r="AT149" s="7">
        <v>-0.25</v>
      </c>
      <c r="AU149" s="7">
        <v>-0.2308</v>
      </c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0.343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3</v>
      </c>
      <c r="BK149" s="8">
        <v>216.45</v>
      </c>
      <c r="BL149" s="2" t="s">
        <v>1912</v>
      </c>
      <c r="BM149" s="7">
        <v>1</v>
      </c>
      <c r="BN149" s="7">
        <v>1</v>
      </c>
      <c r="BO149" s="4">
        <v>1</v>
      </c>
      <c r="BP149" s="8">
        <v>76.07</v>
      </c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1962</v>
      </c>
      <c r="BY149" s="2" t="s">
        <v>214</v>
      </c>
      <c r="BZ149" s="2" t="s">
        <v>202</v>
      </c>
      <c r="CA149" s="4">
        <v>2</v>
      </c>
      <c r="CB149" s="8">
        <v>140.38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1971</v>
      </c>
      <c r="CJ149" s="2" t="s">
        <v>669</v>
      </c>
      <c r="CK149" s="2" t="s">
        <v>214</v>
      </c>
      <c r="CL149" s="2" t="s">
        <v>202</v>
      </c>
      <c r="CM149" s="4"/>
      <c r="CN149" s="8"/>
      <c r="CO149" s="4">
        <v>1</v>
      </c>
      <c r="CP149" s="8">
        <v>70.22</v>
      </c>
      <c r="CQ149" s="7">
        <v>-1</v>
      </c>
      <c r="CR149" s="7">
        <v>-1</v>
      </c>
      <c r="CS149" s="2" t="s">
        <v>212</v>
      </c>
      <c r="CT149" s="2" t="s">
        <v>199</v>
      </c>
      <c r="CU149" s="2" t="s">
        <v>980</v>
      </c>
      <c r="CV149" s="2" t="s">
        <v>1972</v>
      </c>
      <c r="CW149" s="2" t="s">
        <v>214</v>
      </c>
      <c r="CX149" s="2" t="s">
        <v>202</v>
      </c>
      <c r="CY149" s="4"/>
      <c r="CZ149" s="8"/>
      <c r="DA149" s="4">
        <v>1</v>
      </c>
      <c r="DB149" s="8">
        <v>62.44</v>
      </c>
      <c r="DC149" s="7">
        <v>-1</v>
      </c>
      <c r="DD149" s="7">
        <v>-1</v>
      </c>
      <c r="DE149" s="2" t="s">
        <v>212</v>
      </c>
      <c r="DF149" s="2" t="s">
        <v>199</v>
      </c>
      <c r="DG149" s="2" t="s">
        <v>1973</v>
      </c>
      <c r="DH149" s="2" t="s">
        <v>986</v>
      </c>
      <c r="DI149" s="2" t="s">
        <v>214</v>
      </c>
      <c r="DJ149" s="2" t="s">
        <v>202</v>
      </c>
      <c r="DK149" s="4"/>
      <c r="DL149" s="8"/>
      <c r="DM149" s="4">
        <v>1</v>
      </c>
      <c r="DN149" s="8">
        <v>73.72</v>
      </c>
      <c r="DO149" s="7">
        <v>-1</v>
      </c>
      <c r="DP149" s="7">
        <v>-1</v>
      </c>
      <c r="DQ149" s="2" t="s">
        <v>212</v>
      </c>
      <c r="DR149" s="2" t="s">
        <v>199</v>
      </c>
      <c r="DS149" s="2" t="s">
        <v>1963</v>
      </c>
      <c r="DT149" s="2" t="s">
        <v>481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658</v>
      </c>
      <c r="EF149" s="2" t="s">
        <v>1031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982</v>
      </c>
      <c r="ER149" s="2" t="s">
        <v>1821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645</v>
      </c>
      <c r="FD149" s="2" t="s">
        <v>1246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446</v>
      </c>
      <c r="FP149" s="2" t="s">
        <v>1059</v>
      </c>
      <c r="FQ149" s="2" t="s">
        <v>214</v>
      </c>
      <c r="FR149" s="2" t="s">
        <v>202</v>
      </c>
      <c r="FS149" s="4"/>
      <c r="FT149" s="8"/>
      <c r="FU149" s="4">
        <v>1</v>
      </c>
      <c r="FV149" s="8">
        <v>75.01</v>
      </c>
      <c r="FW149" s="7">
        <v>-1</v>
      </c>
      <c r="FX149" s="7">
        <v>-1</v>
      </c>
      <c r="FY149" s="2" t="s">
        <v>212</v>
      </c>
      <c r="FZ149" s="2" t="s">
        <v>199</v>
      </c>
      <c r="GA149" s="2" t="s">
        <v>448</v>
      </c>
      <c r="GB149" s="2" t="s">
        <v>228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231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253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1963</v>
      </c>
      <c r="HL149" s="2" t="s">
        <v>1005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404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253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231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253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242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202</v>
      </c>
      <c r="KD149" s="2" t="s">
        <v>202</v>
      </c>
      <c r="KE149" s="2" t="s">
        <v>202</v>
      </c>
      <c r="KF149" s="2" t="s">
        <v>202</v>
      </c>
      <c r="KG149" s="2" t="s">
        <v>202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235</v>
      </c>
      <c r="KQ149" s="2" t="s">
        <v>495</v>
      </c>
      <c r="KR149" s="2" t="s">
        <v>1974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404</v>
      </c>
      <c r="LB149" s="2" t="s">
        <v>199</v>
      </c>
      <c r="LC149" s="2" t="s">
        <v>202</v>
      </c>
      <c r="LD149" s="2" t="s">
        <v>202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212</v>
      </c>
      <c r="LN149" s="2" t="s">
        <v>199</v>
      </c>
      <c r="LO149" s="2" t="s">
        <v>1275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231</v>
      </c>
      <c r="LZ149" s="2" t="s">
        <v>199</v>
      </c>
      <c r="MA149" s="2" t="s">
        <v>202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253</v>
      </c>
      <c r="ML149" s="2" t="s">
        <v>199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253</v>
      </c>
      <c r="MX149" s="2" t="s">
        <v>199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212</v>
      </c>
      <c r="NJ149" s="2" t="s">
        <v>250</v>
      </c>
      <c r="NK149" s="2" t="s">
        <v>1963</v>
      </c>
      <c r="NL149" s="2" t="s">
        <v>1969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202</v>
      </c>
      <c r="NV149" s="2" t="s">
        <v>202</v>
      </c>
      <c r="NW149" s="2" t="s">
        <v>202</v>
      </c>
      <c r="NX149" s="2" t="s">
        <v>202</v>
      </c>
      <c r="NY149" s="2" t="s">
        <v>202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253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212</v>
      </c>
      <c r="OT149" s="2" t="s">
        <v>199</v>
      </c>
      <c r="OU149" s="2" t="s">
        <v>254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242</v>
      </c>
      <c r="PF149" s="2" t="s">
        <v>199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235</v>
      </c>
      <c r="PS149" s="2" t="s">
        <v>461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253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212</v>
      </c>
      <c r="QP149" s="2" t="s">
        <v>235</v>
      </c>
      <c r="QQ149" s="2" t="s">
        <v>1526</v>
      </c>
      <c r="QR149" s="2" t="s">
        <v>483</v>
      </c>
      <c r="QS149" s="2" t="s">
        <v>214</v>
      </c>
      <c r="QT149" s="2" t="s">
        <v>202</v>
      </c>
      <c r="QU149" s="4">
        <v>63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85</v>
      </c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>
        <v>55</v>
      </c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1975</v>
      </c>
      <c r="B150" s="2" t="s">
        <v>191</v>
      </c>
      <c r="C150" s="2" t="s">
        <v>192</v>
      </c>
      <c r="D150" s="2" t="s">
        <v>1659</v>
      </c>
      <c r="E150" s="2" t="s">
        <v>1660</v>
      </c>
      <c r="F150" s="2" t="s">
        <v>1021</v>
      </c>
      <c r="G150" s="2" t="s">
        <v>1021</v>
      </c>
      <c r="H150" s="2" t="s">
        <v>1021</v>
      </c>
      <c r="I150" s="2" t="s">
        <v>1960</v>
      </c>
      <c r="J150" s="2" t="s">
        <v>197</v>
      </c>
      <c r="K150" s="2" t="s">
        <v>621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490</v>
      </c>
      <c r="Q150" s="2" t="s">
        <v>201</v>
      </c>
      <c r="R150" s="2" t="s">
        <v>202</v>
      </c>
      <c r="S150" s="2" t="s">
        <v>1052</v>
      </c>
      <c r="T150" s="2" t="s">
        <v>204</v>
      </c>
      <c r="U150" s="2" t="s">
        <v>205</v>
      </c>
      <c r="V150" s="2" t="s">
        <v>429</v>
      </c>
      <c r="W150" s="2" t="s">
        <v>942</v>
      </c>
      <c r="X150" s="2" t="s">
        <v>703</v>
      </c>
      <c r="Y150" s="2" t="s">
        <v>1070</v>
      </c>
      <c r="Z150" s="4">
        <v>148</v>
      </c>
      <c r="AA150" s="4">
        <f>=ROUNDDOWN(37,0)</f>
      </c>
      <c r="AB150" s="5">
        <v>4</v>
      </c>
      <c r="AC150" s="2" t="s">
        <v>202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/>
      <c r="AQ150" s="8"/>
      <c r="AR150" s="4">
        <v>6</v>
      </c>
      <c r="AS150" s="8">
        <v>323.68</v>
      </c>
      <c r="AT150" s="7">
        <v>-1</v>
      </c>
      <c r="AU150" s="7">
        <v>-1</v>
      </c>
      <c r="AV150" s="4">
        <v>3</v>
      </c>
      <c r="AW150" s="8">
        <v>209.76</v>
      </c>
      <c r="AX150" s="4">
        <v>13</v>
      </c>
      <c r="AY150" s="8">
        <v>814.23</v>
      </c>
      <c r="AZ150" s="7">
        <v>-0.7692</v>
      </c>
      <c r="BA150" s="7">
        <v>-0.7424</v>
      </c>
      <c r="BB150" s="7"/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>
        <v>0.2495</v>
      </c>
      <c r="BJ150" s="4"/>
      <c r="BK150" s="8"/>
      <c r="BL150" s="2" t="s">
        <v>1976</v>
      </c>
      <c r="BM150" s="7"/>
      <c r="BN150" s="7"/>
      <c r="BO150" s="4"/>
      <c r="BP150" s="8"/>
      <c r="BQ150" s="4"/>
      <c r="BR150" s="8"/>
      <c r="BS150" s="7"/>
      <c r="BT150" s="7"/>
      <c r="BU150" s="2" t="s">
        <v>1055</v>
      </c>
      <c r="BV150" s="2" t="s">
        <v>235</v>
      </c>
      <c r="BW150" s="2" t="s">
        <v>202</v>
      </c>
      <c r="BX150" s="2" t="s">
        <v>1917</v>
      </c>
      <c r="BY150" s="2" t="s">
        <v>214</v>
      </c>
      <c r="BZ150" s="2" t="s">
        <v>202</v>
      </c>
      <c r="CA150" s="4"/>
      <c r="CB150" s="8"/>
      <c r="CC150" s="4">
        <v>4</v>
      </c>
      <c r="CD150" s="8">
        <v>218.36</v>
      </c>
      <c r="CE150" s="7">
        <v>-1</v>
      </c>
      <c r="CF150" s="7">
        <v>-1</v>
      </c>
      <c r="CG150" s="2" t="s">
        <v>212</v>
      </c>
      <c r="CH150" s="2" t="s">
        <v>199</v>
      </c>
      <c r="CI150" s="2" t="s">
        <v>822</v>
      </c>
      <c r="CJ150" s="2" t="s">
        <v>1977</v>
      </c>
      <c r="CK150" s="2" t="s">
        <v>214</v>
      </c>
      <c r="CL150" s="2" t="s">
        <v>202</v>
      </c>
      <c r="CM150" s="4"/>
      <c r="CN150" s="8"/>
      <c r="CO150" s="4">
        <v>2</v>
      </c>
      <c r="CP150" s="8">
        <v>105.32</v>
      </c>
      <c r="CQ150" s="7">
        <v>-1</v>
      </c>
      <c r="CR150" s="7">
        <v>-1</v>
      </c>
      <c r="CS150" s="2" t="s">
        <v>212</v>
      </c>
      <c r="CT150" s="2" t="s">
        <v>199</v>
      </c>
      <c r="CU150" s="2" t="s">
        <v>824</v>
      </c>
      <c r="CV150" s="2" t="s">
        <v>825</v>
      </c>
      <c r="CW150" s="2" t="s">
        <v>214</v>
      </c>
      <c r="CX150" s="2" t="s">
        <v>202</v>
      </c>
      <c r="CY150" s="4"/>
      <c r="CZ150" s="8"/>
      <c r="DA150" s="4"/>
      <c r="DB150" s="8"/>
      <c r="DC150" s="7"/>
      <c r="DD150" s="7"/>
      <c r="DE150" s="2" t="s">
        <v>212</v>
      </c>
      <c r="DF150" s="2" t="s">
        <v>199</v>
      </c>
      <c r="DG150" s="2" t="s">
        <v>1057</v>
      </c>
      <c r="DH150" s="2" t="s">
        <v>993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1279</v>
      </c>
      <c r="DT150" s="2" t="s">
        <v>1865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1060</v>
      </c>
      <c r="EF150" s="2" t="s">
        <v>1978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1062</v>
      </c>
      <c r="ER150" s="2" t="s">
        <v>1063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645</v>
      </c>
      <c r="FD150" s="2" t="s">
        <v>751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822</v>
      </c>
      <c r="FP150" s="2" t="s">
        <v>261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448</v>
      </c>
      <c r="GB150" s="2" t="s">
        <v>1725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231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253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212</v>
      </c>
      <c r="HJ150" s="2" t="s">
        <v>199</v>
      </c>
      <c r="HK150" s="2" t="s">
        <v>1070</v>
      </c>
      <c r="HL150" s="2" t="s">
        <v>1277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236</v>
      </c>
      <c r="HX150" s="2" t="s">
        <v>1795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253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231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253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242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202</v>
      </c>
      <c r="KD150" s="2" t="s">
        <v>202</v>
      </c>
      <c r="KE150" s="2" t="s">
        <v>202</v>
      </c>
      <c r="KF150" s="2" t="s">
        <v>202</v>
      </c>
      <c r="KG150" s="2" t="s">
        <v>202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235</v>
      </c>
      <c r="KQ150" s="2" t="s">
        <v>495</v>
      </c>
      <c r="KR150" s="2" t="s">
        <v>1247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404</v>
      </c>
      <c r="LB150" s="2" t="s">
        <v>199</v>
      </c>
      <c r="LC150" s="2" t="s">
        <v>202</v>
      </c>
      <c r="LD150" s="2" t="s">
        <v>202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212</v>
      </c>
      <c r="LN150" s="2" t="s">
        <v>199</v>
      </c>
      <c r="LO150" s="2" t="s">
        <v>844</v>
      </c>
      <c r="LP150" s="2" t="s">
        <v>723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231</v>
      </c>
      <c r="LZ150" s="2" t="s">
        <v>199</v>
      </c>
      <c r="MA150" s="2" t="s">
        <v>202</v>
      </c>
      <c r="MB150" s="2" t="s">
        <v>202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253</v>
      </c>
      <c r="ML150" s="2" t="s">
        <v>199</v>
      </c>
      <c r="MM150" s="2" t="s">
        <v>202</v>
      </c>
      <c r="MN150" s="2" t="s">
        <v>202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253</v>
      </c>
      <c r="MX150" s="2" t="s">
        <v>199</v>
      </c>
      <c r="MY150" s="2" t="s">
        <v>202</v>
      </c>
      <c r="MZ150" s="2" t="s">
        <v>202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212</v>
      </c>
      <c r="NJ150" s="2" t="s">
        <v>250</v>
      </c>
      <c r="NK150" s="2" t="s">
        <v>1061</v>
      </c>
      <c r="NL150" s="2" t="s">
        <v>407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202</v>
      </c>
      <c r="NV150" s="2" t="s">
        <v>202</v>
      </c>
      <c r="NW150" s="2" t="s">
        <v>202</v>
      </c>
      <c r="NX150" s="2" t="s">
        <v>202</v>
      </c>
      <c r="NY150" s="2" t="s">
        <v>202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253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212</v>
      </c>
      <c r="OT150" s="2" t="s">
        <v>199</v>
      </c>
      <c r="OU150" s="2" t="s">
        <v>254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242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212</v>
      </c>
      <c r="PR150" s="2" t="s">
        <v>235</v>
      </c>
      <c r="PS150" s="2" t="s">
        <v>1979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253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231</v>
      </c>
      <c r="QP150" s="2" t="s">
        <v>235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148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1980</v>
      </c>
      <c r="B151" s="2" t="s">
        <v>191</v>
      </c>
      <c r="C151" s="2" t="s">
        <v>192</v>
      </c>
      <c r="D151" s="2" t="s">
        <v>1659</v>
      </c>
      <c r="E151" s="2" t="s">
        <v>1660</v>
      </c>
      <c r="F151" s="2" t="s">
        <v>1021</v>
      </c>
      <c r="G151" s="2" t="s">
        <v>1021</v>
      </c>
      <c r="H151" s="2" t="s">
        <v>1021</v>
      </c>
      <c r="I151" s="2" t="s">
        <v>1960</v>
      </c>
      <c r="J151" s="2" t="s">
        <v>256</v>
      </c>
      <c r="K151" s="2" t="s">
        <v>621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490</v>
      </c>
      <c r="Q151" s="2" t="s">
        <v>201</v>
      </c>
      <c r="R151" s="2" t="s">
        <v>202</v>
      </c>
      <c r="S151" s="2" t="s">
        <v>1052</v>
      </c>
      <c r="T151" s="2" t="s">
        <v>204</v>
      </c>
      <c r="U151" s="2" t="s">
        <v>205</v>
      </c>
      <c r="V151" s="2" t="s">
        <v>429</v>
      </c>
      <c r="W151" s="2" t="s">
        <v>942</v>
      </c>
      <c r="X151" s="2" t="s">
        <v>703</v>
      </c>
      <c r="Y151" s="2" t="s">
        <v>1053</v>
      </c>
      <c r="Z151" s="4">
        <v>136</v>
      </c>
      <c r="AA151" s="4">
        <f>=ROUNDDOWN(34,0)</f>
      </c>
      <c r="AB151" s="5">
        <v>4</v>
      </c>
      <c r="AC151" s="2" t="s">
        <v>202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3</v>
      </c>
      <c r="AQ151" s="8">
        <v>209.76</v>
      </c>
      <c r="AR151" s="4">
        <v>7</v>
      </c>
      <c r="AS151" s="8">
        <v>490.55</v>
      </c>
      <c r="AT151" s="7">
        <v>-0.5714</v>
      </c>
      <c r="AU151" s="7">
        <v>-0.5724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1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3</v>
      </c>
      <c r="BK151" s="8">
        <v>209.76</v>
      </c>
      <c r="BL151" s="2" t="s">
        <v>1873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1055</v>
      </c>
      <c r="BV151" s="2" t="s">
        <v>235</v>
      </c>
      <c r="BW151" s="2" t="s">
        <v>202</v>
      </c>
      <c r="BX151" s="2" t="s">
        <v>1917</v>
      </c>
      <c r="BY151" s="2" t="s">
        <v>214</v>
      </c>
      <c r="BZ151" s="2" t="s">
        <v>202</v>
      </c>
      <c r="CA151" s="4">
        <v>2</v>
      </c>
      <c r="CB151" s="8">
        <v>140.38</v>
      </c>
      <c r="CC151" s="4">
        <v>5</v>
      </c>
      <c r="CD151" s="8">
        <v>350.95</v>
      </c>
      <c r="CE151" s="7">
        <v>-0.6</v>
      </c>
      <c r="CF151" s="7">
        <v>-0.6</v>
      </c>
      <c r="CG151" s="2" t="s">
        <v>212</v>
      </c>
      <c r="CH151" s="2" t="s">
        <v>199</v>
      </c>
      <c r="CI151" s="2" t="s">
        <v>822</v>
      </c>
      <c r="CJ151" s="2" t="s">
        <v>1072</v>
      </c>
      <c r="CK151" s="2" t="s">
        <v>214</v>
      </c>
      <c r="CL151" s="2" t="s">
        <v>202</v>
      </c>
      <c r="CM151" s="4"/>
      <c r="CN151" s="8"/>
      <c r="CO151" s="4">
        <v>1</v>
      </c>
      <c r="CP151" s="8">
        <v>70.22</v>
      </c>
      <c r="CQ151" s="7">
        <v>-1</v>
      </c>
      <c r="CR151" s="7">
        <v>-1</v>
      </c>
      <c r="CS151" s="2" t="s">
        <v>212</v>
      </c>
      <c r="CT151" s="2" t="s">
        <v>199</v>
      </c>
      <c r="CU151" s="2" t="s">
        <v>824</v>
      </c>
      <c r="CV151" s="2" t="s">
        <v>825</v>
      </c>
      <c r="CW151" s="2" t="s">
        <v>214</v>
      </c>
      <c r="CX151" s="2" t="s">
        <v>202</v>
      </c>
      <c r="CY151" s="4">
        <v>1</v>
      </c>
      <c r="CZ151" s="8">
        <v>69.38</v>
      </c>
      <c r="DA151" s="4">
        <v>1</v>
      </c>
      <c r="DB151" s="8">
        <v>69.38</v>
      </c>
      <c r="DC151" s="7"/>
      <c r="DD151" s="7"/>
      <c r="DE151" s="2" t="s">
        <v>212</v>
      </c>
      <c r="DF151" s="2" t="s">
        <v>199</v>
      </c>
      <c r="DG151" s="2" t="s">
        <v>1057</v>
      </c>
      <c r="DH151" s="2" t="s">
        <v>1928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1279</v>
      </c>
      <c r="DT151" s="2" t="s">
        <v>1981</v>
      </c>
      <c r="DU151" s="2" t="s">
        <v>214</v>
      </c>
      <c r="DV151" s="2" t="s">
        <v>202</v>
      </c>
      <c r="DW151" s="4"/>
      <c r="DX151" s="8"/>
      <c r="DY151" s="4"/>
      <c r="DZ151" s="8"/>
      <c r="EA151" s="7"/>
      <c r="EB151" s="7"/>
      <c r="EC151" s="2" t="s">
        <v>212</v>
      </c>
      <c r="ED151" s="2" t="s">
        <v>199</v>
      </c>
      <c r="EE151" s="2" t="s">
        <v>1060</v>
      </c>
      <c r="EF151" s="2" t="s">
        <v>1982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1062</v>
      </c>
      <c r="ER151" s="2" t="s">
        <v>483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645</v>
      </c>
      <c r="FD151" s="2" t="s">
        <v>550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822</v>
      </c>
      <c r="FP151" s="2" t="s">
        <v>400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448</v>
      </c>
      <c r="GB151" s="2" t="s">
        <v>1560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231</v>
      </c>
      <c r="GL151" s="2" t="s">
        <v>199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253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212</v>
      </c>
      <c r="HJ151" s="2" t="s">
        <v>199</v>
      </c>
      <c r="HK151" s="2" t="s">
        <v>1053</v>
      </c>
      <c r="HL151" s="2" t="s">
        <v>1241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235</v>
      </c>
      <c r="HW151" s="2" t="s">
        <v>236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253</v>
      </c>
      <c r="IH151" s="2" t="s">
        <v>199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231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253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242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202</v>
      </c>
      <c r="KD151" s="2" t="s">
        <v>202</v>
      </c>
      <c r="KE151" s="2" t="s">
        <v>202</v>
      </c>
      <c r="KF151" s="2" t="s">
        <v>202</v>
      </c>
      <c r="KG151" s="2" t="s">
        <v>202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235</v>
      </c>
      <c r="KQ151" s="2" t="s">
        <v>495</v>
      </c>
      <c r="KR151" s="2" t="s">
        <v>1983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404</v>
      </c>
      <c r="LB151" s="2" t="s">
        <v>199</v>
      </c>
      <c r="LC151" s="2" t="s">
        <v>202</v>
      </c>
      <c r="LD151" s="2" t="s">
        <v>202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212</v>
      </c>
      <c r="LN151" s="2" t="s">
        <v>199</v>
      </c>
      <c r="LO151" s="2" t="s">
        <v>844</v>
      </c>
      <c r="LP151" s="2" t="s">
        <v>1926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231</v>
      </c>
      <c r="LZ151" s="2" t="s">
        <v>199</v>
      </c>
      <c r="MA151" s="2" t="s">
        <v>202</v>
      </c>
      <c r="MB151" s="2" t="s">
        <v>202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253</v>
      </c>
      <c r="ML151" s="2" t="s">
        <v>199</v>
      </c>
      <c r="MM151" s="2" t="s">
        <v>202</v>
      </c>
      <c r="MN151" s="2" t="s">
        <v>202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253</v>
      </c>
      <c r="MX151" s="2" t="s">
        <v>199</v>
      </c>
      <c r="MY151" s="2" t="s">
        <v>202</v>
      </c>
      <c r="MZ151" s="2" t="s">
        <v>202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212</v>
      </c>
      <c r="NJ151" s="2" t="s">
        <v>250</v>
      </c>
      <c r="NK151" s="2" t="s">
        <v>1061</v>
      </c>
      <c r="NL151" s="2" t="s">
        <v>1984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202</v>
      </c>
      <c r="NV151" s="2" t="s">
        <v>202</v>
      </c>
      <c r="NW151" s="2" t="s">
        <v>202</v>
      </c>
      <c r="NX151" s="2" t="s">
        <v>202</v>
      </c>
      <c r="NY151" s="2" t="s">
        <v>202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253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212</v>
      </c>
      <c r="OT151" s="2" t="s">
        <v>199</v>
      </c>
      <c r="OU151" s="2" t="s">
        <v>254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242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212</v>
      </c>
      <c r="PR151" s="2" t="s">
        <v>235</v>
      </c>
      <c r="PS151" s="2" t="s">
        <v>1979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253</v>
      </c>
      <c r="QD151" s="2" t="s">
        <v>199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231</v>
      </c>
      <c r="QP151" s="2" t="s">
        <v>235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136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1985</v>
      </c>
      <c r="B152" s="2" t="s">
        <v>191</v>
      </c>
      <c r="C152" s="2" t="s">
        <v>192</v>
      </c>
      <c r="D152" s="2" t="s">
        <v>1659</v>
      </c>
      <c r="E152" s="2" t="s">
        <v>1660</v>
      </c>
      <c r="F152" s="2" t="s">
        <v>1021</v>
      </c>
      <c r="G152" s="2" t="s">
        <v>1021</v>
      </c>
      <c r="H152" s="2" t="s">
        <v>1021</v>
      </c>
      <c r="I152" s="2" t="s">
        <v>1960</v>
      </c>
      <c r="J152" s="2" t="s">
        <v>197</v>
      </c>
      <c r="K152" s="2" t="s">
        <v>1550</v>
      </c>
      <c r="L152" s="3">
        <v>50.4</v>
      </c>
      <c r="M152" s="3">
        <v>52.91</v>
      </c>
      <c r="N152" s="3">
        <v>104.99</v>
      </c>
      <c r="O152" s="2" t="s">
        <v>530</v>
      </c>
      <c r="P152" s="2" t="s">
        <v>1126</v>
      </c>
      <c r="Q152" s="2" t="s">
        <v>201</v>
      </c>
      <c r="R152" s="2" t="s">
        <v>202</v>
      </c>
      <c r="S152" s="2" t="s">
        <v>1986</v>
      </c>
      <c r="T152" s="2" t="s">
        <v>204</v>
      </c>
      <c r="U152" s="2" t="s">
        <v>205</v>
      </c>
      <c r="V152" s="2" t="s">
        <v>429</v>
      </c>
      <c r="W152" s="2" t="s">
        <v>942</v>
      </c>
      <c r="X152" s="2" t="s">
        <v>703</v>
      </c>
      <c r="Y152" s="2" t="s">
        <v>1796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5</v>
      </c>
      <c r="AS152" s="8">
        <v>273.93</v>
      </c>
      <c r="AT152" s="7">
        <v>-1</v>
      </c>
      <c r="AU152" s="7">
        <v>-1</v>
      </c>
      <c r="AV152" s="4"/>
      <c r="AW152" s="8"/>
      <c r="AX152" s="4">
        <v>5</v>
      </c>
      <c r="AY152" s="8">
        <v>273.93</v>
      </c>
      <c r="AZ152" s="7">
        <v>-1</v>
      </c>
      <c r="BA152" s="7">
        <v>-1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/>
      <c r="BJ152" s="4"/>
      <c r="BK152" s="8"/>
      <c r="BL152" s="2" t="s">
        <v>1987</v>
      </c>
      <c r="BM152" s="7"/>
      <c r="BN152" s="7"/>
      <c r="BO152" s="4"/>
      <c r="BP152" s="8"/>
      <c r="BQ152" s="4"/>
      <c r="BR152" s="8"/>
      <c r="BS152" s="7"/>
      <c r="BT152" s="7"/>
      <c r="BU152" s="2" t="s">
        <v>1230</v>
      </c>
      <c r="BV152" s="2" t="s">
        <v>235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>
        <v>4</v>
      </c>
      <c r="CD152" s="8">
        <v>218.36</v>
      </c>
      <c r="CE152" s="7">
        <v>-1</v>
      </c>
      <c r="CF152" s="7">
        <v>-1</v>
      </c>
      <c r="CG152" s="2" t="s">
        <v>212</v>
      </c>
      <c r="CH152" s="2" t="s">
        <v>235</v>
      </c>
      <c r="CI152" s="2" t="s">
        <v>535</v>
      </c>
      <c r="CJ152" s="2" t="s">
        <v>1988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235</v>
      </c>
      <c r="CU152" s="2" t="s">
        <v>1113</v>
      </c>
      <c r="CV152" s="2" t="s">
        <v>1101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235</v>
      </c>
      <c r="DG152" s="2" t="s">
        <v>1101</v>
      </c>
      <c r="DH152" s="2" t="s">
        <v>532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235</v>
      </c>
      <c r="DS152" s="2" t="s">
        <v>1989</v>
      </c>
      <c r="DT152" s="2" t="s">
        <v>1035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235</v>
      </c>
      <c r="EE152" s="2" t="s">
        <v>1403</v>
      </c>
      <c r="EF152" s="2" t="s">
        <v>336</v>
      </c>
      <c r="EG152" s="2" t="s">
        <v>214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235</v>
      </c>
      <c r="EQ152" s="2" t="s">
        <v>1233</v>
      </c>
      <c r="ER152" s="2" t="s">
        <v>1990</v>
      </c>
      <c r="ES152" s="2" t="s">
        <v>214</v>
      </c>
      <c r="ET152" s="2" t="s">
        <v>202</v>
      </c>
      <c r="EU152" s="4"/>
      <c r="EV152" s="8"/>
      <c r="EW152" s="4">
        <v>1</v>
      </c>
      <c r="EX152" s="8">
        <v>55.57</v>
      </c>
      <c r="EY152" s="7">
        <v>-1</v>
      </c>
      <c r="EZ152" s="7">
        <v>-1</v>
      </c>
      <c r="FA152" s="2" t="s">
        <v>212</v>
      </c>
      <c r="FB152" s="2" t="s">
        <v>235</v>
      </c>
      <c r="FC152" s="2" t="s">
        <v>645</v>
      </c>
      <c r="FD152" s="2" t="s">
        <v>1876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231</v>
      </c>
      <c r="FN152" s="2" t="s">
        <v>235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253</v>
      </c>
      <c r="FZ152" s="2" t="s">
        <v>235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253</v>
      </c>
      <c r="GL152" s="2" t="s">
        <v>235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253</v>
      </c>
      <c r="GX152" s="2" t="s">
        <v>235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212</v>
      </c>
      <c r="HJ152" s="2" t="s">
        <v>235</v>
      </c>
      <c r="HK152" s="2" t="s">
        <v>1989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253</v>
      </c>
      <c r="HV152" s="2" t="s">
        <v>235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253</v>
      </c>
      <c r="IH152" s="2" t="s">
        <v>235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212</v>
      </c>
      <c r="IT152" s="2" t="s">
        <v>235</v>
      </c>
      <c r="IU152" s="2" t="s">
        <v>754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253</v>
      </c>
      <c r="JF152" s="2" t="s">
        <v>235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242</v>
      </c>
      <c r="JR152" s="2" t="s">
        <v>235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202</v>
      </c>
      <c r="KD152" s="2" t="s">
        <v>202</v>
      </c>
      <c r="KE152" s="2" t="s">
        <v>202</v>
      </c>
      <c r="KF152" s="2" t="s">
        <v>202</v>
      </c>
      <c r="KG152" s="2" t="s">
        <v>202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235</v>
      </c>
      <c r="KQ152" s="2" t="s">
        <v>1244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253</v>
      </c>
      <c r="LB152" s="2" t="s">
        <v>235</v>
      </c>
      <c r="LC152" s="2" t="s">
        <v>202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253</v>
      </c>
      <c r="LN152" s="2" t="s">
        <v>235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231</v>
      </c>
      <c r="LZ152" s="2" t="s">
        <v>235</v>
      </c>
      <c r="MA152" s="2" t="s">
        <v>202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253</v>
      </c>
      <c r="ML152" s="2" t="s">
        <v>235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253</v>
      </c>
      <c r="MX152" s="2" t="s">
        <v>235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212</v>
      </c>
      <c r="NJ152" s="2" t="s">
        <v>235</v>
      </c>
      <c r="NK152" s="2" t="s">
        <v>1991</v>
      </c>
      <c r="NL152" s="2" t="s">
        <v>1066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253</v>
      </c>
      <c r="NV152" s="2" t="s">
        <v>235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253</v>
      </c>
      <c r="OH152" s="2" t="s">
        <v>235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202</v>
      </c>
      <c r="OT152" s="2" t="s">
        <v>202</v>
      </c>
      <c r="OU152" s="2" t="s">
        <v>202</v>
      </c>
      <c r="OV152" s="2" t="s">
        <v>202</v>
      </c>
      <c r="OW152" s="2" t="s">
        <v>202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242</v>
      </c>
      <c r="PF152" s="2" t="s">
        <v>235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253</v>
      </c>
      <c r="PR152" s="2" t="s">
        <v>235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253</v>
      </c>
      <c r="QD152" s="2" t="s">
        <v>235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253</v>
      </c>
      <c r="QP152" s="2" t="s">
        <v>235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1992</v>
      </c>
      <c r="B153" s="2" t="s">
        <v>191</v>
      </c>
      <c r="C153" s="2" t="s">
        <v>192</v>
      </c>
      <c r="D153" s="2" t="s">
        <v>1659</v>
      </c>
      <c r="E153" s="2" t="s">
        <v>1660</v>
      </c>
      <c r="F153" s="2" t="s">
        <v>1224</v>
      </c>
      <c r="G153" s="2" t="s">
        <v>1224</v>
      </c>
      <c r="H153" s="2" t="s">
        <v>1224</v>
      </c>
      <c r="I153" s="2" t="s">
        <v>1993</v>
      </c>
      <c r="J153" s="2" t="s">
        <v>197</v>
      </c>
      <c r="K153" s="2" t="s">
        <v>198</v>
      </c>
      <c r="L153" s="3">
        <v>58.57</v>
      </c>
      <c r="M153" s="3">
        <v>61.5</v>
      </c>
      <c r="N153" s="3">
        <v>129.99</v>
      </c>
      <c r="O153" s="2" t="s">
        <v>530</v>
      </c>
      <c r="P153" s="2" t="s">
        <v>394</v>
      </c>
      <c r="Q153" s="2" t="s">
        <v>201</v>
      </c>
      <c r="R153" s="2" t="s">
        <v>202</v>
      </c>
      <c r="S153" s="2" t="s">
        <v>1226</v>
      </c>
      <c r="T153" s="2" t="s">
        <v>204</v>
      </c>
      <c r="U153" s="2" t="s">
        <v>205</v>
      </c>
      <c r="V153" s="2" t="s">
        <v>941</v>
      </c>
      <c r="W153" s="2" t="s">
        <v>207</v>
      </c>
      <c r="X153" s="2" t="s">
        <v>1227</v>
      </c>
      <c r="Y153" s="2" t="s">
        <v>1228</v>
      </c>
      <c r="Z153" s="4">
        <v>66</v>
      </c>
      <c r="AA153" s="4">
        <f>=ROUNDDOWN(18.3333333333333,0)</f>
      </c>
      <c r="AB153" s="5">
        <v>3.6</v>
      </c>
      <c r="AC153" s="2" t="s">
        <v>202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6</v>
      </c>
      <c r="AQ153" s="8">
        <v>386.64</v>
      </c>
      <c r="AR153" s="4"/>
      <c r="AS153" s="8"/>
      <c r="AT153" s="7"/>
      <c r="AU153" s="7"/>
      <c r="AV153" s="4">
        <v>11</v>
      </c>
      <c r="AW153" s="8">
        <v>807.49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0.4788</v>
      </c>
      <c r="BC153" s="4">
        <v>11</v>
      </c>
      <c r="BD153" s="8">
        <v>807.49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>
        <v>1</v>
      </c>
      <c r="BJ153" s="4">
        <v>6</v>
      </c>
      <c r="BK153" s="8">
        <v>386.64</v>
      </c>
      <c r="BL153" s="2" t="s">
        <v>1276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1230</v>
      </c>
      <c r="BV153" s="2" t="s">
        <v>199</v>
      </c>
      <c r="BW153" s="2" t="s">
        <v>202</v>
      </c>
      <c r="BX153" s="2" t="s">
        <v>202</v>
      </c>
      <c r="BY153" s="2" t="s">
        <v>214</v>
      </c>
      <c r="BZ153" s="2" t="s">
        <v>202</v>
      </c>
      <c r="CA153" s="4">
        <v>5</v>
      </c>
      <c r="CB153" s="8">
        <v>344.4</v>
      </c>
      <c r="CC153" s="4"/>
      <c r="CD153" s="8"/>
      <c r="CE153" s="7"/>
      <c r="CF153" s="7"/>
      <c r="CG153" s="2" t="s">
        <v>212</v>
      </c>
      <c r="CH153" s="2" t="s">
        <v>199</v>
      </c>
      <c r="CI153" s="2" t="s">
        <v>535</v>
      </c>
      <c r="CJ153" s="2" t="s">
        <v>233</v>
      </c>
      <c r="CK153" s="2" t="s">
        <v>214</v>
      </c>
      <c r="CL153" s="2" t="s">
        <v>202</v>
      </c>
      <c r="CM153" s="4"/>
      <c r="CN153" s="8"/>
      <c r="CO153" s="4"/>
      <c r="CP153" s="8"/>
      <c r="CQ153" s="7"/>
      <c r="CR153" s="7"/>
      <c r="CS153" s="2" t="s">
        <v>212</v>
      </c>
      <c r="CT153" s="2" t="s">
        <v>199</v>
      </c>
      <c r="CU153" s="2" t="s">
        <v>1113</v>
      </c>
      <c r="CV153" s="2" t="s">
        <v>1994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755</v>
      </c>
      <c r="DH153" s="2" t="s">
        <v>1077</v>
      </c>
      <c r="DI153" s="2" t="s">
        <v>509</v>
      </c>
      <c r="DJ153" s="2" t="s">
        <v>202</v>
      </c>
      <c r="DK153" s="4">
        <v>1</v>
      </c>
      <c r="DL153" s="8">
        <v>42.24</v>
      </c>
      <c r="DM153" s="4"/>
      <c r="DN153" s="8"/>
      <c r="DO153" s="7"/>
      <c r="DP153" s="7"/>
      <c r="DQ153" s="2" t="s">
        <v>212</v>
      </c>
      <c r="DR153" s="2" t="s">
        <v>199</v>
      </c>
      <c r="DS153" s="2" t="s">
        <v>1228</v>
      </c>
      <c r="DT153" s="2" t="s">
        <v>1113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532</v>
      </c>
      <c r="EF153" s="2" t="s">
        <v>1995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1233</v>
      </c>
      <c r="ER153" s="2" t="s">
        <v>1996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645</v>
      </c>
      <c r="FD153" s="2" t="s">
        <v>1723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231</v>
      </c>
      <c r="FN153" s="2" t="s">
        <v>199</v>
      </c>
      <c r="FO153" s="2" t="s">
        <v>202</v>
      </c>
      <c r="FP153" s="2" t="s">
        <v>202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954</v>
      </c>
      <c r="GB153" s="2" t="s">
        <v>903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1236</v>
      </c>
      <c r="GN153" s="2" t="s">
        <v>1018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253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212</v>
      </c>
      <c r="HJ153" s="2" t="s">
        <v>199</v>
      </c>
      <c r="HK153" s="2" t="s">
        <v>1228</v>
      </c>
      <c r="HL153" s="2" t="s">
        <v>564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253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212</v>
      </c>
      <c r="IH153" s="2" t="s">
        <v>199</v>
      </c>
      <c r="II153" s="2" t="s">
        <v>368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212</v>
      </c>
      <c r="IT153" s="2" t="s">
        <v>199</v>
      </c>
      <c r="IU153" s="2" t="s">
        <v>456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253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242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202</v>
      </c>
      <c r="KD153" s="2" t="s">
        <v>202</v>
      </c>
      <c r="KE153" s="2" t="s">
        <v>202</v>
      </c>
      <c r="KF153" s="2" t="s">
        <v>202</v>
      </c>
      <c r="KG153" s="2" t="s">
        <v>202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235</v>
      </c>
      <c r="KQ153" s="2" t="s">
        <v>1238</v>
      </c>
      <c r="KR153" s="2" t="s">
        <v>1185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253</v>
      </c>
      <c r="LB153" s="2" t="s">
        <v>199</v>
      </c>
      <c r="LC153" s="2" t="s">
        <v>202</v>
      </c>
      <c r="LD153" s="2" t="s">
        <v>202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253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231</v>
      </c>
      <c r="LZ153" s="2" t="s">
        <v>199</v>
      </c>
      <c r="MA153" s="2" t="s">
        <v>202</v>
      </c>
      <c r="MB153" s="2" t="s">
        <v>202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253</v>
      </c>
      <c r="ML153" s="2" t="s">
        <v>199</v>
      </c>
      <c r="MM153" s="2" t="s">
        <v>202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253</v>
      </c>
      <c r="MX153" s="2" t="s">
        <v>199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212</v>
      </c>
      <c r="NJ153" s="2" t="s">
        <v>250</v>
      </c>
      <c r="NK153" s="2" t="s">
        <v>1991</v>
      </c>
      <c r="NL153" s="2" t="s">
        <v>1997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253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253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212</v>
      </c>
      <c r="OT153" s="2" t="s">
        <v>199</v>
      </c>
      <c r="OU153" s="2" t="s">
        <v>254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242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253</v>
      </c>
      <c r="PR153" s="2" t="s">
        <v>235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253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253</v>
      </c>
      <c r="QP153" s="2" t="s">
        <v>235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66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1998</v>
      </c>
      <c r="B154" s="2" t="s">
        <v>191</v>
      </c>
      <c r="C154" s="2" t="s">
        <v>192</v>
      </c>
      <c r="D154" s="2" t="s">
        <v>1659</v>
      </c>
      <c r="E154" s="2" t="s">
        <v>1660</v>
      </c>
      <c r="F154" s="2" t="s">
        <v>1224</v>
      </c>
      <c r="G154" s="2" t="s">
        <v>1224</v>
      </c>
      <c r="H154" s="2" t="s">
        <v>1224</v>
      </c>
      <c r="I154" s="2" t="s">
        <v>1993</v>
      </c>
      <c r="J154" s="2" t="s">
        <v>256</v>
      </c>
      <c r="K154" s="2" t="s">
        <v>198</v>
      </c>
      <c r="L154" s="3">
        <v>71.57</v>
      </c>
      <c r="M154" s="3">
        <v>75.15</v>
      </c>
      <c r="N154" s="3">
        <v>159.99</v>
      </c>
      <c r="O154" s="2" t="s">
        <v>530</v>
      </c>
      <c r="P154" s="2" t="s">
        <v>394</v>
      </c>
      <c r="Q154" s="2" t="s">
        <v>201</v>
      </c>
      <c r="R154" s="2" t="s">
        <v>202</v>
      </c>
      <c r="S154" s="2" t="s">
        <v>1226</v>
      </c>
      <c r="T154" s="2" t="s">
        <v>204</v>
      </c>
      <c r="U154" s="2" t="s">
        <v>205</v>
      </c>
      <c r="V154" s="2" t="s">
        <v>941</v>
      </c>
      <c r="W154" s="2" t="s">
        <v>207</v>
      </c>
      <c r="X154" s="2" t="s">
        <v>1227</v>
      </c>
      <c r="Y154" s="2" t="s">
        <v>1228</v>
      </c>
      <c r="Z154" s="4">
        <v>89</v>
      </c>
      <c r="AA154" s="4">
        <f>=ROUNDDOWN(22.25,0)</f>
      </c>
      <c r="AB154" s="5">
        <v>4</v>
      </c>
      <c r="AC154" s="2" t="s">
        <v>202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5</v>
      </c>
      <c r="AQ154" s="8">
        <v>420.85</v>
      </c>
      <c r="AR154" s="4"/>
      <c r="AS154" s="8"/>
      <c r="AT154" s="7"/>
      <c r="AU154" s="7"/>
      <c r="AV154" s="4" t="s">
        <v>202</v>
      </c>
      <c r="AW154" s="8" t="s">
        <v>202</v>
      </c>
      <c r="AX154" s="4" t="s">
        <v>202</v>
      </c>
      <c r="AY154" s="8" t="s">
        <v>202</v>
      </c>
      <c r="AZ154" s="7" t="s">
        <v>202</v>
      </c>
      <c r="BA154" s="7" t="s">
        <v>202</v>
      </c>
      <c r="BB154" s="7">
        <v>0.5212</v>
      </c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>
        <v>5</v>
      </c>
      <c r="BK154" s="8">
        <v>420.85</v>
      </c>
      <c r="BL154" s="2" t="s">
        <v>17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1230</v>
      </c>
      <c r="BV154" s="2" t="s">
        <v>199</v>
      </c>
      <c r="BW154" s="2" t="s">
        <v>202</v>
      </c>
      <c r="BX154" s="2" t="s">
        <v>202</v>
      </c>
      <c r="BY154" s="2" t="s">
        <v>214</v>
      </c>
      <c r="BZ154" s="2" t="s">
        <v>202</v>
      </c>
      <c r="CA154" s="4">
        <v>5</v>
      </c>
      <c r="CB154" s="8">
        <v>420.85</v>
      </c>
      <c r="CC154" s="4"/>
      <c r="CD154" s="8"/>
      <c r="CE154" s="7"/>
      <c r="CF154" s="7"/>
      <c r="CG154" s="2" t="s">
        <v>212</v>
      </c>
      <c r="CH154" s="2" t="s">
        <v>199</v>
      </c>
      <c r="CI154" s="2" t="s">
        <v>535</v>
      </c>
      <c r="CJ154" s="2" t="s">
        <v>1999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199</v>
      </c>
      <c r="CU154" s="2" t="s">
        <v>1113</v>
      </c>
      <c r="CV154" s="2" t="s">
        <v>1240</v>
      </c>
      <c r="CW154" s="2" t="s">
        <v>214</v>
      </c>
      <c r="CX154" s="2" t="s">
        <v>202</v>
      </c>
      <c r="CY154" s="4"/>
      <c r="CZ154" s="8"/>
      <c r="DA154" s="4"/>
      <c r="DB154" s="8"/>
      <c r="DC154" s="7"/>
      <c r="DD154" s="7"/>
      <c r="DE154" s="2" t="s">
        <v>212</v>
      </c>
      <c r="DF154" s="2" t="s">
        <v>199</v>
      </c>
      <c r="DG154" s="2" t="s">
        <v>755</v>
      </c>
      <c r="DH154" s="2" t="s">
        <v>1077</v>
      </c>
      <c r="DI154" s="2" t="s">
        <v>509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1228</v>
      </c>
      <c r="DT154" s="2" t="s">
        <v>2000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199</v>
      </c>
      <c r="EE154" s="2" t="s">
        <v>532</v>
      </c>
      <c r="EF154" s="2" t="s">
        <v>1122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1233</v>
      </c>
      <c r="ER154" s="2" t="s">
        <v>1797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199</v>
      </c>
      <c r="FC154" s="2" t="s">
        <v>645</v>
      </c>
      <c r="FD154" s="2" t="s">
        <v>764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231</v>
      </c>
      <c r="FN154" s="2" t="s">
        <v>199</v>
      </c>
      <c r="FO154" s="2" t="s">
        <v>202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954</v>
      </c>
      <c r="GB154" s="2" t="s">
        <v>2001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199</v>
      </c>
      <c r="GM154" s="2" t="s">
        <v>1236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253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212</v>
      </c>
      <c r="HJ154" s="2" t="s">
        <v>199</v>
      </c>
      <c r="HK154" s="2" t="s">
        <v>1228</v>
      </c>
      <c r="HL154" s="2" t="s">
        <v>780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253</v>
      </c>
      <c r="HV154" s="2" t="s">
        <v>199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212</v>
      </c>
      <c r="IH154" s="2" t="s">
        <v>199</v>
      </c>
      <c r="II154" s="2" t="s">
        <v>368</v>
      </c>
      <c r="IJ154" s="2" t="s">
        <v>2002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212</v>
      </c>
      <c r="IT154" s="2" t="s">
        <v>199</v>
      </c>
      <c r="IU154" s="2" t="s">
        <v>456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253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242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202</v>
      </c>
      <c r="KD154" s="2" t="s">
        <v>202</v>
      </c>
      <c r="KE154" s="2" t="s">
        <v>202</v>
      </c>
      <c r="KF154" s="2" t="s">
        <v>202</v>
      </c>
      <c r="KG154" s="2" t="s">
        <v>202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235</v>
      </c>
      <c r="KQ154" s="2" t="s">
        <v>1238</v>
      </c>
      <c r="KR154" s="2" t="s">
        <v>2003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253</v>
      </c>
      <c r="LB154" s="2" t="s">
        <v>199</v>
      </c>
      <c r="LC154" s="2" t="s">
        <v>202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253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231</v>
      </c>
      <c r="LZ154" s="2" t="s">
        <v>199</v>
      </c>
      <c r="MA154" s="2" t="s">
        <v>202</v>
      </c>
      <c r="MB154" s="2" t="s">
        <v>202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253</v>
      </c>
      <c r="ML154" s="2" t="s">
        <v>199</v>
      </c>
      <c r="MM154" s="2" t="s">
        <v>202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253</v>
      </c>
      <c r="MX154" s="2" t="s">
        <v>199</v>
      </c>
      <c r="MY154" s="2" t="s">
        <v>202</v>
      </c>
      <c r="MZ154" s="2" t="s">
        <v>202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212</v>
      </c>
      <c r="NJ154" s="2" t="s">
        <v>250</v>
      </c>
      <c r="NK154" s="2" t="s">
        <v>1991</v>
      </c>
      <c r="NL154" s="2" t="s">
        <v>2004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253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253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212</v>
      </c>
      <c r="OT154" s="2" t="s">
        <v>199</v>
      </c>
      <c r="OU154" s="2" t="s">
        <v>254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242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253</v>
      </c>
      <c r="PR154" s="2" t="s">
        <v>235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253</v>
      </c>
      <c r="QD154" s="2" t="s">
        <v>199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253</v>
      </c>
      <c r="QP154" s="2" t="s">
        <v>235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89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2005</v>
      </c>
      <c r="B155" s="2" t="s">
        <v>191</v>
      </c>
      <c r="C155" s="2" t="s">
        <v>192</v>
      </c>
      <c r="D155" s="2" t="s">
        <v>1659</v>
      </c>
      <c r="E155" s="2" t="s">
        <v>1660</v>
      </c>
      <c r="F155" s="2" t="s">
        <v>1187</v>
      </c>
      <c r="G155" s="2" t="s">
        <v>1187</v>
      </c>
      <c r="H155" s="2" t="s">
        <v>1187</v>
      </c>
      <c r="I155" s="2" t="s">
        <v>1939</v>
      </c>
      <c r="J155" s="2" t="s">
        <v>197</v>
      </c>
      <c r="K155" s="2" t="s">
        <v>571</v>
      </c>
      <c r="L155" s="3">
        <v>64.79</v>
      </c>
      <c r="M155" s="3">
        <v>68.03</v>
      </c>
      <c r="N155" s="3">
        <v>131.99</v>
      </c>
      <c r="O155" s="2" t="s">
        <v>199</v>
      </c>
      <c r="P155" s="2" t="s">
        <v>572</v>
      </c>
      <c r="Q155" s="2" t="s">
        <v>201</v>
      </c>
      <c r="R155" s="2" t="s">
        <v>202</v>
      </c>
      <c r="S155" s="2" t="s">
        <v>1188</v>
      </c>
      <c r="T155" s="2" t="s">
        <v>204</v>
      </c>
      <c r="U155" s="2" t="s">
        <v>205</v>
      </c>
      <c r="V155" s="2" t="s">
        <v>429</v>
      </c>
      <c r="W155" s="2" t="s">
        <v>941</v>
      </c>
      <c r="X155" s="2" t="s">
        <v>207</v>
      </c>
      <c r="Y155" s="2" t="s">
        <v>314</v>
      </c>
      <c r="Z155" s="4">
        <v>262</v>
      </c>
      <c r="AA155" s="4">
        <f>=ROUNDDOWN(52.4,0)</f>
      </c>
      <c r="AB155" s="5">
        <v>5</v>
      </c>
      <c r="AC155" s="2" t="s">
        <v>1189</v>
      </c>
      <c r="AD155" s="4">
        <v>50</v>
      </c>
      <c r="AE155" s="4">
        <v>50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5</v>
      </c>
      <c r="AQ155" s="8">
        <v>365.67</v>
      </c>
      <c r="AR155" s="4">
        <v>5</v>
      </c>
      <c r="AS155" s="8">
        <v>363.27</v>
      </c>
      <c r="AT155" s="7"/>
      <c r="AU155" s="7">
        <v>0.0066</v>
      </c>
      <c r="AV155" s="4">
        <v>7</v>
      </c>
      <c r="AW155" s="8">
        <v>545.71</v>
      </c>
      <c r="AX155" s="4">
        <v>7</v>
      </c>
      <c r="AY155" s="8">
        <v>544.97</v>
      </c>
      <c r="AZ155" s="7" t="s">
        <v>202</v>
      </c>
      <c r="BA155" s="7">
        <v>0.0014</v>
      </c>
      <c r="BB155" s="7">
        <v>0.6701</v>
      </c>
      <c r="BC155" s="4">
        <v>7</v>
      </c>
      <c r="BD155" s="8">
        <v>545.71</v>
      </c>
      <c r="BE155" s="4">
        <v>7</v>
      </c>
      <c r="BF155" s="8">
        <v>544.97</v>
      </c>
      <c r="BG155" s="7" t="s">
        <v>202</v>
      </c>
      <c r="BH155" s="7">
        <v>0.0014</v>
      </c>
      <c r="BI155" s="7">
        <v>1</v>
      </c>
      <c r="BJ155" s="4">
        <v>5</v>
      </c>
      <c r="BK155" s="8">
        <v>365.67</v>
      </c>
      <c r="BL155" s="2" t="s">
        <v>1940</v>
      </c>
      <c r="BM155" s="7">
        <v>1</v>
      </c>
      <c r="BN155" s="7">
        <v>1</v>
      </c>
      <c r="BO155" s="4">
        <v>1</v>
      </c>
      <c r="BP155" s="8">
        <v>74.51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2006</v>
      </c>
      <c r="BY155" s="2" t="s">
        <v>214</v>
      </c>
      <c r="BZ155" s="2" t="s">
        <v>202</v>
      </c>
      <c r="CA155" s="4">
        <v>2</v>
      </c>
      <c r="CB155" s="8">
        <v>149.66</v>
      </c>
      <c r="CC155" s="4">
        <v>1</v>
      </c>
      <c r="CD155" s="8">
        <v>74.83</v>
      </c>
      <c r="CE155" s="7">
        <v>1</v>
      </c>
      <c r="CF155" s="7">
        <v>1</v>
      </c>
      <c r="CG155" s="2" t="s">
        <v>212</v>
      </c>
      <c r="CH155" s="2" t="s">
        <v>199</v>
      </c>
      <c r="CI155" s="2" t="s">
        <v>521</v>
      </c>
      <c r="CJ155" s="2" t="s">
        <v>2007</v>
      </c>
      <c r="CK155" s="2" t="s">
        <v>214</v>
      </c>
      <c r="CL155" s="2" t="s">
        <v>202</v>
      </c>
      <c r="CM155" s="4">
        <v>1</v>
      </c>
      <c r="CN155" s="8">
        <v>73.47</v>
      </c>
      <c r="CO155" s="4">
        <v>1</v>
      </c>
      <c r="CP155" s="8">
        <v>73.47</v>
      </c>
      <c r="CQ155" s="7"/>
      <c r="CR155" s="7"/>
      <c r="CS155" s="2" t="s">
        <v>212</v>
      </c>
      <c r="CT155" s="2" t="s">
        <v>199</v>
      </c>
      <c r="CU155" s="2" t="s">
        <v>947</v>
      </c>
      <c r="CV155" s="2" t="s">
        <v>1192</v>
      </c>
      <c r="CW155" s="2" t="s">
        <v>214</v>
      </c>
      <c r="CX155" s="2" t="s">
        <v>202</v>
      </c>
      <c r="CY155" s="4">
        <v>1</v>
      </c>
      <c r="CZ155" s="8">
        <v>68.03</v>
      </c>
      <c r="DA155" s="4">
        <v>1</v>
      </c>
      <c r="DB155" s="8">
        <v>68.03</v>
      </c>
      <c r="DC155" s="7"/>
      <c r="DD155" s="7"/>
      <c r="DE155" s="2" t="s">
        <v>212</v>
      </c>
      <c r="DF155" s="2" t="s">
        <v>199</v>
      </c>
      <c r="DG155" s="2" t="s">
        <v>882</v>
      </c>
      <c r="DH155" s="2" t="s">
        <v>2008</v>
      </c>
      <c r="DI155" s="2" t="s">
        <v>214</v>
      </c>
      <c r="DJ155" s="2" t="s">
        <v>202</v>
      </c>
      <c r="DK155" s="4"/>
      <c r="DL155" s="8"/>
      <c r="DM155" s="4">
        <v>1</v>
      </c>
      <c r="DN155" s="8">
        <v>73.47</v>
      </c>
      <c r="DO155" s="7">
        <v>-1</v>
      </c>
      <c r="DP155" s="7">
        <v>-1</v>
      </c>
      <c r="DQ155" s="2" t="s">
        <v>212</v>
      </c>
      <c r="DR155" s="2" t="s">
        <v>199</v>
      </c>
      <c r="DS155" s="2" t="s">
        <v>706</v>
      </c>
      <c r="DT155" s="2" t="s">
        <v>1099</v>
      </c>
      <c r="DU155" s="2" t="s">
        <v>214</v>
      </c>
      <c r="DV155" s="2" t="s">
        <v>202</v>
      </c>
      <c r="DW155" s="4"/>
      <c r="DX155" s="8"/>
      <c r="DY155" s="4"/>
      <c r="DZ155" s="8"/>
      <c r="EA155" s="7"/>
      <c r="EB155" s="7"/>
      <c r="EC155" s="2" t="s">
        <v>212</v>
      </c>
      <c r="ED155" s="2" t="s">
        <v>199</v>
      </c>
      <c r="EE155" s="2" t="s">
        <v>722</v>
      </c>
      <c r="EF155" s="2" t="s">
        <v>2009</v>
      </c>
      <c r="EG155" s="2" t="s">
        <v>214</v>
      </c>
      <c r="EH155" s="2" t="s">
        <v>202</v>
      </c>
      <c r="EI155" s="4"/>
      <c r="EJ155" s="8"/>
      <c r="EK155" s="4">
        <v>1</v>
      </c>
      <c r="EL155" s="8">
        <v>73.47</v>
      </c>
      <c r="EM155" s="7">
        <v>-1</v>
      </c>
      <c r="EN155" s="7">
        <v>-1</v>
      </c>
      <c r="EO155" s="2" t="s">
        <v>212</v>
      </c>
      <c r="EP155" s="2" t="s">
        <v>199</v>
      </c>
      <c r="EQ155" s="2" t="s">
        <v>878</v>
      </c>
      <c r="ER155" s="2" t="s">
        <v>1162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645</v>
      </c>
      <c r="FD155" s="2" t="s">
        <v>2010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1748</v>
      </c>
      <c r="FP155" s="2" t="s">
        <v>2011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404</v>
      </c>
      <c r="FZ155" s="2" t="s">
        <v>199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231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253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212</v>
      </c>
      <c r="HJ155" s="2" t="s">
        <v>199</v>
      </c>
      <c r="HK155" s="2" t="s">
        <v>706</v>
      </c>
      <c r="HL155" s="2" t="s">
        <v>2012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404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368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212</v>
      </c>
      <c r="IT155" s="2" t="s">
        <v>199</v>
      </c>
      <c r="IU155" s="2" t="s">
        <v>754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253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242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202</v>
      </c>
      <c r="KD155" s="2" t="s">
        <v>202</v>
      </c>
      <c r="KE155" s="2" t="s">
        <v>202</v>
      </c>
      <c r="KF155" s="2" t="s">
        <v>202</v>
      </c>
      <c r="KG155" s="2" t="s">
        <v>202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235</v>
      </c>
      <c r="KQ155" s="2" t="s">
        <v>757</v>
      </c>
      <c r="KR155" s="2" t="s">
        <v>2013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235</v>
      </c>
      <c r="LC155" s="2" t="s">
        <v>408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253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231</v>
      </c>
      <c r="LZ155" s="2" t="s">
        <v>199</v>
      </c>
      <c r="MA155" s="2" t="s">
        <v>202</v>
      </c>
      <c r="MB155" s="2" t="s">
        <v>202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253</v>
      </c>
      <c r="ML155" s="2" t="s">
        <v>199</v>
      </c>
      <c r="MM155" s="2" t="s">
        <v>202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253</v>
      </c>
      <c r="MX155" s="2" t="s">
        <v>199</v>
      </c>
      <c r="MY155" s="2" t="s">
        <v>202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212</v>
      </c>
      <c r="NJ155" s="2" t="s">
        <v>250</v>
      </c>
      <c r="NK155" s="2" t="s">
        <v>706</v>
      </c>
      <c r="NL155" s="2" t="s">
        <v>244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202</v>
      </c>
      <c r="NV155" s="2" t="s">
        <v>202</v>
      </c>
      <c r="NW155" s="2" t="s">
        <v>202</v>
      </c>
      <c r="NX155" s="2" t="s">
        <v>202</v>
      </c>
      <c r="NY155" s="2" t="s">
        <v>202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253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212</v>
      </c>
      <c r="OT155" s="2" t="s">
        <v>199</v>
      </c>
      <c r="OU155" s="2" t="s">
        <v>254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242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253</v>
      </c>
      <c r="PR155" s="2" t="s">
        <v>235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253</v>
      </c>
      <c r="QP155" s="2" t="s">
        <v>235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262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50</v>
      </c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2014</v>
      </c>
      <c r="B156" s="2" t="s">
        <v>191</v>
      </c>
      <c r="C156" s="2" t="s">
        <v>192</v>
      </c>
      <c r="D156" s="2" t="s">
        <v>1659</v>
      </c>
      <c r="E156" s="2" t="s">
        <v>1660</v>
      </c>
      <c r="F156" s="2" t="s">
        <v>1187</v>
      </c>
      <c r="G156" s="2" t="s">
        <v>1187</v>
      </c>
      <c r="H156" s="2" t="s">
        <v>1187</v>
      </c>
      <c r="I156" s="2" t="s">
        <v>1939</v>
      </c>
      <c r="J156" s="2" t="s">
        <v>256</v>
      </c>
      <c r="K156" s="2" t="s">
        <v>571</v>
      </c>
      <c r="L156" s="3">
        <v>79.38</v>
      </c>
      <c r="M156" s="3">
        <v>83.35</v>
      </c>
      <c r="N156" s="3">
        <v>161.99</v>
      </c>
      <c r="O156" s="2" t="s">
        <v>199</v>
      </c>
      <c r="P156" s="2" t="s">
        <v>490</v>
      </c>
      <c r="Q156" s="2" t="s">
        <v>201</v>
      </c>
      <c r="R156" s="2" t="s">
        <v>202</v>
      </c>
      <c r="S156" s="2" t="s">
        <v>1188</v>
      </c>
      <c r="T156" s="2" t="s">
        <v>204</v>
      </c>
      <c r="U156" s="2" t="s">
        <v>205</v>
      </c>
      <c r="V156" s="2" t="s">
        <v>429</v>
      </c>
      <c r="W156" s="2" t="s">
        <v>941</v>
      </c>
      <c r="X156" s="2" t="s">
        <v>207</v>
      </c>
      <c r="Y156" s="2" t="s">
        <v>314</v>
      </c>
      <c r="Z156" s="4">
        <v>167</v>
      </c>
      <c r="AA156" s="4">
        <f>=ROUNDDOWN(27.8333333333333,0)</f>
      </c>
      <c r="AB156" s="5">
        <v>6</v>
      </c>
      <c r="AC156" s="2" t="s">
        <v>1189</v>
      </c>
      <c r="AD156" s="4">
        <v>28</v>
      </c>
      <c r="AE156" s="4">
        <v>28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2</v>
      </c>
      <c r="AQ156" s="8">
        <v>180.04</v>
      </c>
      <c r="AR156" s="4">
        <v>2</v>
      </c>
      <c r="AS156" s="8">
        <v>181.7</v>
      </c>
      <c r="AT156" s="7"/>
      <c r="AU156" s="7">
        <v>-0.0091</v>
      </c>
      <c r="AV156" s="4" t="s">
        <v>202</v>
      </c>
      <c r="AW156" s="8" t="s">
        <v>202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0.3299</v>
      </c>
      <c r="BC156" s="4" t="s">
        <v>202</v>
      </c>
      <c r="BD156" s="8" t="s">
        <v>202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 t="s">
        <v>202</v>
      </c>
      <c r="BJ156" s="4">
        <v>2</v>
      </c>
      <c r="BK156" s="8">
        <v>180.04</v>
      </c>
      <c r="BL156" s="2" t="s">
        <v>1885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2015</v>
      </c>
      <c r="BY156" s="2" t="s">
        <v>214</v>
      </c>
      <c r="BZ156" s="2" t="s">
        <v>202</v>
      </c>
      <c r="CA156" s="4"/>
      <c r="CB156" s="8"/>
      <c r="CC156" s="4">
        <v>1</v>
      </c>
      <c r="CD156" s="8">
        <v>91.68</v>
      </c>
      <c r="CE156" s="7">
        <v>-1</v>
      </c>
      <c r="CF156" s="7">
        <v>-1</v>
      </c>
      <c r="CG156" s="2" t="s">
        <v>212</v>
      </c>
      <c r="CH156" s="2" t="s">
        <v>199</v>
      </c>
      <c r="CI156" s="2" t="s">
        <v>723</v>
      </c>
      <c r="CJ156" s="2" t="s">
        <v>1121</v>
      </c>
      <c r="CK156" s="2" t="s">
        <v>214</v>
      </c>
      <c r="CL156" s="2" t="s">
        <v>202</v>
      </c>
      <c r="CM156" s="4">
        <v>2</v>
      </c>
      <c r="CN156" s="8">
        <v>180.04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947</v>
      </c>
      <c r="CV156" s="2" t="s">
        <v>1192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882</v>
      </c>
      <c r="DH156" s="2" t="s">
        <v>244</v>
      </c>
      <c r="DI156" s="2" t="s">
        <v>214</v>
      </c>
      <c r="DJ156" s="2" t="s">
        <v>202</v>
      </c>
      <c r="DK156" s="4"/>
      <c r="DL156" s="8"/>
      <c r="DM156" s="4">
        <v>1</v>
      </c>
      <c r="DN156" s="8">
        <v>90.02</v>
      </c>
      <c r="DO156" s="7">
        <v>-1</v>
      </c>
      <c r="DP156" s="7">
        <v>-1</v>
      </c>
      <c r="DQ156" s="2" t="s">
        <v>212</v>
      </c>
      <c r="DR156" s="2" t="s">
        <v>199</v>
      </c>
      <c r="DS156" s="2" t="s">
        <v>706</v>
      </c>
      <c r="DT156" s="2" t="s">
        <v>1710</v>
      </c>
      <c r="DU156" s="2" t="s">
        <v>214</v>
      </c>
      <c r="DV156" s="2" t="s">
        <v>202</v>
      </c>
      <c r="DW156" s="4"/>
      <c r="DX156" s="8"/>
      <c r="DY156" s="4"/>
      <c r="DZ156" s="8"/>
      <c r="EA156" s="7"/>
      <c r="EB156" s="7"/>
      <c r="EC156" s="2" t="s">
        <v>212</v>
      </c>
      <c r="ED156" s="2" t="s">
        <v>199</v>
      </c>
      <c r="EE156" s="2" t="s">
        <v>722</v>
      </c>
      <c r="EF156" s="2" t="s">
        <v>1541</v>
      </c>
      <c r="EG156" s="2" t="s">
        <v>214</v>
      </c>
      <c r="EH156" s="2" t="s">
        <v>202</v>
      </c>
      <c r="EI156" s="4"/>
      <c r="EJ156" s="8"/>
      <c r="EK156" s="4"/>
      <c r="EL156" s="8"/>
      <c r="EM156" s="7"/>
      <c r="EN156" s="7"/>
      <c r="EO156" s="2" t="s">
        <v>212</v>
      </c>
      <c r="EP156" s="2" t="s">
        <v>199</v>
      </c>
      <c r="EQ156" s="2" t="s">
        <v>878</v>
      </c>
      <c r="ER156" s="2" t="s">
        <v>2008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645</v>
      </c>
      <c r="FD156" s="2" t="s">
        <v>1423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1748</v>
      </c>
      <c r="FP156" s="2" t="s">
        <v>2016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404</v>
      </c>
      <c r="FZ156" s="2" t="s">
        <v>199</v>
      </c>
      <c r="GA156" s="2" t="s">
        <v>202</v>
      </c>
      <c r="GB156" s="2" t="s">
        <v>202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231</v>
      </c>
      <c r="GL156" s="2" t="s">
        <v>199</v>
      </c>
      <c r="GM156" s="2" t="s">
        <v>202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253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706</v>
      </c>
      <c r="HL156" s="2" t="s">
        <v>879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404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199</v>
      </c>
      <c r="II156" s="2" t="s">
        <v>368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212</v>
      </c>
      <c r="IT156" s="2" t="s">
        <v>199</v>
      </c>
      <c r="IU156" s="2" t="s">
        <v>754</v>
      </c>
      <c r="IV156" s="2" t="s">
        <v>2017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253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242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202</v>
      </c>
      <c r="KD156" s="2" t="s">
        <v>202</v>
      </c>
      <c r="KE156" s="2" t="s">
        <v>202</v>
      </c>
      <c r="KF156" s="2" t="s">
        <v>202</v>
      </c>
      <c r="KG156" s="2" t="s">
        <v>202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235</v>
      </c>
      <c r="KQ156" s="2" t="s">
        <v>757</v>
      </c>
      <c r="KR156" s="2" t="s">
        <v>1245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235</v>
      </c>
      <c r="LC156" s="2" t="s">
        <v>408</v>
      </c>
      <c r="LD156" s="2" t="s">
        <v>202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253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231</v>
      </c>
      <c r="LZ156" s="2" t="s">
        <v>199</v>
      </c>
      <c r="MA156" s="2" t="s">
        <v>202</v>
      </c>
      <c r="MB156" s="2" t="s">
        <v>202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253</v>
      </c>
      <c r="ML156" s="2" t="s">
        <v>199</v>
      </c>
      <c r="MM156" s="2" t="s">
        <v>202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253</v>
      </c>
      <c r="MX156" s="2" t="s">
        <v>199</v>
      </c>
      <c r="MY156" s="2" t="s">
        <v>202</v>
      </c>
      <c r="MZ156" s="2" t="s">
        <v>202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212</v>
      </c>
      <c r="NJ156" s="2" t="s">
        <v>250</v>
      </c>
      <c r="NK156" s="2" t="s">
        <v>706</v>
      </c>
      <c r="NL156" s="2" t="s">
        <v>716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202</v>
      </c>
      <c r="NV156" s="2" t="s">
        <v>202</v>
      </c>
      <c r="NW156" s="2" t="s">
        <v>202</v>
      </c>
      <c r="NX156" s="2" t="s">
        <v>202</v>
      </c>
      <c r="NY156" s="2" t="s">
        <v>202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253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212</v>
      </c>
      <c r="OT156" s="2" t="s">
        <v>199</v>
      </c>
      <c r="OU156" s="2" t="s">
        <v>254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242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253</v>
      </c>
      <c r="PR156" s="2" t="s">
        <v>235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253</v>
      </c>
      <c r="QP156" s="2" t="s">
        <v>235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167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>
        <v>28</v>
      </c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2018</v>
      </c>
      <c r="B157" s="2" t="s">
        <v>191</v>
      </c>
      <c r="C157" s="2" t="s">
        <v>192</v>
      </c>
      <c r="D157" s="2" t="s">
        <v>1659</v>
      </c>
      <c r="E157" s="2" t="s">
        <v>1660</v>
      </c>
      <c r="F157" s="2" t="s">
        <v>1205</v>
      </c>
      <c r="G157" s="2" t="s">
        <v>1205</v>
      </c>
      <c r="H157" s="2" t="s">
        <v>1205</v>
      </c>
      <c r="I157" s="2" t="s">
        <v>2019</v>
      </c>
      <c r="J157" s="2" t="s">
        <v>197</v>
      </c>
      <c r="K157" s="2" t="s">
        <v>1207</v>
      </c>
      <c r="L157" s="3">
        <v>53.9</v>
      </c>
      <c r="M157" s="3">
        <v>56.6</v>
      </c>
      <c r="N157" s="3">
        <v>109.99</v>
      </c>
      <c r="O157" s="2" t="s">
        <v>199</v>
      </c>
      <c r="P157" s="2" t="s">
        <v>490</v>
      </c>
      <c r="Q157" s="2" t="s">
        <v>201</v>
      </c>
      <c r="R157" s="2" t="s">
        <v>202</v>
      </c>
      <c r="S157" s="2" t="s">
        <v>1208</v>
      </c>
      <c r="T157" s="2" t="s">
        <v>204</v>
      </c>
      <c r="U157" s="2" t="s">
        <v>205</v>
      </c>
      <c r="V157" s="2" t="s">
        <v>1209</v>
      </c>
      <c r="W157" s="2" t="s">
        <v>871</v>
      </c>
      <c r="X157" s="2" t="s">
        <v>703</v>
      </c>
      <c r="Y157" s="2" t="s">
        <v>1210</v>
      </c>
      <c r="Z157" s="4">
        <v>25</v>
      </c>
      <c r="AA157" s="4">
        <f>=ROUNDDOWN(6.25,0)</f>
      </c>
      <c r="AB157" s="5">
        <v>4</v>
      </c>
      <c r="AC157" s="2" t="s">
        <v>1211</v>
      </c>
      <c r="AD157" s="4">
        <v>65</v>
      </c>
      <c r="AE157" s="4">
        <v>155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2</v>
      </c>
      <c r="AQ157" s="8">
        <v>122.24</v>
      </c>
      <c r="AR157" s="4"/>
      <c r="AS157" s="8"/>
      <c r="AT157" s="7"/>
      <c r="AU157" s="7"/>
      <c r="AV157" s="4">
        <v>4</v>
      </c>
      <c r="AW157" s="8">
        <v>274.64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0.4451</v>
      </c>
      <c r="BC157" s="4">
        <v>4</v>
      </c>
      <c r="BD157" s="8">
        <v>274.64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>
        <v>1</v>
      </c>
      <c r="BJ157" s="4">
        <v>2</v>
      </c>
      <c r="BK157" s="8">
        <v>122.24</v>
      </c>
      <c r="BL157" s="2" t="s">
        <v>20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231</v>
      </c>
      <c r="BV157" s="2" t="s">
        <v>199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593</v>
      </c>
      <c r="CH157" s="2" t="s">
        <v>199</v>
      </c>
      <c r="CI157" s="2" t="s">
        <v>202</v>
      </c>
      <c r="CJ157" s="2" t="s">
        <v>202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924</v>
      </c>
      <c r="CV157" s="2" t="s">
        <v>2020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199</v>
      </c>
      <c r="DG157" s="2" t="s">
        <v>925</v>
      </c>
      <c r="DH157" s="2" t="s">
        <v>2021</v>
      </c>
      <c r="DI157" s="2" t="s">
        <v>214</v>
      </c>
      <c r="DJ157" s="2" t="s">
        <v>202</v>
      </c>
      <c r="DK157" s="4">
        <v>2</v>
      </c>
      <c r="DL157" s="8">
        <v>122.24</v>
      </c>
      <c r="DM157" s="4"/>
      <c r="DN157" s="8"/>
      <c r="DO157" s="7"/>
      <c r="DP157" s="7"/>
      <c r="DQ157" s="2" t="s">
        <v>212</v>
      </c>
      <c r="DR157" s="2" t="s">
        <v>199</v>
      </c>
      <c r="DS157" s="2" t="s">
        <v>925</v>
      </c>
      <c r="DT157" s="2" t="s">
        <v>1213</v>
      </c>
      <c r="DU157" s="2" t="s">
        <v>214</v>
      </c>
      <c r="DV157" s="2" t="s">
        <v>202</v>
      </c>
      <c r="DW157" s="4"/>
      <c r="DX157" s="8"/>
      <c r="DY157" s="4"/>
      <c r="DZ157" s="8"/>
      <c r="EA157" s="7"/>
      <c r="EB157" s="7"/>
      <c r="EC157" s="2" t="s">
        <v>212</v>
      </c>
      <c r="ED157" s="2" t="s">
        <v>199</v>
      </c>
      <c r="EE157" s="2" t="s">
        <v>1214</v>
      </c>
      <c r="EF157" s="2" t="s">
        <v>1210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1214</v>
      </c>
      <c r="ER157" s="2" t="s">
        <v>366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1214</v>
      </c>
      <c r="FD157" s="2" t="s">
        <v>1213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199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1214</v>
      </c>
      <c r="GB157" s="2" t="s">
        <v>1707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231</v>
      </c>
      <c r="GL157" s="2" t="s">
        <v>199</v>
      </c>
      <c r="GM157" s="2" t="s">
        <v>202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253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1214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253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253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231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253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242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202</v>
      </c>
      <c r="KD157" s="2" t="s">
        <v>202</v>
      </c>
      <c r="KE157" s="2" t="s">
        <v>202</v>
      </c>
      <c r="KF157" s="2" t="s">
        <v>202</v>
      </c>
      <c r="KG157" s="2" t="s">
        <v>202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253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253</v>
      </c>
      <c r="LB157" s="2" t="s">
        <v>199</v>
      </c>
      <c r="LC157" s="2" t="s">
        <v>202</v>
      </c>
      <c r="LD157" s="2" t="s">
        <v>202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253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231</v>
      </c>
      <c r="LZ157" s="2" t="s">
        <v>199</v>
      </c>
      <c r="MA157" s="2" t="s">
        <v>202</v>
      </c>
      <c r="MB157" s="2" t="s">
        <v>202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253</v>
      </c>
      <c r="ML157" s="2" t="s">
        <v>199</v>
      </c>
      <c r="MM157" s="2" t="s">
        <v>202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253</v>
      </c>
      <c r="MX157" s="2" t="s">
        <v>199</v>
      </c>
      <c r="MY157" s="2" t="s">
        <v>202</v>
      </c>
      <c r="MZ157" s="2" t="s">
        <v>202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202</v>
      </c>
      <c r="NJ157" s="2" t="s">
        <v>202</v>
      </c>
      <c r="NK157" s="2" t="s">
        <v>202</v>
      </c>
      <c r="NL157" s="2" t="s">
        <v>202</v>
      </c>
      <c r="NM157" s="2" t="s">
        <v>202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253</v>
      </c>
      <c r="NV157" s="2" t="s">
        <v>199</v>
      </c>
      <c r="NW157" s="2" t="s">
        <v>202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253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231</v>
      </c>
      <c r="OT157" s="2" t="s">
        <v>199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202</v>
      </c>
      <c r="PF157" s="2" t="s">
        <v>202</v>
      </c>
      <c r="PG157" s="2" t="s">
        <v>202</v>
      </c>
      <c r="PH157" s="2" t="s">
        <v>202</v>
      </c>
      <c r="PI157" s="2" t="s">
        <v>202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202</v>
      </c>
      <c r="PR157" s="2" t="s">
        <v>202</v>
      </c>
      <c r="PS157" s="2" t="s">
        <v>202</v>
      </c>
      <c r="PT157" s="2" t="s">
        <v>202</v>
      </c>
      <c r="PU157" s="2" t="s">
        <v>202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253</v>
      </c>
      <c r="QD157" s="2" t="s">
        <v>199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202</v>
      </c>
      <c r="QP157" s="2" t="s">
        <v>202</v>
      </c>
      <c r="QQ157" s="2" t="s">
        <v>202</v>
      </c>
      <c r="QR157" s="2" t="s">
        <v>202</v>
      </c>
      <c r="QS157" s="2" t="s">
        <v>202</v>
      </c>
      <c r="QT157" s="2" t="s">
        <v>202</v>
      </c>
      <c r="QU157" s="4">
        <v>25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>
        <v>65</v>
      </c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>
        <v>90</v>
      </c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2022</v>
      </c>
      <c r="B158" s="2" t="s">
        <v>191</v>
      </c>
      <c r="C158" s="2" t="s">
        <v>192</v>
      </c>
      <c r="D158" s="2" t="s">
        <v>1659</v>
      </c>
      <c r="E158" s="2" t="s">
        <v>1660</v>
      </c>
      <c r="F158" s="2" t="s">
        <v>1205</v>
      </c>
      <c r="G158" s="2" t="s">
        <v>1205</v>
      </c>
      <c r="H158" s="2" t="s">
        <v>1205</v>
      </c>
      <c r="I158" s="2" t="s">
        <v>2019</v>
      </c>
      <c r="J158" s="2" t="s">
        <v>256</v>
      </c>
      <c r="K158" s="2" t="s">
        <v>1207</v>
      </c>
      <c r="L158" s="3">
        <v>67.2</v>
      </c>
      <c r="M158" s="3">
        <v>70.56</v>
      </c>
      <c r="N158" s="3">
        <v>139.99</v>
      </c>
      <c r="O158" s="2" t="s">
        <v>199</v>
      </c>
      <c r="P158" s="2" t="s">
        <v>490</v>
      </c>
      <c r="Q158" s="2" t="s">
        <v>201</v>
      </c>
      <c r="R158" s="2" t="s">
        <v>202</v>
      </c>
      <c r="S158" s="2" t="s">
        <v>1208</v>
      </c>
      <c r="T158" s="2" t="s">
        <v>204</v>
      </c>
      <c r="U158" s="2" t="s">
        <v>205</v>
      </c>
      <c r="V158" s="2" t="s">
        <v>1209</v>
      </c>
      <c r="W158" s="2" t="s">
        <v>871</v>
      </c>
      <c r="X158" s="2" t="s">
        <v>703</v>
      </c>
      <c r="Y158" s="2" t="s">
        <v>1210</v>
      </c>
      <c r="Z158" s="4">
        <v>48</v>
      </c>
      <c r="AA158" s="4">
        <f>=ROUNDDOWN(12,0)</f>
      </c>
      <c r="AB158" s="5">
        <v>4</v>
      </c>
      <c r="AC158" s="2" t="s">
        <v>1211</v>
      </c>
      <c r="AD158" s="4">
        <v>45</v>
      </c>
      <c r="AE158" s="4">
        <v>140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2</v>
      </c>
      <c r="AQ158" s="8">
        <v>152.4</v>
      </c>
      <c r="AR158" s="4"/>
      <c r="AS158" s="8"/>
      <c r="AT158" s="7"/>
      <c r="AU158" s="7"/>
      <c r="AV158" s="4" t="s">
        <v>202</v>
      </c>
      <c r="AW158" s="8" t="s">
        <v>202</v>
      </c>
      <c r="AX158" s="4" t="s">
        <v>202</v>
      </c>
      <c r="AY158" s="8" t="s">
        <v>202</v>
      </c>
      <c r="AZ158" s="7" t="s">
        <v>202</v>
      </c>
      <c r="BA158" s="7" t="s">
        <v>202</v>
      </c>
      <c r="BB158" s="7">
        <v>0.5549</v>
      </c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 t="s">
        <v>202</v>
      </c>
      <c r="BJ158" s="4">
        <v>2</v>
      </c>
      <c r="BK158" s="8">
        <v>152.4</v>
      </c>
      <c r="BL158" s="2" t="s">
        <v>2023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231</v>
      </c>
      <c r="BV158" s="2" t="s">
        <v>199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593</v>
      </c>
      <c r="CH158" s="2" t="s">
        <v>199</v>
      </c>
      <c r="CI158" s="2" t="s">
        <v>202</v>
      </c>
      <c r="CJ158" s="2" t="s">
        <v>202</v>
      </c>
      <c r="CK158" s="2" t="s">
        <v>214</v>
      </c>
      <c r="CL158" s="2" t="s">
        <v>202</v>
      </c>
      <c r="CM158" s="4"/>
      <c r="CN158" s="8"/>
      <c r="CO158" s="4"/>
      <c r="CP158" s="8"/>
      <c r="CQ158" s="7"/>
      <c r="CR158" s="7"/>
      <c r="CS158" s="2" t="s">
        <v>212</v>
      </c>
      <c r="CT158" s="2" t="s">
        <v>199</v>
      </c>
      <c r="CU158" s="2" t="s">
        <v>924</v>
      </c>
      <c r="CV158" s="2" t="s">
        <v>1898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199</v>
      </c>
      <c r="DG158" s="2" t="s">
        <v>925</v>
      </c>
      <c r="DH158" s="2" t="s">
        <v>2024</v>
      </c>
      <c r="DI158" s="2" t="s">
        <v>214</v>
      </c>
      <c r="DJ158" s="2" t="s">
        <v>202</v>
      </c>
      <c r="DK158" s="4">
        <v>1</v>
      </c>
      <c r="DL158" s="8">
        <v>76.2</v>
      </c>
      <c r="DM158" s="4"/>
      <c r="DN158" s="8"/>
      <c r="DO158" s="7"/>
      <c r="DP158" s="7"/>
      <c r="DQ158" s="2" t="s">
        <v>212</v>
      </c>
      <c r="DR158" s="2" t="s">
        <v>199</v>
      </c>
      <c r="DS158" s="2" t="s">
        <v>925</v>
      </c>
      <c r="DT158" s="2" t="s">
        <v>1749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1214</v>
      </c>
      <c r="EF158" s="2" t="s">
        <v>1216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1214</v>
      </c>
      <c r="ER158" s="2" t="s">
        <v>929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199</v>
      </c>
      <c r="FC158" s="2" t="s">
        <v>1214</v>
      </c>
      <c r="FD158" s="2" t="s">
        <v>1707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199</v>
      </c>
      <c r="FO158" s="2" t="s">
        <v>202</v>
      </c>
      <c r="FP158" s="2" t="s">
        <v>202</v>
      </c>
      <c r="FQ158" s="2" t="s">
        <v>214</v>
      </c>
      <c r="FR158" s="2" t="s">
        <v>202</v>
      </c>
      <c r="FS158" s="4">
        <v>1</v>
      </c>
      <c r="FT158" s="8">
        <v>76.2</v>
      </c>
      <c r="FU158" s="4"/>
      <c r="FV158" s="8"/>
      <c r="FW158" s="7"/>
      <c r="FX158" s="7"/>
      <c r="FY158" s="2" t="s">
        <v>212</v>
      </c>
      <c r="FZ158" s="2" t="s">
        <v>199</v>
      </c>
      <c r="GA158" s="2" t="s">
        <v>1214</v>
      </c>
      <c r="GB158" s="2" t="s">
        <v>2025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231</v>
      </c>
      <c r="GL158" s="2" t="s">
        <v>199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253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199</v>
      </c>
      <c r="HK158" s="2" t="s">
        <v>1214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253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253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231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253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242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202</v>
      </c>
      <c r="KD158" s="2" t="s">
        <v>202</v>
      </c>
      <c r="KE158" s="2" t="s">
        <v>202</v>
      </c>
      <c r="KF158" s="2" t="s">
        <v>202</v>
      </c>
      <c r="KG158" s="2" t="s">
        <v>202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253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253</v>
      </c>
      <c r="LB158" s="2" t="s">
        <v>199</v>
      </c>
      <c r="LC158" s="2" t="s">
        <v>202</v>
      </c>
      <c r="LD158" s="2" t="s">
        <v>202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253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231</v>
      </c>
      <c r="LZ158" s="2" t="s">
        <v>199</v>
      </c>
      <c r="MA158" s="2" t="s">
        <v>202</v>
      </c>
      <c r="MB158" s="2" t="s">
        <v>202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253</v>
      </c>
      <c r="ML158" s="2" t="s">
        <v>199</v>
      </c>
      <c r="MM158" s="2" t="s">
        <v>202</v>
      </c>
      <c r="MN158" s="2" t="s">
        <v>202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253</v>
      </c>
      <c r="MX158" s="2" t="s">
        <v>199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202</v>
      </c>
      <c r="NK158" s="2" t="s">
        <v>202</v>
      </c>
      <c r="NL158" s="2" t="s">
        <v>202</v>
      </c>
      <c r="NM158" s="2" t="s">
        <v>202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253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253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231</v>
      </c>
      <c r="OT158" s="2" t="s">
        <v>199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202</v>
      </c>
      <c r="PF158" s="2" t="s">
        <v>202</v>
      </c>
      <c r="PG158" s="2" t="s">
        <v>202</v>
      </c>
      <c r="PH158" s="2" t="s">
        <v>202</v>
      </c>
      <c r="PI158" s="2" t="s">
        <v>202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202</v>
      </c>
      <c r="PR158" s="2" t="s">
        <v>202</v>
      </c>
      <c r="PS158" s="2" t="s">
        <v>202</v>
      </c>
      <c r="PT158" s="2" t="s">
        <v>202</v>
      </c>
      <c r="PU158" s="2" t="s">
        <v>202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253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202</v>
      </c>
      <c r="QP158" s="2" t="s">
        <v>202</v>
      </c>
      <c r="QQ158" s="2" t="s">
        <v>202</v>
      </c>
      <c r="QR158" s="2" t="s">
        <v>202</v>
      </c>
      <c r="QS158" s="2" t="s">
        <v>202</v>
      </c>
      <c r="QT158" s="2" t="s">
        <v>202</v>
      </c>
      <c r="QU158" s="4">
        <v>48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45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>
        <v>95</v>
      </c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2026</v>
      </c>
      <c r="B159" s="2" t="s">
        <v>191</v>
      </c>
      <c r="C159" s="2" t="s">
        <v>192</v>
      </c>
      <c r="D159" s="2" t="s">
        <v>1659</v>
      </c>
      <c r="E159" s="2" t="s">
        <v>1660</v>
      </c>
      <c r="F159" s="2" t="s">
        <v>1306</v>
      </c>
      <c r="G159" s="2" t="s">
        <v>1306</v>
      </c>
      <c r="H159" s="2" t="s">
        <v>1306</v>
      </c>
      <c r="I159" s="2" t="s">
        <v>2027</v>
      </c>
      <c r="J159" s="2" t="s">
        <v>197</v>
      </c>
      <c r="K159" s="2" t="s">
        <v>1308</v>
      </c>
      <c r="L159" s="3">
        <v>58.8</v>
      </c>
      <c r="M159" s="3">
        <v>61.74</v>
      </c>
      <c r="N159" s="3">
        <v>119.99</v>
      </c>
      <c r="O159" s="2" t="s">
        <v>530</v>
      </c>
      <c r="P159" s="2" t="s">
        <v>394</v>
      </c>
      <c r="Q159" s="2" t="s">
        <v>201</v>
      </c>
      <c r="R159" s="2" t="s">
        <v>202</v>
      </c>
      <c r="S159" s="2" t="s">
        <v>1309</v>
      </c>
      <c r="T159" s="2" t="s">
        <v>204</v>
      </c>
      <c r="U159" s="2" t="s">
        <v>205</v>
      </c>
      <c r="V159" s="2" t="s">
        <v>941</v>
      </c>
      <c r="W159" s="2" t="s">
        <v>207</v>
      </c>
      <c r="X159" s="2" t="s">
        <v>703</v>
      </c>
      <c r="Y159" s="2" t="s">
        <v>1310</v>
      </c>
      <c r="Z159" s="4"/>
      <c r="AA159" s="4">
        <f>=ROUNDDOWN({0},0)</f>
      </c>
      <c r="AB159" s="5"/>
      <c r="AC159" s="2" t="s">
        <v>202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/>
      <c r="AQ159" s="8"/>
      <c r="AR159" s="4">
        <v>3</v>
      </c>
      <c r="AS159" s="8">
        <v>192.34</v>
      </c>
      <c r="AT159" s="7">
        <v>-1</v>
      </c>
      <c r="AU159" s="7">
        <v>-1</v>
      </c>
      <c r="AV159" s="4">
        <v>2</v>
      </c>
      <c r="AW159" s="8">
        <v>150.97</v>
      </c>
      <c r="AX159" s="4">
        <v>6</v>
      </c>
      <c r="AY159" s="8">
        <v>452.44</v>
      </c>
      <c r="AZ159" s="7">
        <v>-0.6667</v>
      </c>
      <c r="BA159" s="7">
        <v>-0.6663</v>
      </c>
      <c r="BB159" s="7"/>
      <c r="BC159" s="4">
        <v>2</v>
      </c>
      <c r="BD159" s="8">
        <v>150.97</v>
      </c>
      <c r="BE159" s="4">
        <v>6</v>
      </c>
      <c r="BF159" s="8">
        <v>452.44</v>
      </c>
      <c r="BG159" s="7">
        <v>-0.6667</v>
      </c>
      <c r="BH159" s="7">
        <v>-0.6663</v>
      </c>
      <c r="BI159" s="7">
        <v>1</v>
      </c>
      <c r="BJ159" s="4"/>
      <c r="BK159" s="8"/>
      <c r="BL159" s="2" t="s">
        <v>2028</v>
      </c>
      <c r="BM159" s="7"/>
      <c r="BN159" s="7"/>
      <c r="BO159" s="4"/>
      <c r="BP159" s="8"/>
      <c r="BQ159" s="4">
        <v>1</v>
      </c>
      <c r="BR159" s="8">
        <v>67.62</v>
      </c>
      <c r="BS159" s="7">
        <v>-1</v>
      </c>
      <c r="BT159" s="7">
        <v>-1</v>
      </c>
      <c r="BU159" s="2" t="s">
        <v>212</v>
      </c>
      <c r="BV159" s="2" t="s">
        <v>235</v>
      </c>
      <c r="BW159" s="2" t="s">
        <v>202</v>
      </c>
      <c r="BX159" s="2" t="s">
        <v>1907</v>
      </c>
      <c r="BY159" s="2" t="s">
        <v>214</v>
      </c>
      <c r="BZ159" s="2" t="s">
        <v>202</v>
      </c>
      <c r="CA159" s="4"/>
      <c r="CB159" s="8"/>
      <c r="CC159" s="4">
        <v>1</v>
      </c>
      <c r="CD159" s="8">
        <v>69.15</v>
      </c>
      <c r="CE159" s="7">
        <v>-1</v>
      </c>
      <c r="CF159" s="7">
        <v>-1</v>
      </c>
      <c r="CG159" s="2" t="s">
        <v>212</v>
      </c>
      <c r="CH159" s="2" t="s">
        <v>235</v>
      </c>
      <c r="CI159" s="2" t="s">
        <v>349</v>
      </c>
      <c r="CJ159" s="2" t="s">
        <v>1956</v>
      </c>
      <c r="CK159" s="2" t="s">
        <v>509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235</v>
      </c>
      <c r="CU159" s="2" t="s">
        <v>359</v>
      </c>
      <c r="CV159" s="2" t="s">
        <v>351</v>
      </c>
      <c r="CW159" s="2" t="s">
        <v>214</v>
      </c>
      <c r="CX159" s="2" t="s">
        <v>202</v>
      </c>
      <c r="CY159" s="4"/>
      <c r="CZ159" s="8"/>
      <c r="DA159" s="4">
        <v>1</v>
      </c>
      <c r="DB159" s="8">
        <v>55.57</v>
      </c>
      <c r="DC159" s="7">
        <v>-1</v>
      </c>
      <c r="DD159" s="7">
        <v>-1</v>
      </c>
      <c r="DE159" s="2" t="s">
        <v>212</v>
      </c>
      <c r="DF159" s="2" t="s">
        <v>235</v>
      </c>
      <c r="DG159" s="2" t="s">
        <v>784</v>
      </c>
      <c r="DH159" s="2" t="s">
        <v>511</v>
      </c>
      <c r="DI159" s="2" t="s">
        <v>509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235</v>
      </c>
      <c r="DS159" s="2" t="s">
        <v>784</v>
      </c>
      <c r="DT159" s="2" t="s">
        <v>2011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235</v>
      </c>
      <c r="EE159" s="2" t="s">
        <v>1313</v>
      </c>
      <c r="EF159" s="2" t="s">
        <v>1951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235</v>
      </c>
      <c r="EQ159" s="2" t="s">
        <v>784</v>
      </c>
      <c r="ER159" s="2" t="s">
        <v>774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235</v>
      </c>
      <c r="FC159" s="2" t="s">
        <v>1314</v>
      </c>
      <c r="FD159" s="2" t="s">
        <v>1696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235</v>
      </c>
      <c r="FO159" s="2" t="s">
        <v>202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235</v>
      </c>
      <c r="GA159" s="2" t="s">
        <v>1090</v>
      </c>
      <c r="GB159" s="2" t="s">
        <v>1737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231</v>
      </c>
      <c r="GL159" s="2" t="s">
        <v>235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253</v>
      </c>
      <c r="GX159" s="2" t="s">
        <v>235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235</v>
      </c>
      <c r="HK159" s="2" t="s">
        <v>784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253</v>
      </c>
      <c r="HV159" s="2" t="s">
        <v>235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253</v>
      </c>
      <c r="IH159" s="2" t="s">
        <v>235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212</v>
      </c>
      <c r="IT159" s="2" t="s">
        <v>235</v>
      </c>
      <c r="IU159" s="2" t="s">
        <v>370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253</v>
      </c>
      <c r="JF159" s="2" t="s">
        <v>235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242</v>
      </c>
      <c r="JR159" s="2" t="s">
        <v>235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202</v>
      </c>
      <c r="KD159" s="2" t="s">
        <v>202</v>
      </c>
      <c r="KE159" s="2" t="s">
        <v>202</v>
      </c>
      <c r="KF159" s="2" t="s">
        <v>202</v>
      </c>
      <c r="KG159" s="2" t="s">
        <v>202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235</v>
      </c>
      <c r="KQ159" s="2" t="s">
        <v>373</v>
      </c>
      <c r="KR159" s="2" t="s">
        <v>1810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235</v>
      </c>
      <c r="LC159" s="2" t="s">
        <v>408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253</v>
      </c>
      <c r="LN159" s="2" t="s">
        <v>235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231</v>
      </c>
      <c r="LZ159" s="2" t="s">
        <v>235</v>
      </c>
      <c r="MA159" s="2" t="s">
        <v>202</v>
      </c>
      <c r="MB159" s="2" t="s">
        <v>202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253</v>
      </c>
      <c r="ML159" s="2" t="s">
        <v>235</v>
      </c>
      <c r="MM159" s="2" t="s">
        <v>202</v>
      </c>
      <c r="MN159" s="2" t="s">
        <v>202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253</v>
      </c>
      <c r="MX159" s="2" t="s">
        <v>235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212</v>
      </c>
      <c r="NJ159" s="2" t="s">
        <v>235</v>
      </c>
      <c r="NK159" s="2" t="s">
        <v>305</v>
      </c>
      <c r="NL159" s="2" t="s">
        <v>2029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253</v>
      </c>
      <c r="NV159" s="2" t="s">
        <v>235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253</v>
      </c>
      <c r="OH159" s="2" t="s">
        <v>235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253</v>
      </c>
      <c r="OT159" s="2" t="s">
        <v>235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242</v>
      </c>
      <c r="PF159" s="2" t="s">
        <v>235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202</v>
      </c>
      <c r="PR159" s="2" t="s">
        <v>202</v>
      </c>
      <c r="PS159" s="2" t="s">
        <v>202</v>
      </c>
      <c r="PT159" s="2" t="s">
        <v>202</v>
      </c>
      <c r="PU159" s="2" t="s">
        <v>202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253</v>
      </c>
      <c r="QD159" s="2" t="s">
        <v>235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202</v>
      </c>
      <c r="QP159" s="2" t="s">
        <v>202</v>
      </c>
      <c r="QQ159" s="2" t="s">
        <v>202</v>
      </c>
      <c r="QR159" s="2" t="s">
        <v>202</v>
      </c>
      <c r="QS159" s="2" t="s">
        <v>202</v>
      </c>
      <c r="QT159" s="2" t="s">
        <v>202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2030</v>
      </c>
      <c r="B160" s="2" t="s">
        <v>191</v>
      </c>
      <c r="C160" s="2" t="s">
        <v>192</v>
      </c>
      <c r="D160" s="2" t="s">
        <v>1659</v>
      </c>
      <c r="E160" s="2" t="s">
        <v>1660</v>
      </c>
      <c r="F160" s="2" t="s">
        <v>1306</v>
      </c>
      <c r="G160" s="2" t="s">
        <v>1306</v>
      </c>
      <c r="H160" s="2" t="s">
        <v>1306</v>
      </c>
      <c r="I160" s="2" t="s">
        <v>2027</v>
      </c>
      <c r="J160" s="2" t="s">
        <v>256</v>
      </c>
      <c r="K160" s="2" t="s">
        <v>1308</v>
      </c>
      <c r="L160" s="3">
        <v>73.5</v>
      </c>
      <c r="M160" s="3">
        <v>77.18</v>
      </c>
      <c r="N160" s="3">
        <v>149.99</v>
      </c>
      <c r="O160" s="2" t="s">
        <v>530</v>
      </c>
      <c r="P160" s="2" t="s">
        <v>394</v>
      </c>
      <c r="Q160" s="2" t="s">
        <v>201</v>
      </c>
      <c r="R160" s="2" t="s">
        <v>202</v>
      </c>
      <c r="S160" s="2" t="s">
        <v>1309</v>
      </c>
      <c r="T160" s="2" t="s">
        <v>204</v>
      </c>
      <c r="U160" s="2" t="s">
        <v>205</v>
      </c>
      <c r="V160" s="2" t="s">
        <v>941</v>
      </c>
      <c r="W160" s="2" t="s">
        <v>207</v>
      </c>
      <c r="X160" s="2" t="s">
        <v>703</v>
      </c>
      <c r="Y160" s="2" t="s">
        <v>1310</v>
      </c>
      <c r="Z160" s="4">
        <v>27</v>
      </c>
      <c r="AA160" s="4">
        <f>=ROUNDDOWN(20.7692307692308,0)</f>
      </c>
      <c r="AB160" s="5">
        <v>1.3</v>
      </c>
      <c r="AC160" s="2" t="s">
        <v>202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2</v>
      </c>
      <c r="AQ160" s="8">
        <v>150.97</v>
      </c>
      <c r="AR160" s="4">
        <v>3</v>
      </c>
      <c r="AS160" s="8">
        <v>260.1</v>
      </c>
      <c r="AT160" s="7">
        <v>-0.3333</v>
      </c>
      <c r="AU160" s="7">
        <v>-0.4196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1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2</v>
      </c>
      <c r="BK160" s="8">
        <v>150.97</v>
      </c>
      <c r="BL160" s="2" t="s">
        <v>2031</v>
      </c>
      <c r="BM160" s="7">
        <v>1</v>
      </c>
      <c r="BN160" s="7">
        <v>1</v>
      </c>
      <c r="BO160" s="4">
        <v>1</v>
      </c>
      <c r="BP160" s="8">
        <v>67.62</v>
      </c>
      <c r="BQ160" s="4"/>
      <c r="BR160" s="8"/>
      <c r="BS160" s="7"/>
      <c r="BT160" s="7"/>
      <c r="BU160" s="2" t="s">
        <v>212</v>
      </c>
      <c r="BV160" s="2" t="s">
        <v>199</v>
      </c>
      <c r="BW160" s="2" t="s">
        <v>202</v>
      </c>
      <c r="BX160" s="2" t="s">
        <v>1907</v>
      </c>
      <c r="BY160" s="2" t="s">
        <v>214</v>
      </c>
      <c r="BZ160" s="2" t="s">
        <v>202</v>
      </c>
      <c r="CA160" s="4"/>
      <c r="CB160" s="8"/>
      <c r="CC160" s="4">
        <v>2</v>
      </c>
      <c r="CD160" s="8">
        <v>172.88</v>
      </c>
      <c r="CE160" s="7">
        <v>-1</v>
      </c>
      <c r="CF160" s="7">
        <v>-1</v>
      </c>
      <c r="CG160" s="2" t="s">
        <v>212</v>
      </c>
      <c r="CH160" s="2" t="s">
        <v>199</v>
      </c>
      <c r="CI160" s="2" t="s">
        <v>349</v>
      </c>
      <c r="CJ160" s="2" t="s">
        <v>2032</v>
      </c>
      <c r="CK160" s="2" t="s">
        <v>214</v>
      </c>
      <c r="CL160" s="2" t="s">
        <v>202</v>
      </c>
      <c r="CM160" s="4">
        <v>1</v>
      </c>
      <c r="CN160" s="8">
        <v>83.35</v>
      </c>
      <c r="CO160" s="4"/>
      <c r="CP160" s="8"/>
      <c r="CQ160" s="7"/>
      <c r="CR160" s="7"/>
      <c r="CS160" s="2" t="s">
        <v>212</v>
      </c>
      <c r="CT160" s="2" t="s">
        <v>199</v>
      </c>
      <c r="CU160" s="2" t="s">
        <v>359</v>
      </c>
      <c r="CV160" s="2" t="s">
        <v>798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212</v>
      </c>
      <c r="DF160" s="2" t="s">
        <v>199</v>
      </c>
      <c r="DG160" s="2" t="s">
        <v>784</v>
      </c>
      <c r="DH160" s="2" t="s">
        <v>2033</v>
      </c>
      <c r="DI160" s="2" t="s">
        <v>509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199</v>
      </c>
      <c r="DS160" s="2" t="s">
        <v>784</v>
      </c>
      <c r="DT160" s="2" t="s">
        <v>1689</v>
      </c>
      <c r="DU160" s="2" t="s">
        <v>214</v>
      </c>
      <c r="DV160" s="2" t="s">
        <v>202</v>
      </c>
      <c r="DW160" s="4"/>
      <c r="DX160" s="8"/>
      <c r="DY160" s="4">
        <v>1</v>
      </c>
      <c r="DZ160" s="8">
        <v>87.22</v>
      </c>
      <c r="EA160" s="7">
        <v>-1</v>
      </c>
      <c r="EB160" s="7">
        <v>-1</v>
      </c>
      <c r="EC160" s="2" t="s">
        <v>212</v>
      </c>
      <c r="ED160" s="2" t="s">
        <v>199</v>
      </c>
      <c r="EE160" s="2" t="s">
        <v>1313</v>
      </c>
      <c r="EF160" s="2" t="s">
        <v>2034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784</v>
      </c>
      <c r="ER160" s="2" t="s">
        <v>202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1314</v>
      </c>
      <c r="FD160" s="2" t="s">
        <v>845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231</v>
      </c>
      <c r="FN160" s="2" t="s">
        <v>199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199</v>
      </c>
      <c r="GA160" s="2" t="s">
        <v>1090</v>
      </c>
      <c r="GB160" s="2" t="s">
        <v>2035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231</v>
      </c>
      <c r="GL160" s="2" t="s">
        <v>199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253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212</v>
      </c>
      <c r="HJ160" s="2" t="s">
        <v>199</v>
      </c>
      <c r="HK160" s="2" t="s">
        <v>784</v>
      </c>
      <c r="HL160" s="2" t="s">
        <v>1920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253</v>
      </c>
      <c r="HV160" s="2" t="s">
        <v>199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253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212</v>
      </c>
      <c r="IT160" s="2" t="s">
        <v>199</v>
      </c>
      <c r="IU160" s="2" t="s">
        <v>370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253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242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202</v>
      </c>
      <c r="KD160" s="2" t="s">
        <v>202</v>
      </c>
      <c r="KE160" s="2" t="s">
        <v>202</v>
      </c>
      <c r="KF160" s="2" t="s">
        <v>202</v>
      </c>
      <c r="KG160" s="2" t="s">
        <v>202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235</v>
      </c>
      <c r="KQ160" s="2" t="s">
        <v>373</v>
      </c>
      <c r="KR160" s="2" t="s">
        <v>2036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235</v>
      </c>
      <c r="LC160" s="2" t="s">
        <v>408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253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231</v>
      </c>
      <c r="LZ160" s="2" t="s">
        <v>199</v>
      </c>
      <c r="MA160" s="2" t="s">
        <v>202</v>
      </c>
      <c r="MB160" s="2" t="s">
        <v>202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253</v>
      </c>
      <c r="ML160" s="2" t="s">
        <v>199</v>
      </c>
      <c r="MM160" s="2" t="s">
        <v>202</v>
      </c>
      <c r="MN160" s="2" t="s">
        <v>202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253</v>
      </c>
      <c r="MX160" s="2" t="s">
        <v>199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212</v>
      </c>
      <c r="NJ160" s="2" t="s">
        <v>250</v>
      </c>
      <c r="NK160" s="2" t="s">
        <v>305</v>
      </c>
      <c r="NL160" s="2" t="s">
        <v>536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253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253</v>
      </c>
      <c r="OH160" s="2" t="s">
        <v>199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253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242</v>
      </c>
      <c r="PF160" s="2" t="s">
        <v>199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202</v>
      </c>
      <c r="PR160" s="2" t="s">
        <v>202</v>
      </c>
      <c r="PS160" s="2" t="s">
        <v>202</v>
      </c>
      <c r="PT160" s="2" t="s">
        <v>202</v>
      </c>
      <c r="PU160" s="2" t="s">
        <v>202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253</v>
      </c>
      <c r="QD160" s="2" t="s">
        <v>199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202</v>
      </c>
      <c r="QP160" s="2" t="s">
        <v>202</v>
      </c>
      <c r="QQ160" s="2" t="s">
        <v>202</v>
      </c>
      <c r="QR160" s="2" t="s">
        <v>202</v>
      </c>
      <c r="QS160" s="2" t="s">
        <v>202</v>
      </c>
      <c r="QT160" s="2" t="s">
        <v>202</v>
      </c>
      <c r="QU160" s="4">
        <v>27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2037</v>
      </c>
      <c r="B161" s="2" t="s">
        <v>191</v>
      </c>
      <c r="C161" s="2" t="s">
        <v>192</v>
      </c>
      <c r="D161" s="2" t="s">
        <v>1659</v>
      </c>
      <c r="E161" s="2" t="s">
        <v>1660</v>
      </c>
      <c r="F161" s="2" t="s">
        <v>1323</v>
      </c>
      <c r="G161" s="2" t="s">
        <v>1323</v>
      </c>
      <c r="H161" s="2" t="s">
        <v>1323</v>
      </c>
      <c r="I161" s="2" t="s">
        <v>2038</v>
      </c>
      <c r="J161" s="2" t="s">
        <v>197</v>
      </c>
      <c r="K161" s="2" t="s">
        <v>1325</v>
      </c>
      <c r="L161" s="3">
        <v>58.8</v>
      </c>
      <c r="M161" s="3">
        <v>61.73</v>
      </c>
      <c r="N161" s="3">
        <v>119.99</v>
      </c>
      <c r="O161" s="2" t="s">
        <v>1109</v>
      </c>
      <c r="P161" s="2" t="s">
        <v>394</v>
      </c>
      <c r="Q161" s="2" t="s">
        <v>201</v>
      </c>
      <c r="R161" s="2" t="s">
        <v>202</v>
      </c>
      <c r="S161" s="2" t="s">
        <v>1326</v>
      </c>
      <c r="T161" s="2" t="s">
        <v>204</v>
      </c>
      <c r="U161" s="2" t="s">
        <v>205</v>
      </c>
      <c r="V161" s="2" t="s">
        <v>1150</v>
      </c>
      <c r="W161" s="2" t="s">
        <v>702</v>
      </c>
      <c r="X161" s="2" t="s">
        <v>703</v>
      </c>
      <c r="Y161" s="2" t="s">
        <v>1327</v>
      </c>
      <c r="Z161" s="4">
        <v>51</v>
      </c>
      <c r="AA161" s="4">
        <f>=ROUNDDOWN(17,0)</f>
      </c>
      <c r="AB161" s="5">
        <v>3</v>
      </c>
      <c r="AC161" s="2" t="s">
        <v>202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1</v>
      </c>
      <c r="AQ161" s="8">
        <v>64.83</v>
      </c>
      <c r="AR161" s="4">
        <v>1</v>
      </c>
      <c r="AS161" s="8">
        <v>64.83</v>
      </c>
      <c r="AT161" s="7"/>
      <c r="AU161" s="7"/>
      <c r="AV161" s="4">
        <v>1</v>
      </c>
      <c r="AW161" s="8">
        <v>64.83</v>
      </c>
      <c r="AX161" s="4">
        <v>1</v>
      </c>
      <c r="AY161" s="8">
        <v>64.83</v>
      </c>
      <c r="AZ161" s="7"/>
      <c r="BA161" s="7"/>
      <c r="BB161" s="7">
        <v>1</v>
      </c>
      <c r="BC161" s="4">
        <v>1</v>
      </c>
      <c r="BD161" s="8">
        <v>64.83</v>
      </c>
      <c r="BE161" s="4">
        <v>6</v>
      </c>
      <c r="BF161" s="8">
        <v>378.19</v>
      </c>
      <c r="BG161" s="7">
        <v>-0.8333</v>
      </c>
      <c r="BH161" s="7">
        <v>-0.8286</v>
      </c>
      <c r="BI161" s="7">
        <v>1</v>
      </c>
      <c r="BJ161" s="4">
        <v>1</v>
      </c>
      <c r="BK161" s="8">
        <v>64.83</v>
      </c>
      <c r="BL161" s="2" t="s">
        <v>23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744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199</v>
      </c>
      <c r="CI161" s="2" t="s">
        <v>535</v>
      </c>
      <c r="CJ161" s="2" t="s">
        <v>202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199</v>
      </c>
      <c r="CU161" s="2" t="s">
        <v>1113</v>
      </c>
      <c r="CV161" s="2" t="s">
        <v>2039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212</v>
      </c>
      <c r="DF161" s="2" t="s">
        <v>199</v>
      </c>
      <c r="DG161" s="2" t="s">
        <v>1240</v>
      </c>
      <c r="DH161" s="2" t="s">
        <v>527</v>
      </c>
      <c r="DI161" s="2" t="s">
        <v>509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1327</v>
      </c>
      <c r="DT161" s="2" t="s">
        <v>273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199</v>
      </c>
      <c r="EE161" s="2" t="s">
        <v>1144</v>
      </c>
      <c r="EF161" s="2" t="s">
        <v>269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457</v>
      </c>
      <c r="ER161" s="2" t="s">
        <v>313</v>
      </c>
      <c r="ES161" s="2" t="s">
        <v>214</v>
      </c>
      <c r="ET161" s="2" t="s">
        <v>202</v>
      </c>
      <c r="EU161" s="4">
        <v>1</v>
      </c>
      <c r="EV161" s="8">
        <v>64.83</v>
      </c>
      <c r="EW161" s="4">
        <v>1</v>
      </c>
      <c r="EX161" s="8">
        <v>64.83</v>
      </c>
      <c r="EY161" s="7"/>
      <c r="EZ161" s="7"/>
      <c r="FA161" s="2" t="s">
        <v>212</v>
      </c>
      <c r="FB161" s="2" t="s">
        <v>199</v>
      </c>
      <c r="FC161" s="2" t="s">
        <v>645</v>
      </c>
      <c r="FD161" s="2" t="s">
        <v>1974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231</v>
      </c>
      <c r="FN161" s="2" t="s">
        <v>199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253</v>
      </c>
      <c r="FZ161" s="2" t="s">
        <v>199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253</v>
      </c>
      <c r="GL161" s="2" t="s">
        <v>199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253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212</v>
      </c>
      <c r="HJ161" s="2" t="s">
        <v>199</v>
      </c>
      <c r="HK161" s="2" t="s">
        <v>295</v>
      </c>
      <c r="HL161" s="2" t="s">
        <v>2040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253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253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593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253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242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202</v>
      </c>
      <c r="KD161" s="2" t="s">
        <v>202</v>
      </c>
      <c r="KE161" s="2" t="s">
        <v>202</v>
      </c>
      <c r="KF161" s="2" t="s">
        <v>202</v>
      </c>
      <c r="KG161" s="2" t="s">
        <v>202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212</v>
      </c>
      <c r="KP161" s="2" t="s">
        <v>235</v>
      </c>
      <c r="KQ161" s="2" t="s">
        <v>1238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253</v>
      </c>
      <c r="LB161" s="2" t="s">
        <v>199</v>
      </c>
      <c r="LC161" s="2" t="s">
        <v>202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253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231</v>
      </c>
      <c r="LZ161" s="2" t="s">
        <v>199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253</v>
      </c>
      <c r="ML161" s="2" t="s">
        <v>199</v>
      </c>
      <c r="MM161" s="2" t="s">
        <v>202</v>
      </c>
      <c r="MN161" s="2" t="s">
        <v>202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253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212</v>
      </c>
      <c r="NJ161" s="2" t="s">
        <v>250</v>
      </c>
      <c r="NK161" s="2" t="s">
        <v>315</v>
      </c>
      <c r="NL161" s="2" t="s">
        <v>2041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253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253</v>
      </c>
      <c r="OH161" s="2" t="s">
        <v>199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202</v>
      </c>
      <c r="OT161" s="2" t="s">
        <v>202</v>
      </c>
      <c r="OU161" s="2" t="s">
        <v>202</v>
      </c>
      <c r="OV161" s="2" t="s">
        <v>202</v>
      </c>
      <c r="OW161" s="2" t="s">
        <v>202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242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253</v>
      </c>
      <c r="PR161" s="2" t="s">
        <v>235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202</v>
      </c>
      <c r="QD161" s="2" t="s">
        <v>202</v>
      </c>
      <c r="QE161" s="2" t="s">
        <v>202</v>
      </c>
      <c r="QF161" s="2" t="s">
        <v>202</v>
      </c>
      <c r="QG161" s="2" t="s">
        <v>202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253</v>
      </c>
      <c r="QP161" s="2" t="s">
        <v>235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51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2042</v>
      </c>
      <c r="B162" s="2" t="s">
        <v>191</v>
      </c>
      <c r="C162" s="2" t="s">
        <v>192</v>
      </c>
      <c r="D162" s="2" t="s">
        <v>1659</v>
      </c>
      <c r="E162" s="2" t="s">
        <v>1660</v>
      </c>
      <c r="F162" s="2" t="s">
        <v>1323</v>
      </c>
      <c r="G162" s="2" t="s">
        <v>1323</v>
      </c>
      <c r="H162" s="2" t="s">
        <v>1323</v>
      </c>
      <c r="I162" s="2" t="s">
        <v>2038</v>
      </c>
      <c r="J162" s="2" t="s">
        <v>197</v>
      </c>
      <c r="K162" s="2" t="s">
        <v>869</v>
      </c>
      <c r="L162" s="3">
        <v>58.8</v>
      </c>
      <c r="M162" s="3">
        <v>61.73</v>
      </c>
      <c r="N162" s="3">
        <v>119.99</v>
      </c>
      <c r="O162" s="2" t="s">
        <v>1109</v>
      </c>
      <c r="P162" s="2" t="s">
        <v>394</v>
      </c>
      <c r="Q162" s="2" t="s">
        <v>201</v>
      </c>
      <c r="R162" s="2" t="s">
        <v>202</v>
      </c>
      <c r="S162" s="2" t="s">
        <v>2043</v>
      </c>
      <c r="T162" s="2" t="s">
        <v>204</v>
      </c>
      <c r="U162" s="2" t="s">
        <v>205</v>
      </c>
      <c r="V162" s="2" t="s">
        <v>1150</v>
      </c>
      <c r="W162" s="2" t="s">
        <v>702</v>
      </c>
      <c r="X162" s="2" t="s">
        <v>703</v>
      </c>
      <c r="Y162" s="2" t="s">
        <v>1000</v>
      </c>
      <c r="Z162" s="4">
        <v>26</v>
      </c>
      <c r="AA162" s="4">
        <f>=ROUNDDOWN(26,0)</f>
      </c>
      <c r="AB162" s="5">
        <v>1</v>
      </c>
      <c r="AC162" s="2" t="s">
        <v>202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5</v>
      </c>
      <c r="AS162" s="8">
        <v>313.36</v>
      </c>
      <c r="AT162" s="7">
        <v>-1</v>
      </c>
      <c r="AU162" s="7">
        <v>-1</v>
      </c>
      <c r="AV162" s="4"/>
      <c r="AW162" s="8"/>
      <c r="AX162" s="4">
        <v>5</v>
      </c>
      <c r="AY162" s="8">
        <v>313.36</v>
      </c>
      <c r="AZ162" s="7">
        <v>-1</v>
      </c>
      <c r="BA162" s="7">
        <v>-1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/>
      <c r="BJ162" s="4"/>
      <c r="BK162" s="8"/>
      <c r="BL162" s="2" t="s">
        <v>1745</v>
      </c>
      <c r="BM162" s="7"/>
      <c r="BN162" s="7"/>
      <c r="BO162" s="4"/>
      <c r="BP162" s="8"/>
      <c r="BQ162" s="4">
        <v>3</v>
      </c>
      <c r="BR162" s="8">
        <v>192.18</v>
      </c>
      <c r="BS162" s="7">
        <v>-1</v>
      </c>
      <c r="BT162" s="7">
        <v>-1</v>
      </c>
      <c r="BU162" s="2" t="s">
        <v>212</v>
      </c>
      <c r="BV162" s="2" t="s">
        <v>235</v>
      </c>
      <c r="BW162" s="2" t="s">
        <v>202</v>
      </c>
      <c r="BX162" s="2" t="s">
        <v>890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235</v>
      </c>
      <c r="CI162" s="2" t="s">
        <v>398</v>
      </c>
      <c r="CJ162" s="2" t="s">
        <v>267</v>
      </c>
      <c r="CK162" s="2" t="s">
        <v>509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235</v>
      </c>
      <c r="CU162" s="2" t="s">
        <v>217</v>
      </c>
      <c r="CV162" s="2" t="s">
        <v>218</v>
      </c>
      <c r="CW162" s="2" t="s">
        <v>214</v>
      </c>
      <c r="CX162" s="2" t="s">
        <v>202</v>
      </c>
      <c r="CY162" s="4"/>
      <c r="CZ162" s="8"/>
      <c r="DA162" s="4">
        <v>2</v>
      </c>
      <c r="DB162" s="8">
        <v>121.18</v>
      </c>
      <c r="DC162" s="7">
        <v>-1</v>
      </c>
      <c r="DD162" s="7">
        <v>-1</v>
      </c>
      <c r="DE162" s="2" t="s">
        <v>212</v>
      </c>
      <c r="DF162" s="2" t="s">
        <v>235</v>
      </c>
      <c r="DG162" s="2" t="s">
        <v>1439</v>
      </c>
      <c r="DH162" s="2" t="s">
        <v>1772</v>
      </c>
      <c r="DI162" s="2" t="s">
        <v>509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235</v>
      </c>
      <c r="DS162" s="2" t="s">
        <v>1000</v>
      </c>
      <c r="DT162" s="2" t="s">
        <v>219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235</v>
      </c>
      <c r="EE162" s="2" t="s">
        <v>1747</v>
      </c>
      <c r="EF162" s="2" t="s">
        <v>634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235</v>
      </c>
      <c r="EQ162" s="2" t="s">
        <v>224</v>
      </c>
      <c r="ER162" s="2" t="s">
        <v>2044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235</v>
      </c>
      <c r="FC162" s="2" t="s">
        <v>645</v>
      </c>
      <c r="FD162" s="2" t="s">
        <v>2045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235</v>
      </c>
      <c r="FO162" s="2" t="s">
        <v>1748</v>
      </c>
      <c r="FP162" s="2" t="s">
        <v>1806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212</v>
      </c>
      <c r="FZ162" s="2" t="s">
        <v>235</v>
      </c>
      <c r="GA162" s="2" t="s">
        <v>1283</v>
      </c>
      <c r="GB162" s="2" t="s">
        <v>2046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235</v>
      </c>
      <c r="GM162" s="2" t="s">
        <v>221</v>
      </c>
      <c r="GN162" s="2" t="s">
        <v>1281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253</v>
      </c>
      <c r="GX162" s="2" t="s">
        <v>235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212</v>
      </c>
      <c r="HJ162" s="2" t="s">
        <v>235</v>
      </c>
      <c r="HK162" s="2" t="s">
        <v>1000</v>
      </c>
      <c r="HL162" s="2" t="s">
        <v>1078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404</v>
      </c>
      <c r="HV162" s="2" t="s">
        <v>235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212</v>
      </c>
      <c r="IH162" s="2" t="s">
        <v>235</v>
      </c>
      <c r="II162" s="2" t="s">
        <v>238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593</v>
      </c>
      <c r="IT162" s="2" t="s">
        <v>235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253</v>
      </c>
      <c r="JF162" s="2" t="s">
        <v>235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242</v>
      </c>
      <c r="JR162" s="2" t="s">
        <v>235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202</v>
      </c>
      <c r="KD162" s="2" t="s">
        <v>202</v>
      </c>
      <c r="KE162" s="2" t="s">
        <v>202</v>
      </c>
      <c r="KF162" s="2" t="s">
        <v>202</v>
      </c>
      <c r="KG162" s="2" t="s">
        <v>202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212</v>
      </c>
      <c r="KP162" s="2" t="s">
        <v>235</v>
      </c>
      <c r="KQ162" s="2" t="s">
        <v>1708</v>
      </c>
      <c r="KR162" s="2" t="s">
        <v>988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253</v>
      </c>
      <c r="LB162" s="2" t="s">
        <v>235</v>
      </c>
      <c r="LC162" s="2" t="s">
        <v>202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212</v>
      </c>
      <c r="LN162" s="2" t="s">
        <v>235</v>
      </c>
      <c r="LO162" s="2" t="s">
        <v>246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231</v>
      </c>
      <c r="LZ162" s="2" t="s">
        <v>235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253</v>
      </c>
      <c r="ML162" s="2" t="s">
        <v>235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253</v>
      </c>
      <c r="MX162" s="2" t="s">
        <v>235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212</v>
      </c>
      <c r="NJ162" s="2" t="s">
        <v>235</v>
      </c>
      <c r="NK162" s="2" t="s">
        <v>275</v>
      </c>
      <c r="NL162" s="2" t="s">
        <v>878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253</v>
      </c>
      <c r="OH162" s="2" t="s">
        <v>235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202</v>
      </c>
      <c r="OT162" s="2" t="s">
        <v>202</v>
      </c>
      <c r="OU162" s="2" t="s">
        <v>202</v>
      </c>
      <c r="OV162" s="2" t="s">
        <v>202</v>
      </c>
      <c r="OW162" s="2" t="s">
        <v>202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242</v>
      </c>
      <c r="PF162" s="2" t="s">
        <v>235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231</v>
      </c>
      <c r="PR162" s="2" t="s">
        <v>235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202</v>
      </c>
      <c r="QD162" s="2" t="s">
        <v>202</v>
      </c>
      <c r="QE162" s="2" t="s">
        <v>202</v>
      </c>
      <c r="QF162" s="2" t="s">
        <v>202</v>
      </c>
      <c r="QG162" s="2" t="s">
        <v>202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231</v>
      </c>
      <c r="QP162" s="2" t="s">
        <v>235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>
        <v>26</v>
      </c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2047</v>
      </c>
      <c r="B163" s="2" t="s">
        <v>191</v>
      </c>
      <c r="C163" s="2" t="s">
        <v>192</v>
      </c>
      <c r="D163" s="2" t="s">
        <v>1659</v>
      </c>
      <c r="E163" s="2" t="s">
        <v>1660</v>
      </c>
      <c r="F163" s="2" t="s">
        <v>1253</v>
      </c>
      <c r="G163" s="2" t="s">
        <v>1253</v>
      </c>
      <c r="H163" s="2" t="s">
        <v>1253</v>
      </c>
      <c r="I163" s="2" t="s">
        <v>2048</v>
      </c>
      <c r="J163" s="2" t="s">
        <v>197</v>
      </c>
      <c r="K163" s="2" t="s">
        <v>621</v>
      </c>
      <c r="L163" s="3">
        <v>52.8</v>
      </c>
      <c r="M163" s="3">
        <v>55.44</v>
      </c>
      <c r="N163" s="3">
        <v>109.99</v>
      </c>
      <c r="O163" s="2" t="s">
        <v>530</v>
      </c>
      <c r="P163" s="2" t="s">
        <v>394</v>
      </c>
      <c r="Q163" s="2" t="s">
        <v>201</v>
      </c>
      <c r="R163" s="2" t="s">
        <v>202</v>
      </c>
      <c r="S163" s="2" t="s">
        <v>1255</v>
      </c>
      <c r="T163" s="2" t="s">
        <v>202</v>
      </c>
      <c r="U163" s="2" t="s">
        <v>205</v>
      </c>
      <c r="V163" s="2" t="s">
        <v>941</v>
      </c>
      <c r="W163" s="2" t="s">
        <v>430</v>
      </c>
      <c r="X163" s="2" t="s">
        <v>703</v>
      </c>
      <c r="Y163" s="2" t="s">
        <v>1256</v>
      </c>
      <c r="Z163" s="4">
        <v>150</v>
      </c>
      <c r="AA163" s="4">
        <f>=ROUNDDOWN(65.2173913043478,0)</f>
      </c>
      <c r="AB163" s="5">
        <v>2.3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1</v>
      </c>
      <c r="AQ163" s="8">
        <v>55.09</v>
      </c>
      <c r="AR163" s="4">
        <v>1</v>
      </c>
      <c r="AS163" s="8">
        <v>73.92</v>
      </c>
      <c r="AT163" s="7"/>
      <c r="AU163" s="7">
        <v>-0.2547</v>
      </c>
      <c r="AV163" s="4">
        <v>1</v>
      </c>
      <c r="AW163" s="8">
        <v>55.09</v>
      </c>
      <c r="AX163" s="4">
        <v>1</v>
      </c>
      <c r="AY163" s="8">
        <v>73.92</v>
      </c>
      <c r="AZ163" s="7" t="s">
        <v>202</v>
      </c>
      <c r="BA163" s="7">
        <v>-0.2547</v>
      </c>
      <c r="BB163" s="7">
        <v>1</v>
      </c>
      <c r="BC163" s="4">
        <v>1</v>
      </c>
      <c r="BD163" s="8">
        <v>55.09</v>
      </c>
      <c r="BE163" s="4">
        <v>1</v>
      </c>
      <c r="BF163" s="8">
        <v>73.92</v>
      </c>
      <c r="BG163" s="7" t="s">
        <v>202</v>
      </c>
      <c r="BH163" s="7">
        <v>-0.2547</v>
      </c>
      <c r="BI163" s="7">
        <v>1</v>
      </c>
      <c r="BJ163" s="4">
        <v>1</v>
      </c>
      <c r="BK163" s="8">
        <v>55.09</v>
      </c>
      <c r="BL163" s="2" t="s">
        <v>2049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212</v>
      </c>
      <c r="BV163" s="2" t="s">
        <v>199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253</v>
      </c>
      <c r="CH163" s="2" t="s">
        <v>199</v>
      </c>
      <c r="CI163" s="2" t="s">
        <v>535</v>
      </c>
      <c r="CJ163" s="2" t="s">
        <v>202</v>
      </c>
      <c r="CK163" s="2" t="s">
        <v>509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199</v>
      </c>
      <c r="CU163" s="2" t="s">
        <v>537</v>
      </c>
      <c r="CV163" s="2" t="s">
        <v>559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212</v>
      </c>
      <c r="DF163" s="2" t="s">
        <v>199</v>
      </c>
      <c r="DG163" s="2" t="s">
        <v>1258</v>
      </c>
      <c r="DH163" s="2" t="s">
        <v>539</v>
      </c>
      <c r="DI163" s="2" t="s">
        <v>509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1259</v>
      </c>
      <c r="DT163" s="2" t="s">
        <v>2045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73.92</v>
      </c>
      <c r="EA163" s="7">
        <v>-1</v>
      </c>
      <c r="EB163" s="7">
        <v>-1</v>
      </c>
      <c r="EC163" s="2" t="s">
        <v>212</v>
      </c>
      <c r="ED163" s="2" t="s">
        <v>199</v>
      </c>
      <c r="EE163" s="2" t="s">
        <v>562</v>
      </c>
      <c r="EF163" s="2" t="s">
        <v>2050</v>
      </c>
      <c r="EG163" s="2" t="s">
        <v>214</v>
      </c>
      <c r="EH163" s="2" t="s">
        <v>202</v>
      </c>
      <c r="EI163" s="4">
        <v>1</v>
      </c>
      <c r="EJ163" s="8">
        <v>55.09</v>
      </c>
      <c r="EK163" s="4"/>
      <c r="EL163" s="8"/>
      <c r="EM163" s="7"/>
      <c r="EN163" s="7"/>
      <c r="EO163" s="2" t="s">
        <v>212</v>
      </c>
      <c r="EP163" s="2" t="s">
        <v>199</v>
      </c>
      <c r="EQ163" s="2" t="s">
        <v>1235</v>
      </c>
      <c r="ER163" s="2" t="s">
        <v>539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545</v>
      </c>
      <c r="FD163" s="2" t="s">
        <v>485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231</v>
      </c>
      <c r="FN163" s="2" t="s">
        <v>199</v>
      </c>
      <c r="FO163" s="2" t="s">
        <v>202</v>
      </c>
      <c r="FP163" s="2" t="s">
        <v>202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404</v>
      </c>
      <c r="FZ163" s="2" t="s">
        <v>199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253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253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212</v>
      </c>
      <c r="HJ163" s="2" t="s">
        <v>199</v>
      </c>
      <c r="HK163" s="2" t="s">
        <v>1235</v>
      </c>
      <c r="HL163" s="2" t="s">
        <v>1802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253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253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212</v>
      </c>
      <c r="IT163" s="2" t="s">
        <v>199</v>
      </c>
      <c r="IU163" s="2" t="s">
        <v>332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253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242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202</v>
      </c>
      <c r="KD163" s="2" t="s">
        <v>202</v>
      </c>
      <c r="KE163" s="2" t="s">
        <v>202</v>
      </c>
      <c r="KF163" s="2" t="s">
        <v>202</v>
      </c>
      <c r="KG163" s="2" t="s">
        <v>202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212</v>
      </c>
      <c r="KP163" s="2" t="s">
        <v>235</v>
      </c>
      <c r="KQ163" s="2" t="s">
        <v>1262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253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253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231</v>
      </c>
      <c r="LZ163" s="2" t="s">
        <v>199</v>
      </c>
      <c r="MA163" s="2" t="s">
        <v>202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253</v>
      </c>
      <c r="ML163" s="2" t="s">
        <v>199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253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212</v>
      </c>
      <c r="NJ163" s="2" t="s">
        <v>250</v>
      </c>
      <c r="NK163" s="2" t="s">
        <v>752</v>
      </c>
      <c r="NL163" s="2" t="s">
        <v>2051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253</v>
      </c>
      <c r="NV163" s="2" t="s">
        <v>199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253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202</v>
      </c>
      <c r="OT163" s="2" t="s">
        <v>202</v>
      </c>
      <c r="OU163" s="2" t="s">
        <v>202</v>
      </c>
      <c r="OV163" s="2" t="s">
        <v>202</v>
      </c>
      <c r="OW163" s="2" t="s">
        <v>202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242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253</v>
      </c>
      <c r="PR163" s="2" t="s">
        <v>235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253</v>
      </c>
      <c r="QD163" s="2" t="s">
        <v>199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253</v>
      </c>
      <c r="QP163" s="2" t="s">
        <v>235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150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2052</v>
      </c>
      <c r="B164" s="2" t="s">
        <v>191</v>
      </c>
      <c r="C164" s="2" t="s">
        <v>192</v>
      </c>
      <c r="D164" s="2" t="s">
        <v>1659</v>
      </c>
      <c r="E164" s="2" t="s">
        <v>1660</v>
      </c>
      <c r="F164" s="2" t="s">
        <v>1253</v>
      </c>
      <c r="G164" s="2" t="s">
        <v>1253</v>
      </c>
      <c r="H164" s="2" t="s">
        <v>1253</v>
      </c>
      <c r="I164" s="2" t="s">
        <v>2048</v>
      </c>
      <c r="J164" s="2" t="s">
        <v>256</v>
      </c>
      <c r="K164" s="2" t="s">
        <v>621</v>
      </c>
      <c r="L164" s="3">
        <v>67.2</v>
      </c>
      <c r="M164" s="3">
        <v>70.56</v>
      </c>
      <c r="N164" s="3">
        <v>139.99</v>
      </c>
      <c r="O164" s="2" t="s">
        <v>530</v>
      </c>
      <c r="P164" s="2" t="s">
        <v>394</v>
      </c>
      <c r="Q164" s="2" t="s">
        <v>201</v>
      </c>
      <c r="R164" s="2" t="s">
        <v>202</v>
      </c>
      <c r="S164" s="2" t="s">
        <v>1255</v>
      </c>
      <c r="T164" s="2" t="s">
        <v>202</v>
      </c>
      <c r="U164" s="2" t="s">
        <v>205</v>
      </c>
      <c r="V164" s="2" t="s">
        <v>941</v>
      </c>
      <c r="W164" s="2" t="s">
        <v>430</v>
      </c>
      <c r="X164" s="2" t="s">
        <v>703</v>
      </c>
      <c r="Y164" s="2" t="s">
        <v>1256</v>
      </c>
      <c r="Z164" s="4">
        <v>370</v>
      </c>
      <c r="AA164" s="4">
        <f>=ROUNDDOWN(370,0)</f>
      </c>
      <c r="AB164" s="5">
        <v>1</v>
      </c>
      <c r="AC164" s="2" t="s">
        <v>202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202</v>
      </c>
      <c r="BM164" s="7"/>
      <c r="BN164" s="7"/>
      <c r="BO164" s="4"/>
      <c r="BP164" s="8"/>
      <c r="BQ164" s="4"/>
      <c r="BR164" s="8"/>
      <c r="BS164" s="7"/>
      <c r="BT164" s="7"/>
      <c r="BU164" s="2" t="s">
        <v>212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253</v>
      </c>
      <c r="CH164" s="2" t="s">
        <v>199</v>
      </c>
      <c r="CI164" s="2" t="s">
        <v>535</v>
      </c>
      <c r="CJ164" s="2" t="s">
        <v>202</v>
      </c>
      <c r="CK164" s="2" t="s">
        <v>509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537</v>
      </c>
      <c r="CV164" s="2" t="s">
        <v>2053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1258</v>
      </c>
      <c r="DH164" s="2" t="s">
        <v>2045</v>
      </c>
      <c r="DI164" s="2" t="s">
        <v>509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1259</v>
      </c>
      <c r="DT164" s="2" t="s">
        <v>916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562</v>
      </c>
      <c r="EF164" s="2" t="s">
        <v>909</v>
      </c>
      <c r="EG164" s="2" t="s">
        <v>214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1235</v>
      </c>
      <c r="ER164" s="2" t="s">
        <v>1802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545</v>
      </c>
      <c r="FD164" s="2" t="s">
        <v>563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231</v>
      </c>
      <c r="FN164" s="2" t="s">
        <v>199</v>
      </c>
      <c r="FO164" s="2" t="s">
        <v>202</v>
      </c>
      <c r="FP164" s="2" t="s">
        <v>202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404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253</v>
      </c>
      <c r="GL164" s="2" t="s">
        <v>199</v>
      </c>
      <c r="GM164" s="2" t="s">
        <v>202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253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212</v>
      </c>
      <c r="HJ164" s="2" t="s">
        <v>199</v>
      </c>
      <c r="HK164" s="2" t="s">
        <v>1235</v>
      </c>
      <c r="HL164" s="2" t="s">
        <v>565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253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253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212</v>
      </c>
      <c r="IT164" s="2" t="s">
        <v>199</v>
      </c>
      <c r="IU164" s="2" t="s">
        <v>332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253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242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202</v>
      </c>
      <c r="KD164" s="2" t="s">
        <v>202</v>
      </c>
      <c r="KE164" s="2" t="s">
        <v>202</v>
      </c>
      <c r="KF164" s="2" t="s">
        <v>202</v>
      </c>
      <c r="KG164" s="2" t="s">
        <v>202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212</v>
      </c>
      <c r="KP164" s="2" t="s">
        <v>235</v>
      </c>
      <c r="KQ164" s="2" t="s">
        <v>1262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253</v>
      </c>
      <c r="LB164" s="2" t="s">
        <v>199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253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231</v>
      </c>
      <c r="LZ164" s="2" t="s">
        <v>199</v>
      </c>
      <c r="MA164" s="2" t="s">
        <v>202</v>
      </c>
      <c r="MB164" s="2" t="s">
        <v>202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253</v>
      </c>
      <c r="ML164" s="2" t="s">
        <v>199</v>
      </c>
      <c r="MM164" s="2" t="s">
        <v>202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253</v>
      </c>
      <c r="MX164" s="2" t="s">
        <v>199</v>
      </c>
      <c r="MY164" s="2" t="s">
        <v>202</v>
      </c>
      <c r="MZ164" s="2" t="s">
        <v>202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212</v>
      </c>
      <c r="NJ164" s="2" t="s">
        <v>250</v>
      </c>
      <c r="NK164" s="2" t="s">
        <v>752</v>
      </c>
      <c r="NL164" s="2" t="s">
        <v>2054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253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253</v>
      </c>
      <c r="OH164" s="2" t="s">
        <v>199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202</v>
      </c>
      <c r="OT164" s="2" t="s">
        <v>202</v>
      </c>
      <c r="OU164" s="2" t="s">
        <v>202</v>
      </c>
      <c r="OV164" s="2" t="s">
        <v>202</v>
      </c>
      <c r="OW164" s="2" t="s">
        <v>202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242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253</v>
      </c>
      <c r="PR164" s="2" t="s">
        <v>235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253</v>
      </c>
      <c r="QD164" s="2" t="s">
        <v>199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253</v>
      </c>
      <c r="QP164" s="2" t="s">
        <v>235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370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2055</v>
      </c>
      <c r="B165" s="2" t="s">
        <v>191</v>
      </c>
      <c r="C165" s="2" t="s">
        <v>192</v>
      </c>
      <c r="D165" s="2" t="s">
        <v>1659</v>
      </c>
      <c r="E165" s="2" t="s">
        <v>1660</v>
      </c>
      <c r="F165" s="2" t="s">
        <v>1271</v>
      </c>
      <c r="G165" s="2" t="s">
        <v>1271</v>
      </c>
      <c r="H165" s="2" t="s">
        <v>1271</v>
      </c>
      <c r="I165" s="2" t="s">
        <v>2056</v>
      </c>
      <c r="J165" s="2" t="s">
        <v>197</v>
      </c>
      <c r="K165" s="2" t="s">
        <v>198</v>
      </c>
      <c r="L165" s="3">
        <v>49.35</v>
      </c>
      <c r="M165" s="3">
        <v>51.81</v>
      </c>
      <c r="N165" s="3">
        <v>104.99</v>
      </c>
      <c r="O165" s="2" t="s">
        <v>1109</v>
      </c>
      <c r="P165" s="2" t="s">
        <v>394</v>
      </c>
      <c r="Q165" s="2" t="s">
        <v>201</v>
      </c>
      <c r="R165" s="2" t="s">
        <v>202</v>
      </c>
      <c r="S165" s="2" t="s">
        <v>1273</v>
      </c>
      <c r="T165" s="2" t="s">
        <v>204</v>
      </c>
      <c r="U165" s="2" t="s">
        <v>205</v>
      </c>
      <c r="V165" s="2" t="s">
        <v>1274</v>
      </c>
      <c r="W165" s="2" t="s">
        <v>871</v>
      </c>
      <c r="X165" s="2" t="s">
        <v>818</v>
      </c>
      <c r="Y165" s="2" t="s">
        <v>2057</v>
      </c>
      <c r="Z165" s="4">
        <v>125</v>
      </c>
      <c r="AA165" s="4">
        <f>=ROUNDDOWN(125,0)</f>
      </c>
      <c r="AB165" s="5">
        <v>1</v>
      </c>
      <c r="AC165" s="2" t="s">
        <v>202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1</v>
      </c>
      <c r="AQ165" s="8">
        <v>26.25</v>
      </c>
      <c r="AR165" s="4">
        <v>1</v>
      </c>
      <c r="AS165" s="8">
        <v>27.65</v>
      </c>
      <c r="AT165" s="7"/>
      <c r="AU165" s="7">
        <v>-0.0506</v>
      </c>
      <c r="AV165" s="4">
        <v>1</v>
      </c>
      <c r="AW165" s="8">
        <v>26.25</v>
      </c>
      <c r="AX165" s="4">
        <v>2</v>
      </c>
      <c r="AY165" s="8">
        <v>62.38</v>
      </c>
      <c r="AZ165" s="7">
        <v>-0.5</v>
      </c>
      <c r="BA165" s="7">
        <v>-0.5792</v>
      </c>
      <c r="BB165" s="7">
        <v>1</v>
      </c>
      <c r="BC165" s="4">
        <v>1</v>
      </c>
      <c r="BD165" s="8">
        <v>26.25</v>
      </c>
      <c r="BE165" s="4">
        <v>2</v>
      </c>
      <c r="BF165" s="8">
        <v>62.38</v>
      </c>
      <c r="BG165" s="7">
        <v>-0.5</v>
      </c>
      <c r="BH165" s="7">
        <v>-0.5792</v>
      </c>
      <c r="BI165" s="7">
        <v>1</v>
      </c>
      <c r="BJ165" s="4">
        <v>1</v>
      </c>
      <c r="BK165" s="8">
        <v>26.25</v>
      </c>
      <c r="BL165" s="2" t="s">
        <v>1276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1230</v>
      </c>
      <c r="BV165" s="2" t="s">
        <v>235</v>
      </c>
      <c r="BW165" s="2" t="s">
        <v>202</v>
      </c>
      <c r="BX165" s="2" t="s">
        <v>495</v>
      </c>
      <c r="BY165" s="2" t="s">
        <v>214</v>
      </c>
      <c r="BZ165" s="2" t="s">
        <v>202</v>
      </c>
      <c r="CA165" s="4">
        <v>1</v>
      </c>
      <c r="CB165" s="8">
        <v>26.25</v>
      </c>
      <c r="CC165" s="4"/>
      <c r="CD165" s="8"/>
      <c r="CE165" s="7"/>
      <c r="CF165" s="7"/>
      <c r="CG165" s="2" t="s">
        <v>212</v>
      </c>
      <c r="CH165" s="2" t="s">
        <v>199</v>
      </c>
      <c r="CI165" s="2" t="s">
        <v>822</v>
      </c>
      <c r="CJ165" s="2" t="s">
        <v>835</v>
      </c>
      <c r="CK165" s="2" t="s">
        <v>509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199</v>
      </c>
      <c r="CU165" s="2" t="s">
        <v>824</v>
      </c>
      <c r="CV165" s="2" t="s">
        <v>1280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199</v>
      </c>
      <c r="DG165" s="2" t="s">
        <v>1006</v>
      </c>
      <c r="DH165" s="2" t="s">
        <v>341</v>
      </c>
      <c r="DI165" s="2" t="s">
        <v>509</v>
      </c>
      <c r="DJ165" s="2" t="s">
        <v>202</v>
      </c>
      <c r="DK165" s="4"/>
      <c r="DL165" s="8"/>
      <c r="DM165" s="4">
        <v>1</v>
      </c>
      <c r="DN165" s="8">
        <v>27.65</v>
      </c>
      <c r="DO165" s="7">
        <v>-1</v>
      </c>
      <c r="DP165" s="7">
        <v>-1</v>
      </c>
      <c r="DQ165" s="2" t="s">
        <v>212</v>
      </c>
      <c r="DR165" s="2" t="s">
        <v>199</v>
      </c>
      <c r="DS165" s="2" t="s">
        <v>1279</v>
      </c>
      <c r="DT165" s="2" t="s">
        <v>2058</v>
      </c>
      <c r="DU165" s="2" t="s">
        <v>214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199</v>
      </c>
      <c r="EE165" s="2" t="s">
        <v>1747</v>
      </c>
      <c r="EF165" s="2" t="s">
        <v>1710</v>
      </c>
      <c r="EG165" s="2" t="s">
        <v>214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199</v>
      </c>
      <c r="EQ165" s="2" t="s">
        <v>1062</v>
      </c>
      <c r="ER165" s="2" t="s">
        <v>830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231</v>
      </c>
      <c r="FB165" s="2" t="s">
        <v>235</v>
      </c>
      <c r="FC165" s="2" t="s">
        <v>202</v>
      </c>
      <c r="FD165" s="2" t="s">
        <v>202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199</v>
      </c>
      <c r="FO165" s="2" t="s">
        <v>822</v>
      </c>
      <c r="FP165" s="2" t="s">
        <v>1895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212</v>
      </c>
      <c r="FZ165" s="2" t="s">
        <v>199</v>
      </c>
      <c r="GA165" s="2" t="s">
        <v>1283</v>
      </c>
      <c r="GB165" s="2" t="s">
        <v>1093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253</v>
      </c>
      <c r="GL165" s="2" t="s">
        <v>199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253</v>
      </c>
      <c r="GX165" s="2" t="s">
        <v>199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212</v>
      </c>
      <c r="HJ165" s="2" t="s">
        <v>199</v>
      </c>
      <c r="HK165" s="2" t="s">
        <v>2059</v>
      </c>
      <c r="HL165" s="2" t="s">
        <v>836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404</v>
      </c>
      <c r="HV165" s="2" t="s">
        <v>199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253</v>
      </c>
      <c r="IH165" s="2" t="s">
        <v>199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212</v>
      </c>
      <c r="IT165" s="2" t="s">
        <v>199</v>
      </c>
      <c r="IU165" s="2" t="s">
        <v>456</v>
      </c>
      <c r="IV165" s="2" t="s">
        <v>780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253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242</v>
      </c>
      <c r="JR165" s="2" t="s">
        <v>199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202</v>
      </c>
      <c r="KD165" s="2" t="s">
        <v>202</v>
      </c>
      <c r="KE165" s="2" t="s">
        <v>202</v>
      </c>
      <c r="KF165" s="2" t="s">
        <v>202</v>
      </c>
      <c r="KG165" s="2" t="s">
        <v>202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212</v>
      </c>
      <c r="KP165" s="2" t="s">
        <v>235</v>
      </c>
      <c r="KQ165" s="2" t="s">
        <v>401</v>
      </c>
      <c r="KR165" s="2" t="s">
        <v>2060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253</v>
      </c>
      <c r="LB165" s="2" t="s">
        <v>199</v>
      </c>
      <c r="LC165" s="2" t="s">
        <v>202</v>
      </c>
      <c r="LD165" s="2" t="s">
        <v>202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253</v>
      </c>
      <c r="LN165" s="2" t="s">
        <v>199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231</v>
      </c>
      <c r="LZ165" s="2" t="s">
        <v>199</v>
      </c>
      <c r="MA165" s="2" t="s">
        <v>202</v>
      </c>
      <c r="MB165" s="2" t="s">
        <v>202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253</v>
      </c>
      <c r="ML165" s="2" t="s">
        <v>199</v>
      </c>
      <c r="MM165" s="2" t="s">
        <v>202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253</v>
      </c>
      <c r="MX165" s="2" t="s">
        <v>199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212</v>
      </c>
      <c r="NJ165" s="2" t="s">
        <v>250</v>
      </c>
      <c r="NK165" s="2" t="s">
        <v>1061</v>
      </c>
      <c r="NL165" s="2" t="s">
        <v>234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253</v>
      </c>
      <c r="OH165" s="2" t="s">
        <v>199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202</v>
      </c>
      <c r="OT165" s="2" t="s">
        <v>202</v>
      </c>
      <c r="OU165" s="2" t="s">
        <v>202</v>
      </c>
      <c r="OV165" s="2" t="s">
        <v>202</v>
      </c>
      <c r="OW165" s="2" t="s">
        <v>202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242</v>
      </c>
      <c r="PF165" s="2" t="s">
        <v>199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212</v>
      </c>
      <c r="PR165" s="2" t="s">
        <v>235</v>
      </c>
      <c r="PS165" s="2" t="s">
        <v>1979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231</v>
      </c>
      <c r="QP165" s="2" t="s">
        <v>235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125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2061</v>
      </c>
      <c r="B166" s="2" t="s">
        <v>191</v>
      </c>
      <c r="C166" s="2" t="s">
        <v>192</v>
      </c>
      <c r="D166" s="2" t="s">
        <v>1659</v>
      </c>
      <c r="E166" s="2" t="s">
        <v>1660</v>
      </c>
      <c r="F166" s="2" t="s">
        <v>1271</v>
      </c>
      <c r="G166" s="2" t="s">
        <v>1271</v>
      </c>
      <c r="H166" s="2" t="s">
        <v>1271</v>
      </c>
      <c r="I166" s="2" t="s">
        <v>2056</v>
      </c>
      <c r="J166" s="2" t="s">
        <v>256</v>
      </c>
      <c r="K166" s="2" t="s">
        <v>198</v>
      </c>
      <c r="L166" s="3">
        <v>66.15</v>
      </c>
      <c r="M166" s="3">
        <v>69.45</v>
      </c>
      <c r="N166" s="3">
        <v>134.99</v>
      </c>
      <c r="O166" s="2" t="s">
        <v>1109</v>
      </c>
      <c r="P166" s="2" t="s">
        <v>394</v>
      </c>
      <c r="Q166" s="2" t="s">
        <v>201</v>
      </c>
      <c r="R166" s="2" t="s">
        <v>202</v>
      </c>
      <c r="S166" s="2" t="s">
        <v>1273</v>
      </c>
      <c r="T166" s="2" t="s">
        <v>204</v>
      </c>
      <c r="U166" s="2" t="s">
        <v>205</v>
      </c>
      <c r="V166" s="2" t="s">
        <v>1274</v>
      </c>
      <c r="W166" s="2" t="s">
        <v>871</v>
      </c>
      <c r="X166" s="2" t="s">
        <v>818</v>
      </c>
      <c r="Y166" s="2" t="s">
        <v>2057</v>
      </c>
      <c r="Z166" s="4">
        <v>111</v>
      </c>
      <c r="AA166" s="4">
        <f>=ROUNDDOWN(555,0)</f>
      </c>
      <c r="AB166" s="5">
        <v>0.2</v>
      </c>
      <c r="AC166" s="2" t="s">
        <v>202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>
        <v>1</v>
      </c>
      <c r="AS166" s="8">
        <v>34.73</v>
      </c>
      <c r="AT166" s="7">
        <v>-1</v>
      </c>
      <c r="AU166" s="7">
        <v>-1</v>
      </c>
      <c r="AV166" s="4" t="s">
        <v>202</v>
      </c>
      <c r="AW166" s="8" t="s">
        <v>202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/>
      <c r="BC166" s="4" t="s">
        <v>202</v>
      </c>
      <c r="BD166" s="8" t="s">
        <v>202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 t="s">
        <v>202</v>
      </c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1230</v>
      </c>
      <c r="BV166" s="2" t="s">
        <v>235</v>
      </c>
      <c r="BW166" s="2" t="s">
        <v>202</v>
      </c>
      <c r="BX166" s="2" t="s">
        <v>495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822</v>
      </c>
      <c r="CJ166" s="2" t="s">
        <v>852</v>
      </c>
      <c r="CK166" s="2" t="s">
        <v>509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824</v>
      </c>
      <c r="CV166" s="2" t="s">
        <v>2062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1006</v>
      </c>
      <c r="DH166" s="2" t="s">
        <v>1503</v>
      </c>
      <c r="DI166" s="2" t="s">
        <v>509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1279</v>
      </c>
      <c r="DT166" s="2" t="s">
        <v>1540</v>
      </c>
      <c r="DU166" s="2" t="s">
        <v>214</v>
      </c>
      <c r="DV166" s="2" t="s">
        <v>202</v>
      </c>
      <c r="DW166" s="4"/>
      <c r="DX166" s="8"/>
      <c r="DY166" s="4">
        <v>1</v>
      </c>
      <c r="DZ166" s="8">
        <v>34.73</v>
      </c>
      <c r="EA166" s="7">
        <v>-1</v>
      </c>
      <c r="EB166" s="7">
        <v>-1</v>
      </c>
      <c r="EC166" s="2" t="s">
        <v>212</v>
      </c>
      <c r="ED166" s="2" t="s">
        <v>199</v>
      </c>
      <c r="EE166" s="2" t="s">
        <v>1747</v>
      </c>
      <c r="EF166" s="2" t="s">
        <v>415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1062</v>
      </c>
      <c r="ER166" s="2" t="s">
        <v>2063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231</v>
      </c>
      <c r="FB166" s="2" t="s">
        <v>235</v>
      </c>
      <c r="FC166" s="2" t="s">
        <v>202</v>
      </c>
      <c r="FD166" s="2" t="s">
        <v>202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822</v>
      </c>
      <c r="FP166" s="2" t="s">
        <v>219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212</v>
      </c>
      <c r="FZ166" s="2" t="s">
        <v>199</v>
      </c>
      <c r="GA166" s="2" t="s">
        <v>1283</v>
      </c>
      <c r="GB166" s="2" t="s">
        <v>1156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253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253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212</v>
      </c>
      <c r="HJ166" s="2" t="s">
        <v>199</v>
      </c>
      <c r="HK166" s="2" t="s">
        <v>2059</v>
      </c>
      <c r="HL166" s="2" t="s">
        <v>1063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212</v>
      </c>
      <c r="HV166" s="2" t="s">
        <v>235</v>
      </c>
      <c r="HW166" s="2" t="s">
        <v>236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253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212</v>
      </c>
      <c r="IT166" s="2" t="s">
        <v>199</v>
      </c>
      <c r="IU166" s="2" t="s">
        <v>456</v>
      </c>
      <c r="IV166" s="2" t="s">
        <v>1904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253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242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202</v>
      </c>
      <c r="KD166" s="2" t="s">
        <v>202</v>
      </c>
      <c r="KE166" s="2" t="s">
        <v>202</v>
      </c>
      <c r="KF166" s="2" t="s">
        <v>202</v>
      </c>
      <c r="KG166" s="2" t="s">
        <v>202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212</v>
      </c>
      <c r="KP166" s="2" t="s">
        <v>235</v>
      </c>
      <c r="KQ166" s="2" t="s">
        <v>401</v>
      </c>
      <c r="KR166" s="2" t="s">
        <v>475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253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253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231</v>
      </c>
      <c r="LZ166" s="2" t="s">
        <v>199</v>
      </c>
      <c r="MA166" s="2" t="s">
        <v>202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253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253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212</v>
      </c>
      <c r="NJ166" s="2" t="s">
        <v>250</v>
      </c>
      <c r="NK166" s="2" t="s">
        <v>1061</v>
      </c>
      <c r="NL166" s="2" t="s">
        <v>222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202</v>
      </c>
      <c r="NV166" s="2" t="s">
        <v>202</v>
      </c>
      <c r="NW166" s="2" t="s">
        <v>202</v>
      </c>
      <c r="NX166" s="2" t="s">
        <v>202</v>
      </c>
      <c r="NY166" s="2" t="s">
        <v>202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253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242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212</v>
      </c>
      <c r="PR166" s="2" t="s">
        <v>235</v>
      </c>
      <c r="PS166" s="2" t="s">
        <v>1979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202</v>
      </c>
      <c r="QD166" s="2" t="s">
        <v>202</v>
      </c>
      <c r="QE166" s="2" t="s">
        <v>202</v>
      </c>
      <c r="QF166" s="2" t="s">
        <v>202</v>
      </c>
      <c r="QG166" s="2" t="s">
        <v>202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231</v>
      </c>
      <c r="QP166" s="2" t="s">
        <v>235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111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</row>
    <row r="167">
      <c r="A167" s="2" t="s">
        <v>2064</v>
      </c>
      <c r="B167" s="2" t="s">
        <v>191</v>
      </c>
      <c r="C167" s="2" t="s">
        <v>192</v>
      </c>
      <c r="D167" s="2" t="s">
        <v>1659</v>
      </c>
      <c r="E167" s="2" t="s">
        <v>1660</v>
      </c>
      <c r="F167" s="2" t="s">
        <v>1285</v>
      </c>
      <c r="G167" s="2" t="s">
        <v>1285</v>
      </c>
      <c r="H167" s="2" t="s">
        <v>1285</v>
      </c>
      <c r="I167" s="2" t="s">
        <v>2065</v>
      </c>
      <c r="J167" s="2" t="s">
        <v>197</v>
      </c>
      <c r="K167" s="2" t="s">
        <v>278</v>
      </c>
      <c r="L167" s="3">
        <v>45.71</v>
      </c>
      <c r="M167" s="3">
        <v>48</v>
      </c>
      <c r="N167" s="3">
        <v>99.99</v>
      </c>
      <c r="O167" s="2" t="s">
        <v>199</v>
      </c>
      <c r="P167" s="2" t="s">
        <v>1286</v>
      </c>
      <c r="Q167" s="2" t="s">
        <v>201</v>
      </c>
      <c r="R167" s="2" t="s">
        <v>202</v>
      </c>
      <c r="S167" s="2" t="s">
        <v>1287</v>
      </c>
      <c r="T167" s="2" t="s">
        <v>204</v>
      </c>
      <c r="U167" s="2" t="s">
        <v>205</v>
      </c>
      <c r="V167" s="2" t="s">
        <v>429</v>
      </c>
      <c r="W167" s="2" t="s">
        <v>1288</v>
      </c>
      <c r="X167" s="2" t="s">
        <v>703</v>
      </c>
      <c r="Y167" s="2" t="s">
        <v>202</v>
      </c>
      <c r="Z167" s="4"/>
      <c r="AA167" s="4">
        <f>=ROUNDDOWN({0},0)</f>
      </c>
      <c r="AB167" s="5"/>
      <c r="AC167" s="2" t="s">
        <v>1289</v>
      </c>
      <c r="AD167" s="4">
        <v>145</v>
      </c>
      <c r="AE167" s="4">
        <v>290</v>
      </c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/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/>
      <c r="BJ167" s="4"/>
      <c r="BK167" s="8"/>
      <c r="BL167" s="2" t="s">
        <v>202</v>
      </c>
      <c r="BM167" s="7"/>
      <c r="BN167" s="7"/>
      <c r="BO167" s="4"/>
      <c r="BP167" s="8"/>
      <c r="BQ167" s="4"/>
      <c r="BR167" s="8"/>
      <c r="BS167" s="7"/>
      <c r="BT167" s="7"/>
      <c r="BU167" s="2" t="s">
        <v>1290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253</v>
      </c>
      <c r="CH167" s="2" t="s">
        <v>199</v>
      </c>
      <c r="CI167" s="2" t="s">
        <v>202</v>
      </c>
      <c r="CJ167" s="2" t="s">
        <v>202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1291</v>
      </c>
      <c r="CT167" s="2" t="s">
        <v>199</v>
      </c>
      <c r="CU167" s="2" t="s">
        <v>202</v>
      </c>
      <c r="CV167" s="2" t="s">
        <v>202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253</v>
      </c>
      <c r="DF167" s="2" t="s">
        <v>199</v>
      </c>
      <c r="DG167" s="2" t="s">
        <v>202</v>
      </c>
      <c r="DH167" s="2" t="s">
        <v>202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253</v>
      </c>
      <c r="DR167" s="2" t="s">
        <v>199</v>
      </c>
      <c r="DS167" s="2" t="s">
        <v>202</v>
      </c>
      <c r="DT167" s="2" t="s">
        <v>202</v>
      </c>
      <c r="DU167" s="2" t="s">
        <v>214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202</v>
      </c>
      <c r="EF167" s="2" t="s">
        <v>202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593</v>
      </c>
      <c r="EP167" s="2" t="s">
        <v>199</v>
      </c>
      <c r="EQ167" s="2" t="s">
        <v>202</v>
      </c>
      <c r="ER167" s="2" t="s">
        <v>202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253</v>
      </c>
      <c r="FB167" s="2" t="s">
        <v>199</v>
      </c>
      <c r="FC167" s="2" t="s">
        <v>202</v>
      </c>
      <c r="FD167" s="2" t="s">
        <v>202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253</v>
      </c>
      <c r="FN167" s="2" t="s">
        <v>199</v>
      </c>
      <c r="FO167" s="2" t="s">
        <v>202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253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253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253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253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253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253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1290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242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253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202</v>
      </c>
      <c r="KP167" s="2" t="s">
        <v>202</v>
      </c>
      <c r="KQ167" s="2" t="s">
        <v>202</v>
      </c>
      <c r="KR167" s="2" t="s">
        <v>202</v>
      </c>
      <c r="KS167" s="2" t="s">
        <v>202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202</v>
      </c>
      <c r="LB167" s="2" t="s">
        <v>202</v>
      </c>
      <c r="LC167" s="2" t="s">
        <v>202</v>
      </c>
      <c r="LD167" s="2" t="s">
        <v>202</v>
      </c>
      <c r="LE167" s="2" t="s">
        <v>202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253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253</v>
      </c>
      <c r="LZ167" s="2" t="s">
        <v>199</v>
      </c>
      <c r="MA167" s="2" t="s">
        <v>202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253</v>
      </c>
      <c r="ML167" s="2" t="s">
        <v>199</v>
      </c>
      <c r="MM167" s="2" t="s">
        <v>202</v>
      </c>
      <c r="MN167" s="2" t="s">
        <v>202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253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202</v>
      </c>
      <c r="NJ167" s="2" t="s">
        <v>202</v>
      </c>
      <c r="NK167" s="2" t="s">
        <v>202</v>
      </c>
      <c r="NL167" s="2" t="s">
        <v>202</v>
      </c>
      <c r="NM167" s="2" t="s">
        <v>202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253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253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253</v>
      </c>
      <c r="OT167" s="2" t="s">
        <v>199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202</v>
      </c>
      <c r="PG167" s="2" t="s">
        <v>202</v>
      </c>
      <c r="PH167" s="2" t="s">
        <v>202</v>
      </c>
      <c r="PI167" s="2" t="s">
        <v>202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253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253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202</v>
      </c>
      <c r="QP167" s="2" t="s">
        <v>202</v>
      </c>
      <c r="QQ167" s="2" t="s">
        <v>202</v>
      </c>
      <c r="QR167" s="2" t="s">
        <v>202</v>
      </c>
      <c r="QS167" s="2" t="s">
        <v>202</v>
      </c>
      <c r="QT167" s="2" t="s">
        <v>202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>
        <v>145</v>
      </c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>
        <v>145</v>
      </c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</row>
    <row r="168">
      <c r="A168" s="2" t="s">
        <v>2066</v>
      </c>
      <c r="B168" s="2" t="s">
        <v>191</v>
      </c>
      <c r="C168" s="2" t="s">
        <v>192</v>
      </c>
      <c r="D168" s="2" t="s">
        <v>1659</v>
      </c>
      <c r="E168" s="2" t="s">
        <v>1660</v>
      </c>
      <c r="F168" s="2" t="s">
        <v>1285</v>
      </c>
      <c r="G168" s="2" t="s">
        <v>1285</v>
      </c>
      <c r="H168" s="2" t="s">
        <v>1285</v>
      </c>
      <c r="I168" s="2" t="s">
        <v>2065</v>
      </c>
      <c r="J168" s="2" t="s">
        <v>256</v>
      </c>
      <c r="K168" s="2" t="s">
        <v>278</v>
      </c>
      <c r="L168" s="3">
        <v>54.85</v>
      </c>
      <c r="M168" s="3">
        <v>57.59</v>
      </c>
      <c r="N168" s="3">
        <v>119.99</v>
      </c>
      <c r="O168" s="2" t="s">
        <v>199</v>
      </c>
      <c r="P168" s="2" t="s">
        <v>1286</v>
      </c>
      <c r="Q168" s="2" t="s">
        <v>201</v>
      </c>
      <c r="R168" s="2" t="s">
        <v>202</v>
      </c>
      <c r="S168" s="2" t="s">
        <v>1287</v>
      </c>
      <c r="T168" s="2" t="s">
        <v>204</v>
      </c>
      <c r="U168" s="2" t="s">
        <v>205</v>
      </c>
      <c r="V168" s="2" t="s">
        <v>429</v>
      </c>
      <c r="W168" s="2" t="s">
        <v>1288</v>
      </c>
      <c r="X168" s="2" t="s">
        <v>703</v>
      </c>
      <c r="Y168" s="2" t="s">
        <v>202</v>
      </c>
      <c r="Z168" s="4"/>
      <c r="AA168" s="4">
        <f>=ROUNDDOWN({0},0)</f>
      </c>
      <c r="AB168" s="5"/>
      <c r="AC168" s="2" t="s">
        <v>1289</v>
      </c>
      <c r="AD168" s="4">
        <v>120</v>
      </c>
      <c r="AE168" s="4">
        <v>240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202</v>
      </c>
      <c r="AW168" s="8" t="s">
        <v>202</v>
      </c>
      <c r="AX168" s="4" t="s">
        <v>202</v>
      </c>
      <c r="AY168" s="8" t="s">
        <v>202</v>
      </c>
      <c r="AZ168" s="7" t="s">
        <v>202</v>
      </c>
      <c r="BA168" s="7" t="s">
        <v>202</v>
      </c>
      <c r="BB168" s="7"/>
      <c r="BC168" s="4" t="s">
        <v>202</v>
      </c>
      <c r="BD168" s="8" t="s">
        <v>202</v>
      </c>
      <c r="BE168" s="4" t="s">
        <v>202</v>
      </c>
      <c r="BF168" s="8" t="s">
        <v>202</v>
      </c>
      <c r="BG168" s="7" t="s">
        <v>202</v>
      </c>
      <c r="BH168" s="7" t="s">
        <v>202</v>
      </c>
      <c r="BI168" s="7"/>
      <c r="BJ168" s="4"/>
      <c r="BK168" s="8"/>
      <c r="BL168" s="2" t="s">
        <v>202</v>
      </c>
      <c r="BM168" s="7"/>
      <c r="BN168" s="7"/>
      <c r="BO168" s="4"/>
      <c r="BP168" s="8"/>
      <c r="BQ168" s="4"/>
      <c r="BR168" s="8"/>
      <c r="BS168" s="7"/>
      <c r="BT168" s="7"/>
      <c r="BU168" s="2" t="s">
        <v>1290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253</v>
      </c>
      <c r="CH168" s="2" t="s">
        <v>199</v>
      </c>
      <c r="CI168" s="2" t="s">
        <v>202</v>
      </c>
      <c r="CJ168" s="2" t="s">
        <v>202</v>
      </c>
      <c r="CK168" s="2" t="s">
        <v>214</v>
      </c>
      <c r="CL168" s="2" t="s">
        <v>202</v>
      </c>
      <c r="CM168" s="4"/>
      <c r="CN168" s="8"/>
      <c r="CO168" s="4"/>
      <c r="CP168" s="8"/>
      <c r="CQ168" s="7"/>
      <c r="CR168" s="7"/>
      <c r="CS168" s="2" t="s">
        <v>1291</v>
      </c>
      <c r="CT168" s="2" t="s">
        <v>199</v>
      </c>
      <c r="CU168" s="2" t="s">
        <v>202</v>
      </c>
      <c r="CV168" s="2" t="s">
        <v>202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253</v>
      </c>
      <c r="DF168" s="2" t="s">
        <v>199</v>
      </c>
      <c r="DG168" s="2" t="s">
        <v>202</v>
      </c>
      <c r="DH168" s="2" t="s">
        <v>202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253</v>
      </c>
      <c r="DR168" s="2" t="s">
        <v>199</v>
      </c>
      <c r="DS168" s="2" t="s">
        <v>202</v>
      </c>
      <c r="DT168" s="2" t="s">
        <v>202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202</v>
      </c>
      <c r="EF168" s="2" t="s">
        <v>202</v>
      </c>
      <c r="EG168" s="2" t="s">
        <v>214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593</v>
      </c>
      <c r="EP168" s="2" t="s">
        <v>199</v>
      </c>
      <c r="EQ168" s="2" t="s">
        <v>202</v>
      </c>
      <c r="ER168" s="2" t="s">
        <v>202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253</v>
      </c>
      <c r="FB168" s="2" t="s">
        <v>199</v>
      </c>
      <c r="FC168" s="2" t="s">
        <v>202</v>
      </c>
      <c r="FD168" s="2" t="s">
        <v>202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253</v>
      </c>
      <c r="FN168" s="2" t="s">
        <v>199</v>
      </c>
      <c r="FO168" s="2" t="s">
        <v>202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253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253</v>
      </c>
      <c r="GL168" s="2" t="s">
        <v>199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253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212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253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253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253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1290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242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253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202</v>
      </c>
      <c r="KP168" s="2" t="s">
        <v>202</v>
      </c>
      <c r="KQ168" s="2" t="s">
        <v>202</v>
      </c>
      <c r="KR168" s="2" t="s">
        <v>202</v>
      </c>
      <c r="KS168" s="2" t="s">
        <v>202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202</v>
      </c>
      <c r="LB168" s="2" t="s">
        <v>202</v>
      </c>
      <c r="LC168" s="2" t="s">
        <v>202</v>
      </c>
      <c r="LD168" s="2" t="s">
        <v>202</v>
      </c>
      <c r="LE168" s="2" t="s">
        <v>202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253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253</v>
      </c>
      <c r="LZ168" s="2" t="s">
        <v>199</v>
      </c>
      <c r="MA168" s="2" t="s">
        <v>202</v>
      </c>
      <c r="MB168" s="2" t="s">
        <v>202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253</v>
      </c>
      <c r="ML168" s="2" t="s">
        <v>199</v>
      </c>
      <c r="MM168" s="2" t="s">
        <v>202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253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202</v>
      </c>
      <c r="NJ168" s="2" t="s">
        <v>202</v>
      </c>
      <c r="NK168" s="2" t="s">
        <v>202</v>
      </c>
      <c r="NL168" s="2" t="s">
        <v>202</v>
      </c>
      <c r="NM168" s="2" t="s">
        <v>202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253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253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253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202</v>
      </c>
      <c r="PF168" s="2" t="s">
        <v>202</v>
      </c>
      <c r="PG168" s="2" t="s">
        <v>202</v>
      </c>
      <c r="PH168" s="2" t="s">
        <v>202</v>
      </c>
      <c r="PI168" s="2" t="s">
        <v>202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253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253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202</v>
      </c>
      <c r="QP168" s="2" t="s">
        <v>202</v>
      </c>
      <c r="QQ168" s="2" t="s">
        <v>202</v>
      </c>
      <c r="QR168" s="2" t="s">
        <v>202</v>
      </c>
      <c r="QS168" s="2" t="s">
        <v>202</v>
      </c>
      <c r="QT168" s="2" t="s">
        <v>202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>
        <v>120</v>
      </c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>
        <v>120</v>
      </c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</row>
    <row r="169">
      <c r="A169" s="2" t="s">
        <v>2067</v>
      </c>
      <c r="B169" s="2" t="s">
        <v>191</v>
      </c>
      <c r="C169" s="2" t="s">
        <v>192</v>
      </c>
      <c r="D169" s="2" t="s">
        <v>1659</v>
      </c>
      <c r="E169" s="2" t="s">
        <v>1660</v>
      </c>
      <c r="F169" s="2" t="s">
        <v>2068</v>
      </c>
      <c r="G169" s="2" t="s">
        <v>2068</v>
      </c>
      <c r="H169" s="2" t="s">
        <v>2068</v>
      </c>
      <c r="I169" s="2" t="s">
        <v>2069</v>
      </c>
      <c r="J169" s="2" t="s">
        <v>197</v>
      </c>
      <c r="K169" s="2" t="s">
        <v>2070</v>
      </c>
      <c r="L169" s="3">
        <v>48</v>
      </c>
      <c r="M169" s="3">
        <v>50.4</v>
      </c>
      <c r="N169" s="3">
        <v>99.99</v>
      </c>
      <c r="O169" s="2" t="s">
        <v>1109</v>
      </c>
      <c r="P169" s="2" t="s">
        <v>394</v>
      </c>
      <c r="Q169" s="2" t="s">
        <v>201</v>
      </c>
      <c r="R169" s="2" t="s">
        <v>202</v>
      </c>
      <c r="S169" s="2" t="s">
        <v>2071</v>
      </c>
      <c r="T169" s="2" t="s">
        <v>202</v>
      </c>
      <c r="U169" s="2" t="s">
        <v>205</v>
      </c>
      <c r="V169" s="2" t="s">
        <v>206</v>
      </c>
      <c r="W169" s="2" t="s">
        <v>207</v>
      </c>
      <c r="X169" s="2" t="s">
        <v>207</v>
      </c>
      <c r="Y169" s="2" t="s">
        <v>2072</v>
      </c>
      <c r="Z169" s="4"/>
      <c r="AA169" s="4">
        <f>=ROUNDDOWN({0},0)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1</v>
      </c>
      <c r="AS169" s="8">
        <v>55.2</v>
      </c>
      <c r="AT169" s="7">
        <v>-1</v>
      </c>
      <c r="AU169" s="7">
        <v>-1</v>
      </c>
      <c r="AV169" s="4"/>
      <c r="AW169" s="8"/>
      <c r="AX169" s="4">
        <v>1</v>
      </c>
      <c r="AY169" s="8">
        <v>55.2</v>
      </c>
      <c r="AZ169" s="7">
        <v>-1</v>
      </c>
      <c r="BA169" s="7">
        <v>-1</v>
      </c>
      <c r="BB169" s="7"/>
      <c r="BC169" s="4"/>
      <c r="BD169" s="8"/>
      <c r="BE169" s="4">
        <v>1</v>
      </c>
      <c r="BF169" s="8">
        <v>55.2</v>
      </c>
      <c r="BG169" s="7">
        <v>-1</v>
      </c>
      <c r="BH169" s="7">
        <v>-1</v>
      </c>
      <c r="BI169" s="7"/>
      <c r="BJ169" s="4"/>
      <c r="BK169" s="8"/>
      <c r="BL169" s="2" t="s">
        <v>1129</v>
      </c>
      <c r="BM169" s="7"/>
      <c r="BN169" s="7"/>
      <c r="BO169" s="4"/>
      <c r="BP169" s="8"/>
      <c r="BQ169" s="4">
        <v>1</v>
      </c>
      <c r="BR169" s="8">
        <v>55.2</v>
      </c>
      <c r="BS169" s="7">
        <v>-1</v>
      </c>
      <c r="BT169" s="7">
        <v>-1</v>
      </c>
      <c r="BU169" s="2" t="s">
        <v>212</v>
      </c>
      <c r="BV169" s="2" t="s">
        <v>235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235</v>
      </c>
      <c r="CI169" s="2" t="s">
        <v>897</v>
      </c>
      <c r="CJ169" s="2" t="s">
        <v>2073</v>
      </c>
      <c r="CK169" s="2" t="s">
        <v>509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212</v>
      </c>
      <c r="CT169" s="2" t="s">
        <v>235</v>
      </c>
      <c r="CU169" s="2" t="s">
        <v>2074</v>
      </c>
      <c r="CV169" s="2" t="s">
        <v>555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235</v>
      </c>
      <c r="DG169" s="2" t="s">
        <v>1760</v>
      </c>
      <c r="DH169" s="2" t="s">
        <v>2075</v>
      </c>
      <c r="DI169" s="2" t="s">
        <v>509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235</v>
      </c>
      <c r="DS169" s="2" t="s">
        <v>2076</v>
      </c>
      <c r="DT169" s="2" t="s">
        <v>2077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235</v>
      </c>
      <c r="EE169" s="2" t="s">
        <v>2078</v>
      </c>
      <c r="EF169" s="2" t="s">
        <v>776</v>
      </c>
      <c r="EG169" s="2" t="s">
        <v>214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235</v>
      </c>
      <c r="EQ169" s="2" t="s">
        <v>1155</v>
      </c>
      <c r="ER169" s="2" t="s">
        <v>2079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235</v>
      </c>
      <c r="FC169" s="2" t="s">
        <v>1405</v>
      </c>
      <c r="FD169" s="2" t="s">
        <v>352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231</v>
      </c>
      <c r="FN169" s="2" t="s">
        <v>235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253</v>
      </c>
      <c r="FZ169" s="2" t="s">
        <v>235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253</v>
      </c>
      <c r="GL169" s="2" t="s">
        <v>235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253</v>
      </c>
      <c r="GX169" s="2" t="s">
        <v>235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212</v>
      </c>
      <c r="HJ169" s="2" t="s">
        <v>235</v>
      </c>
      <c r="HK169" s="2" t="s">
        <v>2076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212</v>
      </c>
      <c r="HV169" s="2" t="s">
        <v>235</v>
      </c>
      <c r="HW169" s="2" t="s">
        <v>969</v>
      </c>
      <c r="HX169" s="2" t="s">
        <v>1176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253</v>
      </c>
      <c r="IH169" s="2" t="s">
        <v>235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212</v>
      </c>
      <c r="IT169" s="2" t="s">
        <v>235</v>
      </c>
      <c r="IU169" s="2" t="s">
        <v>594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253</v>
      </c>
      <c r="JF169" s="2" t="s">
        <v>235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242</v>
      </c>
      <c r="JR169" s="2" t="s">
        <v>235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202</v>
      </c>
      <c r="KD169" s="2" t="s">
        <v>202</v>
      </c>
      <c r="KE169" s="2" t="s">
        <v>202</v>
      </c>
      <c r="KF169" s="2" t="s">
        <v>202</v>
      </c>
      <c r="KG169" s="2" t="s">
        <v>202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235</v>
      </c>
      <c r="KQ169" s="2" t="s">
        <v>2080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253</v>
      </c>
      <c r="LB169" s="2" t="s">
        <v>235</v>
      </c>
      <c r="LC169" s="2" t="s">
        <v>202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253</v>
      </c>
      <c r="LN169" s="2" t="s">
        <v>235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231</v>
      </c>
      <c r="LZ169" s="2" t="s">
        <v>235</v>
      </c>
      <c r="MA169" s="2" t="s">
        <v>202</v>
      </c>
      <c r="MB169" s="2" t="s">
        <v>202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253</v>
      </c>
      <c r="ML169" s="2" t="s">
        <v>235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253</v>
      </c>
      <c r="MX169" s="2" t="s">
        <v>235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253</v>
      </c>
      <c r="NJ169" s="2" t="s">
        <v>235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253</v>
      </c>
      <c r="NV169" s="2" t="s">
        <v>235</v>
      </c>
      <c r="NW169" s="2" t="s">
        <v>202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253</v>
      </c>
      <c r="OH169" s="2" t="s">
        <v>235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202</v>
      </c>
      <c r="OT169" s="2" t="s">
        <v>202</v>
      </c>
      <c r="OU169" s="2" t="s">
        <v>202</v>
      </c>
      <c r="OV169" s="2" t="s">
        <v>202</v>
      </c>
      <c r="OW169" s="2" t="s">
        <v>202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242</v>
      </c>
      <c r="PF169" s="2" t="s">
        <v>235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202</v>
      </c>
      <c r="PR169" s="2" t="s">
        <v>202</v>
      </c>
      <c r="PS169" s="2" t="s">
        <v>202</v>
      </c>
      <c r="PT169" s="2" t="s">
        <v>202</v>
      </c>
      <c r="PU169" s="2" t="s">
        <v>202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253</v>
      </c>
      <c r="QD169" s="2" t="s">
        <v>235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202</v>
      </c>
      <c r="QP169" s="2" t="s">
        <v>202</v>
      </c>
      <c r="QQ169" s="2" t="s">
        <v>202</v>
      </c>
      <c r="QR169" s="2" t="s">
        <v>202</v>
      </c>
      <c r="QS169" s="2" t="s">
        <v>202</v>
      </c>
      <c r="QT169" s="2" t="s">
        <v>202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</row>
    <row r="170">
      <c r="A170" s="2" t="s">
        <v>2081</v>
      </c>
      <c r="B170" s="2" t="s">
        <v>191</v>
      </c>
      <c r="C170" s="2" t="s">
        <v>192</v>
      </c>
      <c r="D170" s="2" t="s">
        <v>1659</v>
      </c>
      <c r="E170" s="2" t="s">
        <v>1660</v>
      </c>
      <c r="F170" s="2" t="s">
        <v>1081</v>
      </c>
      <c r="G170" s="2" t="s">
        <v>1081</v>
      </c>
      <c r="H170" s="2" t="s">
        <v>1081</v>
      </c>
      <c r="I170" s="2" t="s">
        <v>2082</v>
      </c>
      <c r="J170" s="2" t="s">
        <v>197</v>
      </c>
      <c r="K170" s="2" t="s">
        <v>1083</v>
      </c>
      <c r="L170" s="3">
        <v>64.79</v>
      </c>
      <c r="M170" s="3">
        <v>68.03</v>
      </c>
      <c r="N170" s="3">
        <v>131.99</v>
      </c>
      <c r="O170" s="2" t="s">
        <v>199</v>
      </c>
      <c r="P170" s="2" t="s">
        <v>572</v>
      </c>
      <c r="Q170" s="2" t="s">
        <v>201</v>
      </c>
      <c r="R170" s="2" t="s">
        <v>202</v>
      </c>
      <c r="S170" s="2" t="s">
        <v>1084</v>
      </c>
      <c r="T170" s="2" t="s">
        <v>204</v>
      </c>
      <c r="U170" s="2" t="s">
        <v>205</v>
      </c>
      <c r="V170" s="2" t="s">
        <v>206</v>
      </c>
      <c r="W170" s="2" t="s">
        <v>207</v>
      </c>
      <c r="X170" s="2" t="s">
        <v>941</v>
      </c>
      <c r="Y170" s="2" t="s">
        <v>216</v>
      </c>
      <c r="Z170" s="4">
        <v>112</v>
      </c>
      <c r="AA170" s="4">
        <f>=ROUNDDOWN(18.6666666666667,0)</f>
      </c>
      <c r="AB170" s="5">
        <v>6</v>
      </c>
      <c r="AC170" s="2" t="s">
        <v>1085</v>
      </c>
      <c r="AD170" s="4">
        <v>30</v>
      </c>
      <c r="AE170" s="4">
        <v>160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7</v>
      </c>
      <c r="AS170" s="8">
        <v>488.13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8</v>
      </c>
      <c r="AY170" s="8">
        <v>571.48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>
        <v>8</v>
      </c>
      <c r="BF170" s="8">
        <v>571.48</v>
      </c>
      <c r="BG170" s="7" t="s">
        <v>202</v>
      </c>
      <c r="BH170" s="7" t="s">
        <v>202</v>
      </c>
      <c r="BI170" s="7"/>
      <c r="BJ170" s="4"/>
      <c r="BK170" s="8"/>
      <c r="BL170" s="2" t="s">
        <v>2083</v>
      </c>
      <c r="BM170" s="7"/>
      <c r="BN170" s="7"/>
      <c r="BO170" s="4"/>
      <c r="BP170" s="8"/>
      <c r="BQ170" s="4">
        <v>1</v>
      </c>
      <c r="BR170" s="8">
        <v>74.51</v>
      </c>
      <c r="BS170" s="7">
        <v>-1</v>
      </c>
      <c r="BT170" s="7">
        <v>-1</v>
      </c>
      <c r="BU170" s="2" t="s">
        <v>212</v>
      </c>
      <c r="BV170" s="2" t="s">
        <v>199</v>
      </c>
      <c r="BW170" s="2" t="s">
        <v>202</v>
      </c>
      <c r="BX170" s="2" t="s">
        <v>202</v>
      </c>
      <c r="BY170" s="2" t="s">
        <v>214</v>
      </c>
      <c r="BZ170" s="2" t="s">
        <v>202</v>
      </c>
      <c r="CA170" s="4"/>
      <c r="CB170" s="8"/>
      <c r="CC170" s="4">
        <v>2</v>
      </c>
      <c r="CD170" s="8">
        <v>149.66</v>
      </c>
      <c r="CE170" s="7">
        <v>-1</v>
      </c>
      <c r="CF170" s="7">
        <v>-1</v>
      </c>
      <c r="CG170" s="2" t="s">
        <v>212</v>
      </c>
      <c r="CH170" s="2" t="s">
        <v>199</v>
      </c>
      <c r="CI170" s="2" t="s">
        <v>706</v>
      </c>
      <c r="CJ170" s="2" t="s">
        <v>726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199</v>
      </c>
      <c r="CU170" s="2" t="s">
        <v>216</v>
      </c>
      <c r="CV170" s="2" t="s">
        <v>1098</v>
      </c>
      <c r="CW170" s="2" t="s">
        <v>214</v>
      </c>
      <c r="CX170" s="2" t="s">
        <v>202</v>
      </c>
      <c r="CY170" s="4"/>
      <c r="CZ170" s="8"/>
      <c r="DA170" s="4">
        <v>3</v>
      </c>
      <c r="DB170" s="8">
        <v>190.49</v>
      </c>
      <c r="DC170" s="7">
        <v>-1</v>
      </c>
      <c r="DD170" s="7">
        <v>-1</v>
      </c>
      <c r="DE170" s="2" t="s">
        <v>212</v>
      </c>
      <c r="DF170" s="2" t="s">
        <v>199</v>
      </c>
      <c r="DG170" s="2" t="s">
        <v>216</v>
      </c>
      <c r="DH170" s="2" t="s">
        <v>2084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199</v>
      </c>
      <c r="DS170" s="2" t="s">
        <v>216</v>
      </c>
      <c r="DT170" s="2" t="s">
        <v>1098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339</v>
      </c>
      <c r="EF170" s="2" t="s">
        <v>252</v>
      </c>
      <c r="EG170" s="2" t="s">
        <v>214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212</v>
      </c>
      <c r="EP170" s="2" t="s">
        <v>199</v>
      </c>
      <c r="EQ170" s="2" t="s">
        <v>216</v>
      </c>
      <c r="ER170" s="2" t="s">
        <v>1089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199</v>
      </c>
      <c r="FC170" s="2" t="s">
        <v>645</v>
      </c>
      <c r="FD170" s="2" t="s">
        <v>764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199</v>
      </c>
      <c r="FO170" s="2" t="s">
        <v>1748</v>
      </c>
      <c r="FP170" s="2" t="s">
        <v>1143</v>
      </c>
      <c r="FQ170" s="2" t="s">
        <v>214</v>
      </c>
      <c r="FR170" s="2" t="s">
        <v>202</v>
      </c>
      <c r="FS170" s="4"/>
      <c r="FT170" s="8"/>
      <c r="FU170" s="4">
        <v>1</v>
      </c>
      <c r="FV170" s="8">
        <v>73.47</v>
      </c>
      <c r="FW170" s="7">
        <v>-1</v>
      </c>
      <c r="FX170" s="7">
        <v>-1</v>
      </c>
      <c r="FY170" s="2" t="s">
        <v>212</v>
      </c>
      <c r="FZ170" s="2" t="s">
        <v>199</v>
      </c>
      <c r="GA170" s="2" t="s">
        <v>1090</v>
      </c>
      <c r="GB170" s="2" t="s">
        <v>1231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231</v>
      </c>
      <c r="GL170" s="2" t="s">
        <v>199</v>
      </c>
      <c r="GM170" s="2" t="s">
        <v>202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253</v>
      </c>
      <c r="GX170" s="2" t="s">
        <v>199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199</v>
      </c>
      <c r="HK170" s="2" t="s">
        <v>216</v>
      </c>
      <c r="HL170" s="2" t="s">
        <v>723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235</v>
      </c>
      <c r="HW170" s="2" t="s">
        <v>236</v>
      </c>
      <c r="HX170" s="2" t="s">
        <v>268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212</v>
      </c>
      <c r="IH170" s="2" t="s">
        <v>235</v>
      </c>
      <c r="II170" s="2" t="s">
        <v>238</v>
      </c>
      <c r="IJ170" s="2" t="s">
        <v>2085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212</v>
      </c>
      <c r="IT170" s="2" t="s">
        <v>199</v>
      </c>
      <c r="IU170" s="2" t="s">
        <v>754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253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242</v>
      </c>
      <c r="JR170" s="2" t="s">
        <v>199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202</v>
      </c>
      <c r="KD170" s="2" t="s">
        <v>202</v>
      </c>
      <c r="KE170" s="2" t="s">
        <v>202</v>
      </c>
      <c r="KF170" s="2" t="s">
        <v>202</v>
      </c>
      <c r="KG170" s="2" t="s">
        <v>202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235</v>
      </c>
      <c r="KQ170" s="2" t="s">
        <v>946</v>
      </c>
      <c r="KR170" s="2" t="s">
        <v>2086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235</v>
      </c>
      <c r="LC170" s="2" t="s">
        <v>408</v>
      </c>
      <c r="LD170" s="2" t="s">
        <v>202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253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231</v>
      </c>
      <c r="LZ170" s="2" t="s">
        <v>199</v>
      </c>
      <c r="MA170" s="2" t="s">
        <v>202</v>
      </c>
      <c r="MB170" s="2" t="s">
        <v>202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253</v>
      </c>
      <c r="ML170" s="2" t="s">
        <v>199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253</v>
      </c>
      <c r="MX170" s="2" t="s">
        <v>199</v>
      </c>
      <c r="MY170" s="2" t="s">
        <v>202</v>
      </c>
      <c r="MZ170" s="2" t="s">
        <v>202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212</v>
      </c>
      <c r="NJ170" s="2" t="s">
        <v>250</v>
      </c>
      <c r="NK170" s="2" t="s">
        <v>216</v>
      </c>
      <c r="NL170" s="2" t="s">
        <v>731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253</v>
      </c>
      <c r="OH170" s="2" t="s">
        <v>199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212</v>
      </c>
      <c r="OT170" s="2" t="s">
        <v>199</v>
      </c>
      <c r="OU170" s="2" t="s">
        <v>254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242</v>
      </c>
      <c r="PF170" s="2" t="s">
        <v>199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231</v>
      </c>
      <c r="PR170" s="2" t="s">
        <v>235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253</v>
      </c>
      <c r="QD170" s="2" t="s">
        <v>199</v>
      </c>
      <c r="QE170" s="2" t="s">
        <v>202</v>
      </c>
      <c r="QF170" s="2" t="s">
        <v>202</v>
      </c>
      <c r="QG170" s="2" t="s">
        <v>214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253</v>
      </c>
      <c r="QP170" s="2" t="s">
        <v>235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>
        <v>112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>
        <v>30</v>
      </c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>
        <v>60</v>
      </c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>
        <v>70</v>
      </c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2087</v>
      </c>
      <c r="B171" s="2" t="s">
        <v>191</v>
      </c>
      <c r="C171" s="2" t="s">
        <v>192</v>
      </c>
      <c r="D171" s="2" t="s">
        <v>1659</v>
      </c>
      <c r="E171" s="2" t="s">
        <v>1660</v>
      </c>
      <c r="F171" s="2" t="s">
        <v>1081</v>
      </c>
      <c r="G171" s="2" t="s">
        <v>1081</v>
      </c>
      <c r="H171" s="2" t="s">
        <v>1081</v>
      </c>
      <c r="I171" s="2" t="s">
        <v>2082</v>
      </c>
      <c r="J171" s="2" t="s">
        <v>256</v>
      </c>
      <c r="K171" s="2" t="s">
        <v>1083</v>
      </c>
      <c r="L171" s="3">
        <v>79.38</v>
      </c>
      <c r="M171" s="3">
        <v>83.35</v>
      </c>
      <c r="N171" s="3">
        <v>161.99</v>
      </c>
      <c r="O171" s="2" t="s">
        <v>199</v>
      </c>
      <c r="P171" s="2" t="s">
        <v>572</v>
      </c>
      <c r="Q171" s="2" t="s">
        <v>201</v>
      </c>
      <c r="R171" s="2" t="s">
        <v>202</v>
      </c>
      <c r="S171" s="2" t="s">
        <v>1084</v>
      </c>
      <c r="T171" s="2" t="s">
        <v>204</v>
      </c>
      <c r="U171" s="2" t="s">
        <v>205</v>
      </c>
      <c r="V171" s="2" t="s">
        <v>206</v>
      </c>
      <c r="W171" s="2" t="s">
        <v>207</v>
      </c>
      <c r="X171" s="2" t="s">
        <v>941</v>
      </c>
      <c r="Y171" s="2" t="s">
        <v>216</v>
      </c>
      <c r="Z171" s="4">
        <v>125</v>
      </c>
      <c r="AA171" s="4">
        <f>=ROUNDDOWN(17.8571428571429,0)</f>
      </c>
      <c r="AB171" s="5">
        <v>7</v>
      </c>
      <c r="AC171" s="2" t="s">
        <v>1085</v>
      </c>
      <c r="AD171" s="4">
        <v>50</v>
      </c>
      <c r="AE171" s="4">
        <v>140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83.35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/>
      <c r="BJ171" s="4"/>
      <c r="BK171" s="8"/>
      <c r="BL171" s="2" t="s">
        <v>21</v>
      </c>
      <c r="BM171" s="7"/>
      <c r="BN171" s="7"/>
      <c r="BO171" s="4"/>
      <c r="BP171" s="8"/>
      <c r="BQ171" s="4"/>
      <c r="BR171" s="8"/>
      <c r="BS171" s="7"/>
      <c r="BT171" s="7"/>
      <c r="BU171" s="2" t="s">
        <v>212</v>
      </c>
      <c r="BV171" s="2" t="s">
        <v>199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199</v>
      </c>
      <c r="CI171" s="2" t="s">
        <v>706</v>
      </c>
      <c r="CJ171" s="2" t="s">
        <v>2088</v>
      </c>
      <c r="CK171" s="2" t="s">
        <v>214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216</v>
      </c>
      <c r="CV171" s="2" t="s">
        <v>1916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199</v>
      </c>
      <c r="DG171" s="2" t="s">
        <v>216</v>
      </c>
      <c r="DH171" s="2" t="s">
        <v>1098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199</v>
      </c>
      <c r="DS171" s="2" t="s">
        <v>216</v>
      </c>
      <c r="DT171" s="2" t="s">
        <v>1916</v>
      </c>
      <c r="DU171" s="2" t="s">
        <v>214</v>
      </c>
      <c r="DV171" s="2" t="s">
        <v>202</v>
      </c>
      <c r="DW171" s="4"/>
      <c r="DX171" s="8"/>
      <c r="DY171" s="4">
        <v>1</v>
      </c>
      <c r="DZ171" s="8">
        <v>83.35</v>
      </c>
      <c r="EA171" s="7">
        <v>-1</v>
      </c>
      <c r="EB171" s="7">
        <v>-1</v>
      </c>
      <c r="EC171" s="2" t="s">
        <v>212</v>
      </c>
      <c r="ED171" s="2" t="s">
        <v>199</v>
      </c>
      <c r="EE171" s="2" t="s">
        <v>339</v>
      </c>
      <c r="EF171" s="2" t="s">
        <v>877</v>
      </c>
      <c r="EG171" s="2" t="s">
        <v>214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199</v>
      </c>
      <c r="EQ171" s="2" t="s">
        <v>216</v>
      </c>
      <c r="ER171" s="2" t="s">
        <v>415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645</v>
      </c>
      <c r="FD171" s="2" t="s">
        <v>2045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1748</v>
      </c>
      <c r="FP171" s="2" t="s">
        <v>2089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199</v>
      </c>
      <c r="GA171" s="2" t="s">
        <v>1090</v>
      </c>
      <c r="GB171" s="2" t="s">
        <v>202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231</v>
      </c>
      <c r="GL171" s="2" t="s">
        <v>199</v>
      </c>
      <c r="GM171" s="2" t="s">
        <v>202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253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199</v>
      </c>
      <c r="HK171" s="2" t="s">
        <v>216</v>
      </c>
      <c r="HL171" s="2" t="s">
        <v>1115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235</v>
      </c>
      <c r="HW171" s="2" t="s">
        <v>236</v>
      </c>
      <c r="HX171" s="2" t="s">
        <v>734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212</v>
      </c>
      <c r="IH171" s="2" t="s">
        <v>199</v>
      </c>
      <c r="II171" s="2" t="s">
        <v>238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199</v>
      </c>
      <c r="IU171" s="2" t="s">
        <v>754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253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242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202</v>
      </c>
      <c r="KD171" s="2" t="s">
        <v>202</v>
      </c>
      <c r="KE171" s="2" t="s">
        <v>202</v>
      </c>
      <c r="KF171" s="2" t="s">
        <v>202</v>
      </c>
      <c r="KG171" s="2" t="s">
        <v>202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235</v>
      </c>
      <c r="KQ171" s="2" t="s">
        <v>946</v>
      </c>
      <c r="KR171" s="2" t="s">
        <v>457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235</v>
      </c>
      <c r="LC171" s="2" t="s">
        <v>365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253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231</v>
      </c>
      <c r="LZ171" s="2" t="s">
        <v>199</v>
      </c>
      <c r="MA171" s="2" t="s">
        <v>202</v>
      </c>
      <c r="MB171" s="2" t="s">
        <v>202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253</v>
      </c>
      <c r="ML171" s="2" t="s">
        <v>199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253</v>
      </c>
      <c r="MX171" s="2" t="s">
        <v>199</v>
      </c>
      <c r="MY171" s="2" t="s">
        <v>202</v>
      </c>
      <c r="MZ171" s="2" t="s">
        <v>202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212</v>
      </c>
      <c r="NJ171" s="2" t="s">
        <v>250</v>
      </c>
      <c r="NK171" s="2" t="s">
        <v>216</v>
      </c>
      <c r="NL171" s="2" t="s">
        <v>1725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253</v>
      </c>
      <c r="OH171" s="2" t="s">
        <v>199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212</v>
      </c>
      <c r="OT171" s="2" t="s">
        <v>199</v>
      </c>
      <c r="OU171" s="2" t="s">
        <v>254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242</v>
      </c>
      <c r="PF171" s="2" t="s">
        <v>199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231</v>
      </c>
      <c r="PR171" s="2" t="s">
        <v>235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253</v>
      </c>
      <c r="QD171" s="2" t="s">
        <v>199</v>
      </c>
      <c r="QE171" s="2" t="s">
        <v>202</v>
      </c>
      <c r="QF171" s="2" t="s">
        <v>202</v>
      </c>
      <c r="QG171" s="2" t="s">
        <v>214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253</v>
      </c>
      <c r="QP171" s="2" t="s">
        <v>235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125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>
        <v>50</v>
      </c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>
        <v>70</v>
      </c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>
        <v>20</v>
      </c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2090</v>
      </c>
      <c r="B172" s="2" t="s">
        <v>191</v>
      </c>
      <c r="C172" s="2" t="s">
        <v>192</v>
      </c>
      <c r="D172" s="2" t="s">
        <v>1659</v>
      </c>
      <c r="E172" s="2" t="s">
        <v>1660</v>
      </c>
      <c r="F172" s="2" t="s">
        <v>1334</v>
      </c>
      <c r="G172" s="2" t="s">
        <v>1334</v>
      </c>
      <c r="H172" s="2" t="s">
        <v>1334</v>
      </c>
      <c r="I172" s="2" t="s">
        <v>2091</v>
      </c>
      <c r="J172" s="2" t="s">
        <v>197</v>
      </c>
      <c r="K172" s="2" t="s">
        <v>1336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1286</v>
      </c>
      <c r="Q172" s="2" t="s">
        <v>201</v>
      </c>
      <c r="R172" s="2" t="s">
        <v>202</v>
      </c>
      <c r="S172" s="2" t="s">
        <v>1337</v>
      </c>
      <c r="T172" s="2" t="s">
        <v>204</v>
      </c>
      <c r="U172" s="2" t="s">
        <v>205</v>
      </c>
      <c r="V172" s="2" t="s">
        <v>1150</v>
      </c>
      <c r="W172" s="2" t="s">
        <v>974</v>
      </c>
      <c r="X172" s="2" t="s">
        <v>703</v>
      </c>
      <c r="Y172" s="2" t="s">
        <v>1338</v>
      </c>
      <c r="Z172" s="4">
        <v>100</v>
      </c>
      <c r="AA172" s="4">
        <f>=ROUNDDOWN({0},0)</f>
      </c>
      <c r="AB172" s="5"/>
      <c r="AC172" s="2" t="s">
        <v>1189</v>
      </c>
      <c r="AD172" s="4">
        <v>89</v>
      </c>
      <c r="AE172" s="4">
        <v>89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1290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231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1339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231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231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1340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1339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593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362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1339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231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253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212</v>
      </c>
      <c r="HJ172" s="2" t="s">
        <v>199</v>
      </c>
      <c r="HK172" s="2" t="s">
        <v>1339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253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253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231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1290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242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253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1290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253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253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231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253</v>
      </c>
      <c r="ML172" s="2" t="s">
        <v>199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253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202</v>
      </c>
      <c r="NJ172" s="2" t="s">
        <v>202</v>
      </c>
      <c r="NK172" s="2" t="s">
        <v>202</v>
      </c>
      <c r="NL172" s="2" t="s">
        <v>202</v>
      </c>
      <c r="NM172" s="2" t="s">
        <v>202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253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253</v>
      </c>
      <c r="OH172" s="2" t="s">
        <v>199</v>
      </c>
      <c r="OI172" s="2" t="s">
        <v>202</v>
      </c>
      <c r="OJ172" s="2" t="s">
        <v>202</v>
      </c>
      <c r="OK172" s="2" t="s">
        <v>214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231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202</v>
      </c>
      <c r="PF172" s="2" t="s">
        <v>202</v>
      </c>
      <c r="PG172" s="2" t="s">
        <v>202</v>
      </c>
      <c r="PH172" s="2" t="s">
        <v>202</v>
      </c>
      <c r="PI172" s="2" t="s">
        <v>202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253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253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>
        <v>100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>
        <v>89</v>
      </c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2092</v>
      </c>
      <c r="B173" s="2" t="s">
        <v>191</v>
      </c>
      <c r="C173" s="2" t="s">
        <v>192</v>
      </c>
      <c r="D173" s="2" t="s">
        <v>1659</v>
      </c>
      <c r="E173" s="2" t="s">
        <v>1660</v>
      </c>
      <c r="F173" s="2" t="s">
        <v>1334</v>
      </c>
      <c r="G173" s="2" t="s">
        <v>1334</v>
      </c>
      <c r="H173" s="2" t="s">
        <v>1334</v>
      </c>
      <c r="I173" s="2" t="s">
        <v>2091</v>
      </c>
      <c r="J173" s="2" t="s">
        <v>256</v>
      </c>
      <c r="K173" s="2" t="s">
        <v>1336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1286</v>
      </c>
      <c r="Q173" s="2" t="s">
        <v>201</v>
      </c>
      <c r="R173" s="2" t="s">
        <v>202</v>
      </c>
      <c r="S173" s="2" t="s">
        <v>1337</v>
      </c>
      <c r="T173" s="2" t="s">
        <v>204</v>
      </c>
      <c r="U173" s="2" t="s">
        <v>205</v>
      </c>
      <c r="V173" s="2" t="s">
        <v>1150</v>
      </c>
      <c r="W173" s="2" t="s">
        <v>974</v>
      </c>
      <c r="X173" s="2" t="s">
        <v>703</v>
      </c>
      <c r="Y173" s="2" t="s">
        <v>1338</v>
      </c>
      <c r="Z173" s="4">
        <v>90</v>
      </c>
      <c r="AA173" s="4">
        <f>=ROUNDDOWN({0},0)</f>
      </c>
      <c r="AB173" s="5"/>
      <c r="AC173" s="2" t="s">
        <v>1189</v>
      </c>
      <c r="AD173" s="4">
        <v>89</v>
      </c>
      <c r="AE173" s="4">
        <v>89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1290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231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212</v>
      </c>
      <c r="CT173" s="2" t="s">
        <v>199</v>
      </c>
      <c r="CU173" s="2" t="s">
        <v>1339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231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231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1340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1339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593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362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1339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231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253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212</v>
      </c>
      <c r="HJ173" s="2" t="s">
        <v>199</v>
      </c>
      <c r="HK173" s="2" t="s">
        <v>1339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253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253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231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1290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242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253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1290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253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253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231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253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253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253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253</v>
      </c>
      <c r="OH173" s="2" t="s">
        <v>199</v>
      </c>
      <c r="OI173" s="2" t="s">
        <v>202</v>
      </c>
      <c r="OJ173" s="2" t="s">
        <v>202</v>
      </c>
      <c r="OK173" s="2" t="s">
        <v>214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231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202</v>
      </c>
      <c r="PF173" s="2" t="s">
        <v>202</v>
      </c>
      <c r="PG173" s="2" t="s">
        <v>202</v>
      </c>
      <c r="PH173" s="2" t="s">
        <v>202</v>
      </c>
      <c r="PI173" s="2" t="s">
        <v>202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253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253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>
        <v>90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>
        <v>89</v>
      </c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2093</v>
      </c>
      <c r="B174" s="2" t="s">
        <v>191</v>
      </c>
      <c r="C174" s="2" t="s">
        <v>192</v>
      </c>
      <c r="D174" s="2" t="s">
        <v>1659</v>
      </c>
      <c r="E174" s="2" t="s">
        <v>1660</v>
      </c>
      <c r="F174" s="2" t="s">
        <v>1334</v>
      </c>
      <c r="G174" s="2" t="s">
        <v>1334</v>
      </c>
      <c r="H174" s="2" t="s">
        <v>1334</v>
      </c>
      <c r="I174" s="2" t="s">
        <v>2091</v>
      </c>
      <c r="J174" s="2" t="s">
        <v>197</v>
      </c>
      <c r="K174" s="2" t="s">
        <v>869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1286</v>
      </c>
      <c r="Q174" s="2" t="s">
        <v>201</v>
      </c>
      <c r="R174" s="2" t="s">
        <v>202</v>
      </c>
      <c r="S174" s="2" t="s">
        <v>1343</v>
      </c>
      <c r="T174" s="2" t="s">
        <v>204</v>
      </c>
      <c r="U174" s="2" t="s">
        <v>205</v>
      </c>
      <c r="V174" s="2" t="s">
        <v>1150</v>
      </c>
      <c r="W174" s="2" t="s">
        <v>974</v>
      </c>
      <c r="X174" s="2" t="s">
        <v>703</v>
      </c>
      <c r="Y174" s="2" t="s">
        <v>1338</v>
      </c>
      <c r="Z174" s="4">
        <v>100</v>
      </c>
      <c r="AA174" s="4">
        <f>=ROUNDDOWN({0},0)</f>
      </c>
      <c r="AB174" s="5"/>
      <c r="AC174" s="2" t="s">
        <v>1189</v>
      </c>
      <c r="AD174" s="4">
        <v>100</v>
      </c>
      <c r="AE174" s="4">
        <v>100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1290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231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199</v>
      </c>
      <c r="CU174" s="2" t="s">
        <v>1339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231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231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212</v>
      </c>
      <c r="ED174" s="2" t="s">
        <v>199</v>
      </c>
      <c r="EE174" s="2" t="s">
        <v>1340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199</v>
      </c>
      <c r="EQ174" s="2" t="s">
        <v>1339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593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362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199</v>
      </c>
      <c r="GA174" s="2" t="s">
        <v>1339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231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253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212</v>
      </c>
      <c r="HJ174" s="2" t="s">
        <v>199</v>
      </c>
      <c r="HK174" s="2" t="s">
        <v>1339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253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253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231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1290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242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253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1290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253</v>
      </c>
      <c r="LB174" s="2" t="s">
        <v>199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253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231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253</v>
      </c>
      <c r="ML174" s="2" t="s">
        <v>199</v>
      </c>
      <c r="MM174" s="2" t="s">
        <v>202</v>
      </c>
      <c r="MN174" s="2" t="s">
        <v>202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253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202</v>
      </c>
      <c r="NK174" s="2" t="s">
        <v>202</v>
      </c>
      <c r="NL174" s="2" t="s">
        <v>202</v>
      </c>
      <c r="NM174" s="2" t="s">
        <v>202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253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253</v>
      </c>
      <c r="OH174" s="2" t="s">
        <v>199</v>
      </c>
      <c r="OI174" s="2" t="s">
        <v>202</v>
      </c>
      <c r="OJ174" s="2" t="s">
        <v>202</v>
      </c>
      <c r="OK174" s="2" t="s">
        <v>214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231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202</v>
      </c>
      <c r="PF174" s="2" t="s">
        <v>202</v>
      </c>
      <c r="PG174" s="2" t="s">
        <v>202</v>
      </c>
      <c r="PH174" s="2" t="s">
        <v>202</v>
      </c>
      <c r="PI174" s="2" t="s">
        <v>202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253</v>
      </c>
      <c r="PR174" s="2" t="s">
        <v>199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253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>
        <v>100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>
        <v>100</v>
      </c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2094</v>
      </c>
      <c r="B175" s="2" t="s">
        <v>191</v>
      </c>
      <c r="C175" s="2" t="s">
        <v>192</v>
      </c>
      <c r="D175" s="2" t="s">
        <v>1659</v>
      </c>
      <c r="E175" s="2" t="s">
        <v>1660</v>
      </c>
      <c r="F175" s="2" t="s">
        <v>1334</v>
      </c>
      <c r="G175" s="2" t="s">
        <v>1334</v>
      </c>
      <c r="H175" s="2" t="s">
        <v>1334</v>
      </c>
      <c r="I175" s="2" t="s">
        <v>2091</v>
      </c>
      <c r="J175" s="2" t="s">
        <v>256</v>
      </c>
      <c r="K175" s="2" t="s">
        <v>869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1286</v>
      </c>
      <c r="Q175" s="2" t="s">
        <v>201</v>
      </c>
      <c r="R175" s="2" t="s">
        <v>202</v>
      </c>
      <c r="S175" s="2" t="s">
        <v>1343</v>
      </c>
      <c r="T175" s="2" t="s">
        <v>204</v>
      </c>
      <c r="U175" s="2" t="s">
        <v>205</v>
      </c>
      <c r="V175" s="2" t="s">
        <v>1150</v>
      </c>
      <c r="W175" s="2" t="s">
        <v>974</v>
      </c>
      <c r="X175" s="2" t="s">
        <v>703</v>
      </c>
      <c r="Y175" s="2" t="s">
        <v>1338</v>
      </c>
      <c r="Z175" s="4">
        <v>90</v>
      </c>
      <c r="AA175" s="4">
        <f>=ROUNDDOWN({0},0)</f>
      </c>
      <c r="AB175" s="5"/>
      <c r="AC175" s="2" t="s">
        <v>1189</v>
      </c>
      <c r="AD175" s="4">
        <v>90</v>
      </c>
      <c r="AE175" s="4">
        <v>90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1290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231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212</v>
      </c>
      <c r="CT175" s="2" t="s">
        <v>199</v>
      </c>
      <c r="CU175" s="2" t="s">
        <v>1339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231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231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212</v>
      </c>
      <c r="ED175" s="2" t="s">
        <v>199</v>
      </c>
      <c r="EE175" s="2" t="s">
        <v>1340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1339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593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362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199</v>
      </c>
      <c r="GA175" s="2" t="s">
        <v>1339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231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253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212</v>
      </c>
      <c r="HJ175" s="2" t="s">
        <v>199</v>
      </c>
      <c r="HK175" s="2" t="s">
        <v>1339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253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253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231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1290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242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253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1290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253</v>
      </c>
      <c r="LB175" s="2" t="s">
        <v>199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253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231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253</v>
      </c>
      <c r="ML175" s="2" t="s">
        <v>199</v>
      </c>
      <c r="MM175" s="2" t="s">
        <v>202</v>
      </c>
      <c r="MN175" s="2" t="s">
        <v>202</v>
      </c>
      <c r="MO175" s="2" t="s">
        <v>214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253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202</v>
      </c>
      <c r="NJ175" s="2" t="s">
        <v>202</v>
      </c>
      <c r="NK175" s="2" t="s">
        <v>202</v>
      </c>
      <c r="NL175" s="2" t="s">
        <v>202</v>
      </c>
      <c r="NM175" s="2" t="s">
        <v>202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253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253</v>
      </c>
      <c r="OH175" s="2" t="s">
        <v>199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231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202</v>
      </c>
      <c r="PF175" s="2" t="s">
        <v>202</v>
      </c>
      <c r="PG175" s="2" t="s">
        <v>202</v>
      </c>
      <c r="PH175" s="2" t="s">
        <v>202</v>
      </c>
      <c r="PI175" s="2" t="s">
        <v>202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253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253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>
        <v>90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>
        <v>90</v>
      </c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</row>
    <row r="176">
      <c r="A176" s="2" t="s">
        <v>2095</v>
      </c>
      <c r="B176" s="2" t="s">
        <v>191</v>
      </c>
      <c r="C176" s="2" t="s">
        <v>192</v>
      </c>
      <c r="D176" s="2" t="s">
        <v>1659</v>
      </c>
      <c r="E176" s="2" t="s">
        <v>2096</v>
      </c>
      <c r="F176" s="2" t="s">
        <v>1409</v>
      </c>
      <c r="G176" s="2" t="s">
        <v>1409</v>
      </c>
      <c r="H176" s="2" t="s">
        <v>202</v>
      </c>
      <c r="I176" s="2" t="s">
        <v>2097</v>
      </c>
      <c r="J176" s="2" t="s">
        <v>197</v>
      </c>
      <c r="K176" s="2" t="s">
        <v>1450</v>
      </c>
      <c r="L176" s="3">
        <v>49</v>
      </c>
      <c r="M176" s="3">
        <v>51.44</v>
      </c>
      <c r="N176" s="3">
        <v>99.99</v>
      </c>
      <c r="O176" s="2" t="s">
        <v>199</v>
      </c>
      <c r="P176" s="2" t="s">
        <v>490</v>
      </c>
      <c r="Q176" s="2" t="s">
        <v>201</v>
      </c>
      <c r="R176" s="2" t="s">
        <v>202</v>
      </c>
      <c r="S176" s="2" t="s">
        <v>1451</v>
      </c>
      <c r="T176" s="2" t="s">
        <v>204</v>
      </c>
      <c r="U176" s="2" t="s">
        <v>205</v>
      </c>
      <c r="V176" s="2" t="s">
        <v>701</v>
      </c>
      <c r="W176" s="2" t="s">
        <v>1227</v>
      </c>
      <c r="X176" s="2" t="s">
        <v>703</v>
      </c>
      <c r="Y176" s="2" t="s">
        <v>576</v>
      </c>
      <c r="Z176" s="4">
        <v>169</v>
      </c>
      <c r="AA176" s="4">
        <f>=ROUNDDOWN(28.1666666666667,0)</f>
      </c>
      <c r="AB176" s="5">
        <v>6</v>
      </c>
      <c r="AC176" s="2" t="s">
        <v>1025</v>
      </c>
      <c r="AD176" s="4">
        <v>35</v>
      </c>
      <c r="AE176" s="4">
        <v>35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>
        <v>4</v>
      </c>
      <c r="AQ176" s="8">
        <v>220.14</v>
      </c>
      <c r="AR176" s="4">
        <v>6</v>
      </c>
      <c r="AS176" s="8">
        <v>315.88</v>
      </c>
      <c r="AT176" s="7">
        <v>-0.3333</v>
      </c>
      <c r="AU176" s="7">
        <v>-0.3031</v>
      </c>
      <c r="AV176" s="4">
        <v>7</v>
      </c>
      <c r="AW176" s="8">
        <v>437.31</v>
      </c>
      <c r="AX176" s="4">
        <v>7</v>
      </c>
      <c r="AY176" s="8">
        <v>386.99</v>
      </c>
      <c r="AZ176" s="7" t="s">
        <v>202</v>
      </c>
      <c r="BA176" s="7">
        <v>0.13</v>
      </c>
      <c r="BB176" s="7">
        <v>0.5034</v>
      </c>
      <c r="BC176" s="4">
        <v>9</v>
      </c>
      <c r="BD176" s="8">
        <v>556.07</v>
      </c>
      <c r="BE176" s="4">
        <v>20</v>
      </c>
      <c r="BF176" s="8">
        <v>1146.07</v>
      </c>
      <c r="BG176" s="7">
        <v>-0.55</v>
      </c>
      <c r="BH176" s="7">
        <v>-0.5148</v>
      </c>
      <c r="BI176" s="7">
        <v>0.7864</v>
      </c>
      <c r="BJ176" s="4">
        <v>4</v>
      </c>
      <c r="BK176" s="8">
        <v>220.14</v>
      </c>
      <c r="BL176" s="2" t="s">
        <v>2098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212</v>
      </c>
      <c r="BV176" s="2" t="s">
        <v>199</v>
      </c>
      <c r="BW176" s="2" t="s">
        <v>202</v>
      </c>
      <c r="BX176" s="2" t="s">
        <v>1841</v>
      </c>
      <c r="BY176" s="2" t="s">
        <v>214</v>
      </c>
      <c r="BZ176" s="2" t="s">
        <v>202</v>
      </c>
      <c r="CA176" s="4"/>
      <c r="CB176" s="8"/>
      <c r="CC176" s="4">
        <v>3</v>
      </c>
      <c r="CD176" s="8">
        <v>155.97</v>
      </c>
      <c r="CE176" s="7">
        <v>-1</v>
      </c>
      <c r="CF176" s="7">
        <v>-1</v>
      </c>
      <c r="CG176" s="2" t="s">
        <v>212</v>
      </c>
      <c r="CH176" s="2" t="s">
        <v>199</v>
      </c>
      <c r="CI176" s="2" t="s">
        <v>579</v>
      </c>
      <c r="CJ176" s="2" t="s">
        <v>2099</v>
      </c>
      <c r="CK176" s="2" t="s">
        <v>214</v>
      </c>
      <c r="CL176" s="2" t="s">
        <v>202</v>
      </c>
      <c r="CM176" s="4">
        <v>3</v>
      </c>
      <c r="CN176" s="8">
        <v>164.58</v>
      </c>
      <c r="CO176" s="4">
        <v>2</v>
      </c>
      <c r="CP176" s="8">
        <v>109.72</v>
      </c>
      <c r="CQ176" s="7">
        <v>0.5</v>
      </c>
      <c r="CR176" s="7">
        <v>0.5</v>
      </c>
      <c r="CS176" s="2" t="s">
        <v>212</v>
      </c>
      <c r="CT176" s="2" t="s">
        <v>199</v>
      </c>
      <c r="CU176" s="2" t="s">
        <v>980</v>
      </c>
      <c r="CV176" s="2" t="s">
        <v>1972</v>
      </c>
      <c r="CW176" s="2" t="s">
        <v>214</v>
      </c>
      <c r="CX176" s="2" t="s">
        <v>202</v>
      </c>
      <c r="CY176" s="4"/>
      <c r="CZ176" s="8"/>
      <c r="DA176" s="4">
        <v>1</v>
      </c>
      <c r="DB176" s="8">
        <v>50.19</v>
      </c>
      <c r="DC176" s="7">
        <v>-1</v>
      </c>
      <c r="DD176" s="7">
        <v>-1</v>
      </c>
      <c r="DE176" s="2" t="s">
        <v>212</v>
      </c>
      <c r="DF176" s="2" t="s">
        <v>199</v>
      </c>
      <c r="DG176" s="2" t="s">
        <v>585</v>
      </c>
      <c r="DH176" s="2" t="s">
        <v>2100</v>
      </c>
      <c r="DI176" s="2" t="s">
        <v>214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199</v>
      </c>
      <c r="DS176" s="2" t="s">
        <v>585</v>
      </c>
      <c r="DT176" s="2" t="s">
        <v>2101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199</v>
      </c>
      <c r="EE176" s="2" t="s">
        <v>585</v>
      </c>
      <c r="EF176" s="2" t="s">
        <v>2102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199</v>
      </c>
      <c r="EQ176" s="2" t="s">
        <v>585</v>
      </c>
      <c r="ER176" s="2" t="s">
        <v>2103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212</v>
      </c>
      <c r="FB176" s="2" t="s">
        <v>199</v>
      </c>
      <c r="FC176" s="2" t="s">
        <v>585</v>
      </c>
      <c r="FD176" s="2" t="s">
        <v>1454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199</v>
      </c>
      <c r="FO176" s="2" t="s">
        <v>296</v>
      </c>
      <c r="FP176" s="2" t="s">
        <v>1378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199</v>
      </c>
      <c r="GA176" s="2" t="s">
        <v>836</v>
      </c>
      <c r="GB176" s="2" t="s">
        <v>327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231</v>
      </c>
      <c r="GL176" s="2" t="s">
        <v>199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253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212</v>
      </c>
      <c r="HJ176" s="2" t="s">
        <v>199</v>
      </c>
      <c r="HK176" s="2" t="s">
        <v>585</v>
      </c>
      <c r="HL176" s="2" t="s">
        <v>668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404</v>
      </c>
      <c r="HV176" s="2" t="s">
        <v>199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212</v>
      </c>
      <c r="IH176" s="2" t="s">
        <v>199</v>
      </c>
      <c r="II176" s="2" t="s">
        <v>368</v>
      </c>
      <c r="IJ176" s="2" t="s">
        <v>202</v>
      </c>
      <c r="IK176" s="2" t="s">
        <v>214</v>
      </c>
      <c r="IL176" s="2" t="s">
        <v>202</v>
      </c>
      <c r="IM176" s="4">
        <v>1</v>
      </c>
      <c r="IN176" s="8">
        <v>55.56</v>
      </c>
      <c r="IO176" s="4"/>
      <c r="IP176" s="8"/>
      <c r="IQ176" s="7"/>
      <c r="IR176" s="7"/>
      <c r="IS176" s="2" t="s">
        <v>212</v>
      </c>
      <c r="IT176" s="2" t="s">
        <v>199</v>
      </c>
      <c r="IU176" s="2" t="s">
        <v>486</v>
      </c>
      <c r="IV176" s="2" t="s">
        <v>2062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253</v>
      </c>
      <c r="JF176" s="2" t="s">
        <v>199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242</v>
      </c>
      <c r="JR176" s="2" t="s">
        <v>199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202</v>
      </c>
      <c r="KD176" s="2" t="s">
        <v>202</v>
      </c>
      <c r="KE176" s="2" t="s">
        <v>202</v>
      </c>
      <c r="KF176" s="2" t="s">
        <v>202</v>
      </c>
      <c r="KG176" s="2" t="s">
        <v>202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212</v>
      </c>
      <c r="KP176" s="2" t="s">
        <v>235</v>
      </c>
      <c r="KQ176" s="2" t="s">
        <v>2104</v>
      </c>
      <c r="KR176" s="2" t="s">
        <v>2105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253</v>
      </c>
      <c r="LB176" s="2" t="s">
        <v>199</v>
      </c>
      <c r="LC176" s="2" t="s">
        <v>202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212</v>
      </c>
      <c r="LN176" s="2" t="s">
        <v>199</v>
      </c>
      <c r="LO176" s="2" t="s">
        <v>643</v>
      </c>
      <c r="LP176" s="2" t="s">
        <v>2106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1055</v>
      </c>
      <c r="LZ176" s="2" t="s">
        <v>235</v>
      </c>
      <c r="MA176" s="2" t="s">
        <v>1361</v>
      </c>
      <c r="MB176" s="2" t="s">
        <v>986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231</v>
      </c>
      <c r="ML176" s="2" t="s">
        <v>199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253</v>
      </c>
      <c r="MX176" s="2" t="s">
        <v>199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212</v>
      </c>
      <c r="NJ176" s="2" t="s">
        <v>250</v>
      </c>
      <c r="NK176" s="2" t="s">
        <v>646</v>
      </c>
      <c r="NL176" s="2" t="s">
        <v>1612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253</v>
      </c>
      <c r="OH176" s="2" t="s">
        <v>199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212</v>
      </c>
      <c r="OT176" s="2" t="s">
        <v>199</v>
      </c>
      <c r="OU176" s="2" t="s">
        <v>254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202</v>
      </c>
      <c r="PF176" s="2" t="s">
        <v>202</v>
      </c>
      <c r="PG176" s="2" t="s">
        <v>202</v>
      </c>
      <c r="PH176" s="2" t="s">
        <v>202</v>
      </c>
      <c r="PI176" s="2" t="s">
        <v>202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212</v>
      </c>
      <c r="PR176" s="2" t="s">
        <v>235</v>
      </c>
      <c r="PS176" s="2" t="s">
        <v>602</v>
      </c>
      <c r="PT176" s="2" t="s">
        <v>1564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212</v>
      </c>
      <c r="QP176" s="2" t="s">
        <v>235</v>
      </c>
      <c r="QQ176" s="2" t="s">
        <v>477</v>
      </c>
      <c r="QR176" s="2" t="s">
        <v>2107</v>
      </c>
      <c r="QS176" s="2" t="s">
        <v>214</v>
      </c>
      <c r="QT176" s="2" t="s">
        <v>202</v>
      </c>
      <c r="QU176" s="4">
        <v>169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>
        <v>35</v>
      </c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</row>
    <row r="177">
      <c r="A177" s="2" t="s">
        <v>2108</v>
      </c>
      <c r="B177" s="2" t="s">
        <v>191</v>
      </c>
      <c r="C177" s="2" t="s">
        <v>192</v>
      </c>
      <c r="D177" s="2" t="s">
        <v>1659</v>
      </c>
      <c r="E177" s="2" t="s">
        <v>2096</v>
      </c>
      <c r="F177" s="2" t="s">
        <v>1409</v>
      </c>
      <c r="G177" s="2" t="s">
        <v>1409</v>
      </c>
      <c r="H177" s="2" t="s">
        <v>202</v>
      </c>
      <c r="I177" s="2" t="s">
        <v>2097</v>
      </c>
      <c r="J177" s="2" t="s">
        <v>256</v>
      </c>
      <c r="K177" s="2" t="s">
        <v>1450</v>
      </c>
      <c r="L177" s="3">
        <v>65</v>
      </c>
      <c r="M177" s="3">
        <v>68.24</v>
      </c>
      <c r="N177" s="3">
        <v>129.99</v>
      </c>
      <c r="O177" s="2" t="s">
        <v>199</v>
      </c>
      <c r="P177" s="2" t="s">
        <v>490</v>
      </c>
      <c r="Q177" s="2" t="s">
        <v>201</v>
      </c>
      <c r="R177" s="2" t="s">
        <v>202</v>
      </c>
      <c r="S177" s="2" t="s">
        <v>1451</v>
      </c>
      <c r="T177" s="2" t="s">
        <v>204</v>
      </c>
      <c r="U177" s="2" t="s">
        <v>205</v>
      </c>
      <c r="V177" s="2" t="s">
        <v>701</v>
      </c>
      <c r="W177" s="2" t="s">
        <v>1227</v>
      </c>
      <c r="X177" s="2" t="s">
        <v>703</v>
      </c>
      <c r="Y177" s="2" t="s">
        <v>576</v>
      </c>
      <c r="Z177" s="4">
        <v>85</v>
      </c>
      <c r="AA177" s="4">
        <f>=ROUNDDOWN(14.1666666666667,0)</f>
      </c>
      <c r="AB177" s="5">
        <v>6</v>
      </c>
      <c r="AC177" s="2" t="s">
        <v>1025</v>
      </c>
      <c r="AD177" s="4">
        <v>125</v>
      </c>
      <c r="AE177" s="4">
        <v>125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>
        <v>3</v>
      </c>
      <c r="AQ177" s="8">
        <v>217.17</v>
      </c>
      <c r="AR177" s="4">
        <v>1</v>
      </c>
      <c r="AS177" s="8">
        <v>71.11</v>
      </c>
      <c r="AT177" s="7">
        <v>2</v>
      </c>
      <c r="AU177" s="7">
        <v>2.054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>
        <v>0.4966</v>
      </c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 t="s">
        <v>202</v>
      </c>
      <c r="BJ177" s="4">
        <v>3</v>
      </c>
      <c r="BK177" s="8">
        <v>217.17</v>
      </c>
      <c r="BL177" s="2" t="s">
        <v>2109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212</v>
      </c>
      <c r="BV177" s="2" t="s">
        <v>199</v>
      </c>
      <c r="BW177" s="2" t="s">
        <v>202</v>
      </c>
      <c r="BX177" s="2" t="s">
        <v>1421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199</v>
      </c>
      <c r="CI177" s="2" t="s">
        <v>579</v>
      </c>
      <c r="CJ177" s="2" t="s">
        <v>2110</v>
      </c>
      <c r="CK177" s="2" t="s">
        <v>214</v>
      </c>
      <c r="CL177" s="2" t="s">
        <v>202</v>
      </c>
      <c r="CM177" s="4">
        <v>1</v>
      </c>
      <c r="CN177" s="8">
        <v>73.14</v>
      </c>
      <c r="CO177" s="4"/>
      <c r="CP177" s="8"/>
      <c r="CQ177" s="7"/>
      <c r="CR177" s="7"/>
      <c r="CS177" s="2" t="s">
        <v>212</v>
      </c>
      <c r="CT177" s="2" t="s">
        <v>199</v>
      </c>
      <c r="CU177" s="2" t="s">
        <v>980</v>
      </c>
      <c r="CV177" s="2" t="s">
        <v>1006</v>
      </c>
      <c r="CW177" s="2" t="s">
        <v>214</v>
      </c>
      <c r="CX177" s="2" t="s">
        <v>202</v>
      </c>
      <c r="CY177" s="4">
        <v>1</v>
      </c>
      <c r="CZ177" s="8">
        <v>66.92</v>
      </c>
      <c r="DA177" s="4"/>
      <c r="DB177" s="8"/>
      <c r="DC177" s="7"/>
      <c r="DD177" s="7"/>
      <c r="DE177" s="2" t="s">
        <v>212</v>
      </c>
      <c r="DF177" s="2" t="s">
        <v>199</v>
      </c>
      <c r="DG177" s="2" t="s">
        <v>585</v>
      </c>
      <c r="DH177" s="2" t="s">
        <v>2111</v>
      </c>
      <c r="DI177" s="2" t="s">
        <v>214</v>
      </c>
      <c r="DJ177" s="2" t="s">
        <v>202</v>
      </c>
      <c r="DK177" s="4"/>
      <c r="DL177" s="8"/>
      <c r="DM177" s="4">
        <v>1</v>
      </c>
      <c r="DN177" s="8">
        <v>71.11</v>
      </c>
      <c r="DO177" s="7">
        <v>-1</v>
      </c>
      <c r="DP177" s="7">
        <v>-1</v>
      </c>
      <c r="DQ177" s="2" t="s">
        <v>212</v>
      </c>
      <c r="DR177" s="2" t="s">
        <v>199</v>
      </c>
      <c r="DS177" s="2" t="s">
        <v>585</v>
      </c>
      <c r="DT177" s="2" t="s">
        <v>2103</v>
      </c>
      <c r="DU177" s="2" t="s">
        <v>214</v>
      </c>
      <c r="DV177" s="2" t="s">
        <v>202</v>
      </c>
      <c r="DW177" s="4">
        <v>1</v>
      </c>
      <c r="DX177" s="8">
        <v>77.11</v>
      </c>
      <c r="DY177" s="4"/>
      <c r="DZ177" s="8"/>
      <c r="EA177" s="7"/>
      <c r="EB177" s="7"/>
      <c r="EC177" s="2" t="s">
        <v>212</v>
      </c>
      <c r="ED177" s="2" t="s">
        <v>199</v>
      </c>
      <c r="EE177" s="2" t="s">
        <v>585</v>
      </c>
      <c r="EF177" s="2" t="s">
        <v>2112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199</v>
      </c>
      <c r="EQ177" s="2" t="s">
        <v>585</v>
      </c>
      <c r="ER177" s="2" t="s">
        <v>1457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199</v>
      </c>
      <c r="FC177" s="2" t="s">
        <v>585</v>
      </c>
      <c r="FD177" s="2" t="s">
        <v>2113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199</v>
      </c>
      <c r="FO177" s="2" t="s">
        <v>296</v>
      </c>
      <c r="FP177" s="2" t="s">
        <v>1436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199</v>
      </c>
      <c r="GA177" s="2" t="s">
        <v>448</v>
      </c>
      <c r="GB177" s="2" t="s">
        <v>1296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231</v>
      </c>
      <c r="GL177" s="2" t="s">
        <v>199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253</v>
      </c>
      <c r="GX177" s="2" t="s">
        <v>199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212</v>
      </c>
      <c r="HJ177" s="2" t="s">
        <v>199</v>
      </c>
      <c r="HK177" s="2" t="s">
        <v>585</v>
      </c>
      <c r="HL177" s="2" t="s">
        <v>2114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404</v>
      </c>
      <c r="HV177" s="2" t="s">
        <v>199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212</v>
      </c>
      <c r="IH177" s="2" t="s">
        <v>199</v>
      </c>
      <c r="II177" s="2" t="s">
        <v>368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212</v>
      </c>
      <c r="IT177" s="2" t="s">
        <v>199</v>
      </c>
      <c r="IU177" s="2" t="s">
        <v>486</v>
      </c>
      <c r="IV177" s="2" t="s">
        <v>286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253</v>
      </c>
      <c r="JF177" s="2" t="s">
        <v>199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242</v>
      </c>
      <c r="JR177" s="2" t="s">
        <v>199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202</v>
      </c>
      <c r="KD177" s="2" t="s">
        <v>202</v>
      </c>
      <c r="KE177" s="2" t="s">
        <v>202</v>
      </c>
      <c r="KF177" s="2" t="s">
        <v>202</v>
      </c>
      <c r="KG177" s="2" t="s">
        <v>202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212</v>
      </c>
      <c r="KP177" s="2" t="s">
        <v>235</v>
      </c>
      <c r="KQ177" s="2" t="s">
        <v>2104</v>
      </c>
      <c r="KR177" s="2" t="s">
        <v>2105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253</v>
      </c>
      <c r="LB177" s="2" t="s">
        <v>199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212</v>
      </c>
      <c r="LN177" s="2" t="s">
        <v>199</v>
      </c>
      <c r="LO177" s="2" t="s">
        <v>643</v>
      </c>
      <c r="LP177" s="2" t="s">
        <v>694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1055</v>
      </c>
      <c r="LZ177" s="2" t="s">
        <v>235</v>
      </c>
      <c r="MA177" s="2" t="s">
        <v>1361</v>
      </c>
      <c r="MB177" s="2" t="s">
        <v>669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231</v>
      </c>
      <c r="ML177" s="2" t="s">
        <v>199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253</v>
      </c>
      <c r="MX177" s="2" t="s">
        <v>199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212</v>
      </c>
      <c r="NJ177" s="2" t="s">
        <v>250</v>
      </c>
      <c r="NK177" s="2" t="s">
        <v>646</v>
      </c>
      <c r="NL177" s="2" t="s">
        <v>1612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253</v>
      </c>
      <c r="OH177" s="2" t="s">
        <v>199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212</v>
      </c>
      <c r="OT177" s="2" t="s">
        <v>199</v>
      </c>
      <c r="OU177" s="2" t="s">
        <v>254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202</v>
      </c>
      <c r="PF177" s="2" t="s">
        <v>202</v>
      </c>
      <c r="PG177" s="2" t="s">
        <v>202</v>
      </c>
      <c r="PH177" s="2" t="s">
        <v>202</v>
      </c>
      <c r="PI177" s="2" t="s">
        <v>202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212</v>
      </c>
      <c r="PR177" s="2" t="s">
        <v>235</v>
      </c>
      <c r="PS177" s="2" t="s">
        <v>602</v>
      </c>
      <c r="PT177" s="2" t="s">
        <v>2115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212</v>
      </c>
      <c r="QP177" s="2" t="s">
        <v>235</v>
      </c>
      <c r="QQ177" s="2" t="s">
        <v>477</v>
      </c>
      <c r="QR177" s="2" t="s">
        <v>202</v>
      </c>
      <c r="QS177" s="2" t="s">
        <v>214</v>
      </c>
      <c r="QT177" s="2" t="s">
        <v>202</v>
      </c>
      <c r="QU177" s="4">
        <v>85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>
        <v>125</v>
      </c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2116</v>
      </c>
      <c r="B178" s="2" t="s">
        <v>191</v>
      </c>
      <c r="C178" s="2" t="s">
        <v>192</v>
      </c>
      <c r="D178" s="2" t="s">
        <v>1659</v>
      </c>
      <c r="E178" s="2" t="s">
        <v>2096</v>
      </c>
      <c r="F178" s="2" t="s">
        <v>1409</v>
      </c>
      <c r="G178" s="2" t="s">
        <v>1409</v>
      </c>
      <c r="H178" s="2" t="s">
        <v>1409</v>
      </c>
      <c r="I178" s="2" t="s">
        <v>2097</v>
      </c>
      <c r="J178" s="2" t="s">
        <v>197</v>
      </c>
      <c r="K178" s="2" t="s">
        <v>393</v>
      </c>
      <c r="L178" s="3">
        <v>49</v>
      </c>
      <c r="M178" s="3">
        <v>51.44</v>
      </c>
      <c r="N178" s="3">
        <v>99.99</v>
      </c>
      <c r="O178" s="2" t="s">
        <v>530</v>
      </c>
      <c r="P178" s="2" t="s">
        <v>394</v>
      </c>
      <c r="Q178" s="2" t="s">
        <v>201</v>
      </c>
      <c r="R178" s="2" t="s">
        <v>202</v>
      </c>
      <c r="S178" s="2" t="s">
        <v>1411</v>
      </c>
      <c r="T178" s="2" t="s">
        <v>202</v>
      </c>
      <c r="U178" s="2" t="s">
        <v>202</v>
      </c>
      <c r="V178" s="2" t="s">
        <v>701</v>
      </c>
      <c r="W178" s="2" t="s">
        <v>1227</v>
      </c>
      <c r="X178" s="2" t="s">
        <v>575</v>
      </c>
      <c r="Y178" s="2" t="s">
        <v>280</v>
      </c>
      <c r="Z178" s="4"/>
      <c r="AA178" s="4">
        <f>=ROUNDDOWN({0},0)</f>
      </c>
      <c r="AB178" s="5">
        <v>3.6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2</v>
      </c>
      <c r="AS178" s="8">
        <v>106.01</v>
      </c>
      <c r="AT178" s="7">
        <v>-1</v>
      </c>
      <c r="AU178" s="7">
        <v>-1</v>
      </c>
      <c r="AV178" s="4">
        <v>1</v>
      </c>
      <c r="AW178" s="8">
        <v>63.9</v>
      </c>
      <c r="AX178" s="4">
        <v>3</v>
      </c>
      <c r="AY178" s="8">
        <v>174.9</v>
      </c>
      <c r="AZ178" s="7">
        <v>-0.6667</v>
      </c>
      <c r="BA178" s="7">
        <v>-0.6346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>
        <v>0.1149</v>
      </c>
      <c r="BJ178" s="4"/>
      <c r="BK178" s="8"/>
      <c r="BL178" s="2" t="s">
        <v>1987</v>
      </c>
      <c r="BM178" s="7"/>
      <c r="BN178" s="7"/>
      <c r="BO178" s="4"/>
      <c r="BP178" s="8"/>
      <c r="BQ178" s="4"/>
      <c r="BR178" s="8"/>
      <c r="BS178" s="7"/>
      <c r="BT178" s="7"/>
      <c r="BU178" s="2" t="s">
        <v>212</v>
      </c>
      <c r="BV178" s="2" t="s">
        <v>199</v>
      </c>
      <c r="BW178" s="2" t="s">
        <v>202</v>
      </c>
      <c r="BX178" s="2" t="s">
        <v>2117</v>
      </c>
      <c r="BY178" s="2" t="s">
        <v>214</v>
      </c>
      <c r="BZ178" s="2" t="s">
        <v>202</v>
      </c>
      <c r="CA178" s="4"/>
      <c r="CB178" s="8"/>
      <c r="CC178" s="4">
        <v>1</v>
      </c>
      <c r="CD178" s="8">
        <v>51.99</v>
      </c>
      <c r="CE178" s="7">
        <v>-1</v>
      </c>
      <c r="CF178" s="7">
        <v>-1</v>
      </c>
      <c r="CG178" s="2" t="s">
        <v>212</v>
      </c>
      <c r="CH178" s="2" t="s">
        <v>199</v>
      </c>
      <c r="CI178" s="2" t="s">
        <v>284</v>
      </c>
      <c r="CJ178" s="2" t="s">
        <v>1005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199</v>
      </c>
      <c r="CU178" s="2" t="s">
        <v>980</v>
      </c>
      <c r="CV178" s="2" t="s">
        <v>1446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235</v>
      </c>
      <c r="DG178" s="2" t="s">
        <v>2118</v>
      </c>
      <c r="DH178" s="2" t="s">
        <v>1534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2119</v>
      </c>
      <c r="DT178" s="2" t="s">
        <v>2120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212</v>
      </c>
      <c r="ED178" s="2" t="s">
        <v>235</v>
      </c>
      <c r="EE178" s="2" t="s">
        <v>291</v>
      </c>
      <c r="EF178" s="2" t="s">
        <v>1414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199</v>
      </c>
      <c r="EQ178" s="2" t="s">
        <v>1419</v>
      </c>
      <c r="ER178" s="2" t="s">
        <v>2121</v>
      </c>
      <c r="ES178" s="2" t="s">
        <v>214</v>
      </c>
      <c r="ET178" s="2" t="s">
        <v>202</v>
      </c>
      <c r="EU178" s="4"/>
      <c r="EV178" s="8"/>
      <c r="EW178" s="4">
        <v>1</v>
      </c>
      <c r="EX178" s="8">
        <v>54.02</v>
      </c>
      <c r="EY178" s="7">
        <v>-1</v>
      </c>
      <c r="EZ178" s="7">
        <v>-1</v>
      </c>
      <c r="FA178" s="2" t="s">
        <v>212</v>
      </c>
      <c r="FB178" s="2" t="s">
        <v>199</v>
      </c>
      <c r="FC178" s="2" t="s">
        <v>1421</v>
      </c>
      <c r="FD178" s="2" t="s">
        <v>1525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199</v>
      </c>
      <c r="FO178" s="2" t="s">
        <v>296</v>
      </c>
      <c r="FP178" s="2" t="s">
        <v>436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591</v>
      </c>
      <c r="GB178" s="2" t="s">
        <v>735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231</v>
      </c>
      <c r="GL178" s="2" t="s">
        <v>199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253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212</v>
      </c>
      <c r="HJ178" s="2" t="s">
        <v>199</v>
      </c>
      <c r="HK178" s="2" t="s">
        <v>291</v>
      </c>
      <c r="HL178" s="2" t="s">
        <v>1414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404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253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212</v>
      </c>
      <c r="IT178" s="2" t="s">
        <v>199</v>
      </c>
      <c r="IU178" s="2" t="s">
        <v>957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253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242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202</v>
      </c>
      <c r="KD178" s="2" t="s">
        <v>202</v>
      </c>
      <c r="KE178" s="2" t="s">
        <v>202</v>
      </c>
      <c r="KF178" s="2" t="s">
        <v>202</v>
      </c>
      <c r="KG178" s="2" t="s">
        <v>202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212</v>
      </c>
      <c r="KP178" s="2" t="s">
        <v>235</v>
      </c>
      <c r="KQ178" s="2" t="s">
        <v>320</v>
      </c>
      <c r="KR178" s="2" t="s">
        <v>1669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253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212</v>
      </c>
      <c r="LN178" s="2" t="s">
        <v>199</v>
      </c>
      <c r="LO178" s="2" t="s">
        <v>595</v>
      </c>
      <c r="LP178" s="2" t="s">
        <v>462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231</v>
      </c>
      <c r="LZ178" s="2" t="s">
        <v>199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253</v>
      </c>
      <c r="ML178" s="2" t="s">
        <v>199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253</v>
      </c>
      <c r="MX178" s="2" t="s">
        <v>199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212</v>
      </c>
      <c r="NJ178" s="2" t="s">
        <v>250</v>
      </c>
      <c r="NK178" s="2" t="s">
        <v>1425</v>
      </c>
      <c r="NL178" s="2" t="s">
        <v>290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202</v>
      </c>
      <c r="NW178" s="2" t="s">
        <v>202</v>
      </c>
      <c r="NX178" s="2" t="s">
        <v>202</v>
      </c>
      <c r="NY178" s="2" t="s">
        <v>202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253</v>
      </c>
      <c r="OH178" s="2" t="s">
        <v>199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212</v>
      </c>
      <c r="OT178" s="2" t="s">
        <v>199</v>
      </c>
      <c r="OU178" s="2" t="s">
        <v>254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202</v>
      </c>
      <c r="PF178" s="2" t="s">
        <v>202</v>
      </c>
      <c r="PG178" s="2" t="s">
        <v>202</v>
      </c>
      <c r="PH178" s="2" t="s">
        <v>202</v>
      </c>
      <c r="PI178" s="2" t="s">
        <v>202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212</v>
      </c>
      <c r="PR178" s="2" t="s">
        <v>235</v>
      </c>
      <c r="PS178" s="2" t="s">
        <v>461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212</v>
      </c>
      <c r="QP178" s="2" t="s">
        <v>235</v>
      </c>
      <c r="QQ178" s="2" t="s">
        <v>1526</v>
      </c>
      <c r="QR178" s="2" t="s">
        <v>1009</v>
      </c>
      <c r="QS178" s="2" t="s">
        <v>214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2122</v>
      </c>
      <c r="B179" s="2" t="s">
        <v>191</v>
      </c>
      <c r="C179" s="2" t="s">
        <v>192</v>
      </c>
      <c r="D179" s="2" t="s">
        <v>1659</v>
      </c>
      <c r="E179" s="2" t="s">
        <v>2096</v>
      </c>
      <c r="F179" s="2" t="s">
        <v>1409</v>
      </c>
      <c r="G179" s="2" t="s">
        <v>1409</v>
      </c>
      <c r="H179" s="2" t="s">
        <v>1409</v>
      </c>
      <c r="I179" s="2" t="s">
        <v>2097</v>
      </c>
      <c r="J179" s="2" t="s">
        <v>256</v>
      </c>
      <c r="K179" s="2" t="s">
        <v>393</v>
      </c>
      <c r="L179" s="3">
        <v>65</v>
      </c>
      <c r="M179" s="3">
        <v>68.24</v>
      </c>
      <c r="N179" s="3">
        <v>129.99</v>
      </c>
      <c r="O179" s="2" t="s">
        <v>530</v>
      </c>
      <c r="P179" s="2" t="s">
        <v>394</v>
      </c>
      <c r="Q179" s="2" t="s">
        <v>201</v>
      </c>
      <c r="R179" s="2" t="s">
        <v>202</v>
      </c>
      <c r="S179" s="2" t="s">
        <v>1411</v>
      </c>
      <c r="T179" s="2" t="s">
        <v>202</v>
      </c>
      <c r="U179" s="2" t="s">
        <v>202</v>
      </c>
      <c r="V179" s="2" t="s">
        <v>701</v>
      </c>
      <c r="W179" s="2" t="s">
        <v>1227</v>
      </c>
      <c r="X179" s="2" t="s">
        <v>575</v>
      </c>
      <c r="Y179" s="2" t="s">
        <v>280</v>
      </c>
      <c r="Z179" s="4">
        <v>96</v>
      </c>
      <c r="AA179" s="4">
        <f>=ROUNDDOWN(56.4705882352941,0)</f>
      </c>
      <c r="AB179" s="5">
        <v>1.7</v>
      </c>
      <c r="AC179" s="2" t="s">
        <v>202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>
        <v>1</v>
      </c>
      <c r="AQ179" s="8">
        <v>63.9</v>
      </c>
      <c r="AR179" s="4">
        <v>1</v>
      </c>
      <c r="AS179" s="8">
        <v>68.89</v>
      </c>
      <c r="AT179" s="7"/>
      <c r="AU179" s="7">
        <v>-0.0724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>
        <v>1</v>
      </c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 t="s">
        <v>202</v>
      </c>
      <c r="BJ179" s="4">
        <v>1</v>
      </c>
      <c r="BK179" s="8">
        <v>63.9</v>
      </c>
      <c r="BL179" s="2" t="s">
        <v>802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212</v>
      </c>
      <c r="BV179" s="2" t="s">
        <v>199</v>
      </c>
      <c r="BW179" s="2" t="s">
        <v>202</v>
      </c>
      <c r="BX179" s="2" t="s">
        <v>2117</v>
      </c>
      <c r="BY179" s="2" t="s">
        <v>214</v>
      </c>
      <c r="BZ179" s="2" t="s">
        <v>202</v>
      </c>
      <c r="CA179" s="4"/>
      <c r="CB179" s="8"/>
      <c r="CC179" s="4">
        <v>1</v>
      </c>
      <c r="CD179" s="8">
        <v>68.89</v>
      </c>
      <c r="CE179" s="7">
        <v>-1</v>
      </c>
      <c r="CF179" s="7">
        <v>-1</v>
      </c>
      <c r="CG179" s="2" t="s">
        <v>212</v>
      </c>
      <c r="CH179" s="2" t="s">
        <v>199</v>
      </c>
      <c r="CI179" s="2" t="s">
        <v>284</v>
      </c>
      <c r="CJ179" s="2" t="s">
        <v>1002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199</v>
      </c>
      <c r="CU179" s="2" t="s">
        <v>980</v>
      </c>
      <c r="CV179" s="2" t="s">
        <v>2123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212</v>
      </c>
      <c r="DF179" s="2" t="s">
        <v>199</v>
      </c>
      <c r="DG179" s="2" t="s">
        <v>2118</v>
      </c>
      <c r="DH179" s="2" t="s">
        <v>2124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199</v>
      </c>
      <c r="DS179" s="2" t="s">
        <v>2119</v>
      </c>
      <c r="DT179" s="2" t="s">
        <v>675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199</v>
      </c>
      <c r="EE179" s="2" t="s">
        <v>291</v>
      </c>
      <c r="EF179" s="2" t="s">
        <v>1414</v>
      </c>
      <c r="EG179" s="2" t="s">
        <v>214</v>
      </c>
      <c r="EH179" s="2" t="s">
        <v>202</v>
      </c>
      <c r="EI179" s="4">
        <v>1</v>
      </c>
      <c r="EJ179" s="8">
        <v>63.9</v>
      </c>
      <c r="EK179" s="4"/>
      <c r="EL179" s="8"/>
      <c r="EM179" s="7"/>
      <c r="EN179" s="7"/>
      <c r="EO179" s="2" t="s">
        <v>212</v>
      </c>
      <c r="EP179" s="2" t="s">
        <v>199</v>
      </c>
      <c r="EQ179" s="2" t="s">
        <v>1419</v>
      </c>
      <c r="ER179" s="2" t="s">
        <v>2125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199</v>
      </c>
      <c r="FC179" s="2" t="s">
        <v>1421</v>
      </c>
      <c r="FD179" s="2" t="s">
        <v>2126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199</v>
      </c>
      <c r="FO179" s="2" t="s">
        <v>296</v>
      </c>
      <c r="FP179" s="2" t="s">
        <v>1004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448</v>
      </c>
      <c r="GB179" s="2" t="s">
        <v>756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231</v>
      </c>
      <c r="GL179" s="2" t="s">
        <v>199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253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212</v>
      </c>
      <c r="HJ179" s="2" t="s">
        <v>199</v>
      </c>
      <c r="HK179" s="2" t="s">
        <v>291</v>
      </c>
      <c r="HL179" s="2" t="s">
        <v>2127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404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253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212</v>
      </c>
      <c r="IT179" s="2" t="s">
        <v>199</v>
      </c>
      <c r="IU179" s="2" t="s">
        <v>957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253</v>
      </c>
      <c r="JF179" s="2" t="s">
        <v>199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242</v>
      </c>
      <c r="JR179" s="2" t="s">
        <v>199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202</v>
      </c>
      <c r="KD179" s="2" t="s">
        <v>202</v>
      </c>
      <c r="KE179" s="2" t="s">
        <v>202</v>
      </c>
      <c r="KF179" s="2" t="s">
        <v>202</v>
      </c>
      <c r="KG179" s="2" t="s">
        <v>202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212</v>
      </c>
      <c r="KP179" s="2" t="s">
        <v>235</v>
      </c>
      <c r="KQ179" s="2" t="s">
        <v>1863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253</v>
      </c>
      <c r="LB179" s="2" t="s">
        <v>199</v>
      </c>
      <c r="LC179" s="2" t="s">
        <v>202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212</v>
      </c>
      <c r="LN179" s="2" t="s">
        <v>199</v>
      </c>
      <c r="LO179" s="2" t="s">
        <v>595</v>
      </c>
      <c r="LP179" s="2" t="s">
        <v>2128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231</v>
      </c>
      <c r="LZ179" s="2" t="s">
        <v>199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253</v>
      </c>
      <c r="ML179" s="2" t="s">
        <v>199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253</v>
      </c>
      <c r="MX179" s="2" t="s">
        <v>199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212</v>
      </c>
      <c r="NJ179" s="2" t="s">
        <v>250</v>
      </c>
      <c r="NK179" s="2" t="s">
        <v>1425</v>
      </c>
      <c r="NL179" s="2" t="s">
        <v>2129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202</v>
      </c>
      <c r="NW179" s="2" t="s">
        <v>202</v>
      </c>
      <c r="NX179" s="2" t="s">
        <v>202</v>
      </c>
      <c r="NY179" s="2" t="s">
        <v>202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253</v>
      </c>
      <c r="OH179" s="2" t="s">
        <v>199</v>
      </c>
      <c r="OI179" s="2" t="s">
        <v>202</v>
      </c>
      <c r="OJ179" s="2" t="s">
        <v>202</v>
      </c>
      <c r="OK179" s="2" t="s">
        <v>214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212</v>
      </c>
      <c r="OT179" s="2" t="s">
        <v>199</v>
      </c>
      <c r="OU179" s="2" t="s">
        <v>254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202</v>
      </c>
      <c r="PF179" s="2" t="s">
        <v>202</v>
      </c>
      <c r="PG179" s="2" t="s">
        <v>202</v>
      </c>
      <c r="PH179" s="2" t="s">
        <v>202</v>
      </c>
      <c r="PI179" s="2" t="s">
        <v>202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212</v>
      </c>
      <c r="PR179" s="2" t="s">
        <v>235</v>
      </c>
      <c r="PS179" s="2" t="s">
        <v>987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212</v>
      </c>
      <c r="QP179" s="2" t="s">
        <v>235</v>
      </c>
      <c r="QQ179" s="2" t="s">
        <v>1526</v>
      </c>
      <c r="QR179" s="2" t="s">
        <v>2130</v>
      </c>
      <c r="QS179" s="2" t="s">
        <v>214</v>
      </c>
      <c r="QT179" s="2" t="s">
        <v>202</v>
      </c>
      <c r="QU179" s="4">
        <v>96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2131</v>
      </c>
      <c r="B180" s="2" t="s">
        <v>191</v>
      </c>
      <c r="C180" s="2" t="s">
        <v>192</v>
      </c>
      <c r="D180" s="2" t="s">
        <v>1659</v>
      </c>
      <c r="E180" s="2" t="s">
        <v>2096</v>
      </c>
      <c r="F180" s="2" t="s">
        <v>1409</v>
      </c>
      <c r="G180" s="2" t="s">
        <v>1409</v>
      </c>
      <c r="H180" s="2" t="s">
        <v>202</v>
      </c>
      <c r="I180" s="2" t="s">
        <v>2097</v>
      </c>
      <c r="J180" s="2" t="s">
        <v>197</v>
      </c>
      <c r="K180" s="2" t="s">
        <v>621</v>
      </c>
      <c r="L180" s="3">
        <v>49</v>
      </c>
      <c r="M180" s="3">
        <v>51.44</v>
      </c>
      <c r="N180" s="3">
        <v>99.99</v>
      </c>
      <c r="O180" s="2" t="s">
        <v>530</v>
      </c>
      <c r="P180" s="2" t="s">
        <v>394</v>
      </c>
      <c r="Q180" s="2" t="s">
        <v>201</v>
      </c>
      <c r="R180" s="2" t="s">
        <v>202</v>
      </c>
      <c r="S180" s="2" t="s">
        <v>1479</v>
      </c>
      <c r="T180" s="2" t="s">
        <v>202</v>
      </c>
      <c r="U180" s="2" t="s">
        <v>202</v>
      </c>
      <c r="V180" s="2" t="s">
        <v>701</v>
      </c>
      <c r="W180" s="2" t="s">
        <v>1227</v>
      </c>
      <c r="X180" s="2" t="s">
        <v>575</v>
      </c>
      <c r="Y180" s="2" t="s">
        <v>576</v>
      </c>
      <c r="Z180" s="4">
        <v>117</v>
      </c>
      <c r="AA180" s="4">
        <f>=ROUNDDOWN(97.5,0)</f>
      </c>
      <c r="AB180" s="5">
        <v>1.2</v>
      </c>
      <c r="AC180" s="2" t="s">
        <v>202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>
        <v>1</v>
      </c>
      <c r="AQ180" s="8">
        <v>54.86</v>
      </c>
      <c r="AR180" s="4">
        <v>1</v>
      </c>
      <c r="AS180" s="8">
        <v>51.99</v>
      </c>
      <c r="AT180" s="7"/>
      <c r="AU180" s="7">
        <v>0.0552</v>
      </c>
      <c r="AV180" s="4">
        <v>1</v>
      </c>
      <c r="AW180" s="8">
        <v>54.86</v>
      </c>
      <c r="AX180" s="4">
        <v>1</v>
      </c>
      <c r="AY180" s="8">
        <v>51.99</v>
      </c>
      <c r="AZ180" s="7"/>
      <c r="BA180" s="7">
        <v>0.0552</v>
      </c>
      <c r="BB180" s="7">
        <v>1</v>
      </c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>
        <v>0.0987</v>
      </c>
      <c r="BJ180" s="4">
        <v>1</v>
      </c>
      <c r="BK180" s="8">
        <v>54.86</v>
      </c>
      <c r="BL180" s="2" t="s">
        <v>1976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212</v>
      </c>
      <c r="BV180" s="2" t="s">
        <v>199</v>
      </c>
      <c r="BW180" s="2" t="s">
        <v>202</v>
      </c>
      <c r="BX180" s="2" t="s">
        <v>1841</v>
      </c>
      <c r="BY180" s="2" t="s">
        <v>214</v>
      </c>
      <c r="BZ180" s="2" t="s">
        <v>202</v>
      </c>
      <c r="CA180" s="4"/>
      <c r="CB180" s="8"/>
      <c r="CC180" s="4">
        <v>1</v>
      </c>
      <c r="CD180" s="8">
        <v>51.99</v>
      </c>
      <c r="CE180" s="7">
        <v>-1</v>
      </c>
      <c r="CF180" s="7">
        <v>-1</v>
      </c>
      <c r="CG180" s="2" t="s">
        <v>212</v>
      </c>
      <c r="CH180" s="2" t="s">
        <v>199</v>
      </c>
      <c r="CI180" s="2" t="s">
        <v>579</v>
      </c>
      <c r="CJ180" s="2" t="s">
        <v>2132</v>
      </c>
      <c r="CK180" s="2" t="s">
        <v>214</v>
      </c>
      <c r="CL180" s="2" t="s">
        <v>202</v>
      </c>
      <c r="CM180" s="4">
        <v>1</v>
      </c>
      <c r="CN180" s="8">
        <v>54.86</v>
      </c>
      <c r="CO180" s="4"/>
      <c r="CP180" s="8"/>
      <c r="CQ180" s="7"/>
      <c r="CR180" s="7"/>
      <c r="CS180" s="2" t="s">
        <v>212</v>
      </c>
      <c r="CT180" s="2" t="s">
        <v>199</v>
      </c>
      <c r="CU180" s="2" t="s">
        <v>980</v>
      </c>
      <c r="CV180" s="2" t="s">
        <v>1852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212</v>
      </c>
      <c r="DF180" s="2" t="s">
        <v>199</v>
      </c>
      <c r="DG180" s="2" t="s">
        <v>1482</v>
      </c>
      <c r="DH180" s="2" t="s">
        <v>1487</v>
      </c>
      <c r="DI180" s="2" t="s">
        <v>509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583</v>
      </c>
      <c r="DT180" s="2" t="s">
        <v>601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212</v>
      </c>
      <c r="ED180" s="2" t="s">
        <v>199</v>
      </c>
      <c r="EE180" s="2" t="s">
        <v>1485</v>
      </c>
      <c r="EF180" s="2" t="s">
        <v>2133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587</v>
      </c>
      <c r="ER180" s="2" t="s">
        <v>1500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212</v>
      </c>
      <c r="FB180" s="2" t="s">
        <v>199</v>
      </c>
      <c r="FC180" s="2" t="s">
        <v>589</v>
      </c>
      <c r="FD180" s="2" t="s">
        <v>2134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296</v>
      </c>
      <c r="FP180" s="2" t="s">
        <v>2107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836</v>
      </c>
      <c r="GB180" s="2" t="s">
        <v>760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253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253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212</v>
      </c>
      <c r="HJ180" s="2" t="s">
        <v>199</v>
      </c>
      <c r="HK180" s="2" t="s">
        <v>1485</v>
      </c>
      <c r="HL180" s="2" t="s">
        <v>2135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404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253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231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253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242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202</v>
      </c>
      <c r="KD180" s="2" t="s">
        <v>202</v>
      </c>
      <c r="KE180" s="2" t="s">
        <v>202</v>
      </c>
      <c r="KF180" s="2" t="s">
        <v>202</v>
      </c>
      <c r="KG180" s="2" t="s">
        <v>202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212</v>
      </c>
      <c r="KP180" s="2" t="s">
        <v>235</v>
      </c>
      <c r="KQ180" s="2" t="s">
        <v>1863</v>
      </c>
      <c r="KR180" s="2" t="s">
        <v>2136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253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212</v>
      </c>
      <c r="LN180" s="2" t="s">
        <v>199</v>
      </c>
      <c r="LO180" s="2" t="s">
        <v>597</v>
      </c>
      <c r="LP180" s="2" t="s">
        <v>457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1055</v>
      </c>
      <c r="LZ180" s="2" t="s">
        <v>235</v>
      </c>
      <c r="MA180" s="2" t="s">
        <v>1361</v>
      </c>
      <c r="MB180" s="2" t="s">
        <v>989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231</v>
      </c>
      <c r="ML180" s="2" t="s">
        <v>199</v>
      </c>
      <c r="MM180" s="2" t="s">
        <v>202</v>
      </c>
      <c r="MN180" s="2" t="s">
        <v>202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253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212</v>
      </c>
      <c r="NJ180" s="2" t="s">
        <v>250</v>
      </c>
      <c r="NK180" s="2" t="s">
        <v>600</v>
      </c>
      <c r="NL180" s="2" t="s">
        <v>2137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202</v>
      </c>
      <c r="NV180" s="2" t="s">
        <v>202</v>
      </c>
      <c r="NW180" s="2" t="s">
        <v>202</v>
      </c>
      <c r="NX180" s="2" t="s">
        <v>202</v>
      </c>
      <c r="NY180" s="2" t="s">
        <v>202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253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202</v>
      </c>
      <c r="OT180" s="2" t="s">
        <v>202</v>
      </c>
      <c r="OU180" s="2" t="s">
        <v>202</v>
      </c>
      <c r="OV180" s="2" t="s">
        <v>202</v>
      </c>
      <c r="OW180" s="2" t="s">
        <v>202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202</v>
      </c>
      <c r="PF180" s="2" t="s">
        <v>202</v>
      </c>
      <c r="PG180" s="2" t="s">
        <v>202</v>
      </c>
      <c r="PH180" s="2" t="s">
        <v>202</v>
      </c>
      <c r="PI180" s="2" t="s">
        <v>202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212</v>
      </c>
      <c r="PR180" s="2" t="s">
        <v>235</v>
      </c>
      <c r="PS180" s="2" t="s">
        <v>602</v>
      </c>
      <c r="PT180" s="2" t="s">
        <v>2138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212</v>
      </c>
      <c r="QP180" s="2" t="s">
        <v>235</v>
      </c>
      <c r="QQ180" s="2" t="s">
        <v>1676</v>
      </c>
      <c r="QR180" s="2" t="s">
        <v>2139</v>
      </c>
      <c r="QS180" s="2" t="s">
        <v>214</v>
      </c>
      <c r="QT180" s="2" t="s">
        <v>202</v>
      </c>
      <c r="QU180" s="4">
        <v>82</v>
      </c>
      <c r="QV180" s="4">
        <v>35</v>
      </c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2140</v>
      </c>
      <c r="B181" s="2" t="s">
        <v>191</v>
      </c>
      <c r="C181" s="2" t="s">
        <v>192</v>
      </c>
      <c r="D181" s="2" t="s">
        <v>1659</v>
      </c>
      <c r="E181" s="2" t="s">
        <v>2096</v>
      </c>
      <c r="F181" s="2" t="s">
        <v>1409</v>
      </c>
      <c r="G181" s="2" t="s">
        <v>1409</v>
      </c>
      <c r="H181" s="2" t="s">
        <v>1409</v>
      </c>
      <c r="I181" s="2" t="s">
        <v>2097</v>
      </c>
      <c r="J181" s="2" t="s">
        <v>197</v>
      </c>
      <c r="K181" s="2" t="s">
        <v>198</v>
      </c>
      <c r="L181" s="3">
        <v>49</v>
      </c>
      <c r="M181" s="3">
        <v>51.44</v>
      </c>
      <c r="N181" s="3">
        <v>99.99</v>
      </c>
      <c r="O181" s="2" t="s">
        <v>530</v>
      </c>
      <c r="P181" s="2" t="s">
        <v>394</v>
      </c>
      <c r="Q181" s="2" t="s">
        <v>201</v>
      </c>
      <c r="R181" s="2" t="s">
        <v>202</v>
      </c>
      <c r="S181" s="2" t="s">
        <v>1429</v>
      </c>
      <c r="T181" s="2" t="s">
        <v>204</v>
      </c>
      <c r="U181" s="2" t="s">
        <v>205</v>
      </c>
      <c r="V181" s="2" t="s">
        <v>701</v>
      </c>
      <c r="W181" s="2" t="s">
        <v>1227</v>
      </c>
      <c r="X181" s="2" t="s">
        <v>575</v>
      </c>
      <c r="Y181" s="2" t="s">
        <v>1444</v>
      </c>
      <c r="Z181" s="4"/>
      <c r="AA181" s="4">
        <f>=ROUNDDOWN({0},0)</f>
      </c>
      <c r="AB181" s="5">
        <v>4</v>
      </c>
      <c r="AC181" s="2" t="s">
        <v>202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>
        <v>6</v>
      </c>
      <c r="AS181" s="8">
        <v>324.23</v>
      </c>
      <c r="AT181" s="7">
        <v>-1</v>
      </c>
      <c r="AU181" s="7">
        <v>-1</v>
      </c>
      <c r="AV181" s="4" t="s">
        <v>202</v>
      </c>
      <c r="AW181" s="8" t="s">
        <v>202</v>
      </c>
      <c r="AX181" s="4">
        <v>9</v>
      </c>
      <c r="AY181" s="8">
        <v>532.19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 t="s">
        <v>202</v>
      </c>
      <c r="BJ181" s="4"/>
      <c r="BK181" s="8"/>
      <c r="BL181" s="2" t="s">
        <v>2141</v>
      </c>
      <c r="BM181" s="7"/>
      <c r="BN181" s="7"/>
      <c r="BO181" s="4"/>
      <c r="BP181" s="8"/>
      <c r="BQ181" s="4">
        <v>1</v>
      </c>
      <c r="BR181" s="8">
        <v>54.6</v>
      </c>
      <c r="BS181" s="7">
        <v>-1</v>
      </c>
      <c r="BT181" s="7">
        <v>-1</v>
      </c>
      <c r="BU181" s="2" t="s">
        <v>212</v>
      </c>
      <c r="BV181" s="2" t="s">
        <v>235</v>
      </c>
      <c r="BW181" s="2" t="s">
        <v>202</v>
      </c>
      <c r="BX181" s="2" t="s">
        <v>325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212</v>
      </c>
      <c r="CH181" s="2" t="s">
        <v>235</v>
      </c>
      <c r="CI181" s="2" t="s">
        <v>1431</v>
      </c>
      <c r="CJ181" s="2" t="s">
        <v>474</v>
      </c>
      <c r="CK181" s="2" t="s">
        <v>214</v>
      </c>
      <c r="CL181" s="2" t="s">
        <v>202</v>
      </c>
      <c r="CM181" s="4"/>
      <c r="CN181" s="8"/>
      <c r="CO181" s="4">
        <v>4</v>
      </c>
      <c r="CP181" s="8">
        <v>219.44</v>
      </c>
      <c r="CQ181" s="7">
        <v>-1</v>
      </c>
      <c r="CR181" s="7">
        <v>-1</v>
      </c>
      <c r="CS181" s="2" t="s">
        <v>212</v>
      </c>
      <c r="CT181" s="2" t="s">
        <v>235</v>
      </c>
      <c r="CU181" s="2" t="s">
        <v>980</v>
      </c>
      <c r="CV181" s="2" t="s">
        <v>1852</v>
      </c>
      <c r="CW181" s="2" t="s">
        <v>214</v>
      </c>
      <c r="CX181" s="2" t="s">
        <v>202</v>
      </c>
      <c r="CY181" s="4"/>
      <c r="CZ181" s="8"/>
      <c r="DA181" s="4">
        <v>1</v>
      </c>
      <c r="DB181" s="8">
        <v>50.19</v>
      </c>
      <c r="DC181" s="7">
        <v>-1</v>
      </c>
      <c r="DD181" s="7">
        <v>-1</v>
      </c>
      <c r="DE181" s="2" t="s">
        <v>212</v>
      </c>
      <c r="DF181" s="2" t="s">
        <v>235</v>
      </c>
      <c r="DG181" s="2" t="s">
        <v>596</v>
      </c>
      <c r="DH181" s="2" t="s">
        <v>663</v>
      </c>
      <c r="DI181" s="2" t="s">
        <v>509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235</v>
      </c>
      <c r="DS181" s="2" t="s">
        <v>1392</v>
      </c>
      <c r="DT181" s="2" t="s">
        <v>2142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235</v>
      </c>
      <c r="EE181" s="2" t="s">
        <v>439</v>
      </c>
      <c r="EF181" s="2" t="s">
        <v>640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235</v>
      </c>
      <c r="EQ181" s="2" t="s">
        <v>1384</v>
      </c>
      <c r="ER181" s="2" t="s">
        <v>596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235</v>
      </c>
      <c r="FC181" s="2" t="s">
        <v>1436</v>
      </c>
      <c r="FD181" s="2" t="s">
        <v>1438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235</v>
      </c>
      <c r="FO181" s="2" t="s">
        <v>446</v>
      </c>
      <c r="FP181" s="2" t="s">
        <v>1865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235</v>
      </c>
      <c r="GA181" s="2" t="s">
        <v>448</v>
      </c>
      <c r="GB181" s="2" t="s">
        <v>2143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253</v>
      </c>
      <c r="GL181" s="2" t="s">
        <v>235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253</v>
      </c>
      <c r="GX181" s="2" t="s">
        <v>235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212</v>
      </c>
      <c r="HJ181" s="2" t="s">
        <v>235</v>
      </c>
      <c r="HK181" s="2" t="s">
        <v>1433</v>
      </c>
      <c r="HL181" s="2" t="s">
        <v>1436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404</v>
      </c>
      <c r="HV181" s="2" t="s">
        <v>235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253</v>
      </c>
      <c r="IH181" s="2" t="s">
        <v>235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231</v>
      </c>
      <c r="IT181" s="2" t="s">
        <v>235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212</v>
      </c>
      <c r="JF181" s="2" t="s">
        <v>235</v>
      </c>
      <c r="JG181" s="2" t="s">
        <v>661</v>
      </c>
      <c r="JH181" s="2" t="s">
        <v>1404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242</v>
      </c>
      <c r="JR181" s="2" t="s">
        <v>235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202</v>
      </c>
      <c r="KD181" s="2" t="s">
        <v>202</v>
      </c>
      <c r="KE181" s="2" t="s">
        <v>202</v>
      </c>
      <c r="KF181" s="2" t="s">
        <v>202</v>
      </c>
      <c r="KG181" s="2" t="s">
        <v>202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212</v>
      </c>
      <c r="KP181" s="2" t="s">
        <v>235</v>
      </c>
      <c r="KQ181" s="2" t="s">
        <v>495</v>
      </c>
      <c r="KR181" s="2" t="s">
        <v>2144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253</v>
      </c>
      <c r="LB181" s="2" t="s">
        <v>235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212</v>
      </c>
      <c r="LN181" s="2" t="s">
        <v>235</v>
      </c>
      <c r="LO181" s="2" t="s">
        <v>844</v>
      </c>
      <c r="LP181" s="2" t="s">
        <v>2145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231</v>
      </c>
      <c r="LZ181" s="2" t="s">
        <v>235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253</v>
      </c>
      <c r="ML181" s="2" t="s">
        <v>235</v>
      </c>
      <c r="MM181" s="2" t="s">
        <v>202</v>
      </c>
      <c r="MN181" s="2" t="s">
        <v>202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253</v>
      </c>
      <c r="MX181" s="2" t="s">
        <v>235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212</v>
      </c>
      <c r="NJ181" s="2" t="s">
        <v>235</v>
      </c>
      <c r="NK181" s="2" t="s">
        <v>459</v>
      </c>
      <c r="NL181" s="2" t="s">
        <v>640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202</v>
      </c>
      <c r="NV181" s="2" t="s">
        <v>202</v>
      </c>
      <c r="NW181" s="2" t="s">
        <v>202</v>
      </c>
      <c r="NX181" s="2" t="s">
        <v>202</v>
      </c>
      <c r="NY181" s="2" t="s">
        <v>202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253</v>
      </c>
      <c r="OH181" s="2" t="s">
        <v>235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202</v>
      </c>
      <c r="OT181" s="2" t="s">
        <v>202</v>
      </c>
      <c r="OU181" s="2" t="s">
        <v>202</v>
      </c>
      <c r="OV181" s="2" t="s">
        <v>202</v>
      </c>
      <c r="OW181" s="2" t="s">
        <v>202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202</v>
      </c>
      <c r="PF181" s="2" t="s">
        <v>202</v>
      </c>
      <c r="PG181" s="2" t="s">
        <v>202</v>
      </c>
      <c r="PH181" s="2" t="s">
        <v>202</v>
      </c>
      <c r="PI181" s="2" t="s">
        <v>202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212</v>
      </c>
      <c r="PR181" s="2" t="s">
        <v>235</v>
      </c>
      <c r="PS181" s="2" t="s">
        <v>461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212</v>
      </c>
      <c r="QP181" s="2" t="s">
        <v>235</v>
      </c>
      <c r="QQ181" s="2" t="s">
        <v>1526</v>
      </c>
      <c r="QR181" s="2" t="s">
        <v>2146</v>
      </c>
      <c r="QS181" s="2" t="s">
        <v>214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</row>
    <row r="182">
      <c r="A182" s="2" t="s">
        <v>2147</v>
      </c>
      <c r="B182" s="2" t="s">
        <v>191</v>
      </c>
      <c r="C182" s="2" t="s">
        <v>192</v>
      </c>
      <c r="D182" s="2" t="s">
        <v>1659</v>
      </c>
      <c r="E182" s="2" t="s">
        <v>2096</v>
      </c>
      <c r="F182" s="2" t="s">
        <v>1409</v>
      </c>
      <c r="G182" s="2" t="s">
        <v>1409</v>
      </c>
      <c r="H182" s="2" t="s">
        <v>1409</v>
      </c>
      <c r="I182" s="2" t="s">
        <v>2097</v>
      </c>
      <c r="J182" s="2" t="s">
        <v>256</v>
      </c>
      <c r="K182" s="2" t="s">
        <v>198</v>
      </c>
      <c r="L182" s="3">
        <v>65</v>
      </c>
      <c r="M182" s="3">
        <v>68.24</v>
      </c>
      <c r="N182" s="3">
        <v>129.99</v>
      </c>
      <c r="O182" s="2" t="s">
        <v>530</v>
      </c>
      <c r="P182" s="2" t="s">
        <v>394</v>
      </c>
      <c r="Q182" s="2" t="s">
        <v>201</v>
      </c>
      <c r="R182" s="2" t="s">
        <v>202</v>
      </c>
      <c r="S182" s="2" t="s">
        <v>1429</v>
      </c>
      <c r="T182" s="2" t="s">
        <v>204</v>
      </c>
      <c r="U182" s="2" t="s">
        <v>205</v>
      </c>
      <c r="V182" s="2" t="s">
        <v>701</v>
      </c>
      <c r="W182" s="2" t="s">
        <v>1227</v>
      </c>
      <c r="X182" s="2" t="s">
        <v>575</v>
      </c>
      <c r="Y182" s="2" t="s">
        <v>1444</v>
      </c>
      <c r="Z182" s="4"/>
      <c r="AA182" s="4">
        <f>=ROUNDDOWN({0},0)</f>
      </c>
      <c r="AB182" s="5">
        <v>0.8</v>
      </c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>
        <v>3</v>
      </c>
      <c r="AS182" s="8">
        <v>207.96</v>
      </c>
      <c r="AT182" s="7">
        <v>-1</v>
      </c>
      <c r="AU182" s="7">
        <v>-1</v>
      </c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 t="s">
        <v>202</v>
      </c>
      <c r="BJ182" s="4"/>
      <c r="BK182" s="8"/>
      <c r="BL182" s="2" t="s">
        <v>2148</v>
      </c>
      <c r="BM182" s="7"/>
      <c r="BN182" s="7"/>
      <c r="BO182" s="4"/>
      <c r="BP182" s="8"/>
      <c r="BQ182" s="4">
        <v>1</v>
      </c>
      <c r="BR182" s="8">
        <v>72.8</v>
      </c>
      <c r="BS182" s="7">
        <v>-1</v>
      </c>
      <c r="BT182" s="7">
        <v>-1</v>
      </c>
      <c r="BU182" s="2" t="s">
        <v>212</v>
      </c>
      <c r="BV182" s="2" t="s">
        <v>235</v>
      </c>
      <c r="BW182" s="2" t="s">
        <v>202</v>
      </c>
      <c r="BX182" s="2" t="s">
        <v>2149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235</v>
      </c>
      <c r="CI182" s="2" t="s">
        <v>1431</v>
      </c>
      <c r="CJ182" s="2" t="s">
        <v>980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235</v>
      </c>
      <c r="CU182" s="2" t="s">
        <v>980</v>
      </c>
      <c r="CV182" s="2" t="s">
        <v>316</v>
      </c>
      <c r="CW182" s="2" t="s">
        <v>214</v>
      </c>
      <c r="CX182" s="2" t="s">
        <v>202</v>
      </c>
      <c r="CY182" s="4"/>
      <c r="CZ182" s="8"/>
      <c r="DA182" s="4">
        <v>1</v>
      </c>
      <c r="DB182" s="8">
        <v>66.92</v>
      </c>
      <c r="DC182" s="7">
        <v>-1</v>
      </c>
      <c r="DD182" s="7">
        <v>-1</v>
      </c>
      <c r="DE182" s="2" t="s">
        <v>212</v>
      </c>
      <c r="DF182" s="2" t="s">
        <v>235</v>
      </c>
      <c r="DG182" s="2" t="s">
        <v>596</v>
      </c>
      <c r="DH182" s="2" t="s">
        <v>2150</v>
      </c>
      <c r="DI182" s="2" t="s">
        <v>509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235</v>
      </c>
      <c r="DS182" s="2" t="s">
        <v>1392</v>
      </c>
      <c r="DT182" s="2" t="s">
        <v>609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235</v>
      </c>
      <c r="EE182" s="2" t="s">
        <v>439</v>
      </c>
      <c r="EF182" s="2" t="s">
        <v>1392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235</v>
      </c>
      <c r="EQ182" s="2" t="s">
        <v>1384</v>
      </c>
      <c r="ER182" s="2" t="s">
        <v>663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235</v>
      </c>
      <c r="FC182" s="2" t="s">
        <v>1436</v>
      </c>
      <c r="FD182" s="2" t="s">
        <v>596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235</v>
      </c>
      <c r="FO182" s="2" t="s">
        <v>446</v>
      </c>
      <c r="FP182" s="2" t="s">
        <v>1688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235</v>
      </c>
      <c r="GA182" s="2" t="s">
        <v>448</v>
      </c>
      <c r="GB182" s="2" t="s">
        <v>1123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253</v>
      </c>
      <c r="GL182" s="2" t="s">
        <v>235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253</v>
      </c>
      <c r="GX182" s="2" t="s">
        <v>235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212</v>
      </c>
      <c r="HJ182" s="2" t="s">
        <v>235</v>
      </c>
      <c r="HK182" s="2" t="s">
        <v>1433</v>
      </c>
      <c r="HL182" s="2" t="s">
        <v>2107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404</v>
      </c>
      <c r="HV182" s="2" t="s">
        <v>235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253</v>
      </c>
      <c r="IH182" s="2" t="s">
        <v>235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231</v>
      </c>
      <c r="IT182" s="2" t="s">
        <v>235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>
        <v>1</v>
      </c>
      <c r="JB182" s="8">
        <v>68.24</v>
      </c>
      <c r="JC182" s="7">
        <v>-1</v>
      </c>
      <c r="JD182" s="7">
        <v>-1</v>
      </c>
      <c r="JE182" s="2" t="s">
        <v>212</v>
      </c>
      <c r="JF182" s="2" t="s">
        <v>235</v>
      </c>
      <c r="JG182" s="2" t="s">
        <v>661</v>
      </c>
      <c r="JH182" s="2" t="s">
        <v>1931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242</v>
      </c>
      <c r="JR182" s="2" t="s">
        <v>235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202</v>
      </c>
      <c r="KD182" s="2" t="s">
        <v>202</v>
      </c>
      <c r="KE182" s="2" t="s">
        <v>202</v>
      </c>
      <c r="KF182" s="2" t="s">
        <v>202</v>
      </c>
      <c r="KG182" s="2" t="s">
        <v>202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235</v>
      </c>
      <c r="KQ182" s="2" t="s">
        <v>495</v>
      </c>
      <c r="KR182" s="2" t="s">
        <v>1463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253</v>
      </c>
      <c r="LB182" s="2" t="s">
        <v>235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212</v>
      </c>
      <c r="LN182" s="2" t="s">
        <v>235</v>
      </c>
      <c r="LO182" s="2" t="s">
        <v>844</v>
      </c>
      <c r="LP182" s="2" t="s">
        <v>1560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231</v>
      </c>
      <c r="LZ182" s="2" t="s">
        <v>235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253</v>
      </c>
      <c r="ML182" s="2" t="s">
        <v>235</v>
      </c>
      <c r="MM182" s="2" t="s">
        <v>202</v>
      </c>
      <c r="MN182" s="2" t="s">
        <v>202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253</v>
      </c>
      <c r="MX182" s="2" t="s">
        <v>235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212</v>
      </c>
      <c r="NJ182" s="2" t="s">
        <v>235</v>
      </c>
      <c r="NK182" s="2" t="s">
        <v>459</v>
      </c>
      <c r="NL182" s="2" t="s">
        <v>1626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202</v>
      </c>
      <c r="NV182" s="2" t="s">
        <v>202</v>
      </c>
      <c r="NW182" s="2" t="s">
        <v>202</v>
      </c>
      <c r="NX182" s="2" t="s">
        <v>202</v>
      </c>
      <c r="NY182" s="2" t="s">
        <v>202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253</v>
      </c>
      <c r="OH182" s="2" t="s">
        <v>235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202</v>
      </c>
      <c r="OT182" s="2" t="s">
        <v>202</v>
      </c>
      <c r="OU182" s="2" t="s">
        <v>202</v>
      </c>
      <c r="OV182" s="2" t="s">
        <v>202</v>
      </c>
      <c r="OW182" s="2" t="s">
        <v>202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202</v>
      </c>
      <c r="PF182" s="2" t="s">
        <v>202</v>
      </c>
      <c r="PG182" s="2" t="s">
        <v>202</v>
      </c>
      <c r="PH182" s="2" t="s">
        <v>202</v>
      </c>
      <c r="PI182" s="2" t="s">
        <v>202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212</v>
      </c>
      <c r="PR182" s="2" t="s">
        <v>235</v>
      </c>
      <c r="PS182" s="2" t="s">
        <v>461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212</v>
      </c>
      <c r="QP182" s="2" t="s">
        <v>235</v>
      </c>
      <c r="QQ182" s="2" t="s">
        <v>1526</v>
      </c>
      <c r="QR182" s="2" t="s">
        <v>1006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</row>
    <row r="183">
      <c r="A183" s="2" t="s">
        <v>2151</v>
      </c>
      <c r="B183" s="2" t="s">
        <v>191</v>
      </c>
      <c r="C183" s="2" t="s">
        <v>192</v>
      </c>
      <c r="D183" s="2" t="s">
        <v>1659</v>
      </c>
      <c r="E183" s="2" t="s">
        <v>2096</v>
      </c>
      <c r="F183" s="2" t="s">
        <v>1347</v>
      </c>
      <c r="G183" s="2" t="s">
        <v>1347</v>
      </c>
      <c r="H183" s="2" t="s">
        <v>1347</v>
      </c>
      <c r="I183" s="2" t="s">
        <v>2152</v>
      </c>
      <c r="J183" s="2" t="s">
        <v>1349</v>
      </c>
      <c r="K183" s="2" t="s">
        <v>1308</v>
      </c>
      <c r="L183" s="3">
        <v>43.2</v>
      </c>
      <c r="M183" s="3">
        <v>45.35</v>
      </c>
      <c r="N183" s="3">
        <v>89.99</v>
      </c>
      <c r="O183" s="2" t="s">
        <v>199</v>
      </c>
      <c r="P183" s="2" t="s">
        <v>394</v>
      </c>
      <c r="Q183" s="2" t="s">
        <v>201</v>
      </c>
      <c r="R183" s="2" t="s">
        <v>202</v>
      </c>
      <c r="S183" s="2" t="s">
        <v>1350</v>
      </c>
      <c r="T183" s="2" t="s">
        <v>202</v>
      </c>
      <c r="U183" s="2" t="s">
        <v>202</v>
      </c>
      <c r="V183" s="2" t="s">
        <v>1150</v>
      </c>
      <c r="W183" s="2" t="s">
        <v>702</v>
      </c>
      <c r="X183" s="2" t="s">
        <v>703</v>
      </c>
      <c r="Y183" s="2" t="s">
        <v>576</v>
      </c>
      <c r="Z183" s="4">
        <v>58</v>
      </c>
      <c r="AA183" s="4">
        <f>=ROUNDDOWN(21.4814814814815,0)</f>
      </c>
      <c r="AB183" s="5">
        <v>2.7</v>
      </c>
      <c r="AC183" s="2" t="s">
        <v>202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>
        <v>1</v>
      </c>
      <c r="AQ183" s="8">
        <v>45.35</v>
      </c>
      <c r="AR183" s="4">
        <v>1</v>
      </c>
      <c r="AS183" s="8">
        <v>40.78</v>
      </c>
      <c r="AT183" s="7"/>
      <c r="AU183" s="7">
        <v>0.1121</v>
      </c>
      <c r="AV183" s="4">
        <v>6</v>
      </c>
      <c r="AW183" s="8">
        <v>300.39</v>
      </c>
      <c r="AX183" s="4">
        <v>7</v>
      </c>
      <c r="AY183" s="8">
        <v>366.64</v>
      </c>
      <c r="AZ183" s="7">
        <v>-0.1429</v>
      </c>
      <c r="BA183" s="7">
        <v>-0.1807</v>
      </c>
      <c r="BB183" s="7">
        <v>0.151</v>
      </c>
      <c r="BC183" s="4">
        <v>6</v>
      </c>
      <c r="BD183" s="8">
        <v>300.39</v>
      </c>
      <c r="BE183" s="4">
        <v>11</v>
      </c>
      <c r="BF183" s="8">
        <v>586.84</v>
      </c>
      <c r="BG183" s="7">
        <v>-0.4545</v>
      </c>
      <c r="BH183" s="7">
        <v>-0.4881</v>
      </c>
      <c r="BI183" s="7">
        <v>1</v>
      </c>
      <c r="BJ183" s="4">
        <v>1</v>
      </c>
      <c r="BK183" s="8">
        <v>45.35</v>
      </c>
      <c r="BL183" s="2" t="s">
        <v>2153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1055</v>
      </c>
      <c r="BV183" s="2" t="s">
        <v>235</v>
      </c>
      <c r="BW183" s="2" t="s">
        <v>202</v>
      </c>
      <c r="BX183" s="2" t="s">
        <v>2154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284</v>
      </c>
      <c r="CJ183" s="2" t="s">
        <v>297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212</v>
      </c>
      <c r="CT183" s="2" t="s">
        <v>199</v>
      </c>
      <c r="CU183" s="2" t="s">
        <v>435</v>
      </c>
      <c r="CV183" s="2" t="s">
        <v>328</v>
      </c>
      <c r="CW183" s="2" t="s">
        <v>214</v>
      </c>
      <c r="CX183" s="2" t="s">
        <v>202</v>
      </c>
      <c r="CY183" s="4"/>
      <c r="CZ183" s="8"/>
      <c r="DA183" s="4">
        <v>1</v>
      </c>
      <c r="DB183" s="8">
        <v>40.78</v>
      </c>
      <c r="DC183" s="7">
        <v>-1</v>
      </c>
      <c r="DD183" s="7">
        <v>-1</v>
      </c>
      <c r="DE183" s="2" t="s">
        <v>212</v>
      </c>
      <c r="DF183" s="2" t="s">
        <v>199</v>
      </c>
      <c r="DG183" s="2" t="s">
        <v>585</v>
      </c>
      <c r="DH183" s="2" t="s">
        <v>2155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585</v>
      </c>
      <c r="DT183" s="2" t="s">
        <v>1583</v>
      </c>
      <c r="DU183" s="2" t="s">
        <v>214</v>
      </c>
      <c r="DV183" s="2" t="s">
        <v>202</v>
      </c>
      <c r="DW183" s="4">
        <v>1</v>
      </c>
      <c r="DX183" s="8">
        <v>45.35</v>
      </c>
      <c r="DY183" s="4"/>
      <c r="DZ183" s="8"/>
      <c r="EA183" s="7"/>
      <c r="EB183" s="7"/>
      <c r="EC183" s="2" t="s">
        <v>212</v>
      </c>
      <c r="ED183" s="2" t="s">
        <v>199</v>
      </c>
      <c r="EE183" s="2" t="s">
        <v>585</v>
      </c>
      <c r="EF183" s="2" t="s">
        <v>1567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585</v>
      </c>
      <c r="ER183" s="2" t="s">
        <v>2156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235</v>
      </c>
      <c r="FC183" s="2" t="s">
        <v>585</v>
      </c>
      <c r="FD183" s="2" t="s">
        <v>2157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296</v>
      </c>
      <c r="FP183" s="2" t="s">
        <v>1560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634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231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253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212</v>
      </c>
      <c r="HJ183" s="2" t="s">
        <v>199</v>
      </c>
      <c r="HK183" s="2" t="s">
        <v>585</v>
      </c>
      <c r="HL183" s="2" t="s">
        <v>1391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404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253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212</v>
      </c>
      <c r="IT183" s="2" t="s">
        <v>199</v>
      </c>
      <c r="IU183" s="2" t="s">
        <v>486</v>
      </c>
      <c r="IV183" s="2" t="s">
        <v>496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253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242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202</v>
      </c>
      <c r="KD183" s="2" t="s">
        <v>202</v>
      </c>
      <c r="KE183" s="2" t="s">
        <v>202</v>
      </c>
      <c r="KF183" s="2" t="s">
        <v>202</v>
      </c>
      <c r="KG183" s="2" t="s">
        <v>202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212</v>
      </c>
      <c r="KP183" s="2" t="s">
        <v>235</v>
      </c>
      <c r="KQ183" s="2" t="s">
        <v>679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253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212</v>
      </c>
      <c r="LN183" s="2" t="s">
        <v>199</v>
      </c>
      <c r="LO183" s="2" t="s">
        <v>643</v>
      </c>
      <c r="LP183" s="2" t="s">
        <v>1716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1055</v>
      </c>
      <c r="LZ183" s="2" t="s">
        <v>235</v>
      </c>
      <c r="MA183" s="2" t="s">
        <v>1361</v>
      </c>
      <c r="MB183" s="2" t="s">
        <v>1278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231</v>
      </c>
      <c r="ML183" s="2" t="s">
        <v>199</v>
      </c>
      <c r="MM183" s="2" t="s">
        <v>202</v>
      </c>
      <c r="MN183" s="2" t="s">
        <v>202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253</v>
      </c>
      <c r="MX183" s="2" t="s">
        <v>199</v>
      </c>
      <c r="MY183" s="2" t="s">
        <v>202</v>
      </c>
      <c r="MZ183" s="2" t="s">
        <v>202</v>
      </c>
      <c r="NA183" s="2" t="s">
        <v>214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212</v>
      </c>
      <c r="NJ183" s="2" t="s">
        <v>250</v>
      </c>
      <c r="NK183" s="2" t="s">
        <v>646</v>
      </c>
      <c r="NL183" s="2" t="s">
        <v>2158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202</v>
      </c>
      <c r="NW183" s="2" t="s">
        <v>202</v>
      </c>
      <c r="NX183" s="2" t="s">
        <v>202</v>
      </c>
      <c r="NY183" s="2" t="s">
        <v>202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253</v>
      </c>
      <c r="OH183" s="2" t="s">
        <v>199</v>
      </c>
      <c r="OI183" s="2" t="s">
        <v>202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199</v>
      </c>
      <c r="OU183" s="2" t="s">
        <v>254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202</v>
      </c>
      <c r="PF183" s="2" t="s">
        <v>202</v>
      </c>
      <c r="PG183" s="2" t="s">
        <v>202</v>
      </c>
      <c r="PH183" s="2" t="s">
        <v>202</v>
      </c>
      <c r="PI183" s="2" t="s">
        <v>202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212</v>
      </c>
      <c r="PR183" s="2" t="s">
        <v>235</v>
      </c>
      <c r="PS183" s="2" t="s">
        <v>602</v>
      </c>
      <c r="PT183" s="2" t="s">
        <v>2159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235</v>
      </c>
      <c r="QQ183" s="2" t="s">
        <v>481</v>
      </c>
      <c r="QR183" s="2" t="s">
        <v>2160</v>
      </c>
      <c r="QS183" s="2" t="s">
        <v>214</v>
      </c>
      <c r="QT183" s="2" t="s">
        <v>202</v>
      </c>
      <c r="QU183" s="4">
        <v>58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2161</v>
      </c>
      <c r="B184" s="2" t="s">
        <v>191</v>
      </c>
      <c r="C184" s="2" t="s">
        <v>192</v>
      </c>
      <c r="D184" s="2" t="s">
        <v>1659</v>
      </c>
      <c r="E184" s="2" t="s">
        <v>2096</v>
      </c>
      <c r="F184" s="2" t="s">
        <v>1347</v>
      </c>
      <c r="G184" s="2" t="s">
        <v>1347</v>
      </c>
      <c r="H184" s="2" t="s">
        <v>1347</v>
      </c>
      <c r="I184" s="2" t="s">
        <v>2152</v>
      </c>
      <c r="J184" s="2" t="s">
        <v>197</v>
      </c>
      <c r="K184" s="2" t="s">
        <v>1308</v>
      </c>
      <c r="L184" s="3">
        <v>52.8</v>
      </c>
      <c r="M184" s="3">
        <v>55.43</v>
      </c>
      <c r="N184" s="3">
        <v>109.99</v>
      </c>
      <c r="O184" s="2" t="s">
        <v>199</v>
      </c>
      <c r="P184" s="2" t="s">
        <v>394</v>
      </c>
      <c r="Q184" s="2" t="s">
        <v>201</v>
      </c>
      <c r="R184" s="2" t="s">
        <v>202</v>
      </c>
      <c r="S184" s="2" t="s">
        <v>1350</v>
      </c>
      <c r="T184" s="2" t="s">
        <v>202</v>
      </c>
      <c r="U184" s="2" t="s">
        <v>202</v>
      </c>
      <c r="V184" s="2" t="s">
        <v>1150</v>
      </c>
      <c r="W184" s="2" t="s">
        <v>702</v>
      </c>
      <c r="X184" s="2" t="s">
        <v>703</v>
      </c>
      <c r="Y184" s="2" t="s">
        <v>576</v>
      </c>
      <c r="Z184" s="4">
        <v>84</v>
      </c>
      <c r="AA184" s="4">
        <f>=ROUNDDOWN(24,0)</f>
      </c>
      <c r="AB184" s="5">
        <v>3.5</v>
      </c>
      <c r="AC184" s="2" t="s">
        <v>202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>
        <v>5</v>
      </c>
      <c r="AQ184" s="8">
        <v>255.04</v>
      </c>
      <c r="AR184" s="4">
        <v>5</v>
      </c>
      <c r="AS184" s="8">
        <v>266.65</v>
      </c>
      <c r="AT184" s="7"/>
      <c r="AU184" s="7">
        <v>-0.0435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>
        <v>0.849</v>
      </c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>
        <v>5</v>
      </c>
      <c r="BK184" s="8">
        <v>255.04</v>
      </c>
      <c r="BL184" s="2" t="s">
        <v>2162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1055</v>
      </c>
      <c r="BV184" s="2" t="s">
        <v>235</v>
      </c>
      <c r="BW184" s="2" t="s">
        <v>202</v>
      </c>
      <c r="BX184" s="2" t="s">
        <v>2154</v>
      </c>
      <c r="BY184" s="2" t="s">
        <v>214</v>
      </c>
      <c r="BZ184" s="2" t="s">
        <v>202</v>
      </c>
      <c r="CA184" s="4"/>
      <c r="CB184" s="8"/>
      <c r="CC184" s="4">
        <v>2</v>
      </c>
      <c r="CD184" s="8">
        <v>107.8</v>
      </c>
      <c r="CE184" s="7">
        <v>-1</v>
      </c>
      <c r="CF184" s="7">
        <v>-1</v>
      </c>
      <c r="CG184" s="2" t="s">
        <v>212</v>
      </c>
      <c r="CH184" s="2" t="s">
        <v>199</v>
      </c>
      <c r="CI184" s="2" t="s">
        <v>284</v>
      </c>
      <c r="CJ184" s="2" t="s">
        <v>440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56.89</v>
      </c>
      <c r="CQ184" s="7">
        <v>-1</v>
      </c>
      <c r="CR184" s="7">
        <v>-1</v>
      </c>
      <c r="CS184" s="2" t="s">
        <v>212</v>
      </c>
      <c r="CT184" s="2" t="s">
        <v>199</v>
      </c>
      <c r="CU184" s="2" t="s">
        <v>435</v>
      </c>
      <c r="CV184" s="2" t="s">
        <v>297</v>
      </c>
      <c r="CW184" s="2" t="s">
        <v>214</v>
      </c>
      <c r="CX184" s="2" t="s">
        <v>202</v>
      </c>
      <c r="CY184" s="4">
        <v>4</v>
      </c>
      <c r="CZ184" s="8">
        <v>203.92</v>
      </c>
      <c r="DA184" s="4">
        <v>2</v>
      </c>
      <c r="DB184" s="8">
        <v>101.96</v>
      </c>
      <c r="DC184" s="7">
        <v>1</v>
      </c>
      <c r="DD184" s="7">
        <v>1</v>
      </c>
      <c r="DE184" s="2" t="s">
        <v>212</v>
      </c>
      <c r="DF184" s="2" t="s">
        <v>199</v>
      </c>
      <c r="DG184" s="2" t="s">
        <v>585</v>
      </c>
      <c r="DH184" s="2" t="s">
        <v>2163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585</v>
      </c>
      <c r="DT184" s="2" t="s">
        <v>2164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212</v>
      </c>
      <c r="ED184" s="2" t="s">
        <v>199</v>
      </c>
      <c r="EE184" s="2" t="s">
        <v>585</v>
      </c>
      <c r="EF184" s="2" t="s">
        <v>1567</v>
      </c>
      <c r="EG184" s="2" t="s">
        <v>214</v>
      </c>
      <c r="EH184" s="2" t="s">
        <v>202</v>
      </c>
      <c r="EI184" s="4">
        <v>1</v>
      </c>
      <c r="EJ184" s="8">
        <v>51.12</v>
      </c>
      <c r="EK184" s="4"/>
      <c r="EL184" s="8"/>
      <c r="EM184" s="7"/>
      <c r="EN184" s="7"/>
      <c r="EO184" s="2" t="s">
        <v>212</v>
      </c>
      <c r="EP184" s="2" t="s">
        <v>199</v>
      </c>
      <c r="EQ184" s="2" t="s">
        <v>585</v>
      </c>
      <c r="ER184" s="2" t="s">
        <v>2156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235</v>
      </c>
      <c r="FC184" s="2" t="s">
        <v>585</v>
      </c>
      <c r="FD184" s="2" t="s">
        <v>1371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199</v>
      </c>
      <c r="FO184" s="2" t="s">
        <v>296</v>
      </c>
      <c r="FP184" s="2" t="s">
        <v>2165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199</v>
      </c>
      <c r="GA184" s="2" t="s">
        <v>2166</v>
      </c>
      <c r="GB184" s="2" t="s">
        <v>731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231</v>
      </c>
      <c r="GL184" s="2" t="s">
        <v>199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253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212</v>
      </c>
      <c r="HJ184" s="2" t="s">
        <v>199</v>
      </c>
      <c r="HK184" s="2" t="s">
        <v>585</v>
      </c>
      <c r="HL184" s="2" t="s">
        <v>2167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404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253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212</v>
      </c>
      <c r="IT184" s="2" t="s">
        <v>199</v>
      </c>
      <c r="IU184" s="2" t="s">
        <v>486</v>
      </c>
      <c r="IV184" s="2" t="s">
        <v>2168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253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242</v>
      </c>
      <c r="JR184" s="2" t="s">
        <v>199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202</v>
      </c>
      <c r="KD184" s="2" t="s">
        <v>202</v>
      </c>
      <c r="KE184" s="2" t="s">
        <v>202</v>
      </c>
      <c r="KF184" s="2" t="s">
        <v>202</v>
      </c>
      <c r="KG184" s="2" t="s">
        <v>202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212</v>
      </c>
      <c r="KP184" s="2" t="s">
        <v>235</v>
      </c>
      <c r="KQ184" s="2" t="s">
        <v>2104</v>
      </c>
      <c r="KR184" s="2" t="s">
        <v>1424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253</v>
      </c>
      <c r="LB184" s="2" t="s">
        <v>199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212</v>
      </c>
      <c r="LN184" s="2" t="s">
        <v>199</v>
      </c>
      <c r="LO184" s="2" t="s">
        <v>643</v>
      </c>
      <c r="LP184" s="2" t="s">
        <v>864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1055</v>
      </c>
      <c r="LZ184" s="2" t="s">
        <v>235</v>
      </c>
      <c r="MA184" s="2" t="s">
        <v>1361</v>
      </c>
      <c r="MB184" s="2" t="s">
        <v>2169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231</v>
      </c>
      <c r="ML184" s="2" t="s">
        <v>199</v>
      </c>
      <c r="MM184" s="2" t="s">
        <v>202</v>
      </c>
      <c r="MN184" s="2" t="s">
        <v>202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253</v>
      </c>
      <c r="MX184" s="2" t="s">
        <v>199</v>
      </c>
      <c r="MY184" s="2" t="s">
        <v>202</v>
      </c>
      <c r="MZ184" s="2" t="s">
        <v>202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212</v>
      </c>
      <c r="NJ184" s="2" t="s">
        <v>250</v>
      </c>
      <c r="NK184" s="2" t="s">
        <v>646</v>
      </c>
      <c r="NL184" s="2" t="s">
        <v>1353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202</v>
      </c>
      <c r="NW184" s="2" t="s">
        <v>202</v>
      </c>
      <c r="NX184" s="2" t="s">
        <v>202</v>
      </c>
      <c r="NY184" s="2" t="s">
        <v>202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253</v>
      </c>
      <c r="OH184" s="2" t="s">
        <v>199</v>
      </c>
      <c r="OI184" s="2" t="s">
        <v>202</v>
      </c>
      <c r="OJ184" s="2" t="s">
        <v>202</v>
      </c>
      <c r="OK184" s="2" t="s">
        <v>214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199</v>
      </c>
      <c r="OU184" s="2" t="s">
        <v>254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202</v>
      </c>
      <c r="PF184" s="2" t="s">
        <v>202</v>
      </c>
      <c r="PG184" s="2" t="s">
        <v>202</v>
      </c>
      <c r="PH184" s="2" t="s">
        <v>202</v>
      </c>
      <c r="PI184" s="2" t="s">
        <v>202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212</v>
      </c>
      <c r="PR184" s="2" t="s">
        <v>235</v>
      </c>
      <c r="PS184" s="2" t="s">
        <v>602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235</v>
      </c>
      <c r="QQ184" s="2" t="s">
        <v>1676</v>
      </c>
      <c r="QR184" s="2" t="s">
        <v>2170</v>
      </c>
      <c r="QS184" s="2" t="s">
        <v>214</v>
      </c>
      <c r="QT184" s="2" t="s">
        <v>202</v>
      </c>
      <c r="QU184" s="4">
        <v>84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2171</v>
      </c>
      <c r="B185" s="2" t="s">
        <v>191</v>
      </c>
      <c r="C185" s="2" t="s">
        <v>192</v>
      </c>
      <c r="D185" s="2" t="s">
        <v>1659</v>
      </c>
      <c r="E185" s="2" t="s">
        <v>2096</v>
      </c>
      <c r="F185" s="2" t="s">
        <v>1347</v>
      </c>
      <c r="G185" s="2" t="s">
        <v>1347</v>
      </c>
      <c r="H185" s="2" t="s">
        <v>1347</v>
      </c>
      <c r="I185" s="2" t="s">
        <v>2152</v>
      </c>
      <c r="J185" s="2" t="s">
        <v>1376</v>
      </c>
      <c r="K185" s="2" t="s">
        <v>1308</v>
      </c>
      <c r="L185" s="3">
        <v>68.11</v>
      </c>
      <c r="M185" s="3">
        <v>71.52</v>
      </c>
      <c r="N185" s="3">
        <v>139</v>
      </c>
      <c r="O185" s="2" t="s">
        <v>199</v>
      </c>
      <c r="P185" s="2" t="s">
        <v>394</v>
      </c>
      <c r="Q185" s="2" t="s">
        <v>201</v>
      </c>
      <c r="R185" s="2" t="s">
        <v>202</v>
      </c>
      <c r="S185" s="2" t="s">
        <v>1350</v>
      </c>
      <c r="T185" s="2" t="s">
        <v>202</v>
      </c>
      <c r="U185" s="2" t="s">
        <v>202</v>
      </c>
      <c r="V185" s="2" t="s">
        <v>1150</v>
      </c>
      <c r="W185" s="2" t="s">
        <v>702</v>
      </c>
      <c r="X185" s="2" t="s">
        <v>703</v>
      </c>
      <c r="Y185" s="2" t="s">
        <v>576</v>
      </c>
      <c r="Z185" s="4">
        <v>47</v>
      </c>
      <c r="AA185" s="4">
        <f>=ROUNDDOWN(52.2222222222222,0)</f>
      </c>
      <c r="AB185" s="5">
        <v>0.9</v>
      </c>
      <c r="AC185" s="2" t="s">
        <v>202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>
        <v>1</v>
      </c>
      <c r="AS185" s="8">
        <v>59.21</v>
      </c>
      <c r="AT185" s="7">
        <v>-1</v>
      </c>
      <c r="AU185" s="7">
        <v>-1</v>
      </c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 t="s">
        <v>202</v>
      </c>
      <c r="BJ185" s="4"/>
      <c r="BK185" s="8"/>
      <c r="BL185" s="2" t="s">
        <v>19</v>
      </c>
      <c r="BM185" s="7"/>
      <c r="BN185" s="7"/>
      <c r="BO185" s="4"/>
      <c r="BP185" s="8"/>
      <c r="BQ185" s="4"/>
      <c r="BR185" s="8"/>
      <c r="BS185" s="7"/>
      <c r="BT185" s="7"/>
      <c r="BU185" s="2" t="s">
        <v>1055</v>
      </c>
      <c r="BV185" s="2" t="s">
        <v>235</v>
      </c>
      <c r="BW185" s="2" t="s">
        <v>202</v>
      </c>
      <c r="BX185" s="2" t="s">
        <v>2154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199</v>
      </c>
      <c r="CI185" s="2" t="s">
        <v>284</v>
      </c>
      <c r="CJ185" s="2" t="s">
        <v>663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212</v>
      </c>
      <c r="CT185" s="2" t="s">
        <v>199</v>
      </c>
      <c r="CU185" s="2" t="s">
        <v>435</v>
      </c>
      <c r="CV185" s="2" t="s">
        <v>296</v>
      </c>
      <c r="CW185" s="2" t="s">
        <v>214</v>
      </c>
      <c r="CX185" s="2" t="s">
        <v>202</v>
      </c>
      <c r="CY185" s="4"/>
      <c r="CZ185" s="8"/>
      <c r="DA185" s="4">
        <v>1</v>
      </c>
      <c r="DB185" s="8">
        <v>59.21</v>
      </c>
      <c r="DC185" s="7">
        <v>-1</v>
      </c>
      <c r="DD185" s="7">
        <v>-1</v>
      </c>
      <c r="DE185" s="2" t="s">
        <v>212</v>
      </c>
      <c r="DF185" s="2" t="s">
        <v>199</v>
      </c>
      <c r="DG185" s="2" t="s">
        <v>585</v>
      </c>
      <c r="DH185" s="2" t="s">
        <v>2155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199</v>
      </c>
      <c r="DS185" s="2" t="s">
        <v>585</v>
      </c>
      <c r="DT185" s="2" t="s">
        <v>2172</v>
      </c>
      <c r="DU185" s="2" t="s">
        <v>214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212</v>
      </c>
      <c r="ED185" s="2" t="s">
        <v>199</v>
      </c>
      <c r="EE185" s="2" t="s">
        <v>585</v>
      </c>
      <c r="EF185" s="2" t="s">
        <v>2173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585</v>
      </c>
      <c r="ER185" s="2" t="s">
        <v>2174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235</v>
      </c>
      <c r="FC185" s="2" t="s">
        <v>585</v>
      </c>
      <c r="FD185" s="2" t="s">
        <v>1369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296</v>
      </c>
      <c r="FP185" s="2" t="s">
        <v>838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448</v>
      </c>
      <c r="GB185" s="2" t="s">
        <v>735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231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253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212</v>
      </c>
      <c r="HJ185" s="2" t="s">
        <v>199</v>
      </c>
      <c r="HK185" s="2" t="s">
        <v>585</v>
      </c>
      <c r="HL185" s="2" t="s">
        <v>1356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404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253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212</v>
      </c>
      <c r="IT185" s="2" t="s">
        <v>199</v>
      </c>
      <c r="IU185" s="2" t="s">
        <v>486</v>
      </c>
      <c r="IV185" s="2" t="s">
        <v>310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253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242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202</v>
      </c>
      <c r="KD185" s="2" t="s">
        <v>202</v>
      </c>
      <c r="KE185" s="2" t="s">
        <v>202</v>
      </c>
      <c r="KF185" s="2" t="s">
        <v>202</v>
      </c>
      <c r="KG185" s="2" t="s">
        <v>202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212</v>
      </c>
      <c r="KP185" s="2" t="s">
        <v>235</v>
      </c>
      <c r="KQ185" s="2" t="s">
        <v>2104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253</v>
      </c>
      <c r="LB185" s="2" t="s">
        <v>199</v>
      </c>
      <c r="LC185" s="2" t="s">
        <v>202</v>
      </c>
      <c r="LD185" s="2" t="s">
        <v>202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212</v>
      </c>
      <c r="LN185" s="2" t="s">
        <v>199</v>
      </c>
      <c r="LO185" s="2" t="s">
        <v>643</v>
      </c>
      <c r="LP185" s="2" t="s">
        <v>1747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199</v>
      </c>
      <c r="MA185" s="2" t="s">
        <v>1361</v>
      </c>
      <c r="MB185" s="2" t="s">
        <v>2175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231</v>
      </c>
      <c r="ML185" s="2" t="s">
        <v>199</v>
      </c>
      <c r="MM185" s="2" t="s">
        <v>202</v>
      </c>
      <c r="MN185" s="2" t="s">
        <v>202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253</v>
      </c>
      <c r="MX185" s="2" t="s">
        <v>199</v>
      </c>
      <c r="MY185" s="2" t="s">
        <v>202</v>
      </c>
      <c r="MZ185" s="2" t="s">
        <v>202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212</v>
      </c>
      <c r="NJ185" s="2" t="s">
        <v>250</v>
      </c>
      <c r="NK185" s="2" t="s">
        <v>646</v>
      </c>
      <c r="NL185" s="2" t="s">
        <v>1353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202</v>
      </c>
      <c r="NW185" s="2" t="s">
        <v>202</v>
      </c>
      <c r="NX185" s="2" t="s">
        <v>202</v>
      </c>
      <c r="NY185" s="2" t="s">
        <v>202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253</v>
      </c>
      <c r="OH185" s="2" t="s">
        <v>199</v>
      </c>
      <c r="OI185" s="2" t="s">
        <v>202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199</v>
      </c>
      <c r="OU185" s="2" t="s">
        <v>254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202</v>
      </c>
      <c r="PF185" s="2" t="s">
        <v>202</v>
      </c>
      <c r="PG185" s="2" t="s">
        <v>202</v>
      </c>
      <c r="PH185" s="2" t="s">
        <v>202</v>
      </c>
      <c r="PI185" s="2" t="s">
        <v>202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212</v>
      </c>
      <c r="PR185" s="2" t="s">
        <v>235</v>
      </c>
      <c r="PS185" s="2" t="s">
        <v>602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235</v>
      </c>
      <c r="QQ185" s="2" t="s">
        <v>1676</v>
      </c>
      <c r="QR185" s="2" t="s">
        <v>1031</v>
      </c>
      <c r="QS185" s="2" t="s">
        <v>214</v>
      </c>
      <c r="QT185" s="2" t="s">
        <v>202</v>
      </c>
      <c r="QU185" s="4">
        <v>47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2176</v>
      </c>
      <c r="B186" s="2" t="s">
        <v>191</v>
      </c>
      <c r="C186" s="2" t="s">
        <v>192</v>
      </c>
      <c r="D186" s="2" t="s">
        <v>1659</v>
      </c>
      <c r="E186" s="2" t="s">
        <v>2096</v>
      </c>
      <c r="F186" s="2" t="s">
        <v>1347</v>
      </c>
      <c r="G186" s="2" t="s">
        <v>1347</v>
      </c>
      <c r="H186" s="2" t="s">
        <v>1347</v>
      </c>
      <c r="I186" s="2" t="s">
        <v>2152</v>
      </c>
      <c r="J186" s="2" t="s">
        <v>197</v>
      </c>
      <c r="K186" s="2" t="s">
        <v>1389</v>
      </c>
      <c r="L186" s="3">
        <v>52.8</v>
      </c>
      <c r="M186" s="3">
        <v>55.43</v>
      </c>
      <c r="N186" s="3">
        <v>109.99</v>
      </c>
      <c r="O186" s="2" t="s">
        <v>530</v>
      </c>
      <c r="P186" s="2" t="s">
        <v>394</v>
      </c>
      <c r="Q186" s="2" t="s">
        <v>201</v>
      </c>
      <c r="R186" s="2" t="s">
        <v>202</v>
      </c>
      <c r="S186" s="2" t="s">
        <v>1390</v>
      </c>
      <c r="T186" s="2" t="s">
        <v>202</v>
      </c>
      <c r="U186" s="2" t="s">
        <v>202</v>
      </c>
      <c r="V186" s="2" t="s">
        <v>1150</v>
      </c>
      <c r="W186" s="2" t="s">
        <v>702</v>
      </c>
      <c r="X186" s="2" t="s">
        <v>703</v>
      </c>
      <c r="Y186" s="2" t="s">
        <v>576</v>
      </c>
      <c r="Z186" s="4"/>
      <c r="AA186" s="4">
        <f>=ROUNDDOWN({0},0)</f>
      </c>
      <c r="AB186" s="5">
        <v>1</v>
      </c>
      <c r="AC186" s="2" t="s">
        <v>202</v>
      </c>
      <c r="AD186" s="4"/>
      <c r="AE186" s="4"/>
      <c r="AF186" s="6">
        <v>66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4</v>
      </c>
      <c r="AS186" s="8">
        <v>220.2</v>
      </c>
      <c r="AT186" s="7">
        <v>-1</v>
      </c>
      <c r="AU186" s="7">
        <v>-1</v>
      </c>
      <c r="AV186" s="4"/>
      <c r="AW186" s="8"/>
      <c r="AX186" s="4">
        <v>4</v>
      </c>
      <c r="AY186" s="8">
        <v>220.2</v>
      </c>
      <c r="AZ186" s="7">
        <v>-1</v>
      </c>
      <c r="BA186" s="7">
        <v>-1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/>
      <c r="BJ186" s="4"/>
      <c r="BK186" s="8"/>
      <c r="BL186" s="2" t="s">
        <v>2177</v>
      </c>
      <c r="BM186" s="7"/>
      <c r="BN186" s="7"/>
      <c r="BO186" s="4"/>
      <c r="BP186" s="8"/>
      <c r="BQ186" s="4"/>
      <c r="BR186" s="8"/>
      <c r="BS186" s="7"/>
      <c r="BT186" s="7"/>
      <c r="BU186" s="2" t="s">
        <v>1055</v>
      </c>
      <c r="BV186" s="2" t="s">
        <v>235</v>
      </c>
      <c r="BW186" s="2" t="s">
        <v>202</v>
      </c>
      <c r="BX186" s="2" t="s">
        <v>2178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235</v>
      </c>
      <c r="CI186" s="2" t="s">
        <v>284</v>
      </c>
      <c r="CJ186" s="2" t="s">
        <v>663</v>
      </c>
      <c r="CK186" s="2" t="s">
        <v>509</v>
      </c>
      <c r="CL186" s="2" t="s">
        <v>202</v>
      </c>
      <c r="CM186" s="4"/>
      <c r="CN186" s="8"/>
      <c r="CO186" s="4">
        <v>2</v>
      </c>
      <c r="CP186" s="8">
        <v>113.78</v>
      </c>
      <c r="CQ186" s="7">
        <v>-1</v>
      </c>
      <c r="CR186" s="7">
        <v>-1</v>
      </c>
      <c r="CS186" s="2" t="s">
        <v>212</v>
      </c>
      <c r="CT186" s="2" t="s">
        <v>235</v>
      </c>
      <c r="CU186" s="2" t="s">
        <v>435</v>
      </c>
      <c r="CV186" s="2" t="s">
        <v>285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212</v>
      </c>
      <c r="DF186" s="2" t="s">
        <v>235</v>
      </c>
      <c r="DG186" s="2" t="s">
        <v>585</v>
      </c>
      <c r="DH186" s="2" t="s">
        <v>1353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235</v>
      </c>
      <c r="DS186" s="2" t="s">
        <v>585</v>
      </c>
      <c r="DT186" s="2" t="s">
        <v>1353</v>
      </c>
      <c r="DU186" s="2" t="s">
        <v>214</v>
      </c>
      <c r="DV186" s="2" t="s">
        <v>202</v>
      </c>
      <c r="DW186" s="4"/>
      <c r="DX186" s="8"/>
      <c r="DY186" s="4"/>
      <c r="DZ186" s="8"/>
      <c r="EA186" s="7"/>
      <c r="EB186" s="7"/>
      <c r="EC186" s="2" t="s">
        <v>212</v>
      </c>
      <c r="ED186" s="2" t="s">
        <v>235</v>
      </c>
      <c r="EE186" s="2" t="s">
        <v>585</v>
      </c>
      <c r="EF186" s="2" t="s">
        <v>2179</v>
      </c>
      <c r="EG186" s="2" t="s">
        <v>214</v>
      </c>
      <c r="EH186" s="2" t="s">
        <v>202</v>
      </c>
      <c r="EI186" s="4"/>
      <c r="EJ186" s="8"/>
      <c r="EK186" s="4">
        <v>1</v>
      </c>
      <c r="EL186" s="8">
        <v>51.12</v>
      </c>
      <c r="EM186" s="7">
        <v>-1</v>
      </c>
      <c r="EN186" s="7">
        <v>-1</v>
      </c>
      <c r="EO186" s="2" t="s">
        <v>212</v>
      </c>
      <c r="EP186" s="2" t="s">
        <v>235</v>
      </c>
      <c r="EQ186" s="2" t="s">
        <v>585</v>
      </c>
      <c r="ER186" s="2" t="s">
        <v>1370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235</v>
      </c>
      <c r="FC186" s="2" t="s">
        <v>585</v>
      </c>
      <c r="FD186" s="2" t="s">
        <v>1353</v>
      </c>
      <c r="FE186" s="2" t="s">
        <v>214</v>
      </c>
      <c r="FF186" s="2" t="s">
        <v>202</v>
      </c>
      <c r="FG186" s="4"/>
      <c r="FH186" s="8"/>
      <c r="FI186" s="4">
        <v>1</v>
      </c>
      <c r="FJ186" s="8">
        <v>55.3</v>
      </c>
      <c r="FK186" s="7">
        <v>-1</v>
      </c>
      <c r="FL186" s="7">
        <v>-1</v>
      </c>
      <c r="FM186" s="2" t="s">
        <v>212</v>
      </c>
      <c r="FN186" s="2" t="s">
        <v>235</v>
      </c>
      <c r="FO186" s="2" t="s">
        <v>296</v>
      </c>
      <c r="FP186" s="2" t="s">
        <v>2062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235</v>
      </c>
      <c r="GA186" s="2" t="s">
        <v>1283</v>
      </c>
      <c r="GB186" s="2" t="s">
        <v>2180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253</v>
      </c>
      <c r="GL186" s="2" t="s">
        <v>235</v>
      </c>
      <c r="GM186" s="2" t="s">
        <v>202</v>
      </c>
      <c r="GN186" s="2" t="s">
        <v>202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253</v>
      </c>
      <c r="GX186" s="2" t="s">
        <v>235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212</v>
      </c>
      <c r="HJ186" s="2" t="s">
        <v>235</v>
      </c>
      <c r="HK186" s="2" t="s">
        <v>585</v>
      </c>
      <c r="HL186" s="2" t="s">
        <v>2181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404</v>
      </c>
      <c r="HV186" s="2" t="s">
        <v>235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253</v>
      </c>
      <c r="IH186" s="2" t="s">
        <v>235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212</v>
      </c>
      <c r="IT186" s="2" t="s">
        <v>235</v>
      </c>
      <c r="IU186" s="2" t="s">
        <v>486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253</v>
      </c>
      <c r="JF186" s="2" t="s">
        <v>235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242</v>
      </c>
      <c r="JR186" s="2" t="s">
        <v>235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202</v>
      </c>
      <c r="KD186" s="2" t="s">
        <v>202</v>
      </c>
      <c r="KE186" s="2" t="s">
        <v>202</v>
      </c>
      <c r="KF186" s="2" t="s">
        <v>202</v>
      </c>
      <c r="KG186" s="2" t="s">
        <v>202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212</v>
      </c>
      <c r="KP186" s="2" t="s">
        <v>235</v>
      </c>
      <c r="KQ186" s="2" t="s">
        <v>1863</v>
      </c>
      <c r="KR186" s="2" t="s">
        <v>2182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253</v>
      </c>
      <c r="LB186" s="2" t="s">
        <v>235</v>
      </c>
      <c r="LC186" s="2" t="s">
        <v>202</v>
      </c>
      <c r="LD186" s="2" t="s">
        <v>202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212</v>
      </c>
      <c r="LN186" s="2" t="s">
        <v>235</v>
      </c>
      <c r="LO186" s="2" t="s">
        <v>643</v>
      </c>
      <c r="LP186" s="2" t="s">
        <v>708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235</v>
      </c>
      <c r="MA186" s="2" t="s">
        <v>1361</v>
      </c>
      <c r="MB186" s="2" t="s">
        <v>987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231</v>
      </c>
      <c r="ML186" s="2" t="s">
        <v>235</v>
      </c>
      <c r="MM186" s="2" t="s">
        <v>202</v>
      </c>
      <c r="MN186" s="2" t="s">
        <v>202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253</v>
      </c>
      <c r="MX186" s="2" t="s">
        <v>235</v>
      </c>
      <c r="MY186" s="2" t="s">
        <v>202</v>
      </c>
      <c r="MZ186" s="2" t="s">
        <v>202</v>
      </c>
      <c r="NA186" s="2" t="s">
        <v>214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212</v>
      </c>
      <c r="NJ186" s="2" t="s">
        <v>235</v>
      </c>
      <c r="NK186" s="2" t="s">
        <v>646</v>
      </c>
      <c r="NL186" s="2" t="s">
        <v>1353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253</v>
      </c>
      <c r="OH186" s="2" t="s">
        <v>235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202</v>
      </c>
      <c r="OU186" s="2" t="s">
        <v>202</v>
      </c>
      <c r="OV186" s="2" t="s">
        <v>202</v>
      </c>
      <c r="OW186" s="2" t="s">
        <v>202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202</v>
      </c>
      <c r="PF186" s="2" t="s">
        <v>202</v>
      </c>
      <c r="PG186" s="2" t="s">
        <v>202</v>
      </c>
      <c r="PH186" s="2" t="s">
        <v>202</v>
      </c>
      <c r="PI186" s="2" t="s">
        <v>202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212</v>
      </c>
      <c r="PR186" s="2" t="s">
        <v>235</v>
      </c>
      <c r="PS186" s="2" t="s">
        <v>602</v>
      </c>
      <c r="PT186" s="2" t="s">
        <v>830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235</v>
      </c>
      <c r="QQ186" s="2" t="s">
        <v>975</v>
      </c>
      <c r="QR186" s="2" t="s">
        <v>306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2183</v>
      </c>
      <c r="B187" s="2" t="s">
        <v>191</v>
      </c>
      <c r="C187" s="2" t="s">
        <v>192</v>
      </c>
      <c r="D187" s="2" t="s">
        <v>1659</v>
      </c>
      <c r="E187" s="2" t="s">
        <v>2096</v>
      </c>
      <c r="F187" s="2" t="s">
        <v>1577</v>
      </c>
      <c r="G187" s="2" t="s">
        <v>202</v>
      </c>
      <c r="H187" s="2" t="s">
        <v>202</v>
      </c>
      <c r="I187" s="2" t="s">
        <v>2184</v>
      </c>
      <c r="J187" s="2" t="s">
        <v>1349</v>
      </c>
      <c r="K187" s="2" t="s">
        <v>1550</v>
      </c>
      <c r="L187" s="3">
        <v>43.2</v>
      </c>
      <c r="M187" s="3">
        <v>45.35</v>
      </c>
      <c r="N187" s="3">
        <v>89.99</v>
      </c>
      <c r="O187" s="2" t="s">
        <v>1109</v>
      </c>
      <c r="P187" s="2" t="s">
        <v>394</v>
      </c>
      <c r="Q187" s="2" t="s">
        <v>201</v>
      </c>
      <c r="R187" s="2" t="s">
        <v>202</v>
      </c>
      <c r="S187" s="2" t="s">
        <v>1578</v>
      </c>
      <c r="T187" s="2" t="s">
        <v>202</v>
      </c>
      <c r="U187" s="2" t="s">
        <v>202</v>
      </c>
      <c r="V187" s="2" t="s">
        <v>1579</v>
      </c>
      <c r="W187" s="2" t="s">
        <v>703</v>
      </c>
      <c r="X187" s="2" t="s">
        <v>1580</v>
      </c>
      <c r="Y187" s="2" t="s">
        <v>576</v>
      </c>
      <c r="Z187" s="4">
        <v>36</v>
      </c>
      <c r="AA187" s="4">
        <f>=ROUNDDOWN(72,0)</f>
      </c>
      <c r="AB187" s="5">
        <v>0.5</v>
      </c>
      <c r="AC187" s="2" t="s">
        <v>202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2</v>
      </c>
      <c r="AS187" s="8">
        <v>88.5</v>
      </c>
      <c r="AT187" s="7">
        <v>-1</v>
      </c>
      <c r="AU187" s="7">
        <v>-1</v>
      </c>
      <c r="AV187" s="4">
        <v>1</v>
      </c>
      <c r="AW187" s="8">
        <v>69.9</v>
      </c>
      <c r="AX187" s="4">
        <v>5</v>
      </c>
      <c r="AY187" s="8">
        <v>241.67</v>
      </c>
      <c r="AZ187" s="7">
        <v>-0.8</v>
      </c>
      <c r="BA187" s="7">
        <v>-0.7108</v>
      </c>
      <c r="BB187" s="7"/>
      <c r="BC187" s="4">
        <v>1</v>
      </c>
      <c r="BD187" s="8">
        <v>69.9</v>
      </c>
      <c r="BE187" s="4">
        <v>5</v>
      </c>
      <c r="BF187" s="8">
        <v>241.67</v>
      </c>
      <c r="BG187" s="7">
        <v>-0.8</v>
      </c>
      <c r="BH187" s="7">
        <v>-0.7108</v>
      </c>
      <c r="BI187" s="7">
        <v>1</v>
      </c>
      <c r="BJ187" s="4"/>
      <c r="BK187" s="8"/>
      <c r="BL187" s="2" t="s">
        <v>24</v>
      </c>
      <c r="BM187" s="7"/>
      <c r="BN187" s="7"/>
      <c r="BO187" s="4"/>
      <c r="BP187" s="8"/>
      <c r="BQ187" s="4"/>
      <c r="BR187" s="8"/>
      <c r="BS187" s="7"/>
      <c r="BT187" s="7"/>
      <c r="BU187" s="2" t="s">
        <v>1230</v>
      </c>
      <c r="BV187" s="2" t="s">
        <v>235</v>
      </c>
      <c r="BW187" s="2" t="s">
        <v>202</v>
      </c>
      <c r="BX187" s="2" t="s">
        <v>2154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284</v>
      </c>
      <c r="CJ187" s="2" t="s">
        <v>1424</v>
      </c>
      <c r="CK187" s="2" t="s">
        <v>214</v>
      </c>
      <c r="CL187" s="2" t="s">
        <v>202</v>
      </c>
      <c r="CM187" s="4"/>
      <c r="CN187" s="8"/>
      <c r="CO187" s="4"/>
      <c r="CP187" s="8"/>
      <c r="CQ187" s="7"/>
      <c r="CR187" s="7"/>
      <c r="CS187" s="2" t="s">
        <v>212</v>
      </c>
      <c r="CT187" s="2" t="s">
        <v>199</v>
      </c>
      <c r="CU187" s="2" t="s">
        <v>435</v>
      </c>
      <c r="CV187" s="2" t="s">
        <v>609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585</v>
      </c>
      <c r="DH187" s="2" t="s">
        <v>2185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585</v>
      </c>
      <c r="DT187" s="2" t="s">
        <v>1362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583</v>
      </c>
      <c r="EF187" s="2" t="s">
        <v>1573</v>
      </c>
      <c r="EG187" s="2" t="s">
        <v>214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585</v>
      </c>
      <c r="ER187" s="2" t="s">
        <v>2186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235</v>
      </c>
      <c r="FC187" s="2" t="s">
        <v>585</v>
      </c>
      <c r="FD187" s="2" t="s">
        <v>1583</v>
      </c>
      <c r="FE187" s="2" t="s">
        <v>214</v>
      </c>
      <c r="FF187" s="2" t="s">
        <v>202</v>
      </c>
      <c r="FG187" s="4"/>
      <c r="FH187" s="8"/>
      <c r="FI187" s="4">
        <v>2</v>
      </c>
      <c r="FJ187" s="8">
        <v>88.5</v>
      </c>
      <c r="FK187" s="7">
        <v>-1</v>
      </c>
      <c r="FL187" s="7">
        <v>-1</v>
      </c>
      <c r="FM187" s="2" t="s">
        <v>212</v>
      </c>
      <c r="FN187" s="2" t="s">
        <v>199</v>
      </c>
      <c r="FO187" s="2" t="s">
        <v>296</v>
      </c>
      <c r="FP187" s="2" t="s">
        <v>860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404</v>
      </c>
      <c r="FZ187" s="2" t="s">
        <v>199</v>
      </c>
      <c r="GA187" s="2" t="s">
        <v>202</v>
      </c>
      <c r="GB187" s="2" t="s">
        <v>202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231</v>
      </c>
      <c r="GL187" s="2" t="s">
        <v>199</v>
      </c>
      <c r="GM187" s="2" t="s">
        <v>202</v>
      </c>
      <c r="GN187" s="2" t="s">
        <v>202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253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585</v>
      </c>
      <c r="HL187" s="2" t="s">
        <v>1038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404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368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212</v>
      </c>
      <c r="IT187" s="2" t="s">
        <v>199</v>
      </c>
      <c r="IU187" s="2" t="s">
        <v>486</v>
      </c>
      <c r="IV187" s="2" t="s">
        <v>356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253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242</v>
      </c>
      <c r="JR187" s="2" t="s">
        <v>199</v>
      </c>
      <c r="JS187" s="2" t="s">
        <v>202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202</v>
      </c>
      <c r="KE187" s="2" t="s">
        <v>202</v>
      </c>
      <c r="KF187" s="2" t="s">
        <v>202</v>
      </c>
      <c r="KG187" s="2" t="s">
        <v>202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235</v>
      </c>
      <c r="KQ187" s="2" t="s">
        <v>1863</v>
      </c>
      <c r="KR187" s="2" t="s">
        <v>2187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253</v>
      </c>
      <c r="LB187" s="2" t="s">
        <v>199</v>
      </c>
      <c r="LC187" s="2" t="s">
        <v>202</v>
      </c>
      <c r="LD187" s="2" t="s">
        <v>202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212</v>
      </c>
      <c r="LN187" s="2" t="s">
        <v>199</v>
      </c>
      <c r="LO187" s="2" t="s">
        <v>643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1055</v>
      </c>
      <c r="LZ187" s="2" t="s">
        <v>235</v>
      </c>
      <c r="MA187" s="2" t="s">
        <v>1361</v>
      </c>
      <c r="MB187" s="2" t="s">
        <v>2175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231</v>
      </c>
      <c r="ML187" s="2" t="s">
        <v>199</v>
      </c>
      <c r="MM187" s="2" t="s">
        <v>202</v>
      </c>
      <c r="MN187" s="2" t="s">
        <v>202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253</v>
      </c>
      <c r="MX187" s="2" t="s">
        <v>199</v>
      </c>
      <c r="MY187" s="2" t="s">
        <v>202</v>
      </c>
      <c r="MZ187" s="2" t="s">
        <v>202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212</v>
      </c>
      <c r="NJ187" s="2" t="s">
        <v>250</v>
      </c>
      <c r="NK187" s="2" t="s">
        <v>646</v>
      </c>
      <c r="NL187" s="2" t="s">
        <v>1370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202</v>
      </c>
      <c r="NW187" s="2" t="s">
        <v>202</v>
      </c>
      <c r="NX187" s="2" t="s">
        <v>202</v>
      </c>
      <c r="NY187" s="2" t="s">
        <v>202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253</v>
      </c>
      <c r="OH187" s="2" t="s">
        <v>199</v>
      </c>
      <c r="OI187" s="2" t="s">
        <v>202</v>
      </c>
      <c r="OJ187" s="2" t="s">
        <v>202</v>
      </c>
      <c r="OK187" s="2" t="s">
        <v>214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199</v>
      </c>
      <c r="OU187" s="2" t="s">
        <v>254</v>
      </c>
      <c r="OV187" s="2" t="s">
        <v>202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202</v>
      </c>
      <c r="PF187" s="2" t="s">
        <v>202</v>
      </c>
      <c r="PG187" s="2" t="s">
        <v>202</v>
      </c>
      <c r="PH187" s="2" t="s">
        <v>202</v>
      </c>
      <c r="PI187" s="2" t="s">
        <v>202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212</v>
      </c>
      <c r="PR187" s="2" t="s">
        <v>235</v>
      </c>
      <c r="PS187" s="2" t="s">
        <v>602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235</v>
      </c>
      <c r="QQ187" s="2" t="s">
        <v>477</v>
      </c>
      <c r="QR187" s="2" t="s">
        <v>1070</v>
      </c>
      <c r="QS187" s="2" t="s">
        <v>214</v>
      </c>
      <c r="QT187" s="2" t="s">
        <v>202</v>
      </c>
      <c r="QU187" s="4">
        <v>36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2188</v>
      </c>
      <c r="B188" s="2" t="s">
        <v>191</v>
      </c>
      <c r="C188" s="2" t="s">
        <v>192</v>
      </c>
      <c r="D188" s="2" t="s">
        <v>1659</v>
      </c>
      <c r="E188" s="2" t="s">
        <v>2096</v>
      </c>
      <c r="F188" s="2" t="s">
        <v>1577</v>
      </c>
      <c r="G188" s="2" t="s">
        <v>202</v>
      </c>
      <c r="H188" s="2" t="s">
        <v>202</v>
      </c>
      <c r="I188" s="2" t="s">
        <v>2184</v>
      </c>
      <c r="J188" s="2" t="s">
        <v>197</v>
      </c>
      <c r="K188" s="2" t="s">
        <v>1550</v>
      </c>
      <c r="L188" s="3">
        <v>52.8</v>
      </c>
      <c r="M188" s="3">
        <v>55.43</v>
      </c>
      <c r="N188" s="3">
        <v>109.99</v>
      </c>
      <c r="O188" s="2" t="s">
        <v>530</v>
      </c>
      <c r="P188" s="2" t="s">
        <v>394</v>
      </c>
      <c r="Q188" s="2" t="s">
        <v>201</v>
      </c>
      <c r="R188" s="2" t="s">
        <v>202</v>
      </c>
      <c r="S188" s="2" t="s">
        <v>1578</v>
      </c>
      <c r="T188" s="2" t="s">
        <v>202</v>
      </c>
      <c r="U188" s="2" t="s">
        <v>202</v>
      </c>
      <c r="V188" s="2" t="s">
        <v>1579</v>
      </c>
      <c r="W188" s="2" t="s">
        <v>703</v>
      </c>
      <c r="X188" s="2" t="s">
        <v>1580</v>
      </c>
      <c r="Y188" s="2" t="s">
        <v>576</v>
      </c>
      <c r="Z188" s="4"/>
      <c r="AA188" s="4">
        <f>=ROUNDDOWN({0},0)</f>
      </c>
      <c r="AB188" s="5"/>
      <c r="AC188" s="2" t="s">
        <v>202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/>
      <c r="AQ188" s="8"/>
      <c r="AR188" s="4">
        <v>3</v>
      </c>
      <c r="AS188" s="8">
        <v>153.17</v>
      </c>
      <c r="AT188" s="7">
        <v>-1</v>
      </c>
      <c r="AU188" s="7">
        <v>-1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/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/>
      <c r="BK188" s="8"/>
      <c r="BL188" s="2" t="s">
        <v>1276</v>
      </c>
      <c r="BM188" s="7"/>
      <c r="BN188" s="7"/>
      <c r="BO188" s="4"/>
      <c r="BP188" s="8"/>
      <c r="BQ188" s="4"/>
      <c r="BR188" s="8"/>
      <c r="BS188" s="7"/>
      <c r="BT188" s="7"/>
      <c r="BU188" s="2" t="s">
        <v>1230</v>
      </c>
      <c r="BV188" s="2" t="s">
        <v>235</v>
      </c>
      <c r="BW188" s="2" t="s">
        <v>202</v>
      </c>
      <c r="BX188" s="2" t="s">
        <v>2154</v>
      </c>
      <c r="BY188" s="2" t="s">
        <v>214</v>
      </c>
      <c r="BZ188" s="2" t="s">
        <v>202</v>
      </c>
      <c r="CA188" s="4"/>
      <c r="CB188" s="8"/>
      <c r="CC188" s="4">
        <v>2</v>
      </c>
      <c r="CD188" s="8">
        <v>99</v>
      </c>
      <c r="CE188" s="7">
        <v>-1</v>
      </c>
      <c r="CF188" s="7">
        <v>-1</v>
      </c>
      <c r="CG188" s="2" t="s">
        <v>212</v>
      </c>
      <c r="CH188" s="2" t="s">
        <v>235</v>
      </c>
      <c r="CI188" s="2" t="s">
        <v>284</v>
      </c>
      <c r="CJ188" s="2" t="s">
        <v>2189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235</v>
      </c>
      <c r="CU188" s="2" t="s">
        <v>435</v>
      </c>
      <c r="CV188" s="2" t="s">
        <v>1378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235</v>
      </c>
      <c r="DG188" s="2" t="s">
        <v>585</v>
      </c>
      <c r="DH188" s="2" t="s">
        <v>1370</v>
      </c>
      <c r="DI188" s="2" t="s">
        <v>214</v>
      </c>
      <c r="DJ188" s="2" t="s">
        <v>202</v>
      </c>
      <c r="DK188" s="4"/>
      <c r="DL188" s="8"/>
      <c r="DM188" s="4">
        <v>1</v>
      </c>
      <c r="DN188" s="8">
        <v>54.17</v>
      </c>
      <c r="DO188" s="7">
        <v>-1</v>
      </c>
      <c r="DP188" s="7">
        <v>-1</v>
      </c>
      <c r="DQ188" s="2" t="s">
        <v>212</v>
      </c>
      <c r="DR188" s="2" t="s">
        <v>235</v>
      </c>
      <c r="DS188" s="2" t="s">
        <v>585</v>
      </c>
      <c r="DT188" s="2" t="s">
        <v>1353</v>
      </c>
      <c r="DU188" s="2" t="s">
        <v>214</v>
      </c>
      <c r="DV188" s="2" t="s">
        <v>202</v>
      </c>
      <c r="DW188" s="4"/>
      <c r="DX188" s="8"/>
      <c r="DY188" s="4"/>
      <c r="DZ188" s="8"/>
      <c r="EA188" s="7"/>
      <c r="EB188" s="7"/>
      <c r="EC188" s="2" t="s">
        <v>212</v>
      </c>
      <c r="ED188" s="2" t="s">
        <v>235</v>
      </c>
      <c r="EE188" s="2" t="s">
        <v>585</v>
      </c>
      <c r="EF188" s="2" t="s">
        <v>2190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235</v>
      </c>
      <c r="EQ188" s="2" t="s">
        <v>585</v>
      </c>
      <c r="ER188" s="2" t="s">
        <v>2191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235</v>
      </c>
      <c r="FC188" s="2" t="s">
        <v>585</v>
      </c>
      <c r="FD188" s="2" t="s">
        <v>1353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235</v>
      </c>
      <c r="FO188" s="2" t="s">
        <v>296</v>
      </c>
      <c r="FP188" s="2" t="s">
        <v>310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404</v>
      </c>
      <c r="FZ188" s="2" t="s">
        <v>235</v>
      </c>
      <c r="GA188" s="2" t="s">
        <v>202</v>
      </c>
      <c r="GB188" s="2" t="s">
        <v>202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231</v>
      </c>
      <c r="GL188" s="2" t="s">
        <v>235</v>
      </c>
      <c r="GM188" s="2" t="s">
        <v>202</v>
      </c>
      <c r="GN188" s="2" t="s">
        <v>202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253</v>
      </c>
      <c r="GX188" s="2" t="s">
        <v>235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235</v>
      </c>
      <c r="HK188" s="2" t="s">
        <v>585</v>
      </c>
      <c r="HL188" s="2" t="s">
        <v>2192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404</v>
      </c>
      <c r="HV188" s="2" t="s">
        <v>235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235</v>
      </c>
      <c r="II188" s="2" t="s">
        <v>368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235</v>
      </c>
      <c r="IU188" s="2" t="s">
        <v>486</v>
      </c>
      <c r="IV188" s="2" t="s">
        <v>2029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253</v>
      </c>
      <c r="JF188" s="2" t="s">
        <v>235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242</v>
      </c>
      <c r="JR188" s="2" t="s">
        <v>235</v>
      </c>
      <c r="JS188" s="2" t="s">
        <v>202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202</v>
      </c>
      <c r="KD188" s="2" t="s">
        <v>202</v>
      </c>
      <c r="KE188" s="2" t="s">
        <v>202</v>
      </c>
      <c r="KF188" s="2" t="s">
        <v>202</v>
      </c>
      <c r="KG188" s="2" t="s">
        <v>202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212</v>
      </c>
      <c r="KP188" s="2" t="s">
        <v>235</v>
      </c>
      <c r="KQ188" s="2" t="s">
        <v>320</v>
      </c>
      <c r="KR188" s="2" t="s">
        <v>407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253</v>
      </c>
      <c r="LB188" s="2" t="s">
        <v>235</v>
      </c>
      <c r="LC188" s="2" t="s">
        <v>202</v>
      </c>
      <c r="LD188" s="2" t="s">
        <v>202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212</v>
      </c>
      <c r="LN188" s="2" t="s">
        <v>235</v>
      </c>
      <c r="LO188" s="2" t="s">
        <v>643</v>
      </c>
      <c r="LP188" s="2" t="s">
        <v>327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1055</v>
      </c>
      <c r="LZ188" s="2" t="s">
        <v>235</v>
      </c>
      <c r="MA188" s="2" t="s">
        <v>1361</v>
      </c>
      <c r="MB188" s="2" t="s">
        <v>1965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231</v>
      </c>
      <c r="ML188" s="2" t="s">
        <v>235</v>
      </c>
      <c r="MM188" s="2" t="s">
        <v>202</v>
      </c>
      <c r="MN188" s="2" t="s">
        <v>202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253</v>
      </c>
      <c r="MX188" s="2" t="s">
        <v>235</v>
      </c>
      <c r="MY188" s="2" t="s">
        <v>202</v>
      </c>
      <c r="MZ188" s="2" t="s">
        <v>202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212</v>
      </c>
      <c r="NJ188" s="2" t="s">
        <v>235</v>
      </c>
      <c r="NK188" s="2" t="s">
        <v>646</v>
      </c>
      <c r="NL188" s="2" t="s">
        <v>1370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202</v>
      </c>
      <c r="NW188" s="2" t="s">
        <v>202</v>
      </c>
      <c r="NX188" s="2" t="s">
        <v>202</v>
      </c>
      <c r="NY188" s="2" t="s">
        <v>202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253</v>
      </c>
      <c r="OH188" s="2" t="s">
        <v>235</v>
      </c>
      <c r="OI188" s="2" t="s">
        <v>202</v>
      </c>
      <c r="OJ188" s="2" t="s">
        <v>202</v>
      </c>
      <c r="OK188" s="2" t="s">
        <v>214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235</v>
      </c>
      <c r="OU188" s="2" t="s">
        <v>254</v>
      </c>
      <c r="OV188" s="2" t="s">
        <v>202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202</v>
      </c>
      <c r="PF188" s="2" t="s">
        <v>202</v>
      </c>
      <c r="PG188" s="2" t="s">
        <v>202</v>
      </c>
      <c r="PH188" s="2" t="s">
        <v>202</v>
      </c>
      <c r="PI188" s="2" t="s">
        <v>202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212</v>
      </c>
      <c r="PR188" s="2" t="s">
        <v>235</v>
      </c>
      <c r="PS188" s="2" t="s">
        <v>602</v>
      </c>
      <c r="PT188" s="2" t="s">
        <v>2193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235</v>
      </c>
      <c r="QQ188" s="2" t="s">
        <v>477</v>
      </c>
      <c r="QR188" s="2" t="s">
        <v>2194</v>
      </c>
      <c r="QS188" s="2" t="s">
        <v>214</v>
      </c>
      <c r="QT188" s="2" t="s">
        <v>202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2195</v>
      </c>
      <c r="B189" s="2" t="s">
        <v>191</v>
      </c>
      <c r="C189" s="2" t="s">
        <v>192</v>
      </c>
      <c r="D189" s="2" t="s">
        <v>1659</v>
      </c>
      <c r="E189" s="2" t="s">
        <v>2096</v>
      </c>
      <c r="F189" s="2" t="s">
        <v>1577</v>
      </c>
      <c r="G189" s="2" t="s">
        <v>202</v>
      </c>
      <c r="H189" s="2" t="s">
        <v>202</v>
      </c>
      <c r="I189" s="2" t="s">
        <v>2184</v>
      </c>
      <c r="J189" s="2" t="s">
        <v>1376</v>
      </c>
      <c r="K189" s="2" t="s">
        <v>1550</v>
      </c>
      <c r="L189" s="3">
        <v>69.5</v>
      </c>
      <c r="M189" s="3">
        <v>72.98</v>
      </c>
      <c r="N189" s="3">
        <v>139</v>
      </c>
      <c r="O189" s="2" t="s">
        <v>1109</v>
      </c>
      <c r="P189" s="2" t="s">
        <v>394</v>
      </c>
      <c r="Q189" s="2" t="s">
        <v>201</v>
      </c>
      <c r="R189" s="2" t="s">
        <v>202</v>
      </c>
      <c r="S189" s="2" t="s">
        <v>1578</v>
      </c>
      <c r="T189" s="2" t="s">
        <v>202</v>
      </c>
      <c r="U189" s="2" t="s">
        <v>202</v>
      </c>
      <c r="V189" s="2" t="s">
        <v>1579</v>
      </c>
      <c r="W189" s="2" t="s">
        <v>703</v>
      </c>
      <c r="X189" s="2" t="s">
        <v>1580</v>
      </c>
      <c r="Y189" s="2" t="s">
        <v>576</v>
      </c>
      <c r="Z189" s="4">
        <v>36</v>
      </c>
      <c r="AA189" s="4">
        <f>=ROUNDDOWN(60,0)</f>
      </c>
      <c r="AB189" s="5">
        <v>0.6</v>
      </c>
      <c r="AC189" s="2" t="s">
        <v>202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1</v>
      </c>
      <c r="AQ189" s="8">
        <v>69.9</v>
      </c>
      <c r="AR189" s="4"/>
      <c r="AS189" s="8"/>
      <c r="AT189" s="7"/>
      <c r="AU189" s="7"/>
      <c r="AV189" s="4" t="s">
        <v>202</v>
      </c>
      <c r="AW189" s="8" t="s">
        <v>202</v>
      </c>
      <c r="AX189" s="4" t="s">
        <v>202</v>
      </c>
      <c r="AY189" s="8" t="s">
        <v>202</v>
      </c>
      <c r="AZ189" s="7" t="s">
        <v>202</v>
      </c>
      <c r="BA189" s="7" t="s">
        <v>202</v>
      </c>
      <c r="BB189" s="7">
        <v>1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>
        <v>1</v>
      </c>
      <c r="BK189" s="8">
        <v>69.9</v>
      </c>
      <c r="BL189" s="2" t="s">
        <v>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1230</v>
      </c>
      <c r="BV189" s="2" t="s">
        <v>235</v>
      </c>
      <c r="BW189" s="2" t="s">
        <v>202</v>
      </c>
      <c r="BX189" s="2" t="s">
        <v>2196</v>
      </c>
      <c r="BY189" s="2" t="s">
        <v>214</v>
      </c>
      <c r="BZ189" s="2" t="s">
        <v>202</v>
      </c>
      <c r="CA189" s="4"/>
      <c r="CB189" s="8"/>
      <c r="CC189" s="4"/>
      <c r="CD189" s="8"/>
      <c r="CE189" s="7"/>
      <c r="CF189" s="7"/>
      <c r="CG189" s="2" t="s">
        <v>212</v>
      </c>
      <c r="CH189" s="2" t="s">
        <v>199</v>
      </c>
      <c r="CI189" s="2" t="s">
        <v>284</v>
      </c>
      <c r="CJ189" s="2" t="s">
        <v>2197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435</v>
      </c>
      <c r="CV189" s="2" t="s">
        <v>297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585</v>
      </c>
      <c r="DH189" s="2" t="s">
        <v>2198</v>
      </c>
      <c r="DI189" s="2" t="s">
        <v>214</v>
      </c>
      <c r="DJ189" s="2" t="s">
        <v>202</v>
      </c>
      <c r="DK189" s="4">
        <v>1</v>
      </c>
      <c r="DL189" s="8">
        <v>69.9</v>
      </c>
      <c r="DM189" s="4"/>
      <c r="DN189" s="8"/>
      <c r="DO189" s="7"/>
      <c r="DP189" s="7"/>
      <c r="DQ189" s="2" t="s">
        <v>212</v>
      </c>
      <c r="DR189" s="2" t="s">
        <v>199</v>
      </c>
      <c r="DS189" s="2" t="s">
        <v>585</v>
      </c>
      <c r="DT189" s="2" t="s">
        <v>1370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585</v>
      </c>
      <c r="EF189" s="2" t="s">
        <v>2199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585</v>
      </c>
      <c r="ER189" s="2" t="s">
        <v>2200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235</v>
      </c>
      <c r="FC189" s="2" t="s">
        <v>585</v>
      </c>
      <c r="FD189" s="2" t="s">
        <v>1583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296</v>
      </c>
      <c r="FP189" s="2" t="s">
        <v>477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404</v>
      </c>
      <c r="FZ189" s="2" t="s">
        <v>199</v>
      </c>
      <c r="GA189" s="2" t="s">
        <v>202</v>
      </c>
      <c r="GB189" s="2" t="s">
        <v>202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231</v>
      </c>
      <c r="GL189" s="2" t="s">
        <v>199</v>
      </c>
      <c r="GM189" s="2" t="s">
        <v>202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253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585</v>
      </c>
      <c r="HL189" s="2" t="s">
        <v>677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404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199</v>
      </c>
      <c r="II189" s="2" t="s">
        <v>368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212</v>
      </c>
      <c r="IT189" s="2" t="s">
        <v>199</v>
      </c>
      <c r="IU189" s="2" t="s">
        <v>486</v>
      </c>
      <c r="IV189" s="2" t="s">
        <v>2201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253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242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202</v>
      </c>
      <c r="KE189" s="2" t="s">
        <v>202</v>
      </c>
      <c r="KF189" s="2" t="s">
        <v>202</v>
      </c>
      <c r="KG189" s="2" t="s">
        <v>202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235</v>
      </c>
      <c r="KQ189" s="2" t="s">
        <v>1032</v>
      </c>
      <c r="KR189" s="2" t="s">
        <v>706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253</v>
      </c>
      <c r="LB189" s="2" t="s">
        <v>199</v>
      </c>
      <c r="LC189" s="2" t="s">
        <v>202</v>
      </c>
      <c r="LD189" s="2" t="s">
        <v>202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212</v>
      </c>
      <c r="LN189" s="2" t="s">
        <v>199</v>
      </c>
      <c r="LO189" s="2" t="s">
        <v>643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1055</v>
      </c>
      <c r="LZ189" s="2" t="s">
        <v>235</v>
      </c>
      <c r="MA189" s="2" t="s">
        <v>1361</v>
      </c>
      <c r="MB189" s="2" t="s">
        <v>1971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231</v>
      </c>
      <c r="ML189" s="2" t="s">
        <v>199</v>
      </c>
      <c r="MM189" s="2" t="s">
        <v>202</v>
      </c>
      <c r="MN189" s="2" t="s">
        <v>202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253</v>
      </c>
      <c r="MX189" s="2" t="s">
        <v>199</v>
      </c>
      <c r="MY189" s="2" t="s">
        <v>202</v>
      </c>
      <c r="MZ189" s="2" t="s">
        <v>202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212</v>
      </c>
      <c r="NJ189" s="2" t="s">
        <v>250</v>
      </c>
      <c r="NK189" s="2" t="s">
        <v>646</v>
      </c>
      <c r="NL189" s="2" t="s">
        <v>1583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202</v>
      </c>
      <c r="NV189" s="2" t="s">
        <v>202</v>
      </c>
      <c r="NW189" s="2" t="s">
        <v>202</v>
      </c>
      <c r="NX189" s="2" t="s">
        <v>202</v>
      </c>
      <c r="NY189" s="2" t="s">
        <v>202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253</v>
      </c>
      <c r="OH189" s="2" t="s">
        <v>199</v>
      </c>
      <c r="OI189" s="2" t="s">
        <v>202</v>
      </c>
      <c r="OJ189" s="2" t="s">
        <v>202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199</v>
      </c>
      <c r="OU189" s="2" t="s">
        <v>254</v>
      </c>
      <c r="OV189" s="2" t="s">
        <v>202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202</v>
      </c>
      <c r="PF189" s="2" t="s">
        <v>202</v>
      </c>
      <c r="PG189" s="2" t="s">
        <v>202</v>
      </c>
      <c r="PH189" s="2" t="s">
        <v>202</v>
      </c>
      <c r="PI189" s="2" t="s">
        <v>202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212</v>
      </c>
      <c r="PR189" s="2" t="s">
        <v>235</v>
      </c>
      <c r="PS189" s="2" t="s">
        <v>602</v>
      </c>
      <c r="PT189" s="2" t="s">
        <v>2202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235</v>
      </c>
      <c r="QQ189" s="2" t="s">
        <v>477</v>
      </c>
      <c r="QR189" s="2" t="s">
        <v>663</v>
      </c>
      <c r="QS189" s="2" t="s">
        <v>214</v>
      </c>
      <c r="QT189" s="2" t="s">
        <v>202</v>
      </c>
      <c r="QU189" s="4">
        <v>36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2203</v>
      </c>
      <c r="B190" s="2" t="s">
        <v>191</v>
      </c>
      <c r="C190" s="2" t="s">
        <v>192</v>
      </c>
      <c r="D190" s="2" t="s">
        <v>1659</v>
      </c>
      <c r="E190" s="2" t="s">
        <v>2096</v>
      </c>
      <c r="F190" s="2" t="s">
        <v>569</v>
      </c>
      <c r="G190" s="2" t="s">
        <v>569</v>
      </c>
      <c r="H190" s="2" t="s">
        <v>569</v>
      </c>
      <c r="I190" s="2" t="s">
        <v>2204</v>
      </c>
      <c r="J190" s="2" t="s">
        <v>197</v>
      </c>
      <c r="K190" s="2" t="s">
        <v>393</v>
      </c>
      <c r="L190" s="3">
        <v>44.1</v>
      </c>
      <c r="M190" s="3">
        <v>46.3</v>
      </c>
      <c r="N190" s="3">
        <v>89.99</v>
      </c>
      <c r="O190" s="2" t="s">
        <v>199</v>
      </c>
      <c r="P190" s="2" t="s">
        <v>1126</v>
      </c>
      <c r="Q190" s="2" t="s">
        <v>201</v>
      </c>
      <c r="R190" s="2" t="s">
        <v>202</v>
      </c>
      <c r="S190" s="2" t="s">
        <v>1508</v>
      </c>
      <c r="T190" s="2" t="s">
        <v>202</v>
      </c>
      <c r="U190" s="2" t="s">
        <v>202</v>
      </c>
      <c r="V190" s="2" t="s">
        <v>574</v>
      </c>
      <c r="W190" s="2" t="s">
        <v>430</v>
      </c>
      <c r="X190" s="2" t="s">
        <v>575</v>
      </c>
      <c r="Y190" s="2" t="s">
        <v>1509</v>
      </c>
      <c r="Z190" s="4">
        <v>80</v>
      </c>
      <c r="AA190" s="4">
        <f>=ROUNDDOWN(20,0)</f>
      </c>
      <c r="AB190" s="5">
        <v>4</v>
      </c>
      <c r="AC190" s="2" t="s">
        <v>202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>
        <v>1</v>
      </c>
      <c r="AS190" s="8">
        <v>51.99</v>
      </c>
      <c r="AT190" s="7">
        <v>-1</v>
      </c>
      <c r="AU190" s="7">
        <v>-1</v>
      </c>
      <c r="AV190" s="4">
        <v>1</v>
      </c>
      <c r="AW190" s="8">
        <v>56.27</v>
      </c>
      <c r="AX190" s="4">
        <v>3</v>
      </c>
      <c r="AY190" s="8">
        <v>184.78</v>
      </c>
      <c r="AZ190" s="7">
        <v>-0.6667</v>
      </c>
      <c r="BA190" s="7">
        <v>-0.6955</v>
      </c>
      <c r="BB190" s="7"/>
      <c r="BC190" s="4">
        <v>1</v>
      </c>
      <c r="BD190" s="8">
        <v>56.27</v>
      </c>
      <c r="BE190" s="4">
        <v>3</v>
      </c>
      <c r="BF190" s="8">
        <v>184.78</v>
      </c>
      <c r="BG190" s="7">
        <v>-0.6667</v>
      </c>
      <c r="BH190" s="7">
        <v>-0.6955</v>
      </c>
      <c r="BI190" s="7">
        <v>1</v>
      </c>
      <c r="BJ190" s="4"/>
      <c r="BK190" s="8"/>
      <c r="BL190" s="2" t="s">
        <v>17</v>
      </c>
      <c r="BM190" s="7"/>
      <c r="BN190" s="7"/>
      <c r="BO190" s="4"/>
      <c r="BP190" s="8"/>
      <c r="BQ190" s="4"/>
      <c r="BR190" s="8"/>
      <c r="BS190" s="7"/>
      <c r="BT190" s="7"/>
      <c r="BU190" s="2" t="s">
        <v>212</v>
      </c>
      <c r="BV190" s="2" t="s">
        <v>199</v>
      </c>
      <c r="BW190" s="2" t="s">
        <v>202</v>
      </c>
      <c r="BX190" s="2" t="s">
        <v>2117</v>
      </c>
      <c r="BY190" s="2" t="s">
        <v>214</v>
      </c>
      <c r="BZ190" s="2" t="s">
        <v>202</v>
      </c>
      <c r="CA190" s="4"/>
      <c r="CB190" s="8"/>
      <c r="CC190" s="4">
        <v>1</v>
      </c>
      <c r="CD190" s="8">
        <v>51.99</v>
      </c>
      <c r="CE190" s="7">
        <v>-1</v>
      </c>
      <c r="CF190" s="7">
        <v>-1</v>
      </c>
      <c r="CG190" s="2" t="s">
        <v>212</v>
      </c>
      <c r="CH190" s="2" t="s">
        <v>199</v>
      </c>
      <c r="CI190" s="2" t="s">
        <v>1512</v>
      </c>
      <c r="CJ190" s="2" t="s">
        <v>2205</v>
      </c>
      <c r="CK190" s="2" t="s">
        <v>214</v>
      </c>
      <c r="CL190" s="2" t="s">
        <v>202</v>
      </c>
      <c r="CM190" s="4"/>
      <c r="CN190" s="8"/>
      <c r="CO190" s="4"/>
      <c r="CP190" s="8"/>
      <c r="CQ190" s="7"/>
      <c r="CR190" s="7"/>
      <c r="CS190" s="2" t="s">
        <v>212</v>
      </c>
      <c r="CT190" s="2" t="s">
        <v>199</v>
      </c>
      <c r="CU190" s="2" t="s">
        <v>435</v>
      </c>
      <c r="CV190" s="2" t="s">
        <v>285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1513</v>
      </c>
      <c r="DH190" s="2" t="s">
        <v>2206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2207</v>
      </c>
      <c r="DT190" s="2" t="s">
        <v>1530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1517</v>
      </c>
      <c r="EF190" s="2" t="s">
        <v>1520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1519</v>
      </c>
      <c r="ER190" s="2" t="s">
        <v>1821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1521</v>
      </c>
      <c r="FD190" s="2" t="s">
        <v>2208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296</v>
      </c>
      <c r="FP190" s="2" t="s">
        <v>2209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448</v>
      </c>
      <c r="GB190" s="2" t="s">
        <v>2210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231</v>
      </c>
      <c r="GL190" s="2" t="s">
        <v>199</v>
      </c>
      <c r="GM190" s="2" t="s">
        <v>202</v>
      </c>
      <c r="GN190" s="2" t="s">
        <v>202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253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1517</v>
      </c>
      <c r="HL190" s="2" t="s">
        <v>1521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404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199</v>
      </c>
      <c r="II190" s="2" t="s">
        <v>238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212</v>
      </c>
      <c r="IT190" s="2" t="s">
        <v>199</v>
      </c>
      <c r="IU190" s="2" t="s">
        <v>594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253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242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202</v>
      </c>
      <c r="KD190" s="2" t="s">
        <v>202</v>
      </c>
      <c r="KE190" s="2" t="s">
        <v>202</v>
      </c>
      <c r="KF190" s="2" t="s">
        <v>202</v>
      </c>
      <c r="KG190" s="2" t="s">
        <v>202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235</v>
      </c>
      <c r="KQ190" s="2" t="s">
        <v>2104</v>
      </c>
      <c r="KR190" s="2" t="s">
        <v>2145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253</v>
      </c>
      <c r="LB190" s="2" t="s">
        <v>199</v>
      </c>
      <c r="LC190" s="2" t="s">
        <v>202</v>
      </c>
      <c r="LD190" s="2" t="s">
        <v>202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212</v>
      </c>
      <c r="LN190" s="2" t="s">
        <v>199</v>
      </c>
      <c r="LO190" s="2" t="s">
        <v>595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231</v>
      </c>
      <c r="LZ190" s="2" t="s">
        <v>199</v>
      </c>
      <c r="MA190" s="2" t="s">
        <v>202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253</v>
      </c>
      <c r="ML190" s="2" t="s">
        <v>199</v>
      </c>
      <c r="MM190" s="2" t="s">
        <v>202</v>
      </c>
      <c r="MN190" s="2" t="s">
        <v>202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253</v>
      </c>
      <c r="MX190" s="2" t="s">
        <v>199</v>
      </c>
      <c r="MY190" s="2" t="s">
        <v>202</v>
      </c>
      <c r="MZ190" s="2" t="s">
        <v>202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212</v>
      </c>
      <c r="NJ190" s="2" t="s">
        <v>250</v>
      </c>
      <c r="NK190" s="2" t="s">
        <v>1529</v>
      </c>
      <c r="NL190" s="2" t="s">
        <v>2211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202</v>
      </c>
      <c r="NV190" s="2" t="s">
        <v>202</v>
      </c>
      <c r="NW190" s="2" t="s">
        <v>202</v>
      </c>
      <c r="NX190" s="2" t="s">
        <v>202</v>
      </c>
      <c r="NY190" s="2" t="s">
        <v>202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253</v>
      </c>
      <c r="OH190" s="2" t="s">
        <v>199</v>
      </c>
      <c r="OI190" s="2" t="s">
        <v>202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199</v>
      </c>
      <c r="OU190" s="2" t="s">
        <v>254</v>
      </c>
      <c r="OV190" s="2" t="s">
        <v>202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202</v>
      </c>
      <c r="PF190" s="2" t="s">
        <v>202</v>
      </c>
      <c r="PG190" s="2" t="s">
        <v>202</v>
      </c>
      <c r="PH190" s="2" t="s">
        <v>202</v>
      </c>
      <c r="PI190" s="2" t="s">
        <v>202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212</v>
      </c>
      <c r="PR190" s="2" t="s">
        <v>235</v>
      </c>
      <c r="PS190" s="2" t="s">
        <v>1530</v>
      </c>
      <c r="PT190" s="2" t="s">
        <v>2212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235</v>
      </c>
      <c r="QQ190" s="2" t="s">
        <v>986</v>
      </c>
      <c r="QR190" s="2" t="s">
        <v>709</v>
      </c>
      <c r="QS190" s="2" t="s">
        <v>214</v>
      </c>
      <c r="QT190" s="2" t="s">
        <v>202</v>
      </c>
      <c r="QU190" s="4">
        <v>61</v>
      </c>
      <c r="QV190" s="4">
        <v>19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2213</v>
      </c>
      <c r="B191" s="2" t="s">
        <v>191</v>
      </c>
      <c r="C191" s="2" t="s">
        <v>192</v>
      </c>
      <c r="D191" s="2" t="s">
        <v>1659</v>
      </c>
      <c r="E191" s="2" t="s">
        <v>2096</v>
      </c>
      <c r="F191" s="2" t="s">
        <v>569</v>
      </c>
      <c r="G191" s="2" t="s">
        <v>569</v>
      </c>
      <c r="H191" s="2" t="s">
        <v>569</v>
      </c>
      <c r="I191" s="2" t="s">
        <v>2204</v>
      </c>
      <c r="J191" s="2" t="s">
        <v>256</v>
      </c>
      <c r="K191" s="2" t="s">
        <v>393</v>
      </c>
      <c r="L191" s="3">
        <v>58.5</v>
      </c>
      <c r="M191" s="3">
        <v>61.42</v>
      </c>
      <c r="N191" s="3">
        <v>119.99</v>
      </c>
      <c r="O191" s="2" t="s">
        <v>199</v>
      </c>
      <c r="P191" s="2" t="s">
        <v>1126</v>
      </c>
      <c r="Q191" s="2" t="s">
        <v>201</v>
      </c>
      <c r="R191" s="2" t="s">
        <v>202</v>
      </c>
      <c r="S191" s="2" t="s">
        <v>1508</v>
      </c>
      <c r="T191" s="2" t="s">
        <v>202</v>
      </c>
      <c r="U191" s="2" t="s">
        <v>202</v>
      </c>
      <c r="V191" s="2" t="s">
        <v>574</v>
      </c>
      <c r="W191" s="2" t="s">
        <v>430</v>
      </c>
      <c r="X191" s="2" t="s">
        <v>575</v>
      </c>
      <c r="Y191" s="2" t="s">
        <v>1509</v>
      </c>
      <c r="Z191" s="4">
        <v>28</v>
      </c>
      <c r="AA191" s="4">
        <f>=ROUNDDOWN(9.33333333333333,0)</f>
      </c>
      <c r="AB191" s="5">
        <v>3</v>
      </c>
      <c r="AC191" s="2" t="s">
        <v>202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1</v>
      </c>
      <c r="AQ191" s="8">
        <v>56.27</v>
      </c>
      <c r="AR191" s="4">
        <v>2</v>
      </c>
      <c r="AS191" s="8">
        <v>132.79</v>
      </c>
      <c r="AT191" s="7">
        <v>-0.5</v>
      </c>
      <c r="AU191" s="7">
        <v>-0.5762</v>
      </c>
      <c r="AV191" s="4" t="s">
        <v>202</v>
      </c>
      <c r="AW191" s="8" t="s">
        <v>202</v>
      </c>
      <c r="AX191" s="4" t="s">
        <v>202</v>
      </c>
      <c r="AY191" s="8" t="s">
        <v>202</v>
      </c>
      <c r="AZ191" s="7" t="s">
        <v>202</v>
      </c>
      <c r="BA191" s="7" t="s">
        <v>202</v>
      </c>
      <c r="BB191" s="7">
        <v>1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 t="s">
        <v>202</v>
      </c>
      <c r="BJ191" s="4">
        <v>1</v>
      </c>
      <c r="BK191" s="8">
        <v>56.27</v>
      </c>
      <c r="BL191" s="2" t="s">
        <v>1445</v>
      </c>
      <c r="BM191" s="7">
        <v>1</v>
      </c>
      <c r="BN191" s="7">
        <v>1</v>
      </c>
      <c r="BO191" s="4">
        <v>1</v>
      </c>
      <c r="BP191" s="8">
        <v>56.27</v>
      </c>
      <c r="BQ191" s="4"/>
      <c r="BR191" s="8"/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289</v>
      </c>
      <c r="BY191" s="2" t="s">
        <v>214</v>
      </c>
      <c r="BZ191" s="2" t="s">
        <v>202</v>
      </c>
      <c r="CA191" s="4"/>
      <c r="CB191" s="8"/>
      <c r="CC191" s="4">
        <v>1</v>
      </c>
      <c r="CD191" s="8">
        <v>68.89</v>
      </c>
      <c r="CE191" s="7">
        <v>-1</v>
      </c>
      <c r="CF191" s="7">
        <v>-1</v>
      </c>
      <c r="CG191" s="2" t="s">
        <v>212</v>
      </c>
      <c r="CH191" s="2" t="s">
        <v>199</v>
      </c>
      <c r="CI191" s="2" t="s">
        <v>1512</v>
      </c>
      <c r="CJ191" s="2" t="s">
        <v>2214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435</v>
      </c>
      <c r="CV191" s="2" t="s">
        <v>436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1513</v>
      </c>
      <c r="DH191" s="2" t="s">
        <v>1425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2207</v>
      </c>
      <c r="DT191" s="2" t="s">
        <v>2215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1517</v>
      </c>
      <c r="EF191" s="2" t="s">
        <v>619</v>
      </c>
      <c r="EG191" s="2" t="s">
        <v>214</v>
      </c>
      <c r="EH191" s="2" t="s">
        <v>202</v>
      </c>
      <c r="EI191" s="4"/>
      <c r="EJ191" s="8"/>
      <c r="EK191" s="4">
        <v>1</v>
      </c>
      <c r="EL191" s="8">
        <v>63.9</v>
      </c>
      <c r="EM191" s="7">
        <v>-1</v>
      </c>
      <c r="EN191" s="7">
        <v>-1</v>
      </c>
      <c r="EO191" s="2" t="s">
        <v>212</v>
      </c>
      <c r="EP191" s="2" t="s">
        <v>199</v>
      </c>
      <c r="EQ191" s="2" t="s">
        <v>1519</v>
      </c>
      <c r="ER191" s="2" t="s">
        <v>1520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1521</v>
      </c>
      <c r="FD191" s="2" t="s">
        <v>1416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296</v>
      </c>
      <c r="FP191" s="2" t="s">
        <v>2216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892</v>
      </c>
      <c r="GB191" s="2" t="s">
        <v>2217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231</v>
      </c>
      <c r="GL191" s="2" t="s">
        <v>199</v>
      </c>
      <c r="GM191" s="2" t="s">
        <v>202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253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212</v>
      </c>
      <c r="HJ191" s="2" t="s">
        <v>199</v>
      </c>
      <c r="HK191" s="2" t="s">
        <v>1517</v>
      </c>
      <c r="HL191" s="2" t="s">
        <v>1425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404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212</v>
      </c>
      <c r="IH191" s="2" t="s">
        <v>199</v>
      </c>
      <c r="II191" s="2" t="s">
        <v>238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212</v>
      </c>
      <c r="IT191" s="2" t="s">
        <v>199</v>
      </c>
      <c r="IU191" s="2" t="s">
        <v>370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253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242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202</v>
      </c>
      <c r="KD191" s="2" t="s">
        <v>202</v>
      </c>
      <c r="KE191" s="2" t="s">
        <v>202</v>
      </c>
      <c r="KF191" s="2" t="s">
        <v>202</v>
      </c>
      <c r="KG191" s="2" t="s">
        <v>202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212</v>
      </c>
      <c r="KP191" s="2" t="s">
        <v>235</v>
      </c>
      <c r="KQ191" s="2" t="s">
        <v>2104</v>
      </c>
      <c r="KR191" s="2" t="s">
        <v>263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253</v>
      </c>
      <c r="LB191" s="2" t="s">
        <v>199</v>
      </c>
      <c r="LC191" s="2" t="s">
        <v>202</v>
      </c>
      <c r="LD191" s="2" t="s">
        <v>202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212</v>
      </c>
      <c r="LN191" s="2" t="s">
        <v>199</v>
      </c>
      <c r="LO191" s="2" t="s">
        <v>595</v>
      </c>
      <c r="LP191" s="2" t="s">
        <v>2218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231</v>
      </c>
      <c r="LZ191" s="2" t="s">
        <v>199</v>
      </c>
      <c r="MA191" s="2" t="s">
        <v>202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253</v>
      </c>
      <c r="ML191" s="2" t="s">
        <v>199</v>
      </c>
      <c r="MM191" s="2" t="s">
        <v>202</v>
      </c>
      <c r="MN191" s="2" t="s">
        <v>202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253</v>
      </c>
      <c r="MX191" s="2" t="s">
        <v>199</v>
      </c>
      <c r="MY191" s="2" t="s">
        <v>202</v>
      </c>
      <c r="MZ191" s="2" t="s">
        <v>202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212</v>
      </c>
      <c r="NJ191" s="2" t="s">
        <v>250</v>
      </c>
      <c r="NK191" s="2" t="s">
        <v>1529</v>
      </c>
      <c r="NL191" s="2" t="s">
        <v>1530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202</v>
      </c>
      <c r="NW191" s="2" t="s">
        <v>202</v>
      </c>
      <c r="NX191" s="2" t="s">
        <v>202</v>
      </c>
      <c r="NY191" s="2" t="s">
        <v>202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253</v>
      </c>
      <c r="OH191" s="2" t="s">
        <v>199</v>
      </c>
      <c r="OI191" s="2" t="s">
        <v>202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199</v>
      </c>
      <c r="OU191" s="2" t="s">
        <v>254</v>
      </c>
      <c r="OV191" s="2" t="s">
        <v>202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202</v>
      </c>
      <c r="PF191" s="2" t="s">
        <v>202</v>
      </c>
      <c r="PG191" s="2" t="s">
        <v>202</v>
      </c>
      <c r="PH191" s="2" t="s">
        <v>202</v>
      </c>
      <c r="PI191" s="2" t="s">
        <v>202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212</v>
      </c>
      <c r="PR191" s="2" t="s">
        <v>235</v>
      </c>
      <c r="PS191" s="2" t="s">
        <v>1530</v>
      </c>
      <c r="PT191" s="2" t="s">
        <v>2105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235</v>
      </c>
      <c r="QQ191" s="2" t="s">
        <v>986</v>
      </c>
      <c r="QR191" s="2" t="s">
        <v>1059</v>
      </c>
      <c r="QS191" s="2" t="s">
        <v>214</v>
      </c>
      <c r="QT191" s="2" t="s">
        <v>202</v>
      </c>
      <c r="QU191" s="4">
        <v>9</v>
      </c>
      <c r="QV191" s="4">
        <v>19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2219</v>
      </c>
      <c r="B192" s="2" t="s">
        <v>191</v>
      </c>
      <c r="C192" s="2" t="s">
        <v>192</v>
      </c>
      <c r="D192" s="2" t="s">
        <v>1659</v>
      </c>
      <c r="E192" s="2" t="s">
        <v>2096</v>
      </c>
      <c r="F192" s="2" t="s">
        <v>2220</v>
      </c>
      <c r="G192" s="2" t="s">
        <v>202</v>
      </c>
      <c r="H192" s="2" t="s">
        <v>202</v>
      </c>
      <c r="I192" s="2" t="s">
        <v>2184</v>
      </c>
      <c r="J192" s="2" t="s">
        <v>197</v>
      </c>
      <c r="K192" s="2" t="s">
        <v>571</v>
      </c>
      <c r="L192" s="3">
        <v>45</v>
      </c>
      <c r="M192" s="3">
        <v>47.25</v>
      </c>
      <c r="N192" s="3">
        <v>89.99</v>
      </c>
      <c r="O192" s="2" t="s">
        <v>1644</v>
      </c>
      <c r="P192" s="2" t="s">
        <v>394</v>
      </c>
      <c r="Q192" s="2" t="s">
        <v>201</v>
      </c>
      <c r="R192" s="2" t="s">
        <v>202</v>
      </c>
      <c r="S192" s="2" t="s">
        <v>2221</v>
      </c>
      <c r="T192" s="2" t="s">
        <v>202</v>
      </c>
      <c r="U192" s="2" t="s">
        <v>202</v>
      </c>
      <c r="V192" s="2" t="s">
        <v>1546</v>
      </c>
      <c r="W192" s="2" t="s">
        <v>703</v>
      </c>
      <c r="X192" s="2" t="s">
        <v>202</v>
      </c>
      <c r="Y192" s="2" t="s">
        <v>576</v>
      </c>
      <c r="Z192" s="4"/>
      <c r="AA192" s="4">
        <f>=ROUNDDOWN({0},0)</f>
      </c>
      <c r="AB192" s="5"/>
      <c r="AC192" s="2" t="s">
        <v>202</v>
      </c>
      <c r="AD192" s="4"/>
      <c r="AE192" s="4"/>
      <c r="AF192" s="6"/>
      <c r="AG192" s="6"/>
      <c r="AH192" s="7">
        <v>0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/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/>
      <c r="BJ192" s="4"/>
      <c r="BK192" s="8"/>
      <c r="BL192" s="2" t="s">
        <v>202</v>
      </c>
      <c r="BM192" s="7"/>
      <c r="BN192" s="7"/>
      <c r="BO192" s="4"/>
      <c r="BP192" s="8"/>
      <c r="BQ192" s="4"/>
      <c r="BR192" s="8"/>
      <c r="BS192" s="7"/>
      <c r="BT192" s="7"/>
      <c r="BU192" s="2" t="s">
        <v>212</v>
      </c>
      <c r="BV192" s="2" t="s">
        <v>235</v>
      </c>
      <c r="BW192" s="2" t="s">
        <v>202</v>
      </c>
      <c r="BX192" s="2" t="s">
        <v>1590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404</v>
      </c>
      <c r="CH192" s="2" t="s">
        <v>235</v>
      </c>
      <c r="CI192" s="2" t="s">
        <v>202</v>
      </c>
      <c r="CJ192" s="2" t="s">
        <v>202</v>
      </c>
      <c r="CK192" s="2" t="s">
        <v>214</v>
      </c>
      <c r="CL192" s="2" t="s">
        <v>202</v>
      </c>
      <c r="CM192" s="4"/>
      <c r="CN192" s="8"/>
      <c r="CO192" s="4"/>
      <c r="CP192" s="8"/>
      <c r="CQ192" s="7"/>
      <c r="CR192" s="7"/>
      <c r="CS192" s="2" t="s">
        <v>253</v>
      </c>
      <c r="CT192" s="2" t="s">
        <v>235</v>
      </c>
      <c r="CU192" s="2" t="s">
        <v>202</v>
      </c>
      <c r="CV192" s="2" t="s">
        <v>202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235</v>
      </c>
      <c r="DG192" s="2" t="s">
        <v>585</v>
      </c>
      <c r="DH192" s="2" t="s">
        <v>2222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235</v>
      </c>
      <c r="DS192" s="2" t="s">
        <v>585</v>
      </c>
      <c r="DT192" s="2" t="s">
        <v>1566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235</v>
      </c>
      <c r="EE192" s="2" t="s">
        <v>585</v>
      </c>
      <c r="EF192" s="2" t="s">
        <v>1567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235</v>
      </c>
      <c r="EQ192" s="2" t="s">
        <v>585</v>
      </c>
      <c r="ER192" s="2" t="s">
        <v>1566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235</v>
      </c>
      <c r="FC192" s="2" t="s">
        <v>585</v>
      </c>
      <c r="FD192" s="2" t="s">
        <v>2223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242</v>
      </c>
      <c r="FN192" s="2" t="s">
        <v>235</v>
      </c>
      <c r="FO192" s="2" t="s">
        <v>202</v>
      </c>
      <c r="FP192" s="2" t="s">
        <v>202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202</v>
      </c>
      <c r="FZ192" s="2" t="s">
        <v>202</v>
      </c>
      <c r="GA192" s="2" t="s">
        <v>202</v>
      </c>
      <c r="GB192" s="2" t="s">
        <v>202</v>
      </c>
      <c r="GC192" s="2" t="s">
        <v>202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202</v>
      </c>
      <c r="GL192" s="2" t="s">
        <v>202</v>
      </c>
      <c r="GM192" s="2" t="s">
        <v>202</v>
      </c>
      <c r="GN192" s="2" t="s">
        <v>202</v>
      </c>
      <c r="GO192" s="2" t="s">
        <v>202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242</v>
      </c>
      <c r="GX192" s="2" t="s">
        <v>235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212</v>
      </c>
      <c r="HJ192" s="2" t="s">
        <v>235</v>
      </c>
      <c r="HK192" s="2" t="s">
        <v>585</v>
      </c>
      <c r="HL192" s="2" t="s">
        <v>2224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202</v>
      </c>
      <c r="HV192" s="2" t="s">
        <v>202</v>
      </c>
      <c r="HW192" s="2" t="s">
        <v>202</v>
      </c>
      <c r="HX192" s="2" t="s">
        <v>202</v>
      </c>
      <c r="HY192" s="2" t="s">
        <v>202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202</v>
      </c>
      <c r="IH192" s="2" t="s">
        <v>202</v>
      </c>
      <c r="II192" s="2" t="s">
        <v>202</v>
      </c>
      <c r="IJ192" s="2" t="s">
        <v>202</v>
      </c>
      <c r="IK192" s="2" t="s">
        <v>202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202</v>
      </c>
      <c r="IT192" s="2" t="s">
        <v>202</v>
      </c>
      <c r="IU192" s="2" t="s">
        <v>202</v>
      </c>
      <c r="IV192" s="2" t="s">
        <v>202</v>
      </c>
      <c r="IW192" s="2" t="s">
        <v>202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202</v>
      </c>
      <c r="JF192" s="2" t="s">
        <v>202</v>
      </c>
      <c r="JG192" s="2" t="s">
        <v>202</v>
      </c>
      <c r="JH192" s="2" t="s">
        <v>202</v>
      </c>
      <c r="JI192" s="2" t="s">
        <v>202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242</v>
      </c>
      <c r="JR192" s="2" t="s">
        <v>235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202</v>
      </c>
      <c r="KE192" s="2" t="s">
        <v>202</v>
      </c>
      <c r="KF192" s="2" t="s">
        <v>202</v>
      </c>
      <c r="KG192" s="2" t="s">
        <v>202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253</v>
      </c>
      <c r="KP192" s="2" t="s">
        <v>235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253</v>
      </c>
      <c r="LB192" s="2" t="s">
        <v>235</v>
      </c>
      <c r="LC192" s="2" t="s">
        <v>202</v>
      </c>
      <c r="LD192" s="2" t="s">
        <v>202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212</v>
      </c>
      <c r="LN192" s="2" t="s">
        <v>235</v>
      </c>
      <c r="LO192" s="2" t="s">
        <v>643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253</v>
      </c>
      <c r="LZ192" s="2" t="s">
        <v>235</v>
      </c>
      <c r="MA192" s="2" t="s">
        <v>202</v>
      </c>
      <c r="MB192" s="2" t="s">
        <v>202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231</v>
      </c>
      <c r="ML192" s="2" t="s">
        <v>235</v>
      </c>
      <c r="MM192" s="2" t="s">
        <v>202</v>
      </c>
      <c r="MN192" s="2" t="s">
        <v>202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253</v>
      </c>
      <c r="MX192" s="2" t="s">
        <v>199</v>
      </c>
      <c r="MY192" s="2" t="s">
        <v>202</v>
      </c>
      <c r="MZ192" s="2" t="s">
        <v>202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212</v>
      </c>
      <c r="NJ192" s="2" t="s">
        <v>235</v>
      </c>
      <c r="NK192" s="2" t="s">
        <v>646</v>
      </c>
      <c r="NL192" s="2" t="s">
        <v>2225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202</v>
      </c>
      <c r="NV192" s="2" t="s">
        <v>202</v>
      </c>
      <c r="NW192" s="2" t="s">
        <v>202</v>
      </c>
      <c r="NX192" s="2" t="s">
        <v>202</v>
      </c>
      <c r="NY192" s="2" t="s">
        <v>202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253</v>
      </c>
      <c r="OH192" s="2" t="s">
        <v>235</v>
      </c>
      <c r="OI192" s="2" t="s">
        <v>202</v>
      </c>
      <c r="OJ192" s="2" t="s">
        <v>202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202</v>
      </c>
      <c r="OU192" s="2" t="s">
        <v>202</v>
      </c>
      <c r="OV192" s="2" t="s">
        <v>202</v>
      </c>
      <c r="OW192" s="2" t="s">
        <v>202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202</v>
      </c>
      <c r="PF192" s="2" t="s">
        <v>202</v>
      </c>
      <c r="PG192" s="2" t="s">
        <v>202</v>
      </c>
      <c r="PH192" s="2" t="s">
        <v>202</v>
      </c>
      <c r="PI192" s="2" t="s">
        <v>202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202</v>
      </c>
      <c r="PS192" s="2" t="s">
        <v>202</v>
      </c>
      <c r="PT192" s="2" t="s">
        <v>202</v>
      </c>
      <c r="PU192" s="2" t="s">
        <v>202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253</v>
      </c>
      <c r="QP192" s="2" t="s">
        <v>235</v>
      </c>
      <c r="QQ192" s="2" t="s">
        <v>202</v>
      </c>
      <c r="QR192" s="2" t="s">
        <v>202</v>
      </c>
      <c r="QS192" s="2" t="s">
        <v>214</v>
      </c>
      <c r="QT192" s="2" t="s">
        <v>202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2226</v>
      </c>
      <c r="B193" s="2" t="s">
        <v>191</v>
      </c>
      <c r="C193" s="2" t="s">
        <v>192</v>
      </c>
      <c r="D193" s="2" t="s">
        <v>1659</v>
      </c>
      <c r="E193" s="2" t="s">
        <v>2096</v>
      </c>
      <c r="F193" s="2" t="s">
        <v>2220</v>
      </c>
      <c r="G193" s="2" t="s">
        <v>202</v>
      </c>
      <c r="H193" s="2" t="s">
        <v>202</v>
      </c>
      <c r="I193" s="2" t="s">
        <v>2184</v>
      </c>
      <c r="J193" s="2" t="s">
        <v>1376</v>
      </c>
      <c r="K193" s="2" t="s">
        <v>571</v>
      </c>
      <c r="L193" s="3">
        <v>60</v>
      </c>
      <c r="M193" s="3">
        <v>63</v>
      </c>
      <c r="N193" s="3">
        <v>119.99</v>
      </c>
      <c r="O193" s="2" t="s">
        <v>1644</v>
      </c>
      <c r="P193" s="2" t="s">
        <v>394</v>
      </c>
      <c r="Q193" s="2" t="s">
        <v>201</v>
      </c>
      <c r="R193" s="2" t="s">
        <v>202</v>
      </c>
      <c r="S193" s="2" t="s">
        <v>2221</v>
      </c>
      <c r="T193" s="2" t="s">
        <v>202</v>
      </c>
      <c r="U193" s="2" t="s">
        <v>202</v>
      </c>
      <c r="V193" s="2" t="s">
        <v>1546</v>
      </c>
      <c r="W193" s="2" t="s">
        <v>703</v>
      </c>
      <c r="X193" s="2" t="s">
        <v>202</v>
      </c>
      <c r="Y193" s="2" t="s">
        <v>576</v>
      </c>
      <c r="Z193" s="4"/>
      <c r="AA193" s="4">
        <f>=ROUNDDOWN({0},0)</f>
      </c>
      <c r="AB193" s="5"/>
      <c r="AC193" s="2" t="s">
        <v>202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/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/>
      <c r="BJ193" s="4"/>
      <c r="BK193" s="8"/>
      <c r="BL193" s="2" t="s">
        <v>202</v>
      </c>
      <c r="BM193" s="7"/>
      <c r="BN193" s="7"/>
      <c r="BO193" s="4"/>
      <c r="BP193" s="8"/>
      <c r="BQ193" s="4"/>
      <c r="BR193" s="8"/>
      <c r="BS193" s="7"/>
      <c r="BT193" s="7"/>
      <c r="BU193" s="2" t="s">
        <v>212</v>
      </c>
      <c r="BV193" s="2" t="s">
        <v>235</v>
      </c>
      <c r="BW193" s="2" t="s">
        <v>202</v>
      </c>
      <c r="BX193" s="2" t="s">
        <v>2227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404</v>
      </c>
      <c r="CH193" s="2" t="s">
        <v>235</v>
      </c>
      <c r="CI193" s="2" t="s">
        <v>202</v>
      </c>
      <c r="CJ193" s="2" t="s">
        <v>202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253</v>
      </c>
      <c r="CT193" s="2" t="s">
        <v>235</v>
      </c>
      <c r="CU193" s="2" t="s">
        <v>202</v>
      </c>
      <c r="CV193" s="2" t="s">
        <v>202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235</v>
      </c>
      <c r="DG193" s="2" t="s">
        <v>585</v>
      </c>
      <c r="DH193" s="2" t="s">
        <v>2224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235</v>
      </c>
      <c r="DS193" s="2" t="s">
        <v>585</v>
      </c>
      <c r="DT193" s="2" t="s">
        <v>2228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235</v>
      </c>
      <c r="EE193" s="2" t="s">
        <v>585</v>
      </c>
      <c r="EF193" s="2" t="s">
        <v>1567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235</v>
      </c>
      <c r="EQ193" s="2" t="s">
        <v>585</v>
      </c>
      <c r="ER193" s="2" t="s">
        <v>1566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235</v>
      </c>
      <c r="FC193" s="2" t="s">
        <v>585</v>
      </c>
      <c r="FD193" s="2" t="s">
        <v>1559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242</v>
      </c>
      <c r="FN193" s="2" t="s">
        <v>235</v>
      </c>
      <c r="FO193" s="2" t="s">
        <v>202</v>
      </c>
      <c r="FP193" s="2" t="s">
        <v>202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202</v>
      </c>
      <c r="FZ193" s="2" t="s">
        <v>202</v>
      </c>
      <c r="GA193" s="2" t="s">
        <v>202</v>
      </c>
      <c r="GB193" s="2" t="s">
        <v>202</v>
      </c>
      <c r="GC193" s="2" t="s">
        <v>202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202</v>
      </c>
      <c r="GL193" s="2" t="s">
        <v>202</v>
      </c>
      <c r="GM193" s="2" t="s">
        <v>202</v>
      </c>
      <c r="GN193" s="2" t="s">
        <v>202</v>
      </c>
      <c r="GO193" s="2" t="s">
        <v>202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242</v>
      </c>
      <c r="GX193" s="2" t="s">
        <v>235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235</v>
      </c>
      <c r="HK193" s="2" t="s">
        <v>585</v>
      </c>
      <c r="HL193" s="2" t="s">
        <v>2227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202</v>
      </c>
      <c r="HV193" s="2" t="s">
        <v>202</v>
      </c>
      <c r="HW193" s="2" t="s">
        <v>202</v>
      </c>
      <c r="HX193" s="2" t="s">
        <v>202</v>
      </c>
      <c r="HY193" s="2" t="s">
        <v>202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202</v>
      </c>
      <c r="IH193" s="2" t="s">
        <v>202</v>
      </c>
      <c r="II193" s="2" t="s">
        <v>202</v>
      </c>
      <c r="IJ193" s="2" t="s">
        <v>202</v>
      </c>
      <c r="IK193" s="2" t="s">
        <v>202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202</v>
      </c>
      <c r="IT193" s="2" t="s">
        <v>202</v>
      </c>
      <c r="IU193" s="2" t="s">
        <v>202</v>
      </c>
      <c r="IV193" s="2" t="s">
        <v>202</v>
      </c>
      <c r="IW193" s="2" t="s">
        <v>202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202</v>
      </c>
      <c r="JF193" s="2" t="s">
        <v>202</v>
      </c>
      <c r="JG193" s="2" t="s">
        <v>202</v>
      </c>
      <c r="JH193" s="2" t="s">
        <v>202</v>
      </c>
      <c r="JI193" s="2" t="s">
        <v>202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242</v>
      </c>
      <c r="JR193" s="2" t="s">
        <v>235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202</v>
      </c>
      <c r="KD193" s="2" t="s">
        <v>202</v>
      </c>
      <c r="KE193" s="2" t="s">
        <v>202</v>
      </c>
      <c r="KF193" s="2" t="s">
        <v>202</v>
      </c>
      <c r="KG193" s="2" t="s">
        <v>202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253</v>
      </c>
      <c r="KP193" s="2" t="s">
        <v>235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253</v>
      </c>
      <c r="LB193" s="2" t="s">
        <v>235</v>
      </c>
      <c r="LC193" s="2" t="s">
        <v>202</v>
      </c>
      <c r="LD193" s="2" t="s">
        <v>202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212</v>
      </c>
      <c r="LN193" s="2" t="s">
        <v>235</v>
      </c>
      <c r="LO193" s="2" t="s">
        <v>643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253</v>
      </c>
      <c r="LZ193" s="2" t="s">
        <v>235</v>
      </c>
      <c r="MA193" s="2" t="s">
        <v>202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231</v>
      </c>
      <c r="ML193" s="2" t="s">
        <v>235</v>
      </c>
      <c r="MM193" s="2" t="s">
        <v>202</v>
      </c>
      <c r="MN193" s="2" t="s">
        <v>202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253</v>
      </c>
      <c r="MX193" s="2" t="s">
        <v>199</v>
      </c>
      <c r="MY193" s="2" t="s">
        <v>202</v>
      </c>
      <c r="MZ193" s="2" t="s">
        <v>202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212</v>
      </c>
      <c r="NJ193" s="2" t="s">
        <v>235</v>
      </c>
      <c r="NK193" s="2" t="s">
        <v>646</v>
      </c>
      <c r="NL193" s="2" t="s">
        <v>2229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202</v>
      </c>
      <c r="NV193" s="2" t="s">
        <v>202</v>
      </c>
      <c r="NW193" s="2" t="s">
        <v>202</v>
      </c>
      <c r="NX193" s="2" t="s">
        <v>202</v>
      </c>
      <c r="NY193" s="2" t="s">
        <v>202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253</v>
      </c>
      <c r="OH193" s="2" t="s">
        <v>235</v>
      </c>
      <c r="OI193" s="2" t="s">
        <v>202</v>
      </c>
      <c r="OJ193" s="2" t="s">
        <v>202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202</v>
      </c>
      <c r="OU193" s="2" t="s">
        <v>202</v>
      </c>
      <c r="OV193" s="2" t="s">
        <v>202</v>
      </c>
      <c r="OW193" s="2" t="s">
        <v>202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202</v>
      </c>
      <c r="PF193" s="2" t="s">
        <v>202</v>
      </c>
      <c r="PG193" s="2" t="s">
        <v>202</v>
      </c>
      <c r="PH193" s="2" t="s">
        <v>202</v>
      </c>
      <c r="PI193" s="2" t="s">
        <v>202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202</v>
      </c>
      <c r="PR193" s="2" t="s">
        <v>202</v>
      </c>
      <c r="PS193" s="2" t="s">
        <v>202</v>
      </c>
      <c r="PT193" s="2" t="s">
        <v>202</v>
      </c>
      <c r="PU193" s="2" t="s">
        <v>202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253</v>
      </c>
      <c r="QP193" s="2" t="s">
        <v>235</v>
      </c>
      <c r="QQ193" s="2" t="s">
        <v>202</v>
      </c>
      <c r="QR193" s="2" t="s">
        <v>202</v>
      </c>
      <c r="QS193" s="2" t="s">
        <v>214</v>
      </c>
      <c r="QT193" s="2" t="s">
        <v>202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2230</v>
      </c>
      <c r="B194" s="2" t="s">
        <v>191</v>
      </c>
      <c r="C194" s="2" t="s">
        <v>192</v>
      </c>
      <c r="D194" s="2" t="s">
        <v>1659</v>
      </c>
      <c r="E194" s="2" t="s">
        <v>2096</v>
      </c>
      <c r="F194" s="2" t="s">
        <v>1543</v>
      </c>
      <c r="G194" s="2" t="s">
        <v>1543</v>
      </c>
      <c r="H194" s="2" t="s">
        <v>1543</v>
      </c>
      <c r="I194" s="2" t="s">
        <v>2231</v>
      </c>
      <c r="J194" s="2" t="s">
        <v>197</v>
      </c>
      <c r="K194" s="2" t="s">
        <v>621</v>
      </c>
      <c r="L194" s="3">
        <v>57.99</v>
      </c>
      <c r="M194" s="3">
        <v>60.89</v>
      </c>
      <c r="N194" s="3">
        <v>99.99</v>
      </c>
      <c r="O194" s="2" t="s">
        <v>530</v>
      </c>
      <c r="P194" s="2" t="s">
        <v>1545</v>
      </c>
      <c r="Q194" s="2" t="s">
        <v>201</v>
      </c>
      <c r="R194" s="2" t="s">
        <v>16</v>
      </c>
      <c r="S194" s="2" t="s">
        <v>202</v>
      </c>
      <c r="T194" s="2" t="s">
        <v>202</v>
      </c>
      <c r="U194" s="2" t="s">
        <v>205</v>
      </c>
      <c r="V194" s="2" t="s">
        <v>1546</v>
      </c>
      <c r="W194" s="2" t="s">
        <v>202</v>
      </c>
      <c r="X194" s="2" t="s">
        <v>202</v>
      </c>
      <c r="Y194" s="2" t="s">
        <v>1112</v>
      </c>
      <c r="Z194" s="4">
        <v>99</v>
      </c>
      <c r="AA194" s="4">
        <f>=ROUNDDOWN(99,0)</f>
      </c>
      <c r="AB194" s="5">
        <v>1</v>
      </c>
      <c r="AC194" s="2" t="s">
        <v>202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/>
      <c r="AQ194" s="8"/>
      <c r="AR194" s="4">
        <v>2</v>
      </c>
      <c r="AS194" s="8">
        <v>115.98</v>
      </c>
      <c r="AT194" s="7">
        <v>-1</v>
      </c>
      <c r="AU194" s="7">
        <v>-1</v>
      </c>
      <c r="AV194" s="4" t="s">
        <v>202</v>
      </c>
      <c r="AW194" s="8" t="s">
        <v>202</v>
      </c>
      <c r="AX194" s="4">
        <v>8</v>
      </c>
      <c r="AY194" s="8">
        <v>568.32</v>
      </c>
      <c r="AZ194" s="7" t="s">
        <v>202</v>
      </c>
      <c r="BA194" s="7" t="s">
        <v>202</v>
      </c>
      <c r="BB194" s="7"/>
      <c r="BC194" s="4" t="s">
        <v>202</v>
      </c>
      <c r="BD194" s="8" t="s">
        <v>202</v>
      </c>
      <c r="BE194" s="4">
        <v>8</v>
      </c>
      <c r="BF194" s="8">
        <v>568.32</v>
      </c>
      <c r="BG194" s="7" t="s">
        <v>202</v>
      </c>
      <c r="BH194" s="7" t="s">
        <v>202</v>
      </c>
      <c r="BI194" s="7"/>
      <c r="BJ194" s="4"/>
      <c r="BK194" s="8"/>
      <c r="BL194" s="2" t="s">
        <v>1129</v>
      </c>
      <c r="BM194" s="7"/>
      <c r="BN194" s="7"/>
      <c r="BO194" s="4"/>
      <c r="BP194" s="8"/>
      <c r="BQ194" s="4">
        <v>2</v>
      </c>
      <c r="BR194" s="8">
        <v>115.98</v>
      </c>
      <c r="BS194" s="7">
        <v>-1</v>
      </c>
      <c r="BT194" s="7">
        <v>-1</v>
      </c>
      <c r="BU194" s="2" t="s">
        <v>212</v>
      </c>
      <c r="BV194" s="2" t="s">
        <v>199</v>
      </c>
      <c r="BW194" s="2" t="s">
        <v>202</v>
      </c>
      <c r="BX194" s="2" t="s">
        <v>202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202</v>
      </c>
      <c r="CH194" s="2" t="s">
        <v>202</v>
      </c>
      <c r="CI194" s="2" t="s">
        <v>202</v>
      </c>
      <c r="CJ194" s="2" t="s">
        <v>202</v>
      </c>
      <c r="CK194" s="2" t="s">
        <v>202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202</v>
      </c>
      <c r="CT194" s="2" t="s">
        <v>202</v>
      </c>
      <c r="CU194" s="2" t="s">
        <v>202</v>
      </c>
      <c r="CV194" s="2" t="s">
        <v>202</v>
      </c>
      <c r="CW194" s="2" t="s">
        <v>202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202</v>
      </c>
      <c r="DF194" s="2" t="s">
        <v>202</v>
      </c>
      <c r="DG194" s="2" t="s">
        <v>202</v>
      </c>
      <c r="DH194" s="2" t="s">
        <v>202</v>
      </c>
      <c r="DI194" s="2" t="s">
        <v>202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202</v>
      </c>
      <c r="DR194" s="2" t="s">
        <v>202</v>
      </c>
      <c r="DS194" s="2" t="s">
        <v>202</v>
      </c>
      <c r="DT194" s="2" t="s">
        <v>202</v>
      </c>
      <c r="DU194" s="2" t="s">
        <v>202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202</v>
      </c>
      <c r="ED194" s="2" t="s">
        <v>202</v>
      </c>
      <c r="EE194" s="2" t="s">
        <v>202</v>
      </c>
      <c r="EF194" s="2" t="s">
        <v>202</v>
      </c>
      <c r="EG194" s="2" t="s">
        <v>202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202</v>
      </c>
      <c r="EP194" s="2" t="s">
        <v>202</v>
      </c>
      <c r="EQ194" s="2" t="s">
        <v>202</v>
      </c>
      <c r="ER194" s="2" t="s">
        <v>202</v>
      </c>
      <c r="ES194" s="2" t="s">
        <v>202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202</v>
      </c>
      <c r="FB194" s="2" t="s">
        <v>202</v>
      </c>
      <c r="FC194" s="2" t="s">
        <v>202</v>
      </c>
      <c r="FD194" s="2" t="s">
        <v>202</v>
      </c>
      <c r="FE194" s="2" t="s">
        <v>202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202</v>
      </c>
      <c r="FN194" s="2" t="s">
        <v>202</v>
      </c>
      <c r="FO194" s="2" t="s">
        <v>202</v>
      </c>
      <c r="FP194" s="2" t="s">
        <v>202</v>
      </c>
      <c r="FQ194" s="2" t="s">
        <v>202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202</v>
      </c>
      <c r="FZ194" s="2" t="s">
        <v>202</v>
      </c>
      <c r="GA194" s="2" t="s">
        <v>202</v>
      </c>
      <c r="GB194" s="2" t="s">
        <v>202</v>
      </c>
      <c r="GC194" s="2" t="s">
        <v>202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202</v>
      </c>
      <c r="GL194" s="2" t="s">
        <v>202</v>
      </c>
      <c r="GM194" s="2" t="s">
        <v>202</v>
      </c>
      <c r="GN194" s="2" t="s">
        <v>202</v>
      </c>
      <c r="GO194" s="2" t="s">
        <v>202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202</v>
      </c>
      <c r="GX194" s="2" t="s">
        <v>202</v>
      </c>
      <c r="GY194" s="2" t="s">
        <v>202</v>
      </c>
      <c r="GZ194" s="2" t="s">
        <v>202</v>
      </c>
      <c r="HA194" s="2" t="s">
        <v>202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202</v>
      </c>
      <c r="HJ194" s="2" t="s">
        <v>202</v>
      </c>
      <c r="HK194" s="2" t="s">
        <v>202</v>
      </c>
      <c r="HL194" s="2" t="s">
        <v>202</v>
      </c>
      <c r="HM194" s="2" t="s">
        <v>202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202</v>
      </c>
      <c r="HV194" s="2" t="s">
        <v>202</v>
      </c>
      <c r="HW194" s="2" t="s">
        <v>202</v>
      </c>
      <c r="HX194" s="2" t="s">
        <v>202</v>
      </c>
      <c r="HY194" s="2" t="s">
        <v>202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202</v>
      </c>
      <c r="IH194" s="2" t="s">
        <v>202</v>
      </c>
      <c r="II194" s="2" t="s">
        <v>202</v>
      </c>
      <c r="IJ194" s="2" t="s">
        <v>202</v>
      </c>
      <c r="IK194" s="2" t="s">
        <v>202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202</v>
      </c>
      <c r="IT194" s="2" t="s">
        <v>202</v>
      </c>
      <c r="IU194" s="2" t="s">
        <v>202</v>
      </c>
      <c r="IV194" s="2" t="s">
        <v>202</v>
      </c>
      <c r="IW194" s="2" t="s">
        <v>202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202</v>
      </c>
      <c r="JF194" s="2" t="s">
        <v>202</v>
      </c>
      <c r="JG194" s="2" t="s">
        <v>202</v>
      </c>
      <c r="JH194" s="2" t="s">
        <v>202</v>
      </c>
      <c r="JI194" s="2" t="s">
        <v>202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202</v>
      </c>
      <c r="JR194" s="2" t="s">
        <v>202</v>
      </c>
      <c r="JS194" s="2" t="s">
        <v>202</v>
      </c>
      <c r="JT194" s="2" t="s">
        <v>202</v>
      </c>
      <c r="JU194" s="2" t="s">
        <v>202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202</v>
      </c>
      <c r="KD194" s="2" t="s">
        <v>202</v>
      </c>
      <c r="KE194" s="2" t="s">
        <v>202</v>
      </c>
      <c r="KF194" s="2" t="s">
        <v>202</v>
      </c>
      <c r="KG194" s="2" t="s">
        <v>202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202</v>
      </c>
      <c r="KP194" s="2" t="s">
        <v>202</v>
      </c>
      <c r="KQ194" s="2" t="s">
        <v>202</v>
      </c>
      <c r="KR194" s="2" t="s">
        <v>202</v>
      </c>
      <c r="KS194" s="2" t="s">
        <v>202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202</v>
      </c>
      <c r="LB194" s="2" t="s">
        <v>202</v>
      </c>
      <c r="LC194" s="2" t="s">
        <v>202</v>
      </c>
      <c r="LD194" s="2" t="s">
        <v>202</v>
      </c>
      <c r="LE194" s="2" t="s">
        <v>202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202</v>
      </c>
      <c r="LN194" s="2" t="s">
        <v>202</v>
      </c>
      <c r="LO194" s="2" t="s">
        <v>202</v>
      </c>
      <c r="LP194" s="2" t="s">
        <v>202</v>
      </c>
      <c r="LQ194" s="2" t="s">
        <v>202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202</v>
      </c>
      <c r="ML194" s="2" t="s">
        <v>202</v>
      </c>
      <c r="MM194" s="2" t="s">
        <v>202</v>
      </c>
      <c r="MN194" s="2" t="s">
        <v>202</v>
      </c>
      <c r="MO194" s="2" t="s">
        <v>202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202</v>
      </c>
      <c r="NK194" s="2" t="s">
        <v>202</v>
      </c>
      <c r="NL194" s="2" t="s">
        <v>202</v>
      </c>
      <c r="NM194" s="2" t="s">
        <v>202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202</v>
      </c>
      <c r="NV194" s="2" t="s">
        <v>202</v>
      </c>
      <c r="NW194" s="2" t="s">
        <v>202</v>
      </c>
      <c r="NX194" s="2" t="s">
        <v>202</v>
      </c>
      <c r="NY194" s="2" t="s">
        <v>202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202</v>
      </c>
      <c r="OU194" s="2" t="s">
        <v>202</v>
      </c>
      <c r="OV194" s="2" t="s">
        <v>202</v>
      </c>
      <c r="OW194" s="2" t="s">
        <v>202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202</v>
      </c>
      <c r="PF194" s="2" t="s">
        <v>202</v>
      </c>
      <c r="PG194" s="2" t="s">
        <v>202</v>
      </c>
      <c r="PH194" s="2" t="s">
        <v>202</v>
      </c>
      <c r="PI194" s="2" t="s">
        <v>202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202</v>
      </c>
      <c r="PR194" s="2" t="s">
        <v>202</v>
      </c>
      <c r="PS194" s="2" t="s">
        <v>202</v>
      </c>
      <c r="PT194" s="2" t="s">
        <v>202</v>
      </c>
      <c r="PU194" s="2" t="s">
        <v>202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202</v>
      </c>
      <c r="QP194" s="2" t="s">
        <v>202</v>
      </c>
      <c r="QQ194" s="2" t="s">
        <v>202</v>
      </c>
      <c r="QR194" s="2" t="s">
        <v>202</v>
      </c>
      <c r="QS194" s="2" t="s">
        <v>202</v>
      </c>
      <c r="QT194" s="2" t="s">
        <v>202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2232</v>
      </c>
      <c r="B195" s="2" t="s">
        <v>191</v>
      </c>
      <c r="C195" s="2" t="s">
        <v>192</v>
      </c>
      <c r="D195" s="2" t="s">
        <v>1659</v>
      </c>
      <c r="E195" s="2" t="s">
        <v>2096</v>
      </c>
      <c r="F195" s="2" t="s">
        <v>1543</v>
      </c>
      <c r="G195" s="2" t="s">
        <v>1543</v>
      </c>
      <c r="H195" s="2" t="s">
        <v>1543</v>
      </c>
      <c r="I195" s="2" t="s">
        <v>2231</v>
      </c>
      <c r="J195" s="2" t="s">
        <v>256</v>
      </c>
      <c r="K195" s="2" t="s">
        <v>621</v>
      </c>
      <c r="L195" s="3">
        <v>75.39</v>
      </c>
      <c r="M195" s="3">
        <v>79.16</v>
      </c>
      <c r="N195" s="3">
        <v>129.99</v>
      </c>
      <c r="O195" s="2" t="s">
        <v>530</v>
      </c>
      <c r="P195" s="2" t="s">
        <v>1545</v>
      </c>
      <c r="Q195" s="2" t="s">
        <v>201</v>
      </c>
      <c r="R195" s="2" t="s">
        <v>16</v>
      </c>
      <c r="S195" s="2" t="s">
        <v>202</v>
      </c>
      <c r="T195" s="2" t="s">
        <v>202</v>
      </c>
      <c r="U195" s="2" t="s">
        <v>205</v>
      </c>
      <c r="V195" s="2" t="s">
        <v>1546</v>
      </c>
      <c r="W195" s="2" t="s">
        <v>202</v>
      </c>
      <c r="X195" s="2" t="s">
        <v>202</v>
      </c>
      <c r="Y195" s="2" t="s">
        <v>1112</v>
      </c>
      <c r="Z195" s="4">
        <v>161</v>
      </c>
      <c r="AA195" s="4">
        <f>=ROUNDDOWN(161,0)</f>
      </c>
      <c r="AB195" s="5">
        <v>1</v>
      </c>
      <c r="AC195" s="2" t="s">
        <v>202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/>
      <c r="AQ195" s="8"/>
      <c r="AR195" s="4">
        <v>6</v>
      </c>
      <c r="AS195" s="8">
        <v>452.34</v>
      </c>
      <c r="AT195" s="7">
        <v>-1</v>
      </c>
      <c r="AU195" s="7">
        <v>-1</v>
      </c>
      <c r="AV195" s="4" t="s">
        <v>202</v>
      </c>
      <c r="AW195" s="8" t="s">
        <v>202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/>
      <c r="BC195" s="4" t="s">
        <v>202</v>
      </c>
      <c r="BD195" s="8" t="s">
        <v>202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/>
      <c r="BJ195" s="4"/>
      <c r="BK195" s="8"/>
      <c r="BL195" s="2" t="s">
        <v>1129</v>
      </c>
      <c r="BM195" s="7"/>
      <c r="BN195" s="7"/>
      <c r="BO195" s="4"/>
      <c r="BP195" s="8"/>
      <c r="BQ195" s="4">
        <v>6</v>
      </c>
      <c r="BR195" s="8">
        <v>452.34</v>
      </c>
      <c r="BS195" s="7">
        <v>-1</v>
      </c>
      <c r="BT195" s="7">
        <v>-1</v>
      </c>
      <c r="BU195" s="2" t="s">
        <v>212</v>
      </c>
      <c r="BV195" s="2" t="s">
        <v>199</v>
      </c>
      <c r="BW195" s="2" t="s">
        <v>202</v>
      </c>
      <c r="BX195" s="2" t="s">
        <v>202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202</v>
      </c>
      <c r="CH195" s="2" t="s">
        <v>202</v>
      </c>
      <c r="CI195" s="2" t="s">
        <v>202</v>
      </c>
      <c r="CJ195" s="2" t="s">
        <v>202</v>
      </c>
      <c r="CK195" s="2" t="s">
        <v>202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202</v>
      </c>
      <c r="CT195" s="2" t="s">
        <v>202</v>
      </c>
      <c r="CU195" s="2" t="s">
        <v>202</v>
      </c>
      <c r="CV195" s="2" t="s">
        <v>202</v>
      </c>
      <c r="CW195" s="2" t="s">
        <v>202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202</v>
      </c>
      <c r="DF195" s="2" t="s">
        <v>202</v>
      </c>
      <c r="DG195" s="2" t="s">
        <v>202</v>
      </c>
      <c r="DH195" s="2" t="s">
        <v>202</v>
      </c>
      <c r="DI195" s="2" t="s">
        <v>202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202</v>
      </c>
      <c r="DR195" s="2" t="s">
        <v>202</v>
      </c>
      <c r="DS195" s="2" t="s">
        <v>202</v>
      </c>
      <c r="DT195" s="2" t="s">
        <v>202</v>
      </c>
      <c r="DU195" s="2" t="s">
        <v>202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202</v>
      </c>
      <c r="ED195" s="2" t="s">
        <v>202</v>
      </c>
      <c r="EE195" s="2" t="s">
        <v>202</v>
      </c>
      <c r="EF195" s="2" t="s">
        <v>202</v>
      </c>
      <c r="EG195" s="2" t="s">
        <v>202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202</v>
      </c>
      <c r="EP195" s="2" t="s">
        <v>202</v>
      </c>
      <c r="EQ195" s="2" t="s">
        <v>202</v>
      </c>
      <c r="ER195" s="2" t="s">
        <v>202</v>
      </c>
      <c r="ES195" s="2" t="s">
        <v>202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202</v>
      </c>
      <c r="FB195" s="2" t="s">
        <v>202</v>
      </c>
      <c r="FC195" s="2" t="s">
        <v>202</v>
      </c>
      <c r="FD195" s="2" t="s">
        <v>202</v>
      </c>
      <c r="FE195" s="2" t="s">
        <v>202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202</v>
      </c>
      <c r="FN195" s="2" t="s">
        <v>202</v>
      </c>
      <c r="FO195" s="2" t="s">
        <v>202</v>
      </c>
      <c r="FP195" s="2" t="s">
        <v>202</v>
      </c>
      <c r="FQ195" s="2" t="s">
        <v>202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202</v>
      </c>
      <c r="FZ195" s="2" t="s">
        <v>202</v>
      </c>
      <c r="GA195" s="2" t="s">
        <v>202</v>
      </c>
      <c r="GB195" s="2" t="s">
        <v>202</v>
      </c>
      <c r="GC195" s="2" t="s">
        <v>202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202</v>
      </c>
      <c r="GL195" s="2" t="s">
        <v>202</v>
      </c>
      <c r="GM195" s="2" t="s">
        <v>202</v>
      </c>
      <c r="GN195" s="2" t="s">
        <v>202</v>
      </c>
      <c r="GO195" s="2" t="s">
        <v>202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202</v>
      </c>
      <c r="GX195" s="2" t="s">
        <v>202</v>
      </c>
      <c r="GY195" s="2" t="s">
        <v>202</v>
      </c>
      <c r="GZ195" s="2" t="s">
        <v>202</v>
      </c>
      <c r="HA195" s="2" t="s">
        <v>202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202</v>
      </c>
      <c r="HJ195" s="2" t="s">
        <v>202</v>
      </c>
      <c r="HK195" s="2" t="s">
        <v>202</v>
      </c>
      <c r="HL195" s="2" t="s">
        <v>202</v>
      </c>
      <c r="HM195" s="2" t="s">
        <v>202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202</v>
      </c>
      <c r="HV195" s="2" t="s">
        <v>202</v>
      </c>
      <c r="HW195" s="2" t="s">
        <v>202</v>
      </c>
      <c r="HX195" s="2" t="s">
        <v>202</v>
      </c>
      <c r="HY195" s="2" t="s">
        <v>202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202</v>
      </c>
      <c r="IH195" s="2" t="s">
        <v>202</v>
      </c>
      <c r="II195" s="2" t="s">
        <v>202</v>
      </c>
      <c r="IJ195" s="2" t="s">
        <v>202</v>
      </c>
      <c r="IK195" s="2" t="s">
        <v>202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202</v>
      </c>
      <c r="IT195" s="2" t="s">
        <v>202</v>
      </c>
      <c r="IU195" s="2" t="s">
        <v>202</v>
      </c>
      <c r="IV195" s="2" t="s">
        <v>202</v>
      </c>
      <c r="IW195" s="2" t="s">
        <v>202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202</v>
      </c>
      <c r="JF195" s="2" t="s">
        <v>202</v>
      </c>
      <c r="JG195" s="2" t="s">
        <v>202</v>
      </c>
      <c r="JH195" s="2" t="s">
        <v>202</v>
      </c>
      <c r="JI195" s="2" t="s">
        <v>202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202</v>
      </c>
      <c r="JR195" s="2" t="s">
        <v>202</v>
      </c>
      <c r="JS195" s="2" t="s">
        <v>202</v>
      </c>
      <c r="JT195" s="2" t="s">
        <v>202</v>
      </c>
      <c r="JU195" s="2" t="s">
        <v>202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202</v>
      </c>
      <c r="KD195" s="2" t="s">
        <v>202</v>
      </c>
      <c r="KE195" s="2" t="s">
        <v>202</v>
      </c>
      <c r="KF195" s="2" t="s">
        <v>202</v>
      </c>
      <c r="KG195" s="2" t="s">
        <v>202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202</v>
      </c>
      <c r="KP195" s="2" t="s">
        <v>202</v>
      </c>
      <c r="KQ195" s="2" t="s">
        <v>202</v>
      </c>
      <c r="KR195" s="2" t="s">
        <v>202</v>
      </c>
      <c r="KS195" s="2" t="s">
        <v>202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202</v>
      </c>
      <c r="LB195" s="2" t="s">
        <v>202</v>
      </c>
      <c r="LC195" s="2" t="s">
        <v>202</v>
      </c>
      <c r="LD195" s="2" t="s">
        <v>202</v>
      </c>
      <c r="LE195" s="2" t="s">
        <v>202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202</v>
      </c>
      <c r="LN195" s="2" t="s">
        <v>202</v>
      </c>
      <c r="LO195" s="2" t="s">
        <v>202</v>
      </c>
      <c r="LP195" s="2" t="s">
        <v>202</v>
      </c>
      <c r="LQ195" s="2" t="s">
        <v>202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202</v>
      </c>
      <c r="ML195" s="2" t="s">
        <v>202</v>
      </c>
      <c r="MM195" s="2" t="s">
        <v>202</v>
      </c>
      <c r="MN195" s="2" t="s">
        <v>202</v>
      </c>
      <c r="MO195" s="2" t="s">
        <v>202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202</v>
      </c>
      <c r="NV195" s="2" t="s">
        <v>202</v>
      </c>
      <c r="NW195" s="2" t="s">
        <v>202</v>
      </c>
      <c r="NX195" s="2" t="s">
        <v>202</v>
      </c>
      <c r="NY195" s="2" t="s">
        <v>202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202</v>
      </c>
      <c r="OU195" s="2" t="s">
        <v>202</v>
      </c>
      <c r="OV195" s="2" t="s">
        <v>202</v>
      </c>
      <c r="OW195" s="2" t="s">
        <v>202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202</v>
      </c>
      <c r="PF195" s="2" t="s">
        <v>202</v>
      </c>
      <c r="PG195" s="2" t="s">
        <v>202</v>
      </c>
      <c r="PH195" s="2" t="s">
        <v>202</v>
      </c>
      <c r="PI195" s="2" t="s">
        <v>202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202</v>
      </c>
      <c r="PR195" s="2" t="s">
        <v>202</v>
      </c>
      <c r="PS195" s="2" t="s">
        <v>202</v>
      </c>
      <c r="PT195" s="2" t="s">
        <v>202</v>
      </c>
      <c r="PU195" s="2" t="s">
        <v>202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202</v>
      </c>
      <c r="QP195" s="2" t="s">
        <v>202</v>
      </c>
      <c r="QQ195" s="2" t="s">
        <v>202</v>
      </c>
      <c r="QR195" s="2" t="s">
        <v>202</v>
      </c>
      <c r="QS195" s="2" t="s">
        <v>202</v>
      </c>
      <c r="QT195" s="2" t="s">
        <v>202</v>
      </c>
      <c r="QU195" s="4">
        <v>161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2233</v>
      </c>
      <c r="B196" s="2" t="s">
        <v>191</v>
      </c>
      <c r="C196" s="2" t="s">
        <v>192</v>
      </c>
      <c r="D196" s="2" t="s">
        <v>1659</v>
      </c>
      <c r="E196" s="2" t="s">
        <v>2096</v>
      </c>
      <c r="F196" s="2" t="s">
        <v>2234</v>
      </c>
      <c r="G196" s="2" t="s">
        <v>202</v>
      </c>
      <c r="H196" s="2" t="s">
        <v>202</v>
      </c>
      <c r="I196" s="2" t="s">
        <v>2152</v>
      </c>
      <c r="J196" s="2" t="s">
        <v>197</v>
      </c>
      <c r="K196" s="2" t="s">
        <v>1308</v>
      </c>
      <c r="L196" s="3">
        <v>48</v>
      </c>
      <c r="M196" s="3">
        <v>50.4</v>
      </c>
      <c r="N196" s="3">
        <v>99.99</v>
      </c>
      <c r="O196" s="2" t="s">
        <v>1644</v>
      </c>
      <c r="P196" s="2" t="s">
        <v>394</v>
      </c>
      <c r="Q196" s="2" t="s">
        <v>201</v>
      </c>
      <c r="R196" s="2" t="s">
        <v>202</v>
      </c>
      <c r="S196" s="2" t="s">
        <v>2235</v>
      </c>
      <c r="T196" s="2" t="s">
        <v>202</v>
      </c>
      <c r="U196" s="2" t="s">
        <v>202</v>
      </c>
      <c r="V196" s="2" t="s">
        <v>1150</v>
      </c>
      <c r="W196" s="2" t="s">
        <v>703</v>
      </c>
      <c r="X196" s="2" t="s">
        <v>202</v>
      </c>
      <c r="Y196" s="2" t="s">
        <v>576</v>
      </c>
      <c r="Z196" s="4"/>
      <c r="AA196" s="4">
        <f>=ROUNDDOWN({0},0)</f>
      </c>
      <c r="AB196" s="5"/>
      <c r="AC196" s="2" t="s">
        <v>202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202</v>
      </c>
      <c r="BM196" s="7"/>
      <c r="BN196" s="7"/>
      <c r="BO196" s="4"/>
      <c r="BP196" s="8"/>
      <c r="BQ196" s="4"/>
      <c r="BR196" s="8"/>
      <c r="BS196" s="7"/>
      <c r="BT196" s="7"/>
      <c r="BU196" s="2" t="s">
        <v>212</v>
      </c>
      <c r="BV196" s="2" t="s">
        <v>235</v>
      </c>
      <c r="BW196" s="2" t="s">
        <v>202</v>
      </c>
      <c r="BX196" s="2" t="s">
        <v>2236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253</v>
      </c>
      <c r="CH196" s="2" t="s">
        <v>235</v>
      </c>
      <c r="CI196" s="2" t="s">
        <v>202</v>
      </c>
      <c r="CJ196" s="2" t="s">
        <v>202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253</v>
      </c>
      <c r="CT196" s="2" t="s">
        <v>235</v>
      </c>
      <c r="CU196" s="2" t="s">
        <v>202</v>
      </c>
      <c r="CV196" s="2" t="s">
        <v>202</v>
      </c>
      <c r="CW196" s="2" t="s">
        <v>214</v>
      </c>
      <c r="CX196" s="2" t="s">
        <v>202</v>
      </c>
      <c r="CY196" s="4"/>
      <c r="CZ196" s="8"/>
      <c r="DA196" s="4"/>
      <c r="DB196" s="8"/>
      <c r="DC196" s="7"/>
      <c r="DD196" s="7"/>
      <c r="DE196" s="2" t="s">
        <v>212</v>
      </c>
      <c r="DF196" s="2" t="s">
        <v>235</v>
      </c>
      <c r="DG196" s="2" t="s">
        <v>585</v>
      </c>
      <c r="DH196" s="2" t="s">
        <v>2185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235</v>
      </c>
      <c r="DS196" s="2" t="s">
        <v>585</v>
      </c>
      <c r="DT196" s="2" t="s">
        <v>1370</v>
      </c>
      <c r="DU196" s="2" t="s">
        <v>214</v>
      </c>
      <c r="DV196" s="2" t="s">
        <v>202</v>
      </c>
      <c r="DW196" s="4"/>
      <c r="DX196" s="8"/>
      <c r="DY196" s="4"/>
      <c r="DZ196" s="8"/>
      <c r="EA196" s="7"/>
      <c r="EB196" s="7"/>
      <c r="EC196" s="2" t="s">
        <v>212</v>
      </c>
      <c r="ED196" s="2" t="s">
        <v>235</v>
      </c>
      <c r="EE196" s="2" t="s">
        <v>585</v>
      </c>
      <c r="EF196" s="2" t="s">
        <v>1393</v>
      </c>
      <c r="EG196" s="2" t="s">
        <v>214</v>
      </c>
      <c r="EH196" s="2" t="s">
        <v>202</v>
      </c>
      <c r="EI196" s="4"/>
      <c r="EJ196" s="8"/>
      <c r="EK196" s="4"/>
      <c r="EL196" s="8"/>
      <c r="EM196" s="7"/>
      <c r="EN196" s="7"/>
      <c r="EO196" s="2" t="s">
        <v>212</v>
      </c>
      <c r="EP196" s="2" t="s">
        <v>235</v>
      </c>
      <c r="EQ196" s="2" t="s">
        <v>585</v>
      </c>
      <c r="ER196" s="2" t="s">
        <v>1371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235</v>
      </c>
      <c r="FC196" s="2" t="s">
        <v>585</v>
      </c>
      <c r="FD196" s="2" t="s">
        <v>1353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242</v>
      </c>
      <c r="FN196" s="2" t="s">
        <v>235</v>
      </c>
      <c r="FO196" s="2" t="s">
        <v>202</v>
      </c>
      <c r="FP196" s="2" t="s">
        <v>202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202</v>
      </c>
      <c r="FZ196" s="2" t="s">
        <v>202</v>
      </c>
      <c r="GA196" s="2" t="s">
        <v>202</v>
      </c>
      <c r="GB196" s="2" t="s">
        <v>202</v>
      </c>
      <c r="GC196" s="2" t="s">
        <v>202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202</v>
      </c>
      <c r="GL196" s="2" t="s">
        <v>202</v>
      </c>
      <c r="GM196" s="2" t="s">
        <v>202</v>
      </c>
      <c r="GN196" s="2" t="s">
        <v>202</v>
      </c>
      <c r="GO196" s="2" t="s">
        <v>202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242</v>
      </c>
      <c r="GX196" s="2" t="s">
        <v>235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212</v>
      </c>
      <c r="HJ196" s="2" t="s">
        <v>235</v>
      </c>
      <c r="HK196" s="2" t="s">
        <v>585</v>
      </c>
      <c r="HL196" s="2" t="s">
        <v>1370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202</v>
      </c>
      <c r="HV196" s="2" t="s">
        <v>202</v>
      </c>
      <c r="HW196" s="2" t="s">
        <v>202</v>
      </c>
      <c r="HX196" s="2" t="s">
        <v>202</v>
      </c>
      <c r="HY196" s="2" t="s">
        <v>202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202</v>
      </c>
      <c r="IH196" s="2" t="s">
        <v>202</v>
      </c>
      <c r="II196" s="2" t="s">
        <v>202</v>
      </c>
      <c r="IJ196" s="2" t="s">
        <v>202</v>
      </c>
      <c r="IK196" s="2" t="s">
        <v>202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202</v>
      </c>
      <c r="IT196" s="2" t="s">
        <v>202</v>
      </c>
      <c r="IU196" s="2" t="s">
        <v>202</v>
      </c>
      <c r="IV196" s="2" t="s">
        <v>202</v>
      </c>
      <c r="IW196" s="2" t="s">
        <v>202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202</v>
      </c>
      <c r="JF196" s="2" t="s">
        <v>202</v>
      </c>
      <c r="JG196" s="2" t="s">
        <v>202</v>
      </c>
      <c r="JH196" s="2" t="s">
        <v>202</v>
      </c>
      <c r="JI196" s="2" t="s">
        <v>202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242</v>
      </c>
      <c r="JR196" s="2" t="s">
        <v>235</v>
      </c>
      <c r="JS196" s="2" t="s">
        <v>202</v>
      </c>
      <c r="JT196" s="2" t="s">
        <v>202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202</v>
      </c>
      <c r="KD196" s="2" t="s">
        <v>202</v>
      </c>
      <c r="KE196" s="2" t="s">
        <v>202</v>
      </c>
      <c r="KF196" s="2" t="s">
        <v>202</v>
      </c>
      <c r="KG196" s="2" t="s">
        <v>202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253</v>
      </c>
      <c r="KP196" s="2" t="s">
        <v>235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253</v>
      </c>
      <c r="LB196" s="2" t="s">
        <v>235</v>
      </c>
      <c r="LC196" s="2" t="s">
        <v>202</v>
      </c>
      <c r="LD196" s="2" t="s">
        <v>202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212</v>
      </c>
      <c r="LN196" s="2" t="s">
        <v>235</v>
      </c>
      <c r="LO196" s="2" t="s">
        <v>643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235</v>
      </c>
      <c r="MA196" s="2" t="s">
        <v>1361</v>
      </c>
      <c r="MB196" s="2" t="s">
        <v>202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231</v>
      </c>
      <c r="ML196" s="2" t="s">
        <v>235</v>
      </c>
      <c r="MM196" s="2" t="s">
        <v>202</v>
      </c>
      <c r="MN196" s="2" t="s">
        <v>202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253</v>
      </c>
      <c r="MX196" s="2" t="s">
        <v>199</v>
      </c>
      <c r="MY196" s="2" t="s">
        <v>202</v>
      </c>
      <c r="MZ196" s="2" t="s">
        <v>202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212</v>
      </c>
      <c r="NJ196" s="2" t="s">
        <v>235</v>
      </c>
      <c r="NK196" s="2" t="s">
        <v>646</v>
      </c>
      <c r="NL196" s="2" t="s">
        <v>1353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202</v>
      </c>
      <c r="NV196" s="2" t="s">
        <v>202</v>
      </c>
      <c r="NW196" s="2" t="s">
        <v>202</v>
      </c>
      <c r="NX196" s="2" t="s">
        <v>202</v>
      </c>
      <c r="NY196" s="2" t="s">
        <v>202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253</v>
      </c>
      <c r="OH196" s="2" t="s">
        <v>235</v>
      </c>
      <c r="OI196" s="2" t="s">
        <v>202</v>
      </c>
      <c r="OJ196" s="2" t="s">
        <v>202</v>
      </c>
      <c r="OK196" s="2" t="s">
        <v>214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202</v>
      </c>
      <c r="OU196" s="2" t="s">
        <v>202</v>
      </c>
      <c r="OV196" s="2" t="s">
        <v>202</v>
      </c>
      <c r="OW196" s="2" t="s">
        <v>202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202</v>
      </c>
      <c r="PF196" s="2" t="s">
        <v>202</v>
      </c>
      <c r="PG196" s="2" t="s">
        <v>202</v>
      </c>
      <c r="PH196" s="2" t="s">
        <v>202</v>
      </c>
      <c r="PI196" s="2" t="s">
        <v>202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212</v>
      </c>
      <c r="PR196" s="2" t="s">
        <v>235</v>
      </c>
      <c r="PS196" s="2" t="s">
        <v>602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253</v>
      </c>
      <c r="QP196" s="2" t="s">
        <v>235</v>
      </c>
      <c r="QQ196" s="2" t="s">
        <v>202</v>
      </c>
      <c r="QR196" s="2" t="s">
        <v>202</v>
      </c>
      <c r="QS196" s="2" t="s">
        <v>214</v>
      </c>
      <c r="QT196" s="2" t="s">
        <v>202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2237</v>
      </c>
      <c r="B197" s="2" t="s">
        <v>191</v>
      </c>
      <c r="C197" s="2" t="s">
        <v>192</v>
      </c>
      <c r="D197" s="2" t="s">
        <v>1659</v>
      </c>
      <c r="E197" s="2" t="s">
        <v>2096</v>
      </c>
      <c r="F197" s="2" t="s">
        <v>1549</v>
      </c>
      <c r="G197" s="2" t="s">
        <v>202</v>
      </c>
      <c r="H197" s="2" t="s">
        <v>202</v>
      </c>
      <c r="I197" s="2" t="s">
        <v>2184</v>
      </c>
      <c r="J197" s="2" t="s">
        <v>197</v>
      </c>
      <c r="K197" s="2" t="s">
        <v>1550</v>
      </c>
      <c r="L197" s="3">
        <v>49</v>
      </c>
      <c r="M197" s="3">
        <v>51.44</v>
      </c>
      <c r="N197" s="3">
        <v>99.99</v>
      </c>
      <c r="O197" s="2" t="s">
        <v>530</v>
      </c>
      <c r="P197" s="2" t="s">
        <v>394</v>
      </c>
      <c r="Q197" s="2" t="s">
        <v>201</v>
      </c>
      <c r="R197" s="2" t="s">
        <v>202</v>
      </c>
      <c r="S197" s="2" t="s">
        <v>1551</v>
      </c>
      <c r="T197" s="2" t="s">
        <v>202</v>
      </c>
      <c r="U197" s="2" t="s">
        <v>202</v>
      </c>
      <c r="V197" s="2" t="s">
        <v>1150</v>
      </c>
      <c r="W197" s="2" t="s">
        <v>702</v>
      </c>
      <c r="X197" s="2" t="s">
        <v>1552</v>
      </c>
      <c r="Y197" s="2" t="s">
        <v>576</v>
      </c>
      <c r="Z197" s="4"/>
      <c r="AA197" s="4">
        <f>=ROUNDDOWN({0},0)</f>
      </c>
      <c r="AB197" s="5"/>
      <c r="AC197" s="2" t="s">
        <v>202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</v>
      </c>
      <c r="AS197" s="8">
        <v>51.99</v>
      </c>
      <c r="AT197" s="7">
        <v>-1</v>
      </c>
      <c r="AU197" s="7">
        <v>-1</v>
      </c>
      <c r="AV197" s="4" t="s">
        <v>202</v>
      </c>
      <c r="AW197" s="8" t="s">
        <v>202</v>
      </c>
      <c r="AX197" s="4">
        <v>4</v>
      </c>
      <c r="AY197" s="8">
        <v>255.73</v>
      </c>
      <c r="AZ197" s="7" t="s">
        <v>202</v>
      </c>
      <c r="BA197" s="7" t="s">
        <v>202</v>
      </c>
      <c r="BB197" s="7"/>
      <c r="BC197" s="4" t="s">
        <v>202</v>
      </c>
      <c r="BD197" s="8" t="s">
        <v>202</v>
      </c>
      <c r="BE197" s="4">
        <v>4</v>
      </c>
      <c r="BF197" s="8">
        <v>255.73</v>
      </c>
      <c r="BG197" s="7" t="s">
        <v>202</v>
      </c>
      <c r="BH197" s="7" t="s">
        <v>202</v>
      </c>
      <c r="BI197" s="7"/>
      <c r="BJ197" s="4"/>
      <c r="BK197" s="8"/>
      <c r="BL197" s="2" t="s">
        <v>17</v>
      </c>
      <c r="BM197" s="7"/>
      <c r="BN197" s="7"/>
      <c r="BO197" s="4"/>
      <c r="BP197" s="8"/>
      <c r="BQ197" s="4"/>
      <c r="BR197" s="8"/>
      <c r="BS197" s="7"/>
      <c r="BT197" s="7"/>
      <c r="BU197" s="2" t="s">
        <v>1055</v>
      </c>
      <c r="BV197" s="2" t="s">
        <v>235</v>
      </c>
      <c r="BW197" s="2" t="s">
        <v>202</v>
      </c>
      <c r="BX197" s="2" t="s">
        <v>1553</v>
      </c>
      <c r="BY197" s="2" t="s">
        <v>214</v>
      </c>
      <c r="BZ197" s="2" t="s">
        <v>202</v>
      </c>
      <c r="CA197" s="4"/>
      <c r="CB197" s="8"/>
      <c r="CC197" s="4">
        <v>1</v>
      </c>
      <c r="CD197" s="8">
        <v>51.99</v>
      </c>
      <c r="CE197" s="7">
        <v>-1</v>
      </c>
      <c r="CF197" s="7">
        <v>-1</v>
      </c>
      <c r="CG197" s="2" t="s">
        <v>212</v>
      </c>
      <c r="CH197" s="2" t="s">
        <v>235</v>
      </c>
      <c r="CI197" s="2" t="s">
        <v>284</v>
      </c>
      <c r="CJ197" s="2" t="s">
        <v>663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235</v>
      </c>
      <c r="CU197" s="2" t="s">
        <v>435</v>
      </c>
      <c r="CV197" s="2" t="s">
        <v>328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235</v>
      </c>
      <c r="DG197" s="2" t="s">
        <v>585</v>
      </c>
      <c r="DH197" s="2" t="s">
        <v>2238</v>
      </c>
      <c r="DI197" s="2" t="s">
        <v>509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235</v>
      </c>
      <c r="DS197" s="2" t="s">
        <v>585</v>
      </c>
      <c r="DT197" s="2" t="s">
        <v>1567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235</v>
      </c>
      <c r="EE197" s="2" t="s">
        <v>585</v>
      </c>
      <c r="EF197" s="2" t="s">
        <v>1822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235</v>
      </c>
      <c r="EQ197" s="2" t="s">
        <v>585</v>
      </c>
      <c r="ER197" s="2" t="s">
        <v>2239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235</v>
      </c>
      <c r="FC197" s="2" t="s">
        <v>585</v>
      </c>
      <c r="FD197" s="2" t="s">
        <v>628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235</v>
      </c>
      <c r="FO197" s="2" t="s">
        <v>296</v>
      </c>
      <c r="FP197" s="2" t="s">
        <v>202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235</v>
      </c>
      <c r="GA197" s="2" t="s">
        <v>448</v>
      </c>
      <c r="GB197" s="2" t="s">
        <v>216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253</v>
      </c>
      <c r="GL197" s="2" t="s">
        <v>235</v>
      </c>
      <c r="GM197" s="2" t="s">
        <v>202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253</v>
      </c>
      <c r="GX197" s="2" t="s">
        <v>235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212</v>
      </c>
      <c r="HJ197" s="2" t="s">
        <v>235</v>
      </c>
      <c r="HK197" s="2" t="s">
        <v>585</v>
      </c>
      <c r="HL197" s="2" t="s">
        <v>2240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404</v>
      </c>
      <c r="HV197" s="2" t="s">
        <v>235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253</v>
      </c>
      <c r="IH197" s="2" t="s">
        <v>235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235</v>
      </c>
      <c r="IU197" s="2" t="s">
        <v>486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253</v>
      </c>
      <c r="JF197" s="2" t="s">
        <v>235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242</v>
      </c>
      <c r="JR197" s="2" t="s">
        <v>235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202</v>
      </c>
      <c r="KD197" s="2" t="s">
        <v>202</v>
      </c>
      <c r="KE197" s="2" t="s">
        <v>202</v>
      </c>
      <c r="KF197" s="2" t="s">
        <v>202</v>
      </c>
      <c r="KG197" s="2" t="s">
        <v>202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212</v>
      </c>
      <c r="KP197" s="2" t="s">
        <v>235</v>
      </c>
      <c r="KQ197" s="2" t="s">
        <v>1863</v>
      </c>
      <c r="KR197" s="2" t="s">
        <v>719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404</v>
      </c>
      <c r="LB197" s="2" t="s">
        <v>235</v>
      </c>
      <c r="LC197" s="2" t="s">
        <v>202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212</v>
      </c>
      <c r="LN197" s="2" t="s">
        <v>235</v>
      </c>
      <c r="LO197" s="2" t="s">
        <v>643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235</v>
      </c>
      <c r="MA197" s="2" t="s">
        <v>1361</v>
      </c>
      <c r="MB197" s="2" t="s">
        <v>2168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231</v>
      </c>
      <c r="ML197" s="2" t="s">
        <v>235</v>
      </c>
      <c r="MM197" s="2" t="s">
        <v>202</v>
      </c>
      <c r="MN197" s="2" t="s">
        <v>202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253</v>
      </c>
      <c r="MX197" s="2" t="s">
        <v>235</v>
      </c>
      <c r="MY197" s="2" t="s">
        <v>202</v>
      </c>
      <c r="MZ197" s="2" t="s">
        <v>202</v>
      </c>
      <c r="NA197" s="2" t="s">
        <v>214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212</v>
      </c>
      <c r="NJ197" s="2" t="s">
        <v>250</v>
      </c>
      <c r="NK197" s="2" t="s">
        <v>646</v>
      </c>
      <c r="NL197" s="2" t="s">
        <v>2241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202</v>
      </c>
      <c r="NV197" s="2" t="s">
        <v>202</v>
      </c>
      <c r="NW197" s="2" t="s">
        <v>202</v>
      </c>
      <c r="NX197" s="2" t="s">
        <v>202</v>
      </c>
      <c r="NY197" s="2" t="s">
        <v>202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253</v>
      </c>
      <c r="OH197" s="2" t="s">
        <v>235</v>
      </c>
      <c r="OI197" s="2" t="s">
        <v>202</v>
      </c>
      <c r="OJ197" s="2" t="s">
        <v>202</v>
      </c>
      <c r="OK197" s="2" t="s">
        <v>214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202</v>
      </c>
      <c r="PF197" s="2" t="s">
        <v>202</v>
      </c>
      <c r="PG197" s="2" t="s">
        <v>202</v>
      </c>
      <c r="PH197" s="2" t="s">
        <v>202</v>
      </c>
      <c r="PI197" s="2" t="s">
        <v>202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212</v>
      </c>
      <c r="PR197" s="2" t="s">
        <v>235</v>
      </c>
      <c r="PS197" s="2" t="s">
        <v>602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235</v>
      </c>
      <c r="QQ197" s="2" t="s">
        <v>1676</v>
      </c>
      <c r="QR197" s="2" t="s">
        <v>983</v>
      </c>
      <c r="QS197" s="2" t="s">
        <v>214</v>
      </c>
      <c r="QT197" s="2" t="s">
        <v>202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2242</v>
      </c>
      <c r="B198" s="2" t="s">
        <v>191</v>
      </c>
      <c r="C198" s="2" t="s">
        <v>192</v>
      </c>
      <c r="D198" s="2" t="s">
        <v>1659</v>
      </c>
      <c r="E198" s="2" t="s">
        <v>2096</v>
      </c>
      <c r="F198" s="2" t="s">
        <v>1549</v>
      </c>
      <c r="G198" s="2" t="s">
        <v>202</v>
      </c>
      <c r="H198" s="2" t="s">
        <v>202</v>
      </c>
      <c r="I198" s="2" t="s">
        <v>2184</v>
      </c>
      <c r="J198" s="2" t="s">
        <v>1376</v>
      </c>
      <c r="K198" s="2" t="s">
        <v>1550</v>
      </c>
      <c r="L198" s="3">
        <v>65</v>
      </c>
      <c r="M198" s="3">
        <v>68.24</v>
      </c>
      <c r="N198" s="3">
        <v>129.99</v>
      </c>
      <c r="O198" s="2" t="s">
        <v>530</v>
      </c>
      <c r="P198" s="2" t="s">
        <v>394</v>
      </c>
      <c r="Q198" s="2" t="s">
        <v>201</v>
      </c>
      <c r="R198" s="2" t="s">
        <v>202</v>
      </c>
      <c r="S198" s="2" t="s">
        <v>1551</v>
      </c>
      <c r="T198" s="2" t="s">
        <v>202</v>
      </c>
      <c r="U198" s="2" t="s">
        <v>202</v>
      </c>
      <c r="V198" s="2" t="s">
        <v>1150</v>
      </c>
      <c r="W198" s="2" t="s">
        <v>702</v>
      </c>
      <c r="X198" s="2" t="s">
        <v>1552</v>
      </c>
      <c r="Y198" s="2" t="s">
        <v>576</v>
      </c>
      <c r="Z198" s="4"/>
      <c r="AA198" s="4">
        <f>=ROUNDDOWN({0},0)</f>
      </c>
      <c r="AB198" s="5"/>
      <c r="AC198" s="2" t="s">
        <v>202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>
        <v>3</v>
      </c>
      <c r="AS198" s="8">
        <v>203.74</v>
      </c>
      <c r="AT198" s="7">
        <v>-1</v>
      </c>
      <c r="AU198" s="7">
        <v>-1</v>
      </c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/>
      <c r="BJ198" s="4"/>
      <c r="BK198" s="8"/>
      <c r="BL198" s="2" t="s">
        <v>1873</v>
      </c>
      <c r="BM198" s="7"/>
      <c r="BN198" s="7"/>
      <c r="BO198" s="4"/>
      <c r="BP198" s="8"/>
      <c r="BQ198" s="4"/>
      <c r="BR198" s="8"/>
      <c r="BS198" s="7"/>
      <c r="BT198" s="7"/>
      <c r="BU198" s="2" t="s">
        <v>1055</v>
      </c>
      <c r="BV198" s="2" t="s">
        <v>235</v>
      </c>
      <c r="BW198" s="2" t="s">
        <v>202</v>
      </c>
      <c r="BX198" s="2" t="s">
        <v>1553</v>
      </c>
      <c r="BY198" s="2" t="s">
        <v>214</v>
      </c>
      <c r="BZ198" s="2" t="s">
        <v>202</v>
      </c>
      <c r="CA198" s="4"/>
      <c r="CB198" s="8"/>
      <c r="CC198" s="4">
        <v>1</v>
      </c>
      <c r="CD198" s="8">
        <v>68.89</v>
      </c>
      <c r="CE198" s="7">
        <v>-1</v>
      </c>
      <c r="CF198" s="7">
        <v>-1</v>
      </c>
      <c r="CG198" s="2" t="s">
        <v>212</v>
      </c>
      <c r="CH198" s="2" t="s">
        <v>235</v>
      </c>
      <c r="CI198" s="2" t="s">
        <v>284</v>
      </c>
      <c r="CJ198" s="2" t="s">
        <v>1431</v>
      </c>
      <c r="CK198" s="2" t="s">
        <v>214</v>
      </c>
      <c r="CL198" s="2" t="s">
        <v>202</v>
      </c>
      <c r="CM198" s="4"/>
      <c r="CN198" s="8"/>
      <c r="CO198" s="4">
        <v>1</v>
      </c>
      <c r="CP198" s="8">
        <v>71.11</v>
      </c>
      <c r="CQ198" s="7">
        <v>-1</v>
      </c>
      <c r="CR198" s="7">
        <v>-1</v>
      </c>
      <c r="CS198" s="2" t="s">
        <v>212</v>
      </c>
      <c r="CT198" s="2" t="s">
        <v>235</v>
      </c>
      <c r="CU198" s="2" t="s">
        <v>435</v>
      </c>
      <c r="CV198" s="2" t="s">
        <v>297</v>
      </c>
      <c r="CW198" s="2" t="s">
        <v>214</v>
      </c>
      <c r="CX198" s="2" t="s">
        <v>202</v>
      </c>
      <c r="CY198" s="4"/>
      <c r="CZ198" s="8"/>
      <c r="DA198" s="4">
        <v>1</v>
      </c>
      <c r="DB198" s="8">
        <v>63.74</v>
      </c>
      <c r="DC198" s="7">
        <v>-1</v>
      </c>
      <c r="DD198" s="7">
        <v>-1</v>
      </c>
      <c r="DE198" s="2" t="s">
        <v>212</v>
      </c>
      <c r="DF198" s="2" t="s">
        <v>235</v>
      </c>
      <c r="DG198" s="2" t="s">
        <v>585</v>
      </c>
      <c r="DH198" s="2" t="s">
        <v>2243</v>
      </c>
      <c r="DI198" s="2" t="s">
        <v>509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235</v>
      </c>
      <c r="DS198" s="2" t="s">
        <v>585</v>
      </c>
      <c r="DT198" s="2" t="s">
        <v>2244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235</v>
      </c>
      <c r="EE198" s="2" t="s">
        <v>585</v>
      </c>
      <c r="EF198" s="2" t="s">
        <v>2245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235</v>
      </c>
      <c r="EQ198" s="2" t="s">
        <v>585</v>
      </c>
      <c r="ER198" s="2" t="s">
        <v>1558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235</v>
      </c>
      <c r="FC198" s="2" t="s">
        <v>585</v>
      </c>
      <c r="FD198" s="2" t="s">
        <v>2223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235</v>
      </c>
      <c r="FO198" s="2" t="s">
        <v>296</v>
      </c>
      <c r="FP198" s="2" t="s">
        <v>2246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235</v>
      </c>
      <c r="GA198" s="2" t="s">
        <v>448</v>
      </c>
      <c r="GB198" s="2" t="s">
        <v>1088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253</v>
      </c>
      <c r="GL198" s="2" t="s">
        <v>235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253</v>
      </c>
      <c r="GX198" s="2" t="s">
        <v>235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212</v>
      </c>
      <c r="HJ198" s="2" t="s">
        <v>235</v>
      </c>
      <c r="HK198" s="2" t="s">
        <v>585</v>
      </c>
      <c r="HL198" s="2" t="s">
        <v>1561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404</v>
      </c>
      <c r="HV198" s="2" t="s">
        <v>235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253</v>
      </c>
      <c r="IH198" s="2" t="s">
        <v>235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212</v>
      </c>
      <c r="IT198" s="2" t="s">
        <v>235</v>
      </c>
      <c r="IU198" s="2" t="s">
        <v>486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253</v>
      </c>
      <c r="JF198" s="2" t="s">
        <v>235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242</v>
      </c>
      <c r="JR198" s="2" t="s">
        <v>235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202</v>
      </c>
      <c r="KD198" s="2" t="s">
        <v>202</v>
      </c>
      <c r="KE198" s="2" t="s">
        <v>202</v>
      </c>
      <c r="KF198" s="2" t="s">
        <v>202</v>
      </c>
      <c r="KG198" s="2" t="s">
        <v>202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212</v>
      </c>
      <c r="KP198" s="2" t="s">
        <v>235</v>
      </c>
      <c r="KQ198" s="2" t="s">
        <v>1863</v>
      </c>
      <c r="KR198" s="2" t="s">
        <v>1747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253</v>
      </c>
      <c r="LB198" s="2" t="s">
        <v>235</v>
      </c>
      <c r="LC198" s="2" t="s">
        <v>202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212</v>
      </c>
      <c r="LN198" s="2" t="s">
        <v>235</v>
      </c>
      <c r="LO198" s="2" t="s">
        <v>643</v>
      </c>
      <c r="LP198" s="2" t="s">
        <v>1157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235</v>
      </c>
      <c r="MA198" s="2" t="s">
        <v>1361</v>
      </c>
      <c r="MB198" s="2" t="s">
        <v>1008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231</v>
      </c>
      <c r="ML198" s="2" t="s">
        <v>235</v>
      </c>
      <c r="MM198" s="2" t="s">
        <v>202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253</v>
      </c>
      <c r="MX198" s="2" t="s">
        <v>235</v>
      </c>
      <c r="MY198" s="2" t="s">
        <v>202</v>
      </c>
      <c r="MZ198" s="2" t="s">
        <v>202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212</v>
      </c>
      <c r="NJ198" s="2" t="s">
        <v>250</v>
      </c>
      <c r="NK198" s="2" t="s">
        <v>646</v>
      </c>
      <c r="NL198" s="2" t="s">
        <v>1556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202</v>
      </c>
      <c r="NV198" s="2" t="s">
        <v>202</v>
      </c>
      <c r="NW198" s="2" t="s">
        <v>202</v>
      </c>
      <c r="NX198" s="2" t="s">
        <v>202</v>
      </c>
      <c r="NY198" s="2" t="s">
        <v>202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253</v>
      </c>
      <c r="OH198" s="2" t="s">
        <v>235</v>
      </c>
      <c r="OI198" s="2" t="s">
        <v>202</v>
      </c>
      <c r="OJ198" s="2" t="s">
        <v>202</v>
      </c>
      <c r="OK198" s="2" t="s">
        <v>214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202</v>
      </c>
      <c r="PF198" s="2" t="s">
        <v>202</v>
      </c>
      <c r="PG198" s="2" t="s">
        <v>202</v>
      </c>
      <c r="PH198" s="2" t="s">
        <v>202</v>
      </c>
      <c r="PI198" s="2" t="s">
        <v>202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212</v>
      </c>
      <c r="PR198" s="2" t="s">
        <v>235</v>
      </c>
      <c r="PS198" s="2" t="s">
        <v>602</v>
      </c>
      <c r="PT198" s="2" t="s">
        <v>1535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235</v>
      </c>
      <c r="QQ198" s="2" t="s">
        <v>1676</v>
      </c>
      <c r="QR198" s="2" t="s">
        <v>1003</v>
      </c>
      <c r="QS198" s="2" t="s">
        <v>214</v>
      </c>
      <c r="QT198" s="2" t="s">
        <v>202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2247</v>
      </c>
      <c r="B199" s="2" t="s">
        <v>191</v>
      </c>
      <c r="C199" s="2" t="s">
        <v>192</v>
      </c>
      <c r="D199" s="2" t="s">
        <v>1659</v>
      </c>
      <c r="E199" s="2" t="s">
        <v>2096</v>
      </c>
      <c r="F199" s="2" t="s">
        <v>1597</v>
      </c>
      <c r="G199" s="2" t="s">
        <v>1597</v>
      </c>
      <c r="H199" s="2" t="s">
        <v>202</v>
      </c>
      <c r="I199" s="2" t="s">
        <v>1816</v>
      </c>
      <c r="J199" s="2" t="s">
        <v>256</v>
      </c>
      <c r="K199" s="2" t="s">
        <v>1598</v>
      </c>
      <c r="L199" s="3">
        <v>60</v>
      </c>
      <c r="M199" s="3">
        <v>63</v>
      </c>
      <c r="N199" s="3">
        <v>119.99</v>
      </c>
      <c r="O199" s="2" t="s">
        <v>1644</v>
      </c>
      <c r="P199" s="2" t="s">
        <v>394</v>
      </c>
      <c r="Q199" s="2" t="s">
        <v>201</v>
      </c>
      <c r="R199" s="2" t="s">
        <v>202</v>
      </c>
      <c r="S199" s="2" t="s">
        <v>1599</v>
      </c>
      <c r="T199" s="2" t="s">
        <v>202</v>
      </c>
      <c r="U199" s="2" t="s">
        <v>202</v>
      </c>
      <c r="V199" s="2" t="s">
        <v>1546</v>
      </c>
      <c r="W199" s="2" t="s">
        <v>703</v>
      </c>
      <c r="X199" s="2" t="s">
        <v>202</v>
      </c>
      <c r="Y199" s="2" t="s">
        <v>576</v>
      </c>
      <c r="Z199" s="4"/>
      <c r="AA199" s="4">
        <f>=ROUNDDOWN({0},0)</f>
      </c>
      <c r="AB199" s="5"/>
      <c r="AC199" s="2" t="s">
        <v>202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202</v>
      </c>
      <c r="BM199" s="7"/>
      <c r="BN199" s="7"/>
      <c r="BO199" s="4"/>
      <c r="BP199" s="8"/>
      <c r="BQ199" s="4"/>
      <c r="BR199" s="8"/>
      <c r="BS199" s="7"/>
      <c r="BT199" s="7"/>
      <c r="BU199" s="2" t="s">
        <v>212</v>
      </c>
      <c r="BV199" s="2" t="s">
        <v>235</v>
      </c>
      <c r="BW199" s="2" t="s">
        <v>202</v>
      </c>
      <c r="BX199" s="2" t="s">
        <v>2248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404</v>
      </c>
      <c r="CH199" s="2" t="s">
        <v>235</v>
      </c>
      <c r="CI199" s="2" t="s">
        <v>202</v>
      </c>
      <c r="CJ199" s="2" t="s">
        <v>202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253</v>
      </c>
      <c r="CT199" s="2" t="s">
        <v>235</v>
      </c>
      <c r="CU199" s="2" t="s">
        <v>202</v>
      </c>
      <c r="CV199" s="2" t="s">
        <v>202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235</v>
      </c>
      <c r="DG199" s="2" t="s">
        <v>585</v>
      </c>
      <c r="DH199" s="2" t="s">
        <v>1623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235</v>
      </c>
      <c r="DS199" s="2" t="s">
        <v>585</v>
      </c>
      <c r="DT199" s="2" t="s">
        <v>2249</v>
      </c>
      <c r="DU199" s="2" t="s">
        <v>214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212</v>
      </c>
      <c r="ED199" s="2" t="s">
        <v>235</v>
      </c>
      <c r="EE199" s="2" t="s">
        <v>585</v>
      </c>
      <c r="EF199" s="2" t="s">
        <v>1622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235</v>
      </c>
      <c r="EQ199" s="2" t="s">
        <v>587</v>
      </c>
      <c r="ER199" s="2" t="s">
        <v>2250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235</v>
      </c>
      <c r="FC199" s="2" t="s">
        <v>585</v>
      </c>
      <c r="FD199" s="2" t="s">
        <v>1636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242</v>
      </c>
      <c r="FN199" s="2" t="s">
        <v>235</v>
      </c>
      <c r="FO199" s="2" t="s">
        <v>202</v>
      </c>
      <c r="FP199" s="2" t="s">
        <v>202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202</v>
      </c>
      <c r="FZ199" s="2" t="s">
        <v>202</v>
      </c>
      <c r="GA199" s="2" t="s">
        <v>202</v>
      </c>
      <c r="GB199" s="2" t="s">
        <v>202</v>
      </c>
      <c r="GC199" s="2" t="s">
        <v>202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253</v>
      </c>
      <c r="GL199" s="2" t="s">
        <v>199</v>
      </c>
      <c r="GM199" s="2" t="s">
        <v>202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242</v>
      </c>
      <c r="GX199" s="2" t="s">
        <v>235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212</v>
      </c>
      <c r="HJ199" s="2" t="s">
        <v>235</v>
      </c>
      <c r="HK199" s="2" t="s">
        <v>585</v>
      </c>
      <c r="HL199" s="2" t="s">
        <v>1469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202</v>
      </c>
      <c r="HW199" s="2" t="s">
        <v>202</v>
      </c>
      <c r="HX199" s="2" t="s">
        <v>202</v>
      </c>
      <c r="HY199" s="2" t="s">
        <v>202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202</v>
      </c>
      <c r="IH199" s="2" t="s">
        <v>202</v>
      </c>
      <c r="II199" s="2" t="s">
        <v>202</v>
      </c>
      <c r="IJ199" s="2" t="s">
        <v>202</v>
      </c>
      <c r="IK199" s="2" t="s">
        <v>202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202</v>
      </c>
      <c r="IT199" s="2" t="s">
        <v>202</v>
      </c>
      <c r="IU199" s="2" t="s">
        <v>202</v>
      </c>
      <c r="IV199" s="2" t="s">
        <v>202</v>
      </c>
      <c r="IW199" s="2" t="s">
        <v>202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202</v>
      </c>
      <c r="JF199" s="2" t="s">
        <v>202</v>
      </c>
      <c r="JG199" s="2" t="s">
        <v>202</v>
      </c>
      <c r="JH199" s="2" t="s">
        <v>202</v>
      </c>
      <c r="JI199" s="2" t="s">
        <v>202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242</v>
      </c>
      <c r="JR199" s="2" t="s">
        <v>235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253</v>
      </c>
      <c r="KP199" s="2" t="s">
        <v>235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253</v>
      </c>
      <c r="LB199" s="2" t="s">
        <v>235</v>
      </c>
      <c r="LC199" s="2" t="s">
        <v>202</v>
      </c>
      <c r="LD199" s="2" t="s">
        <v>202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212</v>
      </c>
      <c r="LN199" s="2" t="s">
        <v>235</v>
      </c>
      <c r="LO199" s="2" t="s">
        <v>643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253</v>
      </c>
      <c r="LZ199" s="2" t="s">
        <v>235</v>
      </c>
      <c r="MA199" s="2" t="s">
        <v>202</v>
      </c>
      <c r="MB199" s="2" t="s">
        <v>202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231</v>
      </c>
      <c r="ML199" s="2" t="s">
        <v>235</v>
      </c>
      <c r="MM199" s="2" t="s">
        <v>202</v>
      </c>
      <c r="MN199" s="2" t="s">
        <v>202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253</v>
      </c>
      <c r="MX199" s="2" t="s">
        <v>235</v>
      </c>
      <c r="MY199" s="2" t="s">
        <v>202</v>
      </c>
      <c r="MZ199" s="2" t="s">
        <v>202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212</v>
      </c>
      <c r="NJ199" s="2" t="s">
        <v>235</v>
      </c>
      <c r="NK199" s="2" t="s">
        <v>646</v>
      </c>
      <c r="NL199" s="2" t="s">
        <v>1614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253</v>
      </c>
      <c r="OH199" s="2" t="s">
        <v>235</v>
      </c>
      <c r="OI199" s="2" t="s">
        <v>202</v>
      </c>
      <c r="OJ199" s="2" t="s">
        <v>202</v>
      </c>
      <c r="OK199" s="2" t="s">
        <v>214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202</v>
      </c>
      <c r="PF199" s="2" t="s">
        <v>202</v>
      </c>
      <c r="PG199" s="2" t="s">
        <v>202</v>
      </c>
      <c r="PH199" s="2" t="s">
        <v>202</v>
      </c>
      <c r="PI199" s="2" t="s">
        <v>202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202</v>
      </c>
      <c r="PR199" s="2" t="s">
        <v>202</v>
      </c>
      <c r="PS199" s="2" t="s">
        <v>202</v>
      </c>
      <c r="PT199" s="2" t="s">
        <v>202</v>
      </c>
      <c r="PU199" s="2" t="s">
        <v>202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253</v>
      </c>
      <c r="QP199" s="2" t="s">
        <v>235</v>
      </c>
      <c r="QQ199" s="2" t="s">
        <v>202</v>
      </c>
      <c r="QR199" s="2" t="s">
        <v>202</v>
      </c>
      <c r="QS199" s="2" t="s">
        <v>214</v>
      </c>
      <c r="QT199" s="2" t="s">
        <v>202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2251</v>
      </c>
      <c r="B200" s="2" t="s">
        <v>191</v>
      </c>
      <c r="C200" s="2" t="s">
        <v>192</v>
      </c>
      <c r="D200" s="2" t="s">
        <v>1659</v>
      </c>
      <c r="E200" s="2" t="s">
        <v>2096</v>
      </c>
      <c r="F200" s="2" t="s">
        <v>1616</v>
      </c>
      <c r="G200" s="2" t="s">
        <v>202</v>
      </c>
      <c r="H200" s="2" t="s">
        <v>202</v>
      </c>
      <c r="I200" s="2" t="s">
        <v>1816</v>
      </c>
      <c r="J200" s="2" t="s">
        <v>197</v>
      </c>
      <c r="K200" s="2" t="s">
        <v>1308</v>
      </c>
      <c r="L200" s="3">
        <v>49</v>
      </c>
      <c r="M200" s="3">
        <v>51.44</v>
      </c>
      <c r="N200" s="3">
        <v>99.99</v>
      </c>
      <c r="O200" s="2" t="s">
        <v>530</v>
      </c>
      <c r="P200" s="2" t="s">
        <v>394</v>
      </c>
      <c r="Q200" s="2" t="s">
        <v>201</v>
      </c>
      <c r="R200" s="2" t="s">
        <v>202</v>
      </c>
      <c r="S200" s="2" t="s">
        <v>1617</v>
      </c>
      <c r="T200" s="2" t="s">
        <v>202</v>
      </c>
      <c r="U200" s="2" t="s">
        <v>202</v>
      </c>
      <c r="V200" s="2" t="s">
        <v>429</v>
      </c>
      <c r="W200" s="2" t="s">
        <v>430</v>
      </c>
      <c r="X200" s="2" t="s">
        <v>1618</v>
      </c>
      <c r="Y200" s="2" t="s">
        <v>576</v>
      </c>
      <c r="Z200" s="4"/>
      <c r="AA200" s="4">
        <f>=ROUNDDOWN({0},0)</f>
      </c>
      <c r="AB200" s="5"/>
      <c r="AC200" s="2" t="s">
        <v>202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/>
      <c r="AQ200" s="8"/>
      <c r="AR200" s="4">
        <v>2</v>
      </c>
      <c r="AS200" s="8">
        <v>102.23</v>
      </c>
      <c r="AT200" s="7">
        <v>-1</v>
      </c>
      <c r="AU200" s="7">
        <v>-1</v>
      </c>
      <c r="AV200" s="4"/>
      <c r="AW200" s="8"/>
      <c r="AX200" s="4">
        <v>2</v>
      </c>
      <c r="AY200" s="8">
        <v>102.23</v>
      </c>
      <c r="AZ200" s="7">
        <v>-1</v>
      </c>
      <c r="BA200" s="7">
        <v>-1</v>
      </c>
      <c r="BB200" s="7"/>
      <c r="BC200" s="4"/>
      <c r="BD200" s="8"/>
      <c r="BE200" s="4">
        <v>2</v>
      </c>
      <c r="BF200" s="8">
        <v>102.23</v>
      </c>
      <c r="BG200" s="7">
        <v>-1</v>
      </c>
      <c r="BH200" s="7">
        <v>-1</v>
      </c>
      <c r="BI200" s="7"/>
      <c r="BJ200" s="4"/>
      <c r="BK200" s="8"/>
      <c r="BL200" s="2" t="s">
        <v>1212</v>
      </c>
      <c r="BM200" s="7"/>
      <c r="BN200" s="7"/>
      <c r="BO200" s="4"/>
      <c r="BP200" s="8"/>
      <c r="BQ200" s="4"/>
      <c r="BR200" s="8"/>
      <c r="BS200" s="7"/>
      <c r="BT200" s="7"/>
      <c r="BU200" s="2" t="s">
        <v>1055</v>
      </c>
      <c r="BV200" s="2" t="s">
        <v>235</v>
      </c>
      <c r="BW200" s="2" t="s">
        <v>202</v>
      </c>
      <c r="BX200" s="2" t="s">
        <v>745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235</v>
      </c>
      <c r="CI200" s="2" t="s">
        <v>579</v>
      </c>
      <c r="CJ200" s="2" t="s">
        <v>446</v>
      </c>
      <c r="CK200" s="2" t="s">
        <v>509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235</v>
      </c>
      <c r="CU200" s="2" t="s">
        <v>435</v>
      </c>
      <c r="CV200" s="2" t="s">
        <v>436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235</v>
      </c>
      <c r="DG200" s="2" t="s">
        <v>1482</v>
      </c>
      <c r="DH200" s="2" t="s">
        <v>2252</v>
      </c>
      <c r="DI200" s="2" t="s">
        <v>509</v>
      </c>
      <c r="DJ200" s="2" t="s">
        <v>202</v>
      </c>
      <c r="DK200" s="4"/>
      <c r="DL200" s="8"/>
      <c r="DM200" s="4">
        <v>1</v>
      </c>
      <c r="DN200" s="8">
        <v>50.79</v>
      </c>
      <c r="DO200" s="7">
        <v>-1</v>
      </c>
      <c r="DP200" s="7">
        <v>-1</v>
      </c>
      <c r="DQ200" s="2" t="s">
        <v>212</v>
      </c>
      <c r="DR200" s="2" t="s">
        <v>235</v>
      </c>
      <c r="DS200" s="2" t="s">
        <v>583</v>
      </c>
      <c r="DT200" s="2" t="s">
        <v>2253</v>
      </c>
      <c r="DU200" s="2" t="s">
        <v>214</v>
      </c>
      <c r="DV200" s="2" t="s">
        <v>202</v>
      </c>
      <c r="DW200" s="4"/>
      <c r="DX200" s="8"/>
      <c r="DY200" s="4">
        <v>1</v>
      </c>
      <c r="DZ200" s="8">
        <v>51.44</v>
      </c>
      <c r="EA200" s="7">
        <v>-1</v>
      </c>
      <c r="EB200" s="7">
        <v>-1</v>
      </c>
      <c r="EC200" s="2" t="s">
        <v>212</v>
      </c>
      <c r="ED200" s="2" t="s">
        <v>235</v>
      </c>
      <c r="EE200" s="2" t="s">
        <v>1623</v>
      </c>
      <c r="EF200" s="2" t="s">
        <v>2254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235</v>
      </c>
      <c r="EQ200" s="2" t="s">
        <v>587</v>
      </c>
      <c r="ER200" s="2" t="s">
        <v>2255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235</v>
      </c>
      <c r="FC200" s="2" t="s">
        <v>1380</v>
      </c>
      <c r="FD200" s="2" t="s">
        <v>2256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235</v>
      </c>
      <c r="FO200" s="2" t="s">
        <v>296</v>
      </c>
      <c r="FP200" s="2" t="s">
        <v>328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235</v>
      </c>
      <c r="GA200" s="2" t="s">
        <v>448</v>
      </c>
      <c r="GB200" s="2" t="s">
        <v>1078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253</v>
      </c>
      <c r="GL200" s="2" t="s">
        <v>235</v>
      </c>
      <c r="GM200" s="2" t="s">
        <v>202</v>
      </c>
      <c r="GN200" s="2" t="s">
        <v>202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253</v>
      </c>
      <c r="GX200" s="2" t="s">
        <v>235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212</v>
      </c>
      <c r="HJ200" s="2" t="s">
        <v>235</v>
      </c>
      <c r="HK200" s="2" t="s">
        <v>1623</v>
      </c>
      <c r="HL200" s="2" t="s">
        <v>2254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404</v>
      </c>
      <c r="HV200" s="2" t="s">
        <v>235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253</v>
      </c>
      <c r="IH200" s="2" t="s">
        <v>235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231</v>
      </c>
      <c r="IT200" s="2" t="s">
        <v>235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253</v>
      </c>
      <c r="JF200" s="2" t="s">
        <v>235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242</v>
      </c>
      <c r="JR200" s="2" t="s">
        <v>235</v>
      </c>
      <c r="JS200" s="2" t="s">
        <v>202</v>
      </c>
      <c r="JT200" s="2" t="s">
        <v>202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212</v>
      </c>
      <c r="KP200" s="2" t="s">
        <v>235</v>
      </c>
      <c r="KQ200" s="2" t="s">
        <v>320</v>
      </c>
      <c r="KR200" s="2" t="s">
        <v>1671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253</v>
      </c>
      <c r="LB200" s="2" t="s">
        <v>235</v>
      </c>
      <c r="LC200" s="2" t="s">
        <v>202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212</v>
      </c>
      <c r="LN200" s="2" t="s">
        <v>235</v>
      </c>
      <c r="LO200" s="2" t="s">
        <v>597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235</v>
      </c>
      <c r="MA200" s="2" t="s">
        <v>1361</v>
      </c>
      <c r="MB200" s="2" t="s">
        <v>1972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231</v>
      </c>
      <c r="ML200" s="2" t="s">
        <v>235</v>
      </c>
      <c r="MM200" s="2" t="s">
        <v>202</v>
      </c>
      <c r="MN200" s="2" t="s">
        <v>202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253</v>
      </c>
      <c r="MX200" s="2" t="s">
        <v>235</v>
      </c>
      <c r="MY200" s="2" t="s">
        <v>202</v>
      </c>
      <c r="MZ200" s="2" t="s">
        <v>202</v>
      </c>
      <c r="NA200" s="2" t="s">
        <v>214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212</v>
      </c>
      <c r="NJ200" s="2" t="s">
        <v>235</v>
      </c>
      <c r="NK200" s="2" t="s">
        <v>1847</v>
      </c>
      <c r="NL200" s="2" t="s">
        <v>2257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253</v>
      </c>
      <c r="OH200" s="2" t="s">
        <v>235</v>
      </c>
      <c r="OI200" s="2" t="s">
        <v>202</v>
      </c>
      <c r="OJ200" s="2" t="s">
        <v>202</v>
      </c>
      <c r="OK200" s="2" t="s">
        <v>214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202</v>
      </c>
      <c r="OT200" s="2" t="s">
        <v>202</v>
      </c>
      <c r="OU200" s="2" t="s">
        <v>202</v>
      </c>
      <c r="OV200" s="2" t="s">
        <v>202</v>
      </c>
      <c r="OW200" s="2" t="s">
        <v>202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202</v>
      </c>
      <c r="PF200" s="2" t="s">
        <v>202</v>
      </c>
      <c r="PG200" s="2" t="s">
        <v>202</v>
      </c>
      <c r="PH200" s="2" t="s">
        <v>202</v>
      </c>
      <c r="PI200" s="2" t="s">
        <v>202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212</v>
      </c>
      <c r="PR200" s="2" t="s">
        <v>235</v>
      </c>
      <c r="PS200" s="2" t="s">
        <v>602</v>
      </c>
      <c r="PT200" s="2" t="s">
        <v>2258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235</v>
      </c>
      <c r="QQ200" s="2" t="s">
        <v>1676</v>
      </c>
      <c r="QR200" s="2" t="s">
        <v>2259</v>
      </c>
      <c r="QS200" s="2" t="s">
        <v>214</v>
      </c>
      <c r="QT200" s="2" t="s">
        <v>202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2260</v>
      </c>
      <c r="B201" s="2" t="s">
        <v>191</v>
      </c>
      <c r="C201" s="2" t="s">
        <v>192</v>
      </c>
      <c r="D201" s="2" t="s">
        <v>1659</v>
      </c>
      <c r="E201" s="2" t="s">
        <v>2096</v>
      </c>
      <c r="F201" s="2" t="s">
        <v>1631</v>
      </c>
      <c r="G201" s="2" t="s">
        <v>1631</v>
      </c>
      <c r="H201" s="2" t="s">
        <v>202</v>
      </c>
      <c r="I201" s="2" t="s">
        <v>1816</v>
      </c>
      <c r="J201" s="2" t="s">
        <v>256</v>
      </c>
      <c r="K201" s="2" t="s">
        <v>1550</v>
      </c>
      <c r="L201" s="3">
        <v>60</v>
      </c>
      <c r="M201" s="3">
        <v>63</v>
      </c>
      <c r="N201" s="3">
        <v>119.99</v>
      </c>
      <c r="O201" s="2" t="s">
        <v>530</v>
      </c>
      <c r="P201" s="2" t="s">
        <v>394</v>
      </c>
      <c r="Q201" s="2" t="s">
        <v>201</v>
      </c>
      <c r="R201" s="2" t="s">
        <v>202</v>
      </c>
      <c r="S201" s="2" t="s">
        <v>2261</v>
      </c>
      <c r="T201" s="2" t="s">
        <v>202</v>
      </c>
      <c r="U201" s="2" t="s">
        <v>202</v>
      </c>
      <c r="V201" s="2" t="s">
        <v>701</v>
      </c>
      <c r="W201" s="2" t="s">
        <v>703</v>
      </c>
      <c r="X201" s="2" t="s">
        <v>1633</v>
      </c>
      <c r="Y201" s="2" t="s">
        <v>2262</v>
      </c>
      <c r="Z201" s="4"/>
      <c r="AA201" s="4">
        <f>=ROUNDDOWN({0},0)</f>
      </c>
      <c r="AB201" s="5"/>
      <c r="AC201" s="2" t="s">
        <v>202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202</v>
      </c>
      <c r="BM201" s="7"/>
      <c r="BN201" s="7"/>
      <c r="BO201" s="4"/>
      <c r="BP201" s="8"/>
      <c r="BQ201" s="4"/>
      <c r="BR201" s="8"/>
      <c r="BS201" s="7"/>
      <c r="BT201" s="7"/>
      <c r="BU201" s="2" t="s">
        <v>212</v>
      </c>
      <c r="BV201" s="2" t="s">
        <v>235</v>
      </c>
      <c r="BW201" s="2" t="s">
        <v>202</v>
      </c>
      <c r="BX201" s="2" t="s">
        <v>1841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235</v>
      </c>
      <c r="CI201" s="2" t="s">
        <v>579</v>
      </c>
      <c r="CJ201" s="2" t="s">
        <v>202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253</v>
      </c>
      <c r="CT201" s="2" t="s">
        <v>235</v>
      </c>
      <c r="CU201" s="2" t="s">
        <v>202</v>
      </c>
      <c r="CV201" s="2" t="s">
        <v>202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235</v>
      </c>
      <c r="DG201" s="2" t="s">
        <v>581</v>
      </c>
      <c r="DH201" s="2" t="s">
        <v>2263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235</v>
      </c>
      <c r="DS201" s="2" t="s">
        <v>583</v>
      </c>
      <c r="DT201" s="2" t="s">
        <v>2264</v>
      </c>
      <c r="DU201" s="2" t="s">
        <v>214</v>
      </c>
      <c r="DV201" s="2" t="s">
        <v>202</v>
      </c>
      <c r="DW201" s="4"/>
      <c r="DX201" s="8"/>
      <c r="DY201" s="4"/>
      <c r="DZ201" s="8"/>
      <c r="EA201" s="7"/>
      <c r="EB201" s="7"/>
      <c r="EC201" s="2" t="s">
        <v>212</v>
      </c>
      <c r="ED201" s="2" t="s">
        <v>235</v>
      </c>
      <c r="EE201" s="2" t="s">
        <v>585</v>
      </c>
      <c r="EF201" s="2" t="s">
        <v>1650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235</v>
      </c>
      <c r="EQ201" s="2" t="s">
        <v>587</v>
      </c>
      <c r="ER201" s="2" t="s">
        <v>2265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235</v>
      </c>
      <c r="FC201" s="2" t="s">
        <v>1380</v>
      </c>
      <c r="FD201" s="2" t="s">
        <v>695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235</v>
      </c>
      <c r="FO201" s="2" t="s">
        <v>296</v>
      </c>
      <c r="FP201" s="2" t="s">
        <v>202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253</v>
      </c>
      <c r="FZ201" s="2" t="s">
        <v>199</v>
      </c>
      <c r="GA201" s="2" t="s">
        <v>202</v>
      </c>
      <c r="GB201" s="2" t="s">
        <v>202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253</v>
      </c>
      <c r="GL201" s="2" t="s">
        <v>235</v>
      </c>
      <c r="GM201" s="2" t="s">
        <v>202</v>
      </c>
      <c r="GN201" s="2" t="s">
        <v>202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253</v>
      </c>
      <c r="GX201" s="2" t="s">
        <v>235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235</v>
      </c>
      <c r="HK201" s="2" t="s">
        <v>585</v>
      </c>
      <c r="HL201" s="2" t="s">
        <v>2266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253</v>
      </c>
      <c r="HV201" s="2" t="s">
        <v>235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253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253</v>
      </c>
      <c r="IT201" s="2" t="s">
        <v>235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253</v>
      </c>
      <c r="JF201" s="2" t="s">
        <v>235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242</v>
      </c>
      <c r="JR201" s="2" t="s">
        <v>235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202</v>
      </c>
      <c r="KD201" s="2" t="s">
        <v>202</v>
      </c>
      <c r="KE201" s="2" t="s">
        <v>202</v>
      </c>
      <c r="KF201" s="2" t="s">
        <v>202</v>
      </c>
      <c r="KG201" s="2" t="s">
        <v>202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231</v>
      </c>
      <c r="KP201" s="2" t="s">
        <v>235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253</v>
      </c>
      <c r="LB201" s="2" t="s">
        <v>235</v>
      </c>
      <c r="LC201" s="2" t="s">
        <v>202</v>
      </c>
      <c r="LD201" s="2" t="s">
        <v>202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212</v>
      </c>
      <c r="LN201" s="2" t="s">
        <v>235</v>
      </c>
      <c r="LO201" s="2" t="s">
        <v>643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235</v>
      </c>
      <c r="MA201" s="2" t="s">
        <v>1361</v>
      </c>
      <c r="MB201" s="2" t="s">
        <v>202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231</v>
      </c>
      <c r="ML201" s="2" t="s">
        <v>235</v>
      </c>
      <c r="MM201" s="2" t="s">
        <v>202</v>
      </c>
      <c r="MN201" s="2" t="s">
        <v>202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253</v>
      </c>
      <c r="MX201" s="2" t="s">
        <v>235</v>
      </c>
      <c r="MY201" s="2" t="s">
        <v>202</v>
      </c>
      <c r="MZ201" s="2" t="s">
        <v>202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212</v>
      </c>
      <c r="NJ201" s="2" t="s">
        <v>235</v>
      </c>
      <c r="NK201" s="2" t="s">
        <v>1847</v>
      </c>
      <c r="NL201" s="2" t="s">
        <v>1622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202</v>
      </c>
      <c r="NW201" s="2" t="s">
        <v>202</v>
      </c>
      <c r="NX201" s="2" t="s">
        <v>202</v>
      </c>
      <c r="NY201" s="2" t="s">
        <v>202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253</v>
      </c>
      <c r="OH201" s="2" t="s">
        <v>235</v>
      </c>
      <c r="OI201" s="2" t="s">
        <v>202</v>
      </c>
      <c r="OJ201" s="2" t="s">
        <v>202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202</v>
      </c>
      <c r="OU201" s="2" t="s">
        <v>202</v>
      </c>
      <c r="OV201" s="2" t="s">
        <v>202</v>
      </c>
      <c r="OW201" s="2" t="s">
        <v>202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202</v>
      </c>
      <c r="PF201" s="2" t="s">
        <v>202</v>
      </c>
      <c r="PG201" s="2" t="s">
        <v>202</v>
      </c>
      <c r="PH201" s="2" t="s">
        <v>202</v>
      </c>
      <c r="PI201" s="2" t="s">
        <v>202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242</v>
      </c>
      <c r="PR201" s="2" t="s">
        <v>235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1291</v>
      </c>
      <c r="QP201" s="2" t="s">
        <v>235</v>
      </c>
      <c r="QQ201" s="2" t="s">
        <v>202</v>
      </c>
      <c r="QR201" s="2" t="s">
        <v>202</v>
      </c>
      <c r="QS201" s="2" t="s">
        <v>214</v>
      </c>
      <c r="QT201" s="2" t="s">
        <v>202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2267</v>
      </c>
      <c r="B202" s="2" t="s">
        <v>191</v>
      </c>
      <c r="C202" s="2" t="s">
        <v>192</v>
      </c>
      <c r="D202" s="2" t="s">
        <v>1659</v>
      </c>
      <c r="E202" s="2" t="s">
        <v>2096</v>
      </c>
      <c r="F202" s="2" t="s">
        <v>1642</v>
      </c>
      <c r="G202" s="2" t="s">
        <v>1642</v>
      </c>
      <c r="H202" s="2" t="s">
        <v>1642</v>
      </c>
      <c r="I202" s="2" t="s">
        <v>1816</v>
      </c>
      <c r="J202" s="2" t="s">
        <v>256</v>
      </c>
      <c r="K202" s="2" t="s">
        <v>1643</v>
      </c>
      <c r="L202" s="3">
        <v>57.6</v>
      </c>
      <c r="M202" s="3">
        <v>60.48</v>
      </c>
      <c r="N202" s="3">
        <v>119.99</v>
      </c>
      <c r="O202" s="2" t="s">
        <v>1644</v>
      </c>
      <c r="P202" s="2" t="s">
        <v>394</v>
      </c>
      <c r="Q202" s="2" t="s">
        <v>201</v>
      </c>
      <c r="R202" s="2" t="s">
        <v>202</v>
      </c>
      <c r="S202" s="2" t="s">
        <v>1645</v>
      </c>
      <c r="T202" s="2" t="s">
        <v>202</v>
      </c>
      <c r="U202" s="2" t="s">
        <v>202</v>
      </c>
      <c r="V202" s="2" t="s">
        <v>1209</v>
      </c>
      <c r="W202" s="2" t="s">
        <v>430</v>
      </c>
      <c r="X202" s="2" t="s">
        <v>1646</v>
      </c>
      <c r="Y202" s="2" t="s">
        <v>576</v>
      </c>
      <c r="Z202" s="4"/>
      <c r="AA202" s="4">
        <f>=ROUNDDOWN({0},0)</f>
      </c>
      <c r="AB202" s="5"/>
      <c r="AC202" s="2" t="s">
        <v>202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202</v>
      </c>
      <c r="BM202" s="7"/>
      <c r="BN202" s="7"/>
      <c r="BO202" s="4"/>
      <c r="BP202" s="8"/>
      <c r="BQ202" s="4"/>
      <c r="BR202" s="8"/>
      <c r="BS202" s="7"/>
      <c r="BT202" s="7"/>
      <c r="BU202" s="2" t="s">
        <v>253</v>
      </c>
      <c r="BV202" s="2" t="s">
        <v>235</v>
      </c>
      <c r="BW202" s="2" t="s">
        <v>202</v>
      </c>
      <c r="BX202" s="2" t="s">
        <v>202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235</v>
      </c>
      <c r="CI202" s="2" t="s">
        <v>579</v>
      </c>
      <c r="CJ202" s="2" t="s">
        <v>2268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253</v>
      </c>
      <c r="CT202" s="2" t="s">
        <v>235</v>
      </c>
      <c r="CU202" s="2" t="s">
        <v>202</v>
      </c>
      <c r="CV202" s="2" t="s">
        <v>202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235</v>
      </c>
      <c r="DG202" s="2" t="s">
        <v>676</v>
      </c>
      <c r="DH202" s="2" t="s">
        <v>590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235</v>
      </c>
      <c r="DS202" s="2" t="s">
        <v>1648</v>
      </c>
      <c r="DT202" s="2" t="s">
        <v>2269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235</v>
      </c>
      <c r="EE202" s="2" t="s">
        <v>1650</v>
      </c>
      <c r="EF202" s="2" t="s">
        <v>576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235</v>
      </c>
      <c r="EQ202" s="2" t="s">
        <v>1652</v>
      </c>
      <c r="ER202" s="2" t="s">
        <v>2270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235</v>
      </c>
      <c r="FC202" s="2" t="s">
        <v>578</v>
      </c>
      <c r="FD202" s="2" t="s">
        <v>1864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242</v>
      </c>
      <c r="FN202" s="2" t="s">
        <v>235</v>
      </c>
      <c r="FO202" s="2" t="s">
        <v>202</v>
      </c>
      <c r="FP202" s="2" t="s">
        <v>202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202</v>
      </c>
      <c r="FZ202" s="2" t="s">
        <v>202</v>
      </c>
      <c r="GA202" s="2" t="s">
        <v>202</v>
      </c>
      <c r="GB202" s="2" t="s">
        <v>202</v>
      </c>
      <c r="GC202" s="2" t="s">
        <v>202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253</v>
      </c>
      <c r="GL202" s="2" t="s">
        <v>199</v>
      </c>
      <c r="GM202" s="2" t="s">
        <v>202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242</v>
      </c>
      <c r="GX202" s="2" t="s">
        <v>235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212</v>
      </c>
      <c r="HJ202" s="2" t="s">
        <v>235</v>
      </c>
      <c r="HK202" s="2" t="s">
        <v>1650</v>
      </c>
      <c r="HL202" s="2" t="s">
        <v>2271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202</v>
      </c>
      <c r="HW202" s="2" t="s">
        <v>202</v>
      </c>
      <c r="HX202" s="2" t="s">
        <v>202</v>
      </c>
      <c r="HY202" s="2" t="s">
        <v>202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202</v>
      </c>
      <c r="IH202" s="2" t="s">
        <v>202</v>
      </c>
      <c r="II202" s="2" t="s">
        <v>202</v>
      </c>
      <c r="IJ202" s="2" t="s">
        <v>202</v>
      </c>
      <c r="IK202" s="2" t="s">
        <v>202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202</v>
      </c>
      <c r="IT202" s="2" t="s">
        <v>202</v>
      </c>
      <c r="IU202" s="2" t="s">
        <v>202</v>
      </c>
      <c r="IV202" s="2" t="s">
        <v>202</v>
      </c>
      <c r="IW202" s="2" t="s">
        <v>202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253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242</v>
      </c>
      <c r="JR202" s="2" t="s">
        <v>235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202</v>
      </c>
      <c r="KD202" s="2" t="s">
        <v>202</v>
      </c>
      <c r="KE202" s="2" t="s">
        <v>202</v>
      </c>
      <c r="KF202" s="2" t="s">
        <v>202</v>
      </c>
      <c r="KG202" s="2" t="s">
        <v>202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212</v>
      </c>
      <c r="KP202" s="2" t="s">
        <v>235</v>
      </c>
      <c r="KQ202" s="2" t="s">
        <v>2272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253</v>
      </c>
      <c r="LB202" s="2" t="s">
        <v>235</v>
      </c>
      <c r="LC202" s="2" t="s">
        <v>202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231</v>
      </c>
      <c r="LN202" s="2" t="s">
        <v>235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235</v>
      </c>
      <c r="MA202" s="2" t="s">
        <v>1361</v>
      </c>
      <c r="MB202" s="2" t="s">
        <v>202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231</v>
      </c>
      <c r="ML202" s="2" t="s">
        <v>235</v>
      </c>
      <c r="MM202" s="2" t="s">
        <v>202</v>
      </c>
      <c r="MN202" s="2" t="s">
        <v>202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253</v>
      </c>
      <c r="MX202" s="2" t="s">
        <v>235</v>
      </c>
      <c r="MY202" s="2" t="s">
        <v>202</v>
      </c>
      <c r="MZ202" s="2" t="s">
        <v>202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212</v>
      </c>
      <c r="NJ202" s="2" t="s">
        <v>235</v>
      </c>
      <c r="NK202" s="2" t="s">
        <v>1656</v>
      </c>
      <c r="NL202" s="2" t="s">
        <v>2273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202</v>
      </c>
      <c r="NV202" s="2" t="s">
        <v>202</v>
      </c>
      <c r="NW202" s="2" t="s">
        <v>202</v>
      </c>
      <c r="NX202" s="2" t="s">
        <v>202</v>
      </c>
      <c r="NY202" s="2" t="s">
        <v>202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253</v>
      </c>
      <c r="OH202" s="2" t="s">
        <v>235</v>
      </c>
      <c r="OI202" s="2" t="s">
        <v>202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202</v>
      </c>
      <c r="OU202" s="2" t="s">
        <v>202</v>
      </c>
      <c r="OV202" s="2" t="s">
        <v>202</v>
      </c>
      <c r="OW202" s="2" t="s">
        <v>202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202</v>
      </c>
      <c r="PF202" s="2" t="s">
        <v>202</v>
      </c>
      <c r="PG202" s="2" t="s">
        <v>202</v>
      </c>
      <c r="PH202" s="2" t="s">
        <v>202</v>
      </c>
      <c r="PI202" s="2" t="s">
        <v>202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212</v>
      </c>
      <c r="PR202" s="2" t="s">
        <v>235</v>
      </c>
      <c r="PS202" s="2" t="s">
        <v>602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253</v>
      </c>
      <c r="QP202" s="2" t="s">
        <v>235</v>
      </c>
      <c r="QQ202" s="2" t="s">
        <v>202</v>
      </c>
      <c r="QR202" s="2" t="s">
        <v>202</v>
      </c>
      <c r="QS202" s="2" t="s">
        <v>214</v>
      </c>
      <c r="QT202" s="2" t="s">
        <v>202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2274</v>
      </c>
      <c r="B203" s="2" t="s">
        <v>191</v>
      </c>
      <c r="C203" s="2" t="s">
        <v>192</v>
      </c>
      <c r="D203" s="2" t="s">
        <v>1659</v>
      </c>
      <c r="E203" s="2" t="s">
        <v>2096</v>
      </c>
      <c r="F203" s="2" t="s">
        <v>2275</v>
      </c>
      <c r="G203" s="2" t="s">
        <v>2275</v>
      </c>
      <c r="H203" s="2" t="s">
        <v>2275</v>
      </c>
      <c r="I203" s="2" t="s">
        <v>2276</v>
      </c>
      <c r="J203" s="2" t="s">
        <v>197</v>
      </c>
      <c r="K203" s="2" t="s">
        <v>2277</v>
      </c>
      <c r="L203" s="3">
        <v>45</v>
      </c>
      <c r="M203" s="3">
        <v>47.25</v>
      </c>
      <c r="N203" s="3">
        <v>99.99</v>
      </c>
      <c r="O203" s="2" t="s">
        <v>530</v>
      </c>
      <c r="P203" s="2" t="s">
        <v>394</v>
      </c>
      <c r="Q203" s="2" t="s">
        <v>201</v>
      </c>
      <c r="R203" s="2" t="s">
        <v>202</v>
      </c>
      <c r="S203" s="2" t="s">
        <v>2278</v>
      </c>
      <c r="T203" s="2" t="s">
        <v>202</v>
      </c>
      <c r="U203" s="2" t="s">
        <v>202</v>
      </c>
      <c r="V203" s="2" t="s">
        <v>574</v>
      </c>
      <c r="W203" s="2" t="s">
        <v>430</v>
      </c>
      <c r="X203" s="2" t="s">
        <v>575</v>
      </c>
      <c r="Y203" s="2" t="s">
        <v>2279</v>
      </c>
      <c r="Z203" s="4"/>
      <c r="AA203" s="4">
        <f>=ROUNDDOWN({0},0)</f>
      </c>
      <c r="AB203" s="5"/>
      <c r="AC203" s="2" t="s">
        <v>202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>
        <v>5</v>
      </c>
      <c r="AS203" s="8">
        <v>240.34</v>
      </c>
      <c r="AT203" s="7">
        <v>-1</v>
      </c>
      <c r="AU203" s="7">
        <v>-1</v>
      </c>
      <c r="AV203" s="4"/>
      <c r="AW203" s="8"/>
      <c r="AX203" s="4">
        <v>5</v>
      </c>
      <c r="AY203" s="8">
        <v>240.34</v>
      </c>
      <c r="AZ203" s="7">
        <v>-1</v>
      </c>
      <c r="BA203" s="7">
        <v>-1</v>
      </c>
      <c r="BB203" s="7"/>
      <c r="BC203" s="4"/>
      <c r="BD203" s="8"/>
      <c r="BE203" s="4">
        <v>5</v>
      </c>
      <c r="BF203" s="8">
        <v>240.34</v>
      </c>
      <c r="BG203" s="7">
        <v>-1</v>
      </c>
      <c r="BH203" s="7">
        <v>-1</v>
      </c>
      <c r="BI203" s="7"/>
      <c r="BJ203" s="4"/>
      <c r="BK203" s="8"/>
      <c r="BL203" s="2" t="s">
        <v>2280</v>
      </c>
      <c r="BM203" s="7"/>
      <c r="BN203" s="7"/>
      <c r="BO203" s="4"/>
      <c r="BP203" s="8"/>
      <c r="BQ203" s="4"/>
      <c r="BR203" s="8"/>
      <c r="BS203" s="7"/>
      <c r="BT203" s="7"/>
      <c r="BU203" s="2" t="s">
        <v>1230</v>
      </c>
      <c r="BV203" s="2" t="s">
        <v>235</v>
      </c>
      <c r="BW203" s="2" t="s">
        <v>202</v>
      </c>
      <c r="BX203" s="2" t="s">
        <v>1841</v>
      </c>
      <c r="BY203" s="2" t="s">
        <v>214</v>
      </c>
      <c r="BZ203" s="2" t="s">
        <v>202</v>
      </c>
      <c r="CA203" s="4"/>
      <c r="CB203" s="8"/>
      <c r="CC203" s="4">
        <v>2</v>
      </c>
      <c r="CD203" s="8">
        <v>90</v>
      </c>
      <c r="CE203" s="7">
        <v>-1</v>
      </c>
      <c r="CF203" s="7">
        <v>-1</v>
      </c>
      <c r="CG203" s="2" t="s">
        <v>212</v>
      </c>
      <c r="CH203" s="2" t="s">
        <v>235</v>
      </c>
      <c r="CI203" s="2" t="s">
        <v>2281</v>
      </c>
      <c r="CJ203" s="2" t="s">
        <v>2282</v>
      </c>
      <c r="CK203" s="2" t="s">
        <v>509</v>
      </c>
      <c r="CL203" s="2" t="s">
        <v>202</v>
      </c>
      <c r="CM203" s="4"/>
      <c r="CN203" s="8"/>
      <c r="CO203" s="4">
        <v>1</v>
      </c>
      <c r="CP203" s="8">
        <v>58.66</v>
      </c>
      <c r="CQ203" s="7">
        <v>-1</v>
      </c>
      <c r="CR203" s="7">
        <v>-1</v>
      </c>
      <c r="CS203" s="2" t="s">
        <v>212</v>
      </c>
      <c r="CT203" s="2" t="s">
        <v>235</v>
      </c>
      <c r="CU203" s="2" t="s">
        <v>435</v>
      </c>
      <c r="CV203" s="2" t="s">
        <v>436</v>
      </c>
      <c r="CW203" s="2" t="s">
        <v>214</v>
      </c>
      <c r="CX203" s="2" t="s">
        <v>202</v>
      </c>
      <c r="CY203" s="4"/>
      <c r="CZ203" s="8"/>
      <c r="DA203" s="4">
        <v>1</v>
      </c>
      <c r="DB203" s="8">
        <v>40.66</v>
      </c>
      <c r="DC203" s="7">
        <v>-1</v>
      </c>
      <c r="DD203" s="7">
        <v>-1</v>
      </c>
      <c r="DE203" s="2" t="s">
        <v>212</v>
      </c>
      <c r="DF203" s="2" t="s">
        <v>235</v>
      </c>
      <c r="DG203" s="2" t="s">
        <v>2283</v>
      </c>
      <c r="DH203" s="2" t="s">
        <v>2284</v>
      </c>
      <c r="DI203" s="2" t="s">
        <v>509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235</v>
      </c>
      <c r="DS203" s="2" t="s">
        <v>2285</v>
      </c>
      <c r="DT203" s="2" t="s">
        <v>2286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235</v>
      </c>
      <c r="EE203" s="2" t="s">
        <v>632</v>
      </c>
      <c r="EF203" s="2" t="s">
        <v>2279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235</v>
      </c>
      <c r="EQ203" s="2" t="s">
        <v>2287</v>
      </c>
      <c r="ER203" s="2" t="s">
        <v>1474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235</v>
      </c>
      <c r="FC203" s="2" t="s">
        <v>578</v>
      </c>
      <c r="FD203" s="2" t="s">
        <v>2288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235</v>
      </c>
      <c r="FO203" s="2" t="s">
        <v>296</v>
      </c>
      <c r="FP203" s="2" t="s">
        <v>202</v>
      </c>
      <c r="FQ203" s="2" t="s">
        <v>214</v>
      </c>
      <c r="FR203" s="2" t="s">
        <v>202</v>
      </c>
      <c r="FS203" s="4"/>
      <c r="FT203" s="8"/>
      <c r="FU203" s="4">
        <v>1</v>
      </c>
      <c r="FV203" s="8">
        <v>51.02</v>
      </c>
      <c r="FW203" s="7">
        <v>-1</v>
      </c>
      <c r="FX203" s="7">
        <v>-1</v>
      </c>
      <c r="FY203" s="2" t="s">
        <v>212</v>
      </c>
      <c r="FZ203" s="2" t="s">
        <v>235</v>
      </c>
      <c r="GA203" s="2" t="s">
        <v>448</v>
      </c>
      <c r="GB203" s="2" t="s">
        <v>2289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253</v>
      </c>
      <c r="GL203" s="2" t="s">
        <v>235</v>
      </c>
      <c r="GM203" s="2" t="s">
        <v>202</v>
      </c>
      <c r="GN203" s="2" t="s">
        <v>202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253</v>
      </c>
      <c r="GX203" s="2" t="s">
        <v>235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212</v>
      </c>
      <c r="HJ203" s="2" t="s">
        <v>235</v>
      </c>
      <c r="HK203" s="2" t="s">
        <v>632</v>
      </c>
      <c r="HL203" s="2" t="s">
        <v>2290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212</v>
      </c>
      <c r="HV203" s="2" t="s">
        <v>235</v>
      </c>
      <c r="HW203" s="2" t="s">
        <v>1735</v>
      </c>
      <c r="HX203" s="2" t="s">
        <v>1436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253</v>
      </c>
      <c r="IH203" s="2" t="s">
        <v>235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212</v>
      </c>
      <c r="IT203" s="2" t="s">
        <v>235</v>
      </c>
      <c r="IU203" s="2" t="s">
        <v>456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253</v>
      </c>
      <c r="JF203" s="2" t="s">
        <v>235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242</v>
      </c>
      <c r="JR203" s="2" t="s">
        <v>235</v>
      </c>
      <c r="JS203" s="2" t="s">
        <v>202</v>
      </c>
      <c r="JT203" s="2" t="s">
        <v>202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212</v>
      </c>
      <c r="KP203" s="2" t="s">
        <v>235</v>
      </c>
      <c r="KQ203" s="2" t="s">
        <v>320</v>
      </c>
      <c r="KR203" s="2" t="s">
        <v>1669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253</v>
      </c>
      <c r="LB203" s="2" t="s">
        <v>235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212</v>
      </c>
      <c r="LN203" s="2" t="s">
        <v>235</v>
      </c>
      <c r="LO203" s="2" t="s">
        <v>2214</v>
      </c>
      <c r="LP203" s="2" t="s">
        <v>1539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231</v>
      </c>
      <c r="LZ203" s="2" t="s">
        <v>235</v>
      </c>
      <c r="MA203" s="2" t="s">
        <v>202</v>
      </c>
      <c r="MB203" s="2" t="s">
        <v>202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253</v>
      </c>
      <c r="ML203" s="2" t="s">
        <v>235</v>
      </c>
      <c r="MM203" s="2" t="s">
        <v>202</v>
      </c>
      <c r="MN203" s="2" t="s">
        <v>202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212</v>
      </c>
      <c r="MX203" s="2" t="s">
        <v>235</v>
      </c>
      <c r="MY203" s="2" t="s">
        <v>2291</v>
      </c>
      <c r="MZ203" s="2" t="s">
        <v>837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212</v>
      </c>
      <c r="NJ203" s="2" t="s">
        <v>235</v>
      </c>
      <c r="NK203" s="2" t="s">
        <v>2292</v>
      </c>
      <c r="NL203" s="2" t="s">
        <v>1060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202</v>
      </c>
      <c r="NV203" s="2" t="s">
        <v>202</v>
      </c>
      <c r="NW203" s="2" t="s">
        <v>202</v>
      </c>
      <c r="NX203" s="2" t="s">
        <v>202</v>
      </c>
      <c r="NY203" s="2" t="s">
        <v>202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253</v>
      </c>
      <c r="OH203" s="2" t="s">
        <v>235</v>
      </c>
      <c r="OI203" s="2" t="s">
        <v>202</v>
      </c>
      <c r="OJ203" s="2" t="s">
        <v>202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202</v>
      </c>
      <c r="OU203" s="2" t="s">
        <v>202</v>
      </c>
      <c r="OV203" s="2" t="s">
        <v>202</v>
      </c>
      <c r="OW203" s="2" t="s">
        <v>202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202</v>
      </c>
      <c r="PG203" s="2" t="s">
        <v>202</v>
      </c>
      <c r="PH203" s="2" t="s">
        <v>202</v>
      </c>
      <c r="PI203" s="2" t="s">
        <v>202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212</v>
      </c>
      <c r="PR203" s="2" t="s">
        <v>235</v>
      </c>
      <c r="PS203" s="2" t="s">
        <v>289</v>
      </c>
      <c r="PT203" s="2" t="s">
        <v>451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235</v>
      </c>
      <c r="QQ203" s="2" t="s">
        <v>986</v>
      </c>
      <c r="QR203" s="2" t="s">
        <v>2259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2293</v>
      </c>
      <c r="B204" s="2" t="s">
        <v>191</v>
      </c>
      <c r="C204" s="2" t="s">
        <v>192</v>
      </c>
      <c r="D204" s="2" t="s">
        <v>1659</v>
      </c>
      <c r="E204" s="2" t="s">
        <v>2096</v>
      </c>
      <c r="F204" s="2" t="s">
        <v>2294</v>
      </c>
      <c r="G204" s="2" t="s">
        <v>2294</v>
      </c>
      <c r="H204" s="2" t="s">
        <v>2294</v>
      </c>
      <c r="I204" s="2" t="s">
        <v>2295</v>
      </c>
      <c r="J204" s="2" t="s">
        <v>197</v>
      </c>
      <c r="K204" s="2" t="s">
        <v>2296</v>
      </c>
      <c r="L204" s="3">
        <v>40.5</v>
      </c>
      <c r="M204" s="3">
        <v>42.53</v>
      </c>
      <c r="N204" s="3">
        <v>89.99</v>
      </c>
      <c r="O204" s="2" t="s">
        <v>530</v>
      </c>
      <c r="P204" s="2" t="s">
        <v>1126</v>
      </c>
      <c r="Q204" s="2" t="s">
        <v>201</v>
      </c>
      <c r="R204" s="2" t="s">
        <v>202</v>
      </c>
      <c r="S204" s="2" t="s">
        <v>2297</v>
      </c>
      <c r="T204" s="2" t="s">
        <v>202</v>
      </c>
      <c r="U204" s="2" t="s">
        <v>202</v>
      </c>
      <c r="V204" s="2" t="s">
        <v>1579</v>
      </c>
      <c r="W204" s="2" t="s">
        <v>430</v>
      </c>
      <c r="X204" s="2" t="s">
        <v>208</v>
      </c>
      <c r="Y204" s="2" t="s">
        <v>2298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235</v>
      </c>
      <c r="BW204" s="2" t="s">
        <v>202</v>
      </c>
      <c r="BX204" s="2" t="s">
        <v>2299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212</v>
      </c>
      <c r="CH204" s="2" t="s">
        <v>235</v>
      </c>
      <c r="CI204" s="2" t="s">
        <v>284</v>
      </c>
      <c r="CJ204" s="2" t="s">
        <v>2300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212</v>
      </c>
      <c r="CT204" s="2" t="s">
        <v>235</v>
      </c>
      <c r="CU204" s="2" t="s">
        <v>435</v>
      </c>
      <c r="CV204" s="2" t="s">
        <v>297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212</v>
      </c>
      <c r="DF204" s="2" t="s">
        <v>235</v>
      </c>
      <c r="DG204" s="2" t="s">
        <v>2301</v>
      </c>
      <c r="DH204" s="2" t="s">
        <v>604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235</v>
      </c>
      <c r="DS204" s="2" t="s">
        <v>2302</v>
      </c>
      <c r="DT204" s="2" t="s">
        <v>2202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235</v>
      </c>
      <c r="EE204" s="2" t="s">
        <v>1862</v>
      </c>
      <c r="EF204" s="2" t="s">
        <v>2302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235</v>
      </c>
      <c r="EQ204" s="2" t="s">
        <v>2287</v>
      </c>
      <c r="ER204" s="2" t="s">
        <v>2303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235</v>
      </c>
      <c r="FC204" s="2" t="s">
        <v>578</v>
      </c>
      <c r="FD204" s="2" t="s">
        <v>1654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235</v>
      </c>
      <c r="FO204" s="2" t="s">
        <v>296</v>
      </c>
      <c r="FP204" s="2" t="s">
        <v>202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253</v>
      </c>
      <c r="FZ204" s="2" t="s">
        <v>199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253</v>
      </c>
      <c r="GL204" s="2" t="s">
        <v>235</v>
      </c>
      <c r="GM204" s="2" t="s">
        <v>202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253</v>
      </c>
      <c r="GX204" s="2" t="s">
        <v>235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212</v>
      </c>
      <c r="HJ204" s="2" t="s">
        <v>235</v>
      </c>
      <c r="HK204" s="2" t="s">
        <v>2304</v>
      </c>
      <c r="HL204" s="2" t="s">
        <v>1509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253</v>
      </c>
      <c r="HV204" s="2" t="s">
        <v>235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253</v>
      </c>
      <c r="IH204" s="2" t="s">
        <v>199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253</v>
      </c>
      <c r="IT204" s="2" t="s">
        <v>235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253</v>
      </c>
      <c r="JF204" s="2" t="s">
        <v>235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242</v>
      </c>
      <c r="JR204" s="2" t="s">
        <v>235</v>
      </c>
      <c r="JS204" s="2" t="s">
        <v>202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235</v>
      </c>
      <c r="KQ204" s="2" t="s">
        <v>2305</v>
      </c>
      <c r="KR204" s="2" t="s">
        <v>1447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253</v>
      </c>
      <c r="LB204" s="2" t="s">
        <v>235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212</v>
      </c>
      <c r="LN204" s="2" t="s">
        <v>235</v>
      </c>
      <c r="LO204" s="2" t="s">
        <v>2214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231</v>
      </c>
      <c r="LZ204" s="2" t="s">
        <v>235</v>
      </c>
      <c r="MA204" s="2" t="s">
        <v>202</v>
      </c>
      <c r="MB204" s="2" t="s">
        <v>202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253</v>
      </c>
      <c r="ML204" s="2" t="s">
        <v>235</v>
      </c>
      <c r="MM204" s="2" t="s">
        <v>202</v>
      </c>
      <c r="MN204" s="2" t="s">
        <v>202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253</v>
      </c>
      <c r="MX204" s="2" t="s">
        <v>235</v>
      </c>
      <c r="MY204" s="2" t="s">
        <v>202</v>
      </c>
      <c r="MZ204" s="2" t="s">
        <v>202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212</v>
      </c>
      <c r="NJ204" s="2" t="s">
        <v>235</v>
      </c>
      <c r="NK204" s="2" t="s">
        <v>2292</v>
      </c>
      <c r="NL204" s="2" t="s">
        <v>2306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202</v>
      </c>
      <c r="NW204" s="2" t="s">
        <v>202</v>
      </c>
      <c r="NX204" s="2" t="s">
        <v>202</v>
      </c>
      <c r="NY204" s="2" t="s">
        <v>202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253</v>
      </c>
      <c r="OH204" s="2" t="s">
        <v>235</v>
      </c>
      <c r="OI204" s="2" t="s">
        <v>202</v>
      </c>
      <c r="OJ204" s="2" t="s">
        <v>202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202</v>
      </c>
      <c r="PF204" s="2" t="s">
        <v>202</v>
      </c>
      <c r="PG204" s="2" t="s">
        <v>202</v>
      </c>
      <c r="PH204" s="2" t="s">
        <v>202</v>
      </c>
      <c r="PI204" s="2" t="s">
        <v>202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212</v>
      </c>
      <c r="PR204" s="2" t="s">
        <v>235</v>
      </c>
      <c r="PS204" s="2" t="s">
        <v>289</v>
      </c>
      <c r="PT204" s="2" t="s">
        <v>1432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1291</v>
      </c>
      <c r="QP204" s="2" t="s">
        <v>235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2307</v>
      </c>
      <c r="B205" s="2" t="s">
        <v>191</v>
      </c>
      <c r="C205" s="2" t="s">
        <v>192</v>
      </c>
      <c r="D205" s="2" t="s">
        <v>2308</v>
      </c>
      <c r="E205" s="2" t="s">
        <v>2309</v>
      </c>
      <c r="F205" s="2" t="s">
        <v>2310</v>
      </c>
      <c r="G205" s="2" t="s">
        <v>2310</v>
      </c>
      <c r="H205" s="2" t="s">
        <v>202</v>
      </c>
      <c r="I205" s="2" t="s">
        <v>2311</v>
      </c>
      <c r="J205" s="2" t="s">
        <v>197</v>
      </c>
      <c r="K205" s="2" t="s">
        <v>571</v>
      </c>
      <c r="L205" s="3">
        <v>63.7</v>
      </c>
      <c r="M205" s="3">
        <v>66.88</v>
      </c>
      <c r="N205" s="3">
        <v>129.99</v>
      </c>
      <c r="O205" s="2" t="s">
        <v>199</v>
      </c>
      <c r="P205" s="2" t="s">
        <v>394</v>
      </c>
      <c r="Q205" s="2" t="s">
        <v>201</v>
      </c>
      <c r="R205" s="2" t="s">
        <v>202</v>
      </c>
      <c r="S205" s="2" t="s">
        <v>2312</v>
      </c>
      <c r="T205" s="2" t="s">
        <v>202</v>
      </c>
      <c r="U205" s="2" t="s">
        <v>202</v>
      </c>
      <c r="V205" s="2" t="s">
        <v>206</v>
      </c>
      <c r="W205" s="2" t="s">
        <v>207</v>
      </c>
      <c r="X205" s="2" t="s">
        <v>941</v>
      </c>
      <c r="Y205" s="2" t="s">
        <v>576</v>
      </c>
      <c r="Z205" s="4">
        <v>158</v>
      </c>
      <c r="AA205" s="4">
        <f>=ROUNDDOWN(11.7910447761194,0)</f>
      </c>
      <c r="AB205" s="5">
        <v>13.4</v>
      </c>
      <c r="AC205" s="2" t="s">
        <v>202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11</v>
      </c>
      <c r="AQ205" s="8">
        <v>556.95</v>
      </c>
      <c r="AR205" s="4">
        <v>11</v>
      </c>
      <c r="AS205" s="8">
        <v>745.71</v>
      </c>
      <c r="AT205" s="7"/>
      <c r="AU205" s="7">
        <v>-0.2531</v>
      </c>
      <c r="AV205" s="4">
        <v>26</v>
      </c>
      <c r="AW205" s="8">
        <v>1372.6</v>
      </c>
      <c r="AX205" s="4">
        <v>22</v>
      </c>
      <c r="AY205" s="8">
        <v>1605.54</v>
      </c>
      <c r="AZ205" s="7">
        <v>0.1818</v>
      </c>
      <c r="BA205" s="7">
        <v>-0.1451</v>
      </c>
      <c r="BB205" s="7">
        <v>0.4058</v>
      </c>
      <c r="BC205" s="4">
        <v>33</v>
      </c>
      <c r="BD205" s="8">
        <v>1783.05</v>
      </c>
      <c r="BE205" s="4">
        <v>36</v>
      </c>
      <c r="BF205" s="8">
        <v>2606.69</v>
      </c>
      <c r="BG205" s="7">
        <v>-0.0833</v>
      </c>
      <c r="BH205" s="7">
        <v>-0.316</v>
      </c>
      <c r="BI205" s="7">
        <v>0.7698</v>
      </c>
      <c r="BJ205" s="4">
        <v>11</v>
      </c>
      <c r="BK205" s="8">
        <v>556.95</v>
      </c>
      <c r="BL205" s="2" t="s">
        <v>944</v>
      </c>
      <c r="BM205" s="7">
        <v>1</v>
      </c>
      <c r="BN205" s="7">
        <v>1</v>
      </c>
      <c r="BO205" s="4">
        <v>4</v>
      </c>
      <c r="BP205" s="8">
        <v>217.95</v>
      </c>
      <c r="BQ205" s="4">
        <v>6</v>
      </c>
      <c r="BR205" s="8">
        <v>408.66</v>
      </c>
      <c r="BS205" s="7">
        <v>-0.3333</v>
      </c>
      <c r="BT205" s="7">
        <v>-0.4667</v>
      </c>
      <c r="BU205" s="2" t="s">
        <v>212</v>
      </c>
      <c r="BV205" s="2" t="s">
        <v>199</v>
      </c>
      <c r="BW205" s="2" t="s">
        <v>202</v>
      </c>
      <c r="BX205" s="2" t="s">
        <v>2207</v>
      </c>
      <c r="BY205" s="2" t="s">
        <v>214</v>
      </c>
      <c r="BZ205" s="2" t="s">
        <v>202</v>
      </c>
      <c r="CA205" s="4">
        <v>2</v>
      </c>
      <c r="CB205" s="8">
        <v>135.18</v>
      </c>
      <c r="CC205" s="4">
        <v>2</v>
      </c>
      <c r="CD205" s="8">
        <v>135.18</v>
      </c>
      <c r="CE205" s="7"/>
      <c r="CF205" s="7"/>
      <c r="CG205" s="2" t="s">
        <v>212</v>
      </c>
      <c r="CH205" s="2" t="s">
        <v>199</v>
      </c>
      <c r="CI205" s="2" t="s">
        <v>284</v>
      </c>
      <c r="CJ205" s="2" t="s">
        <v>1674</v>
      </c>
      <c r="CK205" s="2" t="s">
        <v>214</v>
      </c>
      <c r="CL205" s="2" t="s">
        <v>202</v>
      </c>
      <c r="CM205" s="4">
        <v>1</v>
      </c>
      <c r="CN205" s="8">
        <v>69.53</v>
      </c>
      <c r="CO205" s="4"/>
      <c r="CP205" s="8"/>
      <c r="CQ205" s="7"/>
      <c r="CR205" s="7"/>
      <c r="CS205" s="2" t="s">
        <v>212</v>
      </c>
      <c r="CT205" s="2" t="s">
        <v>199</v>
      </c>
      <c r="CU205" s="2" t="s">
        <v>435</v>
      </c>
      <c r="CV205" s="2" t="s">
        <v>1367</v>
      </c>
      <c r="CW205" s="2" t="s">
        <v>214</v>
      </c>
      <c r="CX205" s="2" t="s">
        <v>202</v>
      </c>
      <c r="CY205" s="4">
        <v>3</v>
      </c>
      <c r="CZ205" s="8">
        <v>94.92</v>
      </c>
      <c r="DA205" s="4">
        <v>1</v>
      </c>
      <c r="DB205" s="8">
        <v>65.46</v>
      </c>
      <c r="DC205" s="7">
        <v>2</v>
      </c>
      <c r="DD205" s="7">
        <v>0.45</v>
      </c>
      <c r="DE205" s="2" t="s">
        <v>212</v>
      </c>
      <c r="DF205" s="2" t="s">
        <v>199</v>
      </c>
      <c r="DG205" s="2" t="s">
        <v>585</v>
      </c>
      <c r="DH205" s="2" t="s">
        <v>2313</v>
      </c>
      <c r="DI205" s="2" t="s">
        <v>214</v>
      </c>
      <c r="DJ205" s="2" t="s">
        <v>202</v>
      </c>
      <c r="DK205" s="4"/>
      <c r="DL205" s="8"/>
      <c r="DM205" s="4">
        <v>1</v>
      </c>
      <c r="DN205" s="8">
        <v>69.53</v>
      </c>
      <c r="DO205" s="7">
        <v>-1</v>
      </c>
      <c r="DP205" s="7">
        <v>-1</v>
      </c>
      <c r="DQ205" s="2" t="s">
        <v>212</v>
      </c>
      <c r="DR205" s="2" t="s">
        <v>199</v>
      </c>
      <c r="DS205" s="2" t="s">
        <v>585</v>
      </c>
      <c r="DT205" s="2" t="s">
        <v>2314</v>
      </c>
      <c r="DU205" s="2" t="s">
        <v>214</v>
      </c>
      <c r="DV205" s="2" t="s">
        <v>202</v>
      </c>
      <c r="DW205" s="4"/>
      <c r="DX205" s="8"/>
      <c r="DY205" s="4">
        <v>1</v>
      </c>
      <c r="DZ205" s="8">
        <v>66.88</v>
      </c>
      <c r="EA205" s="7">
        <v>-1</v>
      </c>
      <c r="EB205" s="7">
        <v>-1</v>
      </c>
      <c r="EC205" s="2" t="s">
        <v>212</v>
      </c>
      <c r="ED205" s="2" t="s">
        <v>199</v>
      </c>
      <c r="EE205" s="2" t="s">
        <v>585</v>
      </c>
      <c r="EF205" s="2" t="s">
        <v>2315</v>
      </c>
      <c r="EG205" s="2" t="s">
        <v>214</v>
      </c>
      <c r="EH205" s="2" t="s">
        <v>202</v>
      </c>
      <c r="EI205" s="4">
        <v>1</v>
      </c>
      <c r="EJ205" s="8">
        <v>39.37</v>
      </c>
      <c r="EK205" s="4"/>
      <c r="EL205" s="8"/>
      <c r="EM205" s="7"/>
      <c r="EN205" s="7"/>
      <c r="EO205" s="2" t="s">
        <v>212</v>
      </c>
      <c r="EP205" s="2" t="s">
        <v>199</v>
      </c>
      <c r="EQ205" s="2" t="s">
        <v>587</v>
      </c>
      <c r="ER205" s="2" t="s">
        <v>2316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585</v>
      </c>
      <c r="FD205" s="2" t="s">
        <v>2317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199</v>
      </c>
      <c r="FO205" s="2" t="s">
        <v>296</v>
      </c>
      <c r="FP205" s="2" t="s">
        <v>2318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448</v>
      </c>
      <c r="GB205" s="2" t="s">
        <v>315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231</v>
      </c>
      <c r="GL205" s="2" t="s">
        <v>199</v>
      </c>
      <c r="GM205" s="2" t="s">
        <v>202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253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212</v>
      </c>
      <c r="HJ205" s="2" t="s">
        <v>199</v>
      </c>
      <c r="HK205" s="2" t="s">
        <v>585</v>
      </c>
      <c r="HL205" s="2" t="s">
        <v>2319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404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593</v>
      </c>
      <c r="IH205" s="2" t="s">
        <v>199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212</v>
      </c>
      <c r="IT205" s="2" t="s">
        <v>199</v>
      </c>
      <c r="IU205" s="2" t="s">
        <v>2320</v>
      </c>
      <c r="IV205" s="2" t="s">
        <v>1058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253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242</v>
      </c>
      <c r="JR205" s="2" t="s">
        <v>199</v>
      </c>
      <c r="JS205" s="2" t="s">
        <v>202</v>
      </c>
      <c r="JT205" s="2" t="s">
        <v>202</v>
      </c>
      <c r="JU205" s="2" t="s">
        <v>214</v>
      </c>
      <c r="JV205" s="2" t="s">
        <v>509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212</v>
      </c>
      <c r="KP205" s="2" t="s">
        <v>235</v>
      </c>
      <c r="KQ205" s="2" t="s">
        <v>481</v>
      </c>
      <c r="KR205" s="2" t="s">
        <v>2139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253</v>
      </c>
      <c r="LB205" s="2" t="s">
        <v>199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212</v>
      </c>
      <c r="LN205" s="2" t="s">
        <v>199</v>
      </c>
      <c r="LO205" s="2" t="s">
        <v>643</v>
      </c>
      <c r="LP205" s="2" t="s">
        <v>251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199</v>
      </c>
      <c r="MA205" s="2" t="s">
        <v>1361</v>
      </c>
      <c r="MB205" s="2" t="s">
        <v>2321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231</v>
      </c>
      <c r="ML205" s="2" t="s">
        <v>199</v>
      </c>
      <c r="MM205" s="2" t="s">
        <v>202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253</v>
      </c>
      <c r="MX205" s="2" t="s">
        <v>199</v>
      </c>
      <c r="MY205" s="2" t="s">
        <v>202</v>
      </c>
      <c r="MZ205" s="2" t="s">
        <v>202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212</v>
      </c>
      <c r="NJ205" s="2" t="s">
        <v>250</v>
      </c>
      <c r="NK205" s="2" t="s">
        <v>646</v>
      </c>
      <c r="NL205" s="2" t="s">
        <v>2322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202</v>
      </c>
      <c r="NW205" s="2" t="s">
        <v>202</v>
      </c>
      <c r="NX205" s="2" t="s">
        <v>202</v>
      </c>
      <c r="NY205" s="2" t="s">
        <v>202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253</v>
      </c>
      <c r="OH205" s="2" t="s">
        <v>199</v>
      </c>
      <c r="OI205" s="2" t="s">
        <v>202</v>
      </c>
      <c r="OJ205" s="2" t="s">
        <v>202</v>
      </c>
      <c r="OK205" s="2" t="s">
        <v>214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212</v>
      </c>
      <c r="OT205" s="2" t="s">
        <v>199</v>
      </c>
      <c r="OU205" s="2" t="s">
        <v>254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202</v>
      </c>
      <c r="PF205" s="2" t="s">
        <v>202</v>
      </c>
      <c r="PG205" s="2" t="s">
        <v>202</v>
      </c>
      <c r="PH205" s="2" t="s">
        <v>202</v>
      </c>
      <c r="PI205" s="2" t="s">
        <v>202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212</v>
      </c>
      <c r="PR205" s="2" t="s">
        <v>235</v>
      </c>
      <c r="PS205" s="2" t="s">
        <v>602</v>
      </c>
      <c r="PT205" s="2" t="s">
        <v>2323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231</v>
      </c>
      <c r="QP205" s="2" t="s">
        <v>235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>
        <v>158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2324</v>
      </c>
      <c r="B206" s="2" t="s">
        <v>191</v>
      </c>
      <c r="C206" s="2" t="s">
        <v>192</v>
      </c>
      <c r="D206" s="2" t="s">
        <v>2308</v>
      </c>
      <c r="E206" s="2" t="s">
        <v>2309</v>
      </c>
      <c r="F206" s="2" t="s">
        <v>2310</v>
      </c>
      <c r="G206" s="2" t="s">
        <v>2310</v>
      </c>
      <c r="H206" s="2" t="s">
        <v>202</v>
      </c>
      <c r="I206" s="2" t="s">
        <v>2311</v>
      </c>
      <c r="J206" s="2" t="s">
        <v>256</v>
      </c>
      <c r="K206" s="2" t="s">
        <v>571</v>
      </c>
      <c r="L206" s="3">
        <v>73.5</v>
      </c>
      <c r="M206" s="3">
        <v>77.17</v>
      </c>
      <c r="N206" s="3">
        <v>149.99</v>
      </c>
      <c r="O206" s="2" t="s">
        <v>199</v>
      </c>
      <c r="P206" s="2" t="s">
        <v>394</v>
      </c>
      <c r="Q206" s="2" t="s">
        <v>201</v>
      </c>
      <c r="R206" s="2" t="s">
        <v>202</v>
      </c>
      <c r="S206" s="2" t="s">
        <v>2312</v>
      </c>
      <c r="T206" s="2" t="s">
        <v>202</v>
      </c>
      <c r="U206" s="2" t="s">
        <v>202</v>
      </c>
      <c r="V206" s="2" t="s">
        <v>206</v>
      </c>
      <c r="W206" s="2" t="s">
        <v>207</v>
      </c>
      <c r="X206" s="2" t="s">
        <v>941</v>
      </c>
      <c r="Y206" s="2" t="s">
        <v>576</v>
      </c>
      <c r="Z206" s="4">
        <v>372</v>
      </c>
      <c r="AA206" s="4">
        <f>=ROUNDDOWN(31,0)</f>
      </c>
      <c r="AB206" s="5">
        <v>12</v>
      </c>
      <c r="AC206" s="2" t="s">
        <v>202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/>
      <c r="AP206" s="4">
        <v>15</v>
      </c>
      <c r="AQ206" s="8">
        <v>815.65</v>
      </c>
      <c r="AR206" s="4">
        <v>11</v>
      </c>
      <c r="AS206" s="8">
        <v>859.83</v>
      </c>
      <c r="AT206" s="7">
        <v>0.3636</v>
      </c>
      <c r="AU206" s="7">
        <v>-0.0514</v>
      </c>
      <c r="AV206" s="4" t="s">
        <v>202</v>
      </c>
      <c r="AW206" s="8" t="s">
        <v>202</v>
      </c>
      <c r="AX206" s="4" t="s">
        <v>202</v>
      </c>
      <c r="AY206" s="8" t="s">
        <v>202</v>
      </c>
      <c r="AZ206" s="7" t="s">
        <v>202</v>
      </c>
      <c r="BA206" s="7" t="s">
        <v>202</v>
      </c>
      <c r="BB206" s="7">
        <v>0.5942</v>
      </c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 t="s">
        <v>202</v>
      </c>
      <c r="BJ206" s="4">
        <v>15</v>
      </c>
      <c r="BK206" s="8">
        <v>815.65</v>
      </c>
      <c r="BL206" s="2" t="s">
        <v>2325</v>
      </c>
      <c r="BM206" s="7">
        <v>1</v>
      </c>
      <c r="BN206" s="7">
        <v>1</v>
      </c>
      <c r="BO206" s="4">
        <v>8</v>
      </c>
      <c r="BP206" s="8">
        <v>508.52</v>
      </c>
      <c r="BQ206" s="4">
        <v>5</v>
      </c>
      <c r="BR206" s="8">
        <v>397.3</v>
      </c>
      <c r="BS206" s="7">
        <v>0.6</v>
      </c>
      <c r="BT206" s="7">
        <v>0.2799</v>
      </c>
      <c r="BU206" s="2" t="s">
        <v>212</v>
      </c>
      <c r="BV206" s="2" t="s">
        <v>199</v>
      </c>
      <c r="BW206" s="2" t="s">
        <v>202</v>
      </c>
      <c r="BX206" s="2" t="s">
        <v>2207</v>
      </c>
      <c r="BY206" s="2" t="s">
        <v>214</v>
      </c>
      <c r="BZ206" s="2" t="s">
        <v>202</v>
      </c>
      <c r="CA206" s="4">
        <v>1</v>
      </c>
      <c r="CB206" s="8">
        <v>77.99</v>
      </c>
      <c r="CC206" s="4">
        <v>1</v>
      </c>
      <c r="CD206" s="8">
        <v>77.99</v>
      </c>
      <c r="CE206" s="7"/>
      <c r="CF206" s="7"/>
      <c r="CG206" s="2" t="s">
        <v>212</v>
      </c>
      <c r="CH206" s="2" t="s">
        <v>199</v>
      </c>
      <c r="CI206" s="2" t="s">
        <v>284</v>
      </c>
      <c r="CJ206" s="2" t="s">
        <v>1735</v>
      </c>
      <c r="CK206" s="2" t="s">
        <v>214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212</v>
      </c>
      <c r="CT206" s="2" t="s">
        <v>199</v>
      </c>
      <c r="CU206" s="2" t="s">
        <v>435</v>
      </c>
      <c r="CV206" s="2" t="s">
        <v>469</v>
      </c>
      <c r="CW206" s="2" t="s">
        <v>214</v>
      </c>
      <c r="CX206" s="2" t="s">
        <v>202</v>
      </c>
      <c r="CY206" s="4">
        <v>6</v>
      </c>
      <c r="CZ206" s="8">
        <v>229.14</v>
      </c>
      <c r="DA206" s="4">
        <v>2</v>
      </c>
      <c r="DB206" s="8">
        <v>145.1</v>
      </c>
      <c r="DC206" s="7">
        <v>2</v>
      </c>
      <c r="DD206" s="7">
        <v>0.5792</v>
      </c>
      <c r="DE206" s="2" t="s">
        <v>212</v>
      </c>
      <c r="DF206" s="2" t="s">
        <v>199</v>
      </c>
      <c r="DG206" s="2" t="s">
        <v>585</v>
      </c>
      <c r="DH206" s="2" t="s">
        <v>2326</v>
      </c>
      <c r="DI206" s="2" t="s">
        <v>214</v>
      </c>
      <c r="DJ206" s="2" t="s">
        <v>202</v>
      </c>
      <c r="DK206" s="4"/>
      <c r="DL206" s="8"/>
      <c r="DM206" s="4">
        <v>2</v>
      </c>
      <c r="DN206" s="8">
        <v>162.26</v>
      </c>
      <c r="DO206" s="7">
        <v>-1</v>
      </c>
      <c r="DP206" s="7">
        <v>-1</v>
      </c>
      <c r="DQ206" s="2" t="s">
        <v>212</v>
      </c>
      <c r="DR206" s="2" t="s">
        <v>199</v>
      </c>
      <c r="DS206" s="2" t="s">
        <v>585</v>
      </c>
      <c r="DT206" s="2" t="s">
        <v>1457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199</v>
      </c>
      <c r="EE206" s="2" t="s">
        <v>585</v>
      </c>
      <c r="EF206" s="2" t="s">
        <v>2315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199</v>
      </c>
      <c r="EQ206" s="2" t="s">
        <v>587</v>
      </c>
      <c r="ER206" s="2" t="s">
        <v>626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199</v>
      </c>
      <c r="FC206" s="2" t="s">
        <v>585</v>
      </c>
      <c r="FD206" s="2" t="s">
        <v>1471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199</v>
      </c>
      <c r="FO206" s="2" t="s">
        <v>296</v>
      </c>
      <c r="FP206" s="2" t="s">
        <v>1863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199</v>
      </c>
      <c r="GA206" s="2" t="s">
        <v>448</v>
      </c>
      <c r="GB206" s="2" t="s">
        <v>1068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231</v>
      </c>
      <c r="GL206" s="2" t="s">
        <v>199</v>
      </c>
      <c r="GM206" s="2" t="s">
        <v>202</v>
      </c>
      <c r="GN206" s="2" t="s">
        <v>202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253</v>
      </c>
      <c r="GX206" s="2" t="s">
        <v>199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212</v>
      </c>
      <c r="HJ206" s="2" t="s">
        <v>199</v>
      </c>
      <c r="HK206" s="2" t="s">
        <v>585</v>
      </c>
      <c r="HL206" s="2" t="s">
        <v>2327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404</v>
      </c>
      <c r="HV206" s="2" t="s">
        <v>199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593</v>
      </c>
      <c r="IH206" s="2" t="s">
        <v>199</v>
      </c>
      <c r="II206" s="2" t="s">
        <v>202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199</v>
      </c>
      <c r="IU206" s="2" t="s">
        <v>2320</v>
      </c>
      <c r="IV206" s="2" t="s">
        <v>2328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253</v>
      </c>
      <c r="JF206" s="2" t="s">
        <v>199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242</v>
      </c>
      <c r="JR206" s="2" t="s">
        <v>199</v>
      </c>
      <c r="JS206" s="2" t="s">
        <v>202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>
        <v>1</v>
      </c>
      <c r="KL206" s="8">
        <v>77.18</v>
      </c>
      <c r="KM206" s="7">
        <v>-1</v>
      </c>
      <c r="KN206" s="7">
        <v>-1</v>
      </c>
      <c r="KO206" s="2" t="s">
        <v>212</v>
      </c>
      <c r="KP206" s="2" t="s">
        <v>235</v>
      </c>
      <c r="KQ206" s="2" t="s">
        <v>481</v>
      </c>
      <c r="KR206" s="2" t="s">
        <v>1915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253</v>
      </c>
      <c r="LB206" s="2" t="s">
        <v>199</v>
      </c>
      <c r="LC206" s="2" t="s">
        <v>202</v>
      </c>
      <c r="LD206" s="2" t="s">
        <v>202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212</v>
      </c>
      <c r="LN206" s="2" t="s">
        <v>199</v>
      </c>
      <c r="LO206" s="2" t="s">
        <v>643</v>
      </c>
      <c r="LP206" s="2" t="s">
        <v>448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199</v>
      </c>
      <c r="MA206" s="2" t="s">
        <v>1361</v>
      </c>
      <c r="MB206" s="2" t="s">
        <v>822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231</v>
      </c>
      <c r="ML206" s="2" t="s">
        <v>199</v>
      </c>
      <c r="MM206" s="2" t="s">
        <v>202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253</v>
      </c>
      <c r="MX206" s="2" t="s">
        <v>199</v>
      </c>
      <c r="MY206" s="2" t="s">
        <v>202</v>
      </c>
      <c r="MZ206" s="2" t="s">
        <v>202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212</v>
      </c>
      <c r="NJ206" s="2" t="s">
        <v>250</v>
      </c>
      <c r="NK206" s="2" t="s">
        <v>646</v>
      </c>
      <c r="NL206" s="2" t="s">
        <v>2248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253</v>
      </c>
      <c r="OH206" s="2" t="s">
        <v>199</v>
      </c>
      <c r="OI206" s="2" t="s">
        <v>202</v>
      </c>
      <c r="OJ206" s="2" t="s">
        <v>202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212</v>
      </c>
      <c r="OT206" s="2" t="s">
        <v>199</v>
      </c>
      <c r="OU206" s="2" t="s">
        <v>254</v>
      </c>
      <c r="OV206" s="2" t="s">
        <v>202</v>
      </c>
      <c r="OW206" s="2" t="s">
        <v>214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202</v>
      </c>
      <c r="PF206" s="2" t="s">
        <v>202</v>
      </c>
      <c r="PG206" s="2" t="s">
        <v>202</v>
      </c>
      <c r="PH206" s="2" t="s">
        <v>202</v>
      </c>
      <c r="PI206" s="2" t="s">
        <v>202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212</v>
      </c>
      <c r="PR206" s="2" t="s">
        <v>235</v>
      </c>
      <c r="PS206" s="2" t="s">
        <v>602</v>
      </c>
      <c r="PT206" s="2" t="s">
        <v>1928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231</v>
      </c>
      <c r="QP206" s="2" t="s">
        <v>235</v>
      </c>
      <c r="QQ206" s="2" t="s">
        <v>202</v>
      </c>
      <c r="QR206" s="2" t="s">
        <v>202</v>
      </c>
      <c r="QS206" s="2" t="s">
        <v>214</v>
      </c>
      <c r="QT206" s="2" t="s">
        <v>202</v>
      </c>
      <c r="QU206" s="4">
        <v>372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2329</v>
      </c>
      <c r="B207" s="2" t="s">
        <v>191</v>
      </c>
      <c r="C207" s="2" t="s">
        <v>192</v>
      </c>
      <c r="D207" s="2" t="s">
        <v>2308</v>
      </c>
      <c r="E207" s="2" t="s">
        <v>2309</v>
      </c>
      <c r="F207" s="2" t="s">
        <v>2310</v>
      </c>
      <c r="G207" s="2" t="s">
        <v>2310</v>
      </c>
      <c r="H207" s="2" t="s">
        <v>202</v>
      </c>
      <c r="I207" s="2" t="s">
        <v>2311</v>
      </c>
      <c r="J207" s="2" t="s">
        <v>197</v>
      </c>
      <c r="K207" s="2" t="s">
        <v>2330</v>
      </c>
      <c r="L207" s="3">
        <v>63.7</v>
      </c>
      <c r="M207" s="3">
        <v>66.88</v>
      </c>
      <c r="N207" s="3">
        <v>129.99</v>
      </c>
      <c r="O207" s="2" t="s">
        <v>199</v>
      </c>
      <c r="P207" s="2" t="s">
        <v>394</v>
      </c>
      <c r="Q207" s="2" t="s">
        <v>201</v>
      </c>
      <c r="R207" s="2" t="s">
        <v>202</v>
      </c>
      <c r="S207" s="2" t="s">
        <v>2331</v>
      </c>
      <c r="T207" s="2" t="s">
        <v>202</v>
      </c>
      <c r="U207" s="2" t="s">
        <v>202</v>
      </c>
      <c r="V207" s="2" t="s">
        <v>206</v>
      </c>
      <c r="W207" s="2" t="s">
        <v>207</v>
      </c>
      <c r="X207" s="2" t="s">
        <v>941</v>
      </c>
      <c r="Y207" s="2" t="s">
        <v>576</v>
      </c>
      <c r="Z207" s="4">
        <v>140</v>
      </c>
      <c r="AA207" s="4">
        <f>=ROUNDDOWN(16.6666666666667,0)</f>
      </c>
      <c r="AB207" s="5">
        <v>8.4</v>
      </c>
      <c r="AC207" s="2" t="s">
        <v>202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2</v>
      </c>
      <c r="AQ207" s="8">
        <v>66.78</v>
      </c>
      <c r="AR207" s="4">
        <v>10</v>
      </c>
      <c r="AS207" s="8">
        <v>686.25</v>
      </c>
      <c r="AT207" s="7">
        <v>-0.8</v>
      </c>
      <c r="AU207" s="7">
        <v>-0.9027</v>
      </c>
      <c r="AV207" s="4">
        <v>7</v>
      </c>
      <c r="AW207" s="8">
        <v>410.45</v>
      </c>
      <c r="AX207" s="4">
        <v>14</v>
      </c>
      <c r="AY207" s="8">
        <v>1001.15</v>
      </c>
      <c r="AZ207" s="7">
        <v>-0.5</v>
      </c>
      <c r="BA207" s="7">
        <v>-0.59</v>
      </c>
      <c r="BB207" s="7">
        <v>0.1627</v>
      </c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>
        <v>0.2302</v>
      </c>
      <c r="BJ207" s="4">
        <v>2</v>
      </c>
      <c r="BK207" s="8">
        <v>66.78</v>
      </c>
      <c r="BL207" s="2" t="s">
        <v>1961</v>
      </c>
      <c r="BM207" s="7">
        <v>1</v>
      </c>
      <c r="BN207" s="7">
        <v>1</v>
      </c>
      <c r="BO207" s="4">
        <v>1</v>
      </c>
      <c r="BP207" s="8">
        <v>34.05</v>
      </c>
      <c r="BQ207" s="4">
        <v>3</v>
      </c>
      <c r="BR207" s="8">
        <v>204.33</v>
      </c>
      <c r="BS207" s="7">
        <v>-0.6667</v>
      </c>
      <c r="BT207" s="7">
        <v>-0.8334</v>
      </c>
      <c r="BU207" s="2" t="s">
        <v>212</v>
      </c>
      <c r="BV207" s="2" t="s">
        <v>199</v>
      </c>
      <c r="BW207" s="2" t="s">
        <v>202</v>
      </c>
      <c r="BX207" s="2" t="s">
        <v>2207</v>
      </c>
      <c r="BY207" s="2" t="s">
        <v>214</v>
      </c>
      <c r="BZ207" s="2" t="s">
        <v>202</v>
      </c>
      <c r="CA207" s="4"/>
      <c r="CB207" s="8"/>
      <c r="CC207" s="4">
        <v>2</v>
      </c>
      <c r="CD207" s="8">
        <v>135.18</v>
      </c>
      <c r="CE207" s="7">
        <v>-1</v>
      </c>
      <c r="CF207" s="7">
        <v>-1</v>
      </c>
      <c r="CG207" s="2" t="s">
        <v>212</v>
      </c>
      <c r="CH207" s="2" t="s">
        <v>199</v>
      </c>
      <c r="CI207" s="2" t="s">
        <v>284</v>
      </c>
      <c r="CJ207" s="2" t="s">
        <v>1674</v>
      </c>
      <c r="CK207" s="2" t="s">
        <v>214</v>
      </c>
      <c r="CL207" s="2" t="s">
        <v>202</v>
      </c>
      <c r="CM207" s="4"/>
      <c r="CN207" s="8"/>
      <c r="CO207" s="4">
        <v>1</v>
      </c>
      <c r="CP207" s="8">
        <v>69.53</v>
      </c>
      <c r="CQ207" s="7">
        <v>-1</v>
      </c>
      <c r="CR207" s="7">
        <v>-1</v>
      </c>
      <c r="CS207" s="2" t="s">
        <v>212</v>
      </c>
      <c r="CT207" s="2" t="s">
        <v>199</v>
      </c>
      <c r="CU207" s="2" t="s">
        <v>435</v>
      </c>
      <c r="CV207" s="2" t="s">
        <v>1367</v>
      </c>
      <c r="CW207" s="2" t="s">
        <v>214</v>
      </c>
      <c r="CX207" s="2" t="s">
        <v>202</v>
      </c>
      <c r="CY207" s="4">
        <v>1</v>
      </c>
      <c r="CZ207" s="8">
        <v>32.73</v>
      </c>
      <c r="DA207" s="4">
        <v>1</v>
      </c>
      <c r="DB207" s="8">
        <v>65.46</v>
      </c>
      <c r="DC207" s="7"/>
      <c r="DD207" s="7">
        <v>-0.5</v>
      </c>
      <c r="DE207" s="2" t="s">
        <v>212</v>
      </c>
      <c r="DF207" s="2" t="s">
        <v>199</v>
      </c>
      <c r="DG207" s="2" t="s">
        <v>585</v>
      </c>
      <c r="DH207" s="2" t="s">
        <v>2332</v>
      </c>
      <c r="DI207" s="2" t="s">
        <v>214</v>
      </c>
      <c r="DJ207" s="2" t="s">
        <v>202</v>
      </c>
      <c r="DK207" s="4"/>
      <c r="DL207" s="8"/>
      <c r="DM207" s="4">
        <v>2</v>
      </c>
      <c r="DN207" s="8">
        <v>139.06</v>
      </c>
      <c r="DO207" s="7">
        <v>-1</v>
      </c>
      <c r="DP207" s="7">
        <v>-1</v>
      </c>
      <c r="DQ207" s="2" t="s">
        <v>212</v>
      </c>
      <c r="DR207" s="2" t="s">
        <v>199</v>
      </c>
      <c r="DS207" s="2" t="s">
        <v>585</v>
      </c>
      <c r="DT207" s="2" t="s">
        <v>2333</v>
      </c>
      <c r="DU207" s="2" t="s">
        <v>214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212</v>
      </c>
      <c r="ED207" s="2" t="s">
        <v>199</v>
      </c>
      <c r="EE207" s="2" t="s">
        <v>585</v>
      </c>
      <c r="EF207" s="2" t="s">
        <v>2101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199</v>
      </c>
      <c r="EQ207" s="2" t="s">
        <v>587</v>
      </c>
      <c r="ER207" s="2" t="s">
        <v>1856</v>
      </c>
      <c r="ES207" s="2" t="s">
        <v>214</v>
      </c>
      <c r="ET207" s="2" t="s">
        <v>202</v>
      </c>
      <c r="EU207" s="4"/>
      <c r="EV207" s="8"/>
      <c r="EW207" s="4">
        <v>1</v>
      </c>
      <c r="EX207" s="8">
        <v>72.69</v>
      </c>
      <c r="EY207" s="7">
        <v>-1</v>
      </c>
      <c r="EZ207" s="7">
        <v>-1</v>
      </c>
      <c r="FA207" s="2" t="s">
        <v>212</v>
      </c>
      <c r="FB207" s="2" t="s">
        <v>199</v>
      </c>
      <c r="FC207" s="2" t="s">
        <v>585</v>
      </c>
      <c r="FD207" s="2" t="s">
        <v>2334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199</v>
      </c>
      <c r="FO207" s="2" t="s">
        <v>296</v>
      </c>
      <c r="FP207" s="2" t="s">
        <v>482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448</v>
      </c>
      <c r="GB207" s="2" t="s">
        <v>1142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231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253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199</v>
      </c>
      <c r="HK207" s="2" t="s">
        <v>585</v>
      </c>
      <c r="HL207" s="2" t="s">
        <v>1614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404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253</v>
      </c>
      <c r="IH207" s="2" t="s">
        <v>199</v>
      </c>
      <c r="II207" s="2" t="s">
        <v>202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199</v>
      </c>
      <c r="IU207" s="2" t="s">
        <v>2320</v>
      </c>
      <c r="IV207" s="2" t="s">
        <v>2335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253</v>
      </c>
      <c r="JF207" s="2" t="s">
        <v>199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242</v>
      </c>
      <c r="JR207" s="2" t="s">
        <v>199</v>
      </c>
      <c r="JS207" s="2" t="s">
        <v>202</v>
      </c>
      <c r="JT207" s="2" t="s">
        <v>202</v>
      </c>
      <c r="JU207" s="2" t="s">
        <v>214</v>
      </c>
      <c r="JV207" s="2" t="s">
        <v>509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212</v>
      </c>
      <c r="KP207" s="2" t="s">
        <v>235</v>
      </c>
      <c r="KQ207" s="2" t="s">
        <v>481</v>
      </c>
      <c r="KR207" s="2" t="s">
        <v>1426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253</v>
      </c>
      <c r="LB207" s="2" t="s">
        <v>199</v>
      </c>
      <c r="LC207" s="2" t="s">
        <v>202</v>
      </c>
      <c r="LD207" s="2" t="s">
        <v>202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212</v>
      </c>
      <c r="LN207" s="2" t="s">
        <v>199</v>
      </c>
      <c r="LO207" s="2" t="s">
        <v>643</v>
      </c>
      <c r="LP207" s="2" t="s">
        <v>416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199</v>
      </c>
      <c r="MA207" s="2" t="s">
        <v>1361</v>
      </c>
      <c r="MB207" s="2" t="s">
        <v>2336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231</v>
      </c>
      <c r="ML207" s="2" t="s">
        <v>199</v>
      </c>
      <c r="MM207" s="2" t="s">
        <v>202</v>
      </c>
      <c r="MN207" s="2" t="s">
        <v>202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253</v>
      </c>
      <c r="MX207" s="2" t="s">
        <v>199</v>
      </c>
      <c r="MY207" s="2" t="s">
        <v>202</v>
      </c>
      <c r="MZ207" s="2" t="s">
        <v>202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212</v>
      </c>
      <c r="NJ207" s="2" t="s">
        <v>250</v>
      </c>
      <c r="NK207" s="2" t="s">
        <v>646</v>
      </c>
      <c r="NL207" s="2" t="s">
        <v>2100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202</v>
      </c>
      <c r="NW207" s="2" t="s">
        <v>202</v>
      </c>
      <c r="NX207" s="2" t="s">
        <v>202</v>
      </c>
      <c r="NY207" s="2" t="s">
        <v>202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253</v>
      </c>
      <c r="OH207" s="2" t="s">
        <v>199</v>
      </c>
      <c r="OI207" s="2" t="s">
        <v>202</v>
      </c>
      <c r="OJ207" s="2" t="s">
        <v>202</v>
      </c>
      <c r="OK207" s="2" t="s">
        <v>214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199</v>
      </c>
      <c r="OU207" s="2" t="s">
        <v>254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202</v>
      </c>
      <c r="PF207" s="2" t="s">
        <v>202</v>
      </c>
      <c r="PG207" s="2" t="s">
        <v>202</v>
      </c>
      <c r="PH207" s="2" t="s">
        <v>202</v>
      </c>
      <c r="PI207" s="2" t="s">
        <v>202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212</v>
      </c>
      <c r="PR207" s="2" t="s">
        <v>235</v>
      </c>
      <c r="PS207" s="2" t="s">
        <v>602</v>
      </c>
      <c r="PT207" s="2" t="s">
        <v>2337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235</v>
      </c>
      <c r="QQ207" s="2" t="s">
        <v>603</v>
      </c>
      <c r="QR207" s="2" t="s">
        <v>2281</v>
      </c>
      <c r="QS207" s="2" t="s">
        <v>214</v>
      </c>
      <c r="QT207" s="2" t="s">
        <v>202</v>
      </c>
      <c r="QU207" s="4">
        <v>140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2338</v>
      </c>
      <c r="B208" s="2" t="s">
        <v>191</v>
      </c>
      <c r="C208" s="2" t="s">
        <v>192</v>
      </c>
      <c r="D208" s="2" t="s">
        <v>2308</v>
      </c>
      <c r="E208" s="2" t="s">
        <v>2309</v>
      </c>
      <c r="F208" s="2" t="s">
        <v>2310</v>
      </c>
      <c r="G208" s="2" t="s">
        <v>2310</v>
      </c>
      <c r="H208" s="2" t="s">
        <v>202</v>
      </c>
      <c r="I208" s="2" t="s">
        <v>2311</v>
      </c>
      <c r="J208" s="2" t="s">
        <v>256</v>
      </c>
      <c r="K208" s="2" t="s">
        <v>2330</v>
      </c>
      <c r="L208" s="3">
        <v>73.5</v>
      </c>
      <c r="M208" s="3">
        <v>77.17</v>
      </c>
      <c r="N208" s="3">
        <v>149.99</v>
      </c>
      <c r="O208" s="2" t="s">
        <v>199</v>
      </c>
      <c r="P208" s="2" t="s">
        <v>394</v>
      </c>
      <c r="Q208" s="2" t="s">
        <v>201</v>
      </c>
      <c r="R208" s="2" t="s">
        <v>202</v>
      </c>
      <c r="S208" s="2" t="s">
        <v>2331</v>
      </c>
      <c r="T208" s="2" t="s">
        <v>202</v>
      </c>
      <c r="U208" s="2" t="s">
        <v>202</v>
      </c>
      <c r="V208" s="2" t="s">
        <v>206</v>
      </c>
      <c r="W208" s="2" t="s">
        <v>207</v>
      </c>
      <c r="X208" s="2" t="s">
        <v>941</v>
      </c>
      <c r="Y208" s="2" t="s">
        <v>576</v>
      </c>
      <c r="Z208" s="4">
        <v>398</v>
      </c>
      <c r="AA208" s="4">
        <f>=ROUNDDOWN(35.8558558558559,0)</f>
      </c>
      <c r="AB208" s="5">
        <v>11.1</v>
      </c>
      <c r="AC208" s="2" t="s">
        <v>202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>
        <v>5</v>
      </c>
      <c r="AQ208" s="8">
        <v>343.67</v>
      </c>
      <c r="AR208" s="4">
        <v>4</v>
      </c>
      <c r="AS208" s="8">
        <v>314.9</v>
      </c>
      <c r="AT208" s="7">
        <v>0.25</v>
      </c>
      <c r="AU208" s="7">
        <v>0.0914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>
        <v>0.8373</v>
      </c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>
        <v>5</v>
      </c>
      <c r="BK208" s="8">
        <v>343.67</v>
      </c>
      <c r="BL208" s="2" t="s">
        <v>2339</v>
      </c>
      <c r="BM208" s="7">
        <v>1</v>
      </c>
      <c r="BN208" s="7">
        <v>1</v>
      </c>
      <c r="BO208" s="4">
        <v>1</v>
      </c>
      <c r="BP208" s="8">
        <v>71.51</v>
      </c>
      <c r="BQ208" s="4">
        <v>2</v>
      </c>
      <c r="BR208" s="8">
        <v>158.92</v>
      </c>
      <c r="BS208" s="7">
        <v>-0.5</v>
      </c>
      <c r="BT208" s="7">
        <v>-0.55</v>
      </c>
      <c r="BU208" s="2" t="s">
        <v>212</v>
      </c>
      <c r="BV208" s="2" t="s">
        <v>199</v>
      </c>
      <c r="BW208" s="2" t="s">
        <v>202</v>
      </c>
      <c r="BX208" s="2" t="s">
        <v>2207</v>
      </c>
      <c r="BY208" s="2" t="s">
        <v>214</v>
      </c>
      <c r="BZ208" s="2" t="s">
        <v>202</v>
      </c>
      <c r="CA208" s="4">
        <v>3</v>
      </c>
      <c r="CB208" s="8">
        <v>233.97</v>
      </c>
      <c r="CC208" s="4">
        <v>2</v>
      </c>
      <c r="CD208" s="8">
        <v>155.98</v>
      </c>
      <c r="CE208" s="7">
        <v>0.5</v>
      </c>
      <c r="CF208" s="7">
        <v>0.5</v>
      </c>
      <c r="CG208" s="2" t="s">
        <v>212</v>
      </c>
      <c r="CH208" s="2" t="s">
        <v>199</v>
      </c>
      <c r="CI208" s="2" t="s">
        <v>284</v>
      </c>
      <c r="CJ208" s="2" t="s">
        <v>1674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212</v>
      </c>
      <c r="CT208" s="2" t="s">
        <v>199</v>
      </c>
      <c r="CU208" s="2" t="s">
        <v>435</v>
      </c>
      <c r="CV208" s="2" t="s">
        <v>296</v>
      </c>
      <c r="CW208" s="2" t="s">
        <v>214</v>
      </c>
      <c r="CX208" s="2" t="s">
        <v>202</v>
      </c>
      <c r="CY208" s="4">
        <v>1</v>
      </c>
      <c r="CZ208" s="8">
        <v>38.19</v>
      </c>
      <c r="DA208" s="4"/>
      <c r="DB208" s="8"/>
      <c r="DC208" s="7"/>
      <c r="DD208" s="7"/>
      <c r="DE208" s="2" t="s">
        <v>212</v>
      </c>
      <c r="DF208" s="2" t="s">
        <v>199</v>
      </c>
      <c r="DG208" s="2" t="s">
        <v>585</v>
      </c>
      <c r="DH208" s="2" t="s">
        <v>2340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199</v>
      </c>
      <c r="DS208" s="2" t="s">
        <v>585</v>
      </c>
      <c r="DT208" s="2" t="s">
        <v>2341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199</v>
      </c>
      <c r="EE208" s="2" t="s">
        <v>585</v>
      </c>
      <c r="EF208" s="2" t="s">
        <v>2342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199</v>
      </c>
      <c r="EQ208" s="2" t="s">
        <v>587</v>
      </c>
      <c r="ER208" s="2" t="s">
        <v>1856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199</v>
      </c>
      <c r="FC208" s="2" t="s">
        <v>585</v>
      </c>
      <c r="FD208" s="2" t="s">
        <v>2343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199</v>
      </c>
      <c r="FO208" s="2" t="s">
        <v>296</v>
      </c>
      <c r="FP208" s="2" t="s">
        <v>2128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199</v>
      </c>
      <c r="GA208" s="2" t="s">
        <v>448</v>
      </c>
      <c r="GB208" s="2" t="s">
        <v>2013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231</v>
      </c>
      <c r="GL208" s="2" t="s">
        <v>199</v>
      </c>
      <c r="GM208" s="2" t="s">
        <v>202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253</v>
      </c>
      <c r="GX208" s="2" t="s">
        <v>199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199</v>
      </c>
      <c r="HK208" s="2" t="s">
        <v>585</v>
      </c>
      <c r="HL208" s="2" t="s">
        <v>2322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404</v>
      </c>
      <c r="HV208" s="2" t="s">
        <v>199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253</v>
      </c>
      <c r="IH208" s="2" t="s">
        <v>199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212</v>
      </c>
      <c r="IT208" s="2" t="s">
        <v>199</v>
      </c>
      <c r="IU208" s="2" t="s">
        <v>2320</v>
      </c>
      <c r="IV208" s="2" t="s">
        <v>321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253</v>
      </c>
      <c r="JF208" s="2" t="s">
        <v>199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242</v>
      </c>
      <c r="JR208" s="2" t="s">
        <v>199</v>
      </c>
      <c r="JS208" s="2" t="s">
        <v>202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235</v>
      </c>
      <c r="KQ208" s="2" t="s">
        <v>481</v>
      </c>
      <c r="KR208" s="2" t="s">
        <v>2344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253</v>
      </c>
      <c r="LB208" s="2" t="s">
        <v>199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212</v>
      </c>
      <c r="LN208" s="2" t="s">
        <v>199</v>
      </c>
      <c r="LO208" s="2" t="s">
        <v>643</v>
      </c>
      <c r="LP208" s="2" t="s">
        <v>2345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199</v>
      </c>
      <c r="MA208" s="2" t="s">
        <v>1361</v>
      </c>
      <c r="MB208" s="2" t="s">
        <v>2346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231</v>
      </c>
      <c r="ML208" s="2" t="s">
        <v>199</v>
      </c>
      <c r="MM208" s="2" t="s">
        <v>202</v>
      </c>
      <c r="MN208" s="2" t="s">
        <v>202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253</v>
      </c>
      <c r="MX208" s="2" t="s">
        <v>199</v>
      </c>
      <c r="MY208" s="2" t="s">
        <v>202</v>
      </c>
      <c r="MZ208" s="2" t="s">
        <v>202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212</v>
      </c>
      <c r="NJ208" s="2" t="s">
        <v>250</v>
      </c>
      <c r="NK208" s="2" t="s">
        <v>646</v>
      </c>
      <c r="NL208" s="2" t="s">
        <v>1614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202</v>
      </c>
      <c r="NW208" s="2" t="s">
        <v>202</v>
      </c>
      <c r="NX208" s="2" t="s">
        <v>202</v>
      </c>
      <c r="NY208" s="2" t="s">
        <v>202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253</v>
      </c>
      <c r="OH208" s="2" t="s">
        <v>199</v>
      </c>
      <c r="OI208" s="2" t="s">
        <v>202</v>
      </c>
      <c r="OJ208" s="2" t="s">
        <v>202</v>
      </c>
      <c r="OK208" s="2" t="s">
        <v>214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199</v>
      </c>
      <c r="OU208" s="2" t="s">
        <v>254</v>
      </c>
      <c r="OV208" s="2" t="s">
        <v>202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202</v>
      </c>
      <c r="PF208" s="2" t="s">
        <v>202</v>
      </c>
      <c r="PG208" s="2" t="s">
        <v>202</v>
      </c>
      <c r="PH208" s="2" t="s">
        <v>202</v>
      </c>
      <c r="PI208" s="2" t="s">
        <v>202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212</v>
      </c>
      <c r="PR208" s="2" t="s">
        <v>235</v>
      </c>
      <c r="PS208" s="2" t="s">
        <v>602</v>
      </c>
      <c r="PT208" s="2" t="s">
        <v>1870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235</v>
      </c>
      <c r="QQ208" s="2" t="s">
        <v>603</v>
      </c>
      <c r="QR208" s="2" t="s">
        <v>2347</v>
      </c>
      <c r="QS208" s="2" t="s">
        <v>214</v>
      </c>
      <c r="QT208" s="2" t="s">
        <v>202</v>
      </c>
      <c r="QU208" s="4">
        <v>398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2348</v>
      </c>
      <c r="B209" s="2" t="s">
        <v>191</v>
      </c>
      <c r="C209" s="2" t="s">
        <v>192</v>
      </c>
      <c r="D209" s="2" t="s">
        <v>2308</v>
      </c>
      <c r="E209" s="2" t="s">
        <v>2309</v>
      </c>
      <c r="F209" s="2" t="s">
        <v>2349</v>
      </c>
      <c r="G209" s="2" t="s">
        <v>2349</v>
      </c>
      <c r="H209" s="2" t="s">
        <v>2349</v>
      </c>
      <c r="I209" s="2" t="s">
        <v>2350</v>
      </c>
      <c r="J209" s="2" t="s">
        <v>256</v>
      </c>
      <c r="K209" s="2" t="s">
        <v>1389</v>
      </c>
      <c r="L209" s="3">
        <v>81.19</v>
      </c>
      <c r="M209" s="3">
        <v>85.25</v>
      </c>
      <c r="N209" s="3">
        <v>139.99</v>
      </c>
      <c r="O209" s="2" t="s">
        <v>530</v>
      </c>
      <c r="P209" s="2" t="s">
        <v>1545</v>
      </c>
      <c r="Q209" s="2" t="s">
        <v>201</v>
      </c>
      <c r="R209" s="2" t="s">
        <v>16</v>
      </c>
      <c r="S209" s="2" t="s">
        <v>202</v>
      </c>
      <c r="T209" s="2" t="s">
        <v>202</v>
      </c>
      <c r="U209" s="2" t="s">
        <v>2351</v>
      </c>
      <c r="V209" s="2" t="s">
        <v>1402</v>
      </c>
      <c r="W209" s="2" t="s">
        <v>202</v>
      </c>
      <c r="X209" s="2" t="s">
        <v>202</v>
      </c>
      <c r="Y209" s="2" t="s">
        <v>336</v>
      </c>
      <c r="Z209" s="4">
        <v>60</v>
      </c>
      <c r="AA209" s="4">
        <f>=ROUNDDOWN(37.5,0)</f>
      </c>
      <c r="AB209" s="5">
        <v>1.6</v>
      </c>
      <c r="AC209" s="2" t="s">
        <v>202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22</v>
      </c>
      <c r="AQ209" s="8">
        <v>1359.98</v>
      </c>
      <c r="AR209" s="4">
        <v>1</v>
      </c>
      <c r="AS209" s="8">
        <v>78.74</v>
      </c>
      <c r="AT209" s="7">
        <v>21</v>
      </c>
      <c r="AU209" s="7">
        <v>16.2718</v>
      </c>
      <c r="AV209" s="4">
        <v>22</v>
      </c>
      <c r="AW209" s="8">
        <v>1359.98</v>
      </c>
      <c r="AX209" s="4">
        <v>1</v>
      </c>
      <c r="AY209" s="8">
        <v>78.74</v>
      </c>
      <c r="AZ209" s="7">
        <v>21</v>
      </c>
      <c r="BA209" s="7">
        <v>16.2718</v>
      </c>
      <c r="BB209" s="7">
        <v>1</v>
      </c>
      <c r="BC209" s="4">
        <v>22</v>
      </c>
      <c r="BD209" s="8">
        <v>1359.98</v>
      </c>
      <c r="BE209" s="4">
        <v>1</v>
      </c>
      <c r="BF209" s="8">
        <v>78.74</v>
      </c>
      <c r="BG209" s="7">
        <v>21</v>
      </c>
      <c r="BH209" s="7">
        <v>16.2718</v>
      </c>
      <c r="BI209" s="7">
        <v>1</v>
      </c>
      <c r="BJ209" s="4">
        <v>22</v>
      </c>
      <c r="BK209" s="8">
        <v>1359.98</v>
      </c>
      <c r="BL209" s="2" t="s">
        <v>2352</v>
      </c>
      <c r="BM209" s="7">
        <v>1</v>
      </c>
      <c r="BN209" s="7">
        <v>1</v>
      </c>
      <c r="BO209" s="4">
        <v>21</v>
      </c>
      <c r="BP209" s="8">
        <v>1298.99</v>
      </c>
      <c r="BQ209" s="4"/>
      <c r="BR209" s="8"/>
      <c r="BS209" s="7"/>
      <c r="BT209" s="7"/>
      <c r="BU209" s="2" t="s">
        <v>212</v>
      </c>
      <c r="BV209" s="2" t="s">
        <v>199</v>
      </c>
      <c r="BW209" s="2" t="s">
        <v>202</v>
      </c>
      <c r="BX209" s="2" t="s">
        <v>715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202</v>
      </c>
      <c r="CH209" s="2" t="s">
        <v>202</v>
      </c>
      <c r="CI209" s="2" t="s">
        <v>202</v>
      </c>
      <c r="CJ209" s="2" t="s">
        <v>202</v>
      </c>
      <c r="CK209" s="2" t="s">
        <v>202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202</v>
      </c>
      <c r="CT209" s="2" t="s">
        <v>202</v>
      </c>
      <c r="CU209" s="2" t="s">
        <v>202</v>
      </c>
      <c r="CV209" s="2" t="s">
        <v>202</v>
      </c>
      <c r="CW209" s="2" t="s">
        <v>202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202</v>
      </c>
      <c r="DF209" s="2" t="s">
        <v>202</v>
      </c>
      <c r="DG209" s="2" t="s">
        <v>202</v>
      </c>
      <c r="DH209" s="2" t="s">
        <v>202</v>
      </c>
      <c r="DI209" s="2" t="s">
        <v>202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199</v>
      </c>
      <c r="DS209" s="2" t="s">
        <v>372</v>
      </c>
      <c r="DT209" s="2" t="s">
        <v>202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202</v>
      </c>
      <c r="ED209" s="2" t="s">
        <v>202</v>
      </c>
      <c r="EE209" s="2" t="s">
        <v>202</v>
      </c>
      <c r="EF209" s="2" t="s">
        <v>202</v>
      </c>
      <c r="EG209" s="2" t="s">
        <v>202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202</v>
      </c>
      <c r="EP209" s="2" t="s">
        <v>202</v>
      </c>
      <c r="EQ209" s="2" t="s">
        <v>202</v>
      </c>
      <c r="ER209" s="2" t="s">
        <v>202</v>
      </c>
      <c r="ES209" s="2" t="s">
        <v>202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202</v>
      </c>
      <c r="FB209" s="2" t="s">
        <v>202</v>
      </c>
      <c r="FC209" s="2" t="s">
        <v>202</v>
      </c>
      <c r="FD209" s="2" t="s">
        <v>202</v>
      </c>
      <c r="FE209" s="2" t="s">
        <v>202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202</v>
      </c>
      <c r="FN209" s="2" t="s">
        <v>202</v>
      </c>
      <c r="FO209" s="2" t="s">
        <v>202</v>
      </c>
      <c r="FP209" s="2" t="s">
        <v>202</v>
      </c>
      <c r="FQ209" s="2" t="s">
        <v>202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202</v>
      </c>
      <c r="FZ209" s="2" t="s">
        <v>202</v>
      </c>
      <c r="GA209" s="2" t="s">
        <v>202</v>
      </c>
      <c r="GB209" s="2" t="s">
        <v>202</v>
      </c>
      <c r="GC209" s="2" t="s">
        <v>202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202</v>
      </c>
      <c r="GL209" s="2" t="s">
        <v>202</v>
      </c>
      <c r="GM209" s="2" t="s">
        <v>202</v>
      </c>
      <c r="GN209" s="2" t="s">
        <v>202</v>
      </c>
      <c r="GO209" s="2" t="s">
        <v>202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202</v>
      </c>
      <c r="GX209" s="2" t="s">
        <v>202</v>
      </c>
      <c r="GY209" s="2" t="s">
        <v>202</v>
      </c>
      <c r="GZ209" s="2" t="s">
        <v>202</v>
      </c>
      <c r="HA209" s="2" t="s">
        <v>202</v>
      </c>
      <c r="HB209" s="2" t="s">
        <v>202</v>
      </c>
      <c r="HC209" s="4">
        <v>1</v>
      </c>
      <c r="HD209" s="8">
        <v>60.99</v>
      </c>
      <c r="HE209" s="4">
        <v>1</v>
      </c>
      <c r="HF209" s="8">
        <v>78.74</v>
      </c>
      <c r="HG209" s="7"/>
      <c r="HH209" s="7">
        <v>-0.2254</v>
      </c>
      <c r="HI209" s="2" t="s">
        <v>212</v>
      </c>
      <c r="HJ209" s="2" t="s">
        <v>199</v>
      </c>
      <c r="HK209" s="2" t="s">
        <v>1405</v>
      </c>
      <c r="HL209" s="2" t="s">
        <v>1689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202</v>
      </c>
      <c r="HV209" s="2" t="s">
        <v>202</v>
      </c>
      <c r="HW209" s="2" t="s">
        <v>202</v>
      </c>
      <c r="HX209" s="2" t="s">
        <v>202</v>
      </c>
      <c r="HY209" s="2" t="s">
        <v>202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202</v>
      </c>
      <c r="IH209" s="2" t="s">
        <v>202</v>
      </c>
      <c r="II209" s="2" t="s">
        <v>202</v>
      </c>
      <c r="IJ209" s="2" t="s">
        <v>202</v>
      </c>
      <c r="IK209" s="2" t="s">
        <v>202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202</v>
      </c>
      <c r="IT209" s="2" t="s">
        <v>202</v>
      </c>
      <c r="IU209" s="2" t="s">
        <v>202</v>
      </c>
      <c r="IV209" s="2" t="s">
        <v>202</v>
      </c>
      <c r="IW209" s="2" t="s">
        <v>202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202</v>
      </c>
      <c r="JF209" s="2" t="s">
        <v>202</v>
      </c>
      <c r="JG209" s="2" t="s">
        <v>202</v>
      </c>
      <c r="JH209" s="2" t="s">
        <v>202</v>
      </c>
      <c r="JI209" s="2" t="s">
        <v>202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202</v>
      </c>
      <c r="JR209" s="2" t="s">
        <v>202</v>
      </c>
      <c r="JS209" s="2" t="s">
        <v>202</v>
      </c>
      <c r="JT209" s="2" t="s">
        <v>202</v>
      </c>
      <c r="JU209" s="2" t="s">
        <v>202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202</v>
      </c>
      <c r="KD209" s="2" t="s">
        <v>202</v>
      </c>
      <c r="KE209" s="2" t="s">
        <v>202</v>
      </c>
      <c r="KF209" s="2" t="s">
        <v>202</v>
      </c>
      <c r="KG209" s="2" t="s">
        <v>202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202</v>
      </c>
      <c r="KP209" s="2" t="s">
        <v>202</v>
      </c>
      <c r="KQ209" s="2" t="s">
        <v>202</v>
      </c>
      <c r="KR209" s="2" t="s">
        <v>202</v>
      </c>
      <c r="KS209" s="2" t="s">
        <v>202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202</v>
      </c>
      <c r="LB209" s="2" t="s">
        <v>202</v>
      </c>
      <c r="LC209" s="2" t="s">
        <v>202</v>
      </c>
      <c r="LD209" s="2" t="s">
        <v>202</v>
      </c>
      <c r="LE209" s="2" t="s">
        <v>202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202</v>
      </c>
      <c r="LN209" s="2" t="s">
        <v>202</v>
      </c>
      <c r="LO209" s="2" t="s">
        <v>202</v>
      </c>
      <c r="LP209" s="2" t="s">
        <v>202</v>
      </c>
      <c r="LQ209" s="2" t="s">
        <v>202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202</v>
      </c>
      <c r="ML209" s="2" t="s">
        <v>202</v>
      </c>
      <c r="MM209" s="2" t="s">
        <v>202</v>
      </c>
      <c r="MN209" s="2" t="s">
        <v>202</v>
      </c>
      <c r="MO209" s="2" t="s">
        <v>202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202</v>
      </c>
      <c r="NW209" s="2" t="s">
        <v>202</v>
      </c>
      <c r="NX209" s="2" t="s">
        <v>202</v>
      </c>
      <c r="NY209" s="2" t="s">
        <v>202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202</v>
      </c>
      <c r="OU209" s="2" t="s">
        <v>202</v>
      </c>
      <c r="OV209" s="2" t="s">
        <v>202</v>
      </c>
      <c r="OW209" s="2" t="s">
        <v>202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202</v>
      </c>
      <c r="PF209" s="2" t="s">
        <v>202</v>
      </c>
      <c r="PG209" s="2" t="s">
        <v>202</v>
      </c>
      <c r="PH209" s="2" t="s">
        <v>202</v>
      </c>
      <c r="PI209" s="2" t="s">
        <v>202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202</v>
      </c>
      <c r="PR209" s="2" t="s">
        <v>202</v>
      </c>
      <c r="PS209" s="2" t="s">
        <v>202</v>
      </c>
      <c r="PT209" s="2" t="s">
        <v>202</v>
      </c>
      <c r="PU209" s="2" t="s">
        <v>202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202</v>
      </c>
      <c r="QP209" s="2" t="s">
        <v>202</v>
      </c>
      <c r="QQ209" s="2" t="s">
        <v>202</v>
      </c>
      <c r="QR209" s="2" t="s">
        <v>202</v>
      </c>
      <c r="QS209" s="2" t="s">
        <v>202</v>
      </c>
      <c r="QT209" s="2" t="s">
        <v>202</v>
      </c>
      <c r="QU209" s="4">
        <v>60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2353</v>
      </c>
      <c r="B210" s="2" t="s">
        <v>191</v>
      </c>
      <c r="C210" s="2" t="s">
        <v>192</v>
      </c>
      <c r="D210" s="2" t="s">
        <v>2308</v>
      </c>
      <c r="E210" s="2" t="s">
        <v>2309</v>
      </c>
      <c r="F210" s="2" t="s">
        <v>2354</v>
      </c>
      <c r="G210" s="2" t="s">
        <v>2354</v>
      </c>
      <c r="H210" s="2" t="s">
        <v>2354</v>
      </c>
      <c r="I210" s="2" t="s">
        <v>2355</v>
      </c>
      <c r="J210" s="2" t="s">
        <v>197</v>
      </c>
      <c r="K210" s="2" t="s">
        <v>621</v>
      </c>
      <c r="L210" s="3">
        <v>63.7</v>
      </c>
      <c r="M210" s="3">
        <v>66.88</v>
      </c>
      <c r="N210" s="3">
        <v>129.99</v>
      </c>
      <c r="O210" s="2" t="s">
        <v>199</v>
      </c>
      <c r="P210" s="2" t="s">
        <v>2356</v>
      </c>
      <c r="Q210" s="2" t="s">
        <v>201</v>
      </c>
      <c r="R210" s="2" t="s">
        <v>202</v>
      </c>
      <c r="S210" s="2" t="s">
        <v>2357</v>
      </c>
      <c r="T210" s="2" t="s">
        <v>204</v>
      </c>
      <c r="U210" s="2" t="s">
        <v>205</v>
      </c>
      <c r="V210" s="2" t="s">
        <v>2358</v>
      </c>
      <c r="W210" s="2" t="s">
        <v>703</v>
      </c>
      <c r="X210" s="2" t="s">
        <v>575</v>
      </c>
      <c r="Y210" s="2" t="s">
        <v>576</v>
      </c>
      <c r="Z210" s="4">
        <v>266</v>
      </c>
      <c r="AA210" s="4">
        <f>=ROUNDDOWN(66.5,0)</f>
      </c>
      <c r="AB210" s="5">
        <v>4</v>
      </c>
      <c r="AC210" s="2" t="s">
        <v>202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>
        <v>3</v>
      </c>
      <c r="AQ210" s="8">
        <v>203.29</v>
      </c>
      <c r="AR210" s="4">
        <v>20</v>
      </c>
      <c r="AS210" s="8">
        <v>1371.93</v>
      </c>
      <c r="AT210" s="7">
        <v>-0.85</v>
      </c>
      <c r="AU210" s="7">
        <v>-0.8518</v>
      </c>
      <c r="AV210" s="4">
        <v>9</v>
      </c>
      <c r="AW210" s="8">
        <v>682.37</v>
      </c>
      <c r="AX210" s="4">
        <v>39</v>
      </c>
      <c r="AY210" s="8">
        <v>2901.15</v>
      </c>
      <c r="AZ210" s="7">
        <v>-0.7692</v>
      </c>
      <c r="BA210" s="7">
        <v>-0.7648</v>
      </c>
      <c r="BB210" s="7">
        <v>0.2979</v>
      </c>
      <c r="BC210" s="4">
        <v>14</v>
      </c>
      <c r="BD210" s="8">
        <v>1057.9</v>
      </c>
      <c r="BE210" s="4">
        <v>55</v>
      </c>
      <c r="BF210" s="8">
        <v>4137.57</v>
      </c>
      <c r="BG210" s="7">
        <v>-0.7455</v>
      </c>
      <c r="BH210" s="7">
        <v>-0.7443</v>
      </c>
      <c r="BI210" s="7">
        <v>0.645</v>
      </c>
      <c r="BJ210" s="4">
        <v>3</v>
      </c>
      <c r="BK210" s="8">
        <v>203.29</v>
      </c>
      <c r="BL210" s="2" t="s">
        <v>2359</v>
      </c>
      <c r="BM210" s="7">
        <v>1</v>
      </c>
      <c r="BN210" s="7">
        <v>1</v>
      </c>
      <c r="BO210" s="4"/>
      <c r="BP210" s="8"/>
      <c r="BQ210" s="4">
        <v>13</v>
      </c>
      <c r="BR210" s="8">
        <v>897.78</v>
      </c>
      <c r="BS210" s="7">
        <v>-1</v>
      </c>
      <c r="BT210" s="7">
        <v>-1</v>
      </c>
      <c r="BU210" s="2" t="s">
        <v>212</v>
      </c>
      <c r="BV210" s="2" t="s">
        <v>199</v>
      </c>
      <c r="BW210" s="2" t="s">
        <v>202</v>
      </c>
      <c r="BX210" s="2" t="s">
        <v>625</v>
      </c>
      <c r="BY210" s="2" t="s">
        <v>214</v>
      </c>
      <c r="BZ210" s="2" t="s">
        <v>202</v>
      </c>
      <c r="CA210" s="4"/>
      <c r="CB210" s="8"/>
      <c r="CC210" s="4">
        <v>2</v>
      </c>
      <c r="CD210" s="8">
        <v>135.18</v>
      </c>
      <c r="CE210" s="7">
        <v>-1</v>
      </c>
      <c r="CF210" s="7">
        <v>-1</v>
      </c>
      <c r="CG210" s="2" t="s">
        <v>212</v>
      </c>
      <c r="CH210" s="2" t="s">
        <v>199</v>
      </c>
      <c r="CI210" s="2" t="s">
        <v>284</v>
      </c>
      <c r="CJ210" s="2" t="s">
        <v>1674</v>
      </c>
      <c r="CK210" s="2" t="s">
        <v>214</v>
      </c>
      <c r="CL210" s="2" t="s">
        <v>202</v>
      </c>
      <c r="CM210" s="4">
        <v>1</v>
      </c>
      <c r="CN210" s="8">
        <v>69.53</v>
      </c>
      <c r="CO210" s="4"/>
      <c r="CP210" s="8"/>
      <c r="CQ210" s="7"/>
      <c r="CR210" s="7"/>
      <c r="CS210" s="2" t="s">
        <v>212</v>
      </c>
      <c r="CT210" s="2" t="s">
        <v>199</v>
      </c>
      <c r="CU210" s="2" t="s">
        <v>435</v>
      </c>
      <c r="CV210" s="2" t="s">
        <v>297</v>
      </c>
      <c r="CW210" s="2" t="s">
        <v>214</v>
      </c>
      <c r="CX210" s="2" t="s">
        <v>202</v>
      </c>
      <c r="CY210" s="4"/>
      <c r="CZ210" s="8"/>
      <c r="DA210" s="4">
        <v>1</v>
      </c>
      <c r="DB210" s="8">
        <v>65.46</v>
      </c>
      <c r="DC210" s="7">
        <v>-1</v>
      </c>
      <c r="DD210" s="7">
        <v>-1</v>
      </c>
      <c r="DE210" s="2" t="s">
        <v>212</v>
      </c>
      <c r="DF210" s="2" t="s">
        <v>199</v>
      </c>
      <c r="DG210" s="2" t="s">
        <v>585</v>
      </c>
      <c r="DH210" s="2" t="s">
        <v>2360</v>
      </c>
      <c r="DI210" s="2" t="s">
        <v>214</v>
      </c>
      <c r="DJ210" s="2" t="s">
        <v>202</v>
      </c>
      <c r="DK210" s="4"/>
      <c r="DL210" s="8"/>
      <c r="DM210" s="4">
        <v>1</v>
      </c>
      <c r="DN210" s="8">
        <v>69.53</v>
      </c>
      <c r="DO210" s="7">
        <v>-1</v>
      </c>
      <c r="DP210" s="7">
        <v>-1</v>
      </c>
      <c r="DQ210" s="2" t="s">
        <v>212</v>
      </c>
      <c r="DR210" s="2" t="s">
        <v>199</v>
      </c>
      <c r="DS210" s="2" t="s">
        <v>585</v>
      </c>
      <c r="DT210" s="2" t="s">
        <v>659</v>
      </c>
      <c r="DU210" s="2" t="s">
        <v>214</v>
      </c>
      <c r="DV210" s="2" t="s">
        <v>202</v>
      </c>
      <c r="DW210" s="4">
        <v>2</v>
      </c>
      <c r="DX210" s="8">
        <v>133.76</v>
      </c>
      <c r="DY210" s="4">
        <v>1</v>
      </c>
      <c r="DZ210" s="8">
        <v>66.88</v>
      </c>
      <c r="EA210" s="7">
        <v>1</v>
      </c>
      <c r="EB210" s="7">
        <v>1</v>
      </c>
      <c r="EC210" s="2" t="s">
        <v>212</v>
      </c>
      <c r="ED210" s="2" t="s">
        <v>199</v>
      </c>
      <c r="EE210" s="2" t="s">
        <v>585</v>
      </c>
      <c r="EF210" s="2" t="s">
        <v>2361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199</v>
      </c>
      <c r="EQ210" s="2" t="s">
        <v>585</v>
      </c>
      <c r="ER210" s="2" t="s">
        <v>2362</v>
      </c>
      <c r="ES210" s="2" t="s">
        <v>214</v>
      </c>
      <c r="ET210" s="2" t="s">
        <v>202</v>
      </c>
      <c r="EU210" s="4"/>
      <c r="EV210" s="8"/>
      <c r="EW210" s="4">
        <v>1</v>
      </c>
      <c r="EX210" s="8">
        <v>64.41</v>
      </c>
      <c r="EY210" s="7">
        <v>-1</v>
      </c>
      <c r="EZ210" s="7">
        <v>-1</v>
      </c>
      <c r="FA210" s="2" t="s">
        <v>212</v>
      </c>
      <c r="FB210" s="2" t="s">
        <v>199</v>
      </c>
      <c r="FC210" s="2" t="s">
        <v>585</v>
      </c>
      <c r="FD210" s="2" t="s">
        <v>1559</v>
      </c>
      <c r="FE210" s="2" t="s">
        <v>214</v>
      </c>
      <c r="FF210" s="2" t="s">
        <v>202</v>
      </c>
      <c r="FG210" s="4"/>
      <c r="FH210" s="8"/>
      <c r="FI210" s="4">
        <v>1</v>
      </c>
      <c r="FJ210" s="8">
        <v>72.69</v>
      </c>
      <c r="FK210" s="7">
        <v>-1</v>
      </c>
      <c r="FL210" s="7">
        <v>-1</v>
      </c>
      <c r="FM210" s="2" t="s">
        <v>212</v>
      </c>
      <c r="FN210" s="2" t="s">
        <v>199</v>
      </c>
      <c r="FO210" s="2" t="s">
        <v>296</v>
      </c>
      <c r="FP210" s="2" t="s">
        <v>1488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199</v>
      </c>
      <c r="GA210" s="2" t="s">
        <v>448</v>
      </c>
      <c r="GB210" s="2" t="s">
        <v>2363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231</v>
      </c>
      <c r="GL210" s="2" t="s">
        <v>199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253</v>
      </c>
      <c r="GX210" s="2" t="s">
        <v>199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212</v>
      </c>
      <c r="HJ210" s="2" t="s">
        <v>199</v>
      </c>
      <c r="HK210" s="2" t="s">
        <v>585</v>
      </c>
      <c r="HL210" s="2" t="s">
        <v>2364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212</v>
      </c>
      <c r="HV210" s="2" t="s">
        <v>235</v>
      </c>
      <c r="HW210" s="2" t="s">
        <v>302</v>
      </c>
      <c r="HX210" s="2" t="s">
        <v>219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212</v>
      </c>
      <c r="IH210" s="2" t="s">
        <v>199</v>
      </c>
      <c r="II210" s="2" t="s">
        <v>238</v>
      </c>
      <c r="IJ210" s="2" t="s">
        <v>2045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212</v>
      </c>
      <c r="IT210" s="2" t="s">
        <v>199</v>
      </c>
      <c r="IU210" s="2" t="s">
        <v>2320</v>
      </c>
      <c r="IV210" s="2" t="s">
        <v>1971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199</v>
      </c>
      <c r="JG210" s="2" t="s">
        <v>240</v>
      </c>
      <c r="JH210" s="2" t="s">
        <v>782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242</v>
      </c>
      <c r="JR210" s="2" t="s">
        <v>199</v>
      </c>
      <c r="JS210" s="2" t="s">
        <v>202</v>
      </c>
      <c r="JT210" s="2" t="s">
        <v>202</v>
      </c>
      <c r="JU210" s="2" t="s">
        <v>214</v>
      </c>
      <c r="JV210" s="2" t="s">
        <v>509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202</v>
      </c>
      <c r="KE210" s="2" t="s">
        <v>202</v>
      </c>
      <c r="KF210" s="2" t="s">
        <v>202</v>
      </c>
      <c r="KG210" s="2" t="s">
        <v>202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212</v>
      </c>
      <c r="KP210" s="2" t="s">
        <v>235</v>
      </c>
      <c r="KQ210" s="2" t="s">
        <v>2320</v>
      </c>
      <c r="KR210" s="2" t="s">
        <v>2365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242</v>
      </c>
      <c r="LB210" s="2" t="s">
        <v>199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212</v>
      </c>
      <c r="LN210" s="2" t="s">
        <v>199</v>
      </c>
      <c r="LO210" s="2" t="s">
        <v>643</v>
      </c>
      <c r="LP210" s="2" t="s">
        <v>747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1055</v>
      </c>
      <c r="LZ210" s="2" t="s">
        <v>235</v>
      </c>
      <c r="MA210" s="2" t="s">
        <v>1361</v>
      </c>
      <c r="MB210" s="2" t="s">
        <v>2366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231</v>
      </c>
      <c r="ML210" s="2" t="s">
        <v>199</v>
      </c>
      <c r="MM210" s="2" t="s">
        <v>202</v>
      </c>
      <c r="MN210" s="2" t="s">
        <v>202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199</v>
      </c>
      <c r="MY210" s="2" t="s">
        <v>339</v>
      </c>
      <c r="MZ210" s="2" t="s">
        <v>2367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212</v>
      </c>
      <c r="NJ210" s="2" t="s">
        <v>250</v>
      </c>
      <c r="NK210" s="2" t="s">
        <v>646</v>
      </c>
      <c r="NL210" s="2" t="s">
        <v>1455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253</v>
      </c>
      <c r="OH210" s="2" t="s">
        <v>199</v>
      </c>
      <c r="OI210" s="2" t="s">
        <v>202</v>
      </c>
      <c r="OJ210" s="2" t="s">
        <v>202</v>
      </c>
      <c r="OK210" s="2" t="s">
        <v>214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212</v>
      </c>
      <c r="OT210" s="2" t="s">
        <v>199</v>
      </c>
      <c r="OU210" s="2" t="s">
        <v>254</v>
      </c>
      <c r="OV210" s="2" t="s">
        <v>202</v>
      </c>
      <c r="OW210" s="2" t="s">
        <v>214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202</v>
      </c>
      <c r="PF210" s="2" t="s">
        <v>202</v>
      </c>
      <c r="PG210" s="2" t="s">
        <v>202</v>
      </c>
      <c r="PH210" s="2" t="s">
        <v>202</v>
      </c>
      <c r="PI210" s="2" t="s">
        <v>202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212</v>
      </c>
      <c r="PR210" s="2" t="s">
        <v>235</v>
      </c>
      <c r="PS210" s="2" t="s">
        <v>602</v>
      </c>
      <c r="PT210" s="2" t="s">
        <v>2368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212</v>
      </c>
      <c r="QP210" s="2" t="s">
        <v>235</v>
      </c>
      <c r="QQ210" s="2" t="s">
        <v>603</v>
      </c>
      <c r="QR210" s="2" t="s">
        <v>2369</v>
      </c>
      <c r="QS210" s="2" t="s">
        <v>214</v>
      </c>
      <c r="QT210" s="2" t="s">
        <v>202</v>
      </c>
      <c r="QU210" s="4">
        <v>266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2370</v>
      </c>
      <c r="B211" s="2" t="s">
        <v>191</v>
      </c>
      <c r="C211" s="2" t="s">
        <v>192</v>
      </c>
      <c r="D211" s="2" t="s">
        <v>2308</v>
      </c>
      <c r="E211" s="2" t="s">
        <v>2309</v>
      </c>
      <c r="F211" s="2" t="s">
        <v>2354</v>
      </c>
      <c r="G211" s="2" t="s">
        <v>2354</v>
      </c>
      <c r="H211" s="2" t="s">
        <v>2354</v>
      </c>
      <c r="I211" s="2" t="s">
        <v>2355</v>
      </c>
      <c r="J211" s="2" t="s">
        <v>256</v>
      </c>
      <c r="K211" s="2" t="s">
        <v>621</v>
      </c>
      <c r="L211" s="3">
        <v>73.5</v>
      </c>
      <c r="M211" s="3">
        <v>77.17</v>
      </c>
      <c r="N211" s="3">
        <v>149.99</v>
      </c>
      <c r="O211" s="2" t="s">
        <v>199</v>
      </c>
      <c r="P211" s="2" t="s">
        <v>2356</v>
      </c>
      <c r="Q211" s="2" t="s">
        <v>201</v>
      </c>
      <c r="R211" s="2" t="s">
        <v>202</v>
      </c>
      <c r="S211" s="2" t="s">
        <v>2357</v>
      </c>
      <c r="T211" s="2" t="s">
        <v>204</v>
      </c>
      <c r="U211" s="2" t="s">
        <v>205</v>
      </c>
      <c r="V211" s="2" t="s">
        <v>2358</v>
      </c>
      <c r="W211" s="2" t="s">
        <v>703</v>
      </c>
      <c r="X211" s="2" t="s">
        <v>575</v>
      </c>
      <c r="Y211" s="2" t="s">
        <v>576</v>
      </c>
      <c r="Z211" s="4">
        <v>596</v>
      </c>
      <c r="AA211" s="4">
        <f>=ROUNDDOWN(59.6,0)</f>
      </c>
      <c r="AB211" s="5">
        <v>10</v>
      </c>
      <c r="AC211" s="2" t="s">
        <v>202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>
        <v>6</v>
      </c>
      <c r="AQ211" s="8">
        <v>479.08</v>
      </c>
      <c r="AR211" s="4">
        <v>19</v>
      </c>
      <c r="AS211" s="8">
        <v>1529.22</v>
      </c>
      <c r="AT211" s="7">
        <v>-0.6842</v>
      </c>
      <c r="AU211" s="7">
        <v>-0.6867</v>
      </c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>
        <v>0.7021</v>
      </c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 t="s">
        <v>202</v>
      </c>
      <c r="BJ211" s="4">
        <v>6</v>
      </c>
      <c r="BK211" s="8">
        <v>479.08</v>
      </c>
      <c r="BL211" s="2" t="s">
        <v>2371</v>
      </c>
      <c r="BM211" s="7">
        <v>1</v>
      </c>
      <c r="BN211" s="7">
        <v>1</v>
      </c>
      <c r="BO211" s="4">
        <v>2</v>
      </c>
      <c r="BP211" s="8">
        <v>158.92</v>
      </c>
      <c r="BQ211" s="4">
        <v>10</v>
      </c>
      <c r="BR211" s="8">
        <v>794.6</v>
      </c>
      <c r="BS211" s="7">
        <v>-0.8</v>
      </c>
      <c r="BT211" s="7">
        <v>-0.8</v>
      </c>
      <c r="BU211" s="2" t="s">
        <v>212</v>
      </c>
      <c r="BV211" s="2" t="s">
        <v>199</v>
      </c>
      <c r="BW211" s="2" t="s">
        <v>202</v>
      </c>
      <c r="BX211" s="2" t="s">
        <v>625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199</v>
      </c>
      <c r="CI211" s="2" t="s">
        <v>284</v>
      </c>
      <c r="CJ211" s="2" t="s">
        <v>444</v>
      </c>
      <c r="CK211" s="2" t="s">
        <v>214</v>
      </c>
      <c r="CL211" s="2" t="s">
        <v>202</v>
      </c>
      <c r="CM211" s="4">
        <v>2</v>
      </c>
      <c r="CN211" s="8">
        <v>162.26</v>
      </c>
      <c r="CO211" s="4">
        <v>1</v>
      </c>
      <c r="CP211" s="8">
        <v>81.13</v>
      </c>
      <c r="CQ211" s="7">
        <v>1</v>
      </c>
      <c r="CR211" s="7">
        <v>1</v>
      </c>
      <c r="CS211" s="2" t="s">
        <v>212</v>
      </c>
      <c r="CT211" s="2" t="s">
        <v>199</v>
      </c>
      <c r="CU211" s="2" t="s">
        <v>435</v>
      </c>
      <c r="CV211" s="2" t="s">
        <v>296</v>
      </c>
      <c r="CW211" s="2" t="s">
        <v>214</v>
      </c>
      <c r="CX211" s="2" t="s">
        <v>202</v>
      </c>
      <c r="CY211" s="4"/>
      <c r="CZ211" s="8"/>
      <c r="DA211" s="4">
        <v>1</v>
      </c>
      <c r="DB211" s="8">
        <v>76.37</v>
      </c>
      <c r="DC211" s="7">
        <v>-1</v>
      </c>
      <c r="DD211" s="7">
        <v>-1</v>
      </c>
      <c r="DE211" s="2" t="s">
        <v>212</v>
      </c>
      <c r="DF211" s="2" t="s">
        <v>199</v>
      </c>
      <c r="DG211" s="2" t="s">
        <v>585</v>
      </c>
      <c r="DH211" s="2" t="s">
        <v>1833</v>
      </c>
      <c r="DI211" s="2" t="s">
        <v>214</v>
      </c>
      <c r="DJ211" s="2" t="s">
        <v>202</v>
      </c>
      <c r="DK211" s="4"/>
      <c r="DL211" s="8"/>
      <c r="DM211" s="4">
        <v>1</v>
      </c>
      <c r="DN211" s="8">
        <v>81.13</v>
      </c>
      <c r="DO211" s="7">
        <v>-1</v>
      </c>
      <c r="DP211" s="7">
        <v>-1</v>
      </c>
      <c r="DQ211" s="2" t="s">
        <v>212</v>
      </c>
      <c r="DR211" s="2" t="s">
        <v>199</v>
      </c>
      <c r="DS211" s="2" t="s">
        <v>585</v>
      </c>
      <c r="DT211" s="2" t="s">
        <v>2372</v>
      </c>
      <c r="DU211" s="2" t="s">
        <v>214</v>
      </c>
      <c r="DV211" s="2" t="s">
        <v>202</v>
      </c>
      <c r="DW211" s="4"/>
      <c r="DX211" s="8"/>
      <c r="DY211" s="4">
        <v>1</v>
      </c>
      <c r="DZ211" s="8">
        <v>77.17</v>
      </c>
      <c r="EA211" s="7">
        <v>-1</v>
      </c>
      <c r="EB211" s="7">
        <v>-1</v>
      </c>
      <c r="EC211" s="2" t="s">
        <v>212</v>
      </c>
      <c r="ED211" s="2" t="s">
        <v>199</v>
      </c>
      <c r="EE211" s="2" t="s">
        <v>585</v>
      </c>
      <c r="EF211" s="2" t="s">
        <v>2373</v>
      </c>
      <c r="EG211" s="2" t="s">
        <v>214</v>
      </c>
      <c r="EH211" s="2" t="s">
        <v>202</v>
      </c>
      <c r="EI211" s="4">
        <v>1</v>
      </c>
      <c r="EJ211" s="8">
        <v>76.55</v>
      </c>
      <c r="EK211" s="4"/>
      <c r="EL211" s="8"/>
      <c r="EM211" s="7"/>
      <c r="EN211" s="7"/>
      <c r="EO211" s="2" t="s">
        <v>212</v>
      </c>
      <c r="EP211" s="2" t="s">
        <v>199</v>
      </c>
      <c r="EQ211" s="2" t="s">
        <v>585</v>
      </c>
      <c r="ER211" s="2" t="s">
        <v>2374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199</v>
      </c>
      <c r="FC211" s="2" t="s">
        <v>585</v>
      </c>
      <c r="FD211" s="2" t="s">
        <v>657</v>
      </c>
      <c r="FE211" s="2" t="s">
        <v>214</v>
      </c>
      <c r="FF211" s="2" t="s">
        <v>202</v>
      </c>
      <c r="FG211" s="4">
        <v>1</v>
      </c>
      <c r="FH211" s="8">
        <v>81.35</v>
      </c>
      <c r="FI211" s="4">
        <v>4</v>
      </c>
      <c r="FJ211" s="8">
        <v>335.48</v>
      </c>
      <c r="FK211" s="7">
        <v>-0.75</v>
      </c>
      <c r="FL211" s="7">
        <v>-0.7575</v>
      </c>
      <c r="FM211" s="2" t="s">
        <v>212</v>
      </c>
      <c r="FN211" s="2" t="s">
        <v>199</v>
      </c>
      <c r="FO211" s="2" t="s">
        <v>296</v>
      </c>
      <c r="FP211" s="2" t="s">
        <v>2375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199</v>
      </c>
      <c r="GA211" s="2" t="s">
        <v>448</v>
      </c>
      <c r="GB211" s="2" t="s">
        <v>1916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231</v>
      </c>
      <c r="GL211" s="2" t="s">
        <v>199</v>
      </c>
      <c r="GM211" s="2" t="s">
        <v>202</v>
      </c>
      <c r="GN211" s="2" t="s">
        <v>202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253</v>
      </c>
      <c r="GX211" s="2" t="s">
        <v>199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212</v>
      </c>
      <c r="HJ211" s="2" t="s">
        <v>199</v>
      </c>
      <c r="HK211" s="2" t="s">
        <v>585</v>
      </c>
      <c r="HL211" s="2" t="s">
        <v>2376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212</v>
      </c>
      <c r="HV211" s="2" t="s">
        <v>235</v>
      </c>
      <c r="HW211" s="2" t="s">
        <v>302</v>
      </c>
      <c r="HX211" s="2" t="s">
        <v>1009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212</v>
      </c>
      <c r="IH211" s="2" t="s">
        <v>199</v>
      </c>
      <c r="II211" s="2" t="s">
        <v>238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199</v>
      </c>
      <c r="IU211" s="2" t="s">
        <v>2320</v>
      </c>
      <c r="IV211" s="2" t="s">
        <v>1964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253</v>
      </c>
      <c r="JF211" s="2" t="s">
        <v>199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242</v>
      </c>
      <c r="JR211" s="2" t="s">
        <v>199</v>
      </c>
      <c r="JS211" s="2" t="s">
        <v>202</v>
      </c>
      <c r="JT211" s="2" t="s">
        <v>202</v>
      </c>
      <c r="JU211" s="2" t="s">
        <v>214</v>
      </c>
      <c r="JV211" s="2" t="s">
        <v>509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202</v>
      </c>
      <c r="KE211" s="2" t="s">
        <v>202</v>
      </c>
      <c r="KF211" s="2" t="s">
        <v>202</v>
      </c>
      <c r="KG211" s="2" t="s">
        <v>202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212</v>
      </c>
      <c r="KP211" s="2" t="s">
        <v>235</v>
      </c>
      <c r="KQ211" s="2" t="s">
        <v>2320</v>
      </c>
      <c r="KR211" s="2" t="s">
        <v>469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242</v>
      </c>
      <c r="LB211" s="2" t="s">
        <v>199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212</v>
      </c>
      <c r="LN211" s="2" t="s">
        <v>199</v>
      </c>
      <c r="LO211" s="2" t="s">
        <v>643</v>
      </c>
      <c r="LP211" s="2" t="s">
        <v>1192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212</v>
      </c>
      <c r="LZ211" s="2" t="s">
        <v>199</v>
      </c>
      <c r="MA211" s="2" t="s">
        <v>1361</v>
      </c>
      <c r="MB211" s="2" t="s">
        <v>2377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231</v>
      </c>
      <c r="ML211" s="2" t="s">
        <v>199</v>
      </c>
      <c r="MM211" s="2" t="s">
        <v>202</v>
      </c>
      <c r="MN211" s="2" t="s">
        <v>202</v>
      </c>
      <c r="MO211" s="2" t="s">
        <v>214</v>
      </c>
      <c r="MP211" s="2" t="s">
        <v>202</v>
      </c>
      <c r="MQ211" s="4"/>
      <c r="MR211" s="8"/>
      <c r="MS211" s="4">
        <v>1</v>
      </c>
      <c r="MT211" s="8">
        <v>83.34</v>
      </c>
      <c r="MU211" s="7">
        <v>-1</v>
      </c>
      <c r="MV211" s="7">
        <v>-1</v>
      </c>
      <c r="MW211" s="2" t="s">
        <v>212</v>
      </c>
      <c r="MX211" s="2" t="s">
        <v>199</v>
      </c>
      <c r="MY211" s="2" t="s">
        <v>887</v>
      </c>
      <c r="MZ211" s="2" t="s">
        <v>2367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212</v>
      </c>
      <c r="NJ211" s="2" t="s">
        <v>250</v>
      </c>
      <c r="NK211" s="2" t="s">
        <v>646</v>
      </c>
      <c r="NL211" s="2" t="s">
        <v>1614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253</v>
      </c>
      <c r="OH211" s="2" t="s">
        <v>199</v>
      </c>
      <c r="OI211" s="2" t="s">
        <v>202</v>
      </c>
      <c r="OJ211" s="2" t="s">
        <v>202</v>
      </c>
      <c r="OK211" s="2" t="s">
        <v>214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212</v>
      </c>
      <c r="OT211" s="2" t="s">
        <v>199</v>
      </c>
      <c r="OU211" s="2" t="s">
        <v>254</v>
      </c>
      <c r="OV211" s="2" t="s">
        <v>202</v>
      </c>
      <c r="OW211" s="2" t="s">
        <v>214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202</v>
      </c>
      <c r="PG211" s="2" t="s">
        <v>202</v>
      </c>
      <c r="PH211" s="2" t="s">
        <v>202</v>
      </c>
      <c r="PI211" s="2" t="s">
        <v>202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212</v>
      </c>
      <c r="PR211" s="2" t="s">
        <v>235</v>
      </c>
      <c r="PS211" s="2" t="s">
        <v>602</v>
      </c>
      <c r="PT211" s="2" t="s">
        <v>2378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212</v>
      </c>
      <c r="QP211" s="2" t="s">
        <v>235</v>
      </c>
      <c r="QQ211" s="2" t="s">
        <v>603</v>
      </c>
      <c r="QR211" s="2" t="s">
        <v>2379</v>
      </c>
      <c r="QS211" s="2" t="s">
        <v>214</v>
      </c>
      <c r="QT211" s="2" t="s">
        <v>202</v>
      </c>
      <c r="QU211" s="4">
        <v>596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2380</v>
      </c>
      <c r="B212" s="2" t="s">
        <v>191</v>
      </c>
      <c r="C212" s="2" t="s">
        <v>192</v>
      </c>
      <c r="D212" s="2" t="s">
        <v>2308</v>
      </c>
      <c r="E212" s="2" t="s">
        <v>2309</v>
      </c>
      <c r="F212" s="2" t="s">
        <v>2354</v>
      </c>
      <c r="G212" s="2" t="s">
        <v>2354</v>
      </c>
      <c r="H212" s="2" t="s">
        <v>2354</v>
      </c>
      <c r="I212" s="2" t="s">
        <v>2355</v>
      </c>
      <c r="J212" s="2" t="s">
        <v>197</v>
      </c>
      <c r="K212" s="2" t="s">
        <v>198</v>
      </c>
      <c r="L212" s="3">
        <v>63.7</v>
      </c>
      <c r="M212" s="3">
        <v>66.89</v>
      </c>
      <c r="N212" s="3">
        <v>129.99</v>
      </c>
      <c r="O212" s="2" t="s">
        <v>1109</v>
      </c>
      <c r="P212" s="2" t="s">
        <v>394</v>
      </c>
      <c r="Q212" s="2" t="s">
        <v>201</v>
      </c>
      <c r="R212" s="2" t="s">
        <v>202</v>
      </c>
      <c r="S212" s="2" t="s">
        <v>2381</v>
      </c>
      <c r="T212" s="2" t="s">
        <v>204</v>
      </c>
      <c r="U212" s="2" t="s">
        <v>205</v>
      </c>
      <c r="V212" s="2" t="s">
        <v>2358</v>
      </c>
      <c r="W212" s="2" t="s">
        <v>703</v>
      </c>
      <c r="X212" s="2" t="s">
        <v>202</v>
      </c>
      <c r="Y212" s="2" t="s">
        <v>1301</v>
      </c>
      <c r="Z212" s="4">
        <v>1</v>
      </c>
      <c r="AA212" s="4">
        <f>=ROUNDDOWN(0.25,0)</f>
      </c>
      <c r="AB212" s="5">
        <v>4</v>
      </c>
      <c r="AC212" s="2" t="s">
        <v>202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2</v>
      </c>
      <c r="AS212" s="8">
        <v>143.49</v>
      </c>
      <c r="AT212" s="7">
        <v>-1</v>
      </c>
      <c r="AU212" s="7">
        <v>-1</v>
      </c>
      <c r="AV212" s="4">
        <v>3</v>
      </c>
      <c r="AW212" s="8">
        <v>222.16</v>
      </c>
      <c r="AX212" s="4">
        <v>4</v>
      </c>
      <c r="AY212" s="8">
        <v>304.02</v>
      </c>
      <c r="AZ212" s="7">
        <v>-0.25</v>
      </c>
      <c r="BA212" s="7">
        <v>-0.2693</v>
      </c>
      <c r="BB212" s="7"/>
      <c r="BC212" s="4" t="s">
        <v>202</v>
      </c>
      <c r="BD212" s="8" t="s">
        <v>202</v>
      </c>
      <c r="BE212" s="4" t="s">
        <v>202</v>
      </c>
      <c r="BF212" s="8" t="s">
        <v>202</v>
      </c>
      <c r="BG212" s="7" t="s">
        <v>202</v>
      </c>
      <c r="BH212" s="7" t="s">
        <v>202</v>
      </c>
      <c r="BI212" s="7">
        <v>0.21</v>
      </c>
      <c r="BJ212" s="4"/>
      <c r="BK212" s="8"/>
      <c r="BL212" s="2" t="s">
        <v>2382</v>
      </c>
      <c r="BM212" s="7"/>
      <c r="BN212" s="7"/>
      <c r="BO212" s="4"/>
      <c r="BP212" s="8"/>
      <c r="BQ212" s="4">
        <v>1</v>
      </c>
      <c r="BR212" s="8">
        <v>73.26</v>
      </c>
      <c r="BS212" s="7">
        <v>-1</v>
      </c>
      <c r="BT212" s="7">
        <v>-1</v>
      </c>
      <c r="BU212" s="2" t="s">
        <v>212</v>
      </c>
      <c r="BV212" s="2" t="s">
        <v>235</v>
      </c>
      <c r="BW212" s="2" t="s">
        <v>202</v>
      </c>
      <c r="BX212" s="2" t="s">
        <v>534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235</v>
      </c>
      <c r="CI212" s="2" t="s">
        <v>535</v>
      </c>
      <c r="CJ212" s="2" t="s">
        <v>554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212</v>
      </c>
      <c r="CT212" s="2" t="s">
        <v>235</v>
      </c>
      <c r="CU212" s="2" t="s">
        <v>2383</v>
      </c>
      <c r="CV212" s="2" t="s">
        <v>1876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212</v>
      </c>
      <c r="DF212" s="2" t="s">
        <v>235</v>
      </c>
      <c r="DG212" s="2" t="s">
        <v>2384</v>
      </c>
      <c r="DH212" s="2" t="s">
        <v>2385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235</v>
      </c>
      <c r="DS212" s="2" t="s">
        <v>2386</v>
      </c>
      <c r="DT212" s="2" t="s">
        <v>2387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235</v>
      </c>
      <c r="EE212" s="2" t="s">
        <v>1672</v>
      </c>
      <c r="EF212" s="2" t="s">
        <v>2001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235</v>
      </c>
      <c r="EQ212" s="2" t="s">
        <v>2041</v>
      </c>
      <c r="ER212" s="2" t="s">
        <v>1259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235</v>
      </c>
      <c r="FC212" s="2" t="s">
        <v>953</v>
      </c>
      <c r="FD212" s="2" t="s">
        <v>1118</v>
      </c>
      <c r="FE212" s="2" t="s">
        <v>214</v>
      </c>
      <c r="FF212" s="2" t="s">
        <v>202</v>
      </c>
      <c r="FG212" s="4"/>
      <c r="FH212" s="8"/>
      <c r="FI212" s="4">
        <v>1</v>
      </c>
      <c r="FJ212" s="8">
        <v>70.23</v>
      </c>
      <c r="FK212" s="7">
        <v>-1</v>
      </c>
      <c r="FL212" s="7">
        <v>-1</v>
      </c>
      <c r="FM212" s="2" t="s">
        <v>212</v>
      </c>
      <c r="FN212" s="2" t="s">
        <v>235</v>
      </c>
      <c r="FO212" s="2" t="s">
        <v>363</v>
      </c>
      <c r="FP212" s="2" t="s">
        <v>1231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212</v>
      </c>
      <c r="FZ212" s="2" t="s">
        <v>235</v>
      </c>
      <c r="GA212" s="2" t="s">
        <v>752</v>
      </c>
      <c r="GB212" s="2" t="s">
        <v>546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231</v>
      </c>
      <c r="GL212" s="2" t="s">
        <v>235</v>
      </c>
      <c r="GM212" s="2" t="s">
        <v>202</v>
      </c>
      <c r="GN212" s="2" t="s">
        <v>202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253</v>
      </c>
      <c r="GX212" s="2" t="s">
        <v>235</v>
      </c>
      <c r="GY212" s="2" t="s">
        <v>202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212</v>
      </c>
      <c r="HJ212" s="2" t="s">
        <v>235</v>
      </c>
      <c r="HK212" s="2" t="s">
        <v>1299</v>
      </c>
      <c r="HL212" s="2" t="s">
        <v>1258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212</v>
      </c>
      <c r="HV212" s="2" t="s">
        <v>235</v>
      </c>
      <c r="HW212" s="2" t="s">
        <v>550</v>
      </c>
      <c r="HX212" s="2" t="s">
        <v>1014</v>
      </c>
      <c r="HY212" s="2" t="s">
        <v>214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212</v>
      </c>
      <c r="IH212" s="2" t="s">
        <v>235</v>
      </c>
      <c r="II212" s="2" t="s">
        <v>202</v>
      </c>
      <c r="IJ212" s="2" t="s">
        <v>202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212</v>
      </c>
      <c r="IT212" s="2" t="s">
        <v>235</v>
      </c>
      <c r="IU212" s="2" t="s">
        <v>957</v>
      </c>
      <c r="IV212" s="2" t="s">
        <v>923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253</v>
      </c>
      <c r="JF212" s="2" t="s">
        <v>235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242</v>
      </c>
      <c r="JR212" s="2" t="s">
        <v>235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212</v>
      </c>
      <c r="KP212" s="2" t="s">
        <v>235</v>
      </c>
      <c r="KQ212" s="2" t="s">
        <v>541</v>
      </c>
      <c r="KR212" s="2" t="s">
        <v>1723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253</v>
      </c>
      <c r="LB212" s="2" t="s">
        <v>235</v>
      </c>
      <c r="LC212" s="2" t="s">
        <v>202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253</v>
      </c>
      <c r="LN212" s="2" t="s">
        <v>235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231</v>
      </c>
      <c r="LZ212" s="2" t="s">
        <v>235</v>
      </c>
      <c r="MA212" s="2" t="s">
        <v>202</v>
      </c>
      <c r="MB212" s="2" t="s">
        <v>202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253</v>
      </c>
      <c r="ML212" s="2" t="s">
        <v>235</v>
      </c>
      <c r="MM212" s="2" t="s">
        <v>202</v>
      </c>
      <c r="MN212" s="2" t="s">
        <v>202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253</v>
      </c>
      <c r="MX212" s="2" t="s">
        <v>235</v>
      </c>
      <c r="MY212" s="2" t="s">
        <v>202</v>
      </c>
      <c r="MZ212" s="2" t="s">
        <v>202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212</v>
      </c>
      <c r="NJ212" s="2" t="s">
        <v>235</v>
      </c>
      <c r="NK212" s="2" t="s">
        <v>1299</v>
      </c>
      <c r="NL212" s="2" t="s">
        <v>2388</v>
      </c>
      <c r="NM212" s="2" t="s">
        <v>214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253</v>
      </c>
      <c r="NV212" s="2" t="s">
        <v>235</v>
      </c>
      <c r="NW212" s="2" t="s">
        <v>202</v>
      </c>
      <c r="NX212" s="2" t="s">
        <v>202</v>
      </c>
      <c r="NY212" s="2" t="s">
        <v>214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253</v>
      </c>
      <c r="OH212" s="2" t="s">
        <v>235</v>
      </c>
      <c r="OI212" s="2" t="s">
        <v>202</v>
      </c>
      <c r="OJ212" s="2" t="s">
        <v>202</v>
      </c>
      <c r="OK212" s="2" t="s">
        <v>214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212</v>
      </c>
      <c r="OT212" s="2" t="s">
        <v>235</v>
      </c>
      <c r="OU212" s="2" t="s">
        <v>254</v>
      </c>
      <c r="OV212" s="2" t="s">
        <v>202</v>
      </c>
      <c r="OW212" s="2" t="s">
        <v>214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242</v>
      </c>
      <c r="PF212" s="2" t="s">
        <v>235</v>
      </c>
      <c r="PG212" s="2" t="s">
        <v>202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253</v>
      </c>
      <c r="PR212" s="2" t="s">
        <v>235</v>
      </c>
      <c r="PS212" s="2" t="s">
        <v>202</v>
      </c>
      <c r="PT212" s="2" t="s">
        <v>202</v>
      </c>
      <c r="PU212" s="2" t="s">
        <v>214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253</v>
      </c>
      <c r="QP212" s="2" t="s">
        <v>235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2389</v>
      </c>
      <c r="B213" s="2" t="s">
        <v>191</v>
      </c>
      <c r="C213" s="2" t="s">
        <v>192</v>
      </c>
      <c r="D213" s="2" t="s">
        <v>2308</v>
      </c>
      <c r="E213" s="2" t="s">
        <v>2309</v>
      </c>
      <c r="F213" s="2" t="s">
        <v>2354</v>
      </c>
      <c r="G213" s="2" t="s">
        <v>2354</v>
      </c>
      <c r="H213" s="2" t="s">
        <v>2354</v>
      </c>
      <c r="I213" s="2" t="s">
        <v>2355</v>
      </c>
      <c r="J213" s="2" t="s">
        <v>256</v>
      </c>
      <c r="K213" s="2" t="s">
        <v>198</v>
      </c>
      <c r="L213" s="3">
        <v>73.5</v>
      </c>
      <c r="M213" s="3">
        <v>77.18</v>
      </c>
      <c r="N213" s="3">
        <v>149.99</v>
      </c>
      <c r="O213" s="2" t="s">
        <v>199</v>
      </c>
      <c r="P213" s="2" t="s">
        <v>394</v>
      </c>
      <c r="Q213" s="2" t="s">
        <v>201</v>
      </c>
      <c r="R213" s="2" t="s">
        <v>202</v>
      </c>
      <c r="S213" s="2" t="s">
        <v>2381</v>
      </c>
      <c r="T213" s="2" t="s">
        <v>204</v>
      </c>
      <c r="U213" s="2" t="s">
        <v>205</v>
      </c>
      <c r="V213" s="2" t="s">
        <v>2358</v>
      </c>
      <c r="W213" s="2" t="s">
        <v>703</v>
      </c>
      <c r="X213" s="2" t="s">
        <v>202</v>
      </c>
      <c r="Y213" s="2" t="s">
        <v>1301</v>
      </c>
      <c r="Z213" s="4">
        <v>95</v>
      </c>
      <c r="AA213" s="4">
        <f>=ROUNDDOWN(19,0)</f>
      </c>
      <c r="AB213" s="5">
        <v>5</v>
      </c>
      <c r="AC213" s="2" t="s">
        <v>202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>
        <v>3</v>
      </c>
      <c r="AQ213" s="8">
        <v>222.16</v>
      </c>
      <c r="AR213" s="4">
        <v>2</v>
      </c>
      <c r="AS213" s="8">
        <v>160.53</v>
      </c>
      <c r="AT213" s="7">
        <v>0.5</v>
      </c>
      <c r="AU213" s="7">
        <v>0.3839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>
        <v>1</v>
      </c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 t="s">
        <v>202</v>
      </c>
      <c r="BJ213" s="4">
        <v>3</v>
      </c>
      <c r="BK213" s="8">
        <v>222.16</v>
      </c>
      <c r="BL213" s="2" t="s">
        <v>2390</v>
      </c>
      <c r="BM213" s="7">
        <v>1</v>
      </c>
      <c r="BN213" s="7">
        <v>1</v>
      </c>
      <c r="BO213" s="4">
        <v>1</v>
      </c>
      <c r="BP213" s="8">
        <v>67.62</v>
      </c>
      <c r="BQ213" s="4"/>
      <c r="BR213" s="8"/>
      <c r="BS213" s="7"/>
      <c r="BT213" s="7"/>
      <c r="BU213" s="2" t="s">
        <v>212</v>
      </c>
      <c r="BV213" s="2" t="s">
        <v>199</v>
      </c>
      <c r="BW213" s="2" t="s">
        <v>202</v>
      </c>
      <c r="BX213" s="2" t="s">
        <v>534</v>
      </c>
      <c r="BY213" s="2" t="s">
        <v>214</v>
      </c>
      <c r="BZ213" s="2" t="s">
        <v>202</v>
      </c>
      <c r="CA213" s="4">
        <v>1</v>
      </c>
      <c r="CB213" s="8">
        <v>77.99</v>
      </c>
      <c r="CC213" s="4"/>
      <c r="CD213" s="8"/>
      <c r="CE213" s="7"/>
      <c r="CF213" s="7"/>
      <c r="CG213" s="2" t="s">
        <v>212</v>
      </c>
      <c r="CH213" s="2" t="s">
        <v>199</v>
      </c>
      <c r="CI213" s="2" t="s">
        <v>535</v>
      </c>
      <c r="CJ213" s="2" t="s">
        <v>420</v>
      </c>
      <c r="CK213" s="2" t="s">
        <v>214</v>
      </c>
      <c r="CL213" s="2" t="s">
        <v>202</v>
      </c>
      <c r="CM213" s="4"/>
      <c r="CN213" s="8"/>
      <c r="CO213" s="4">
        <v>1</v>
      </c>
      <c r="CP213" s="8">
        <v>83.35</v>
      </c>
      <c r="CQ213" s="7">
        <v>-1</v>
      </c>
      <c r="CR213" s="7">
        <v>-1</v>
      </c>
      <c r="CS213" s="2" t="s">
        <v>212</v>
      </c>
      <c r="CT213" s="2" t="s">
        <v>199</v>
      </c>
      <c r="CU213" s="2" t="s">
        <v>2383</v>
      </c>
      <c r="CV213" s="2" t="s">
        <v>1302</v>
      </c>
      <c r="CW213" s="2" t="s">
        <v>214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212</v>
      </c>
      <c r="DF213" s="2" t="s">
        <v>199</v>
      </c>
      <c r="DG213" s="2" t="s">
        <v>2384</v>
      </c>
      <c r="DH213" s="2" t="s">
        <v>2391</v>
      </c>
      <c r="DI213" s="2" t="s">
        <v>214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212</v>
      </c>
      <c r="DR213" s="2" t="s">
        <v>199</v>
      </c>
      <c r="DS213" s="2" t="s">
        <v>2386</v>
      </c>
      <c r="DT213" s="2" t="s">
        <v>846</v>
      </c>
      <c r="DU213" s="2" t="s">
        <v>214</v>
      </c>
      <c r="DV213" s="2" t="s">
        <v>202</v>
      </c>
      <c r="DW213" s="4"/>
      <c r="DX213" s="8"/>
      <c r="DY213" s="4">
        <v>1</v>
      </c>
      <c r="DZ213" s="8">
        <v>77.18</v>
      </c>
      <c r="EA213" s="7">
        <v>-1</v>
      </c>
      <c r="EB213" s="7">
        <v>-1</v>
      </c>
      <c r="EC213" s="2" t="s">
        <v>212</v>
      </c>
      <c r="ED213" s="2" t="s">
        <v>199</v>
      </c>
      <c r="EE213" s="2" t="s">
        <v>1672</v>
      </c>
      <c r="EF213" s="2" t="s">
        <v>2001</v>
      </c>
      <c r="EG213" s="2" t="s">
        <v>214</v>
      </c>
      <c r="EH213" s="2" t="s">
        <v>202</v>
      </c>
      <c r="EI213" s="4">
        <v>1</v>
      </c>
      <c r="EJ213" s="8">
        <v>76.55</v>
      </c>
      <c r="EK213" s="4"/>
      <c r="EL213" s="8"/>
      <c r="EM213" s="7"/>
      <c r="EN213" s="7"/>
      <c r="EO213" s="2" t="s">
        <v>212</v>
      </c>
      <c r="EP213" s="2" t="s">
        <v>199</v>
      </c>
      <c r="EQ213" s="2" t="s">
        <v>2041</v>
      </c>
      <c r="ER213" s="2" t="s">
        <v>269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199</v>
      </c>
      <c r="FC213" s="2" t="s">
        <v>953</v>
      </c>
      <c r="FD213" s="2" t="s">
        <v>1247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199</v>
      </c>
      <c r="FO213" s="2" t="s">
        <v>363</v>
      </c>
      <c r="FP213" s="2" t="s">
        <v>1699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199</v>
      </c>
      <c r="GA213" s="2" t="s">
        <v>752</v>
      </c>
      <c r="GB213" s="2" t="s">
        <v>2392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231</v>
      </c>
      <c r="GL213" s="2" t="s">
        <v>199</v>
      </c>
      <c r="GM213" s="2" t="s">
        <v>202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253</v>
      </c>
      <c r="GX213" s="2" t="s">
        <v>199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212</v>
      </c>
      <c r="HJ213" s="2" t="s">
        <v>199</v>
      </c>
      <c r="HK213" s="2" t="s">
        <v>1299</v>
      </c>
      <c r="HL213" s="2" t="s">
        <v>2393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212</v>
      </c>
      <c r="HV213" s="2" t="s">
        <v>199</v>
      </c>
      <c r="HW213" s="2" t="s">
        <v>550</v>
      </c>
      <c r="HX213" s="2" t="s">
        <v>563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212</v>
      </c>
      <c r="IH213" s="2" t="s">
        <v>199</v>
      </c>
      <c r="II213" s="2" t="s">
        <v>368</v>
      </c>
      <c r="IJ213" s="2" t="s">
        <v>202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212</v>
      </c>
      <c r="IT213" s="2" t="s">
        <v>199</v>
      </c>
      <c r="IU213" s="2" t="s">
        <v>957</v>
      </c>
      <c r="IV213" s="2" t="s">
        <v>2394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253</v>
      </c>
      <c r="JF213" s="2" t="s">
        <v>199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242</v>
      </c>
      <c r="JR213" s="2" t="s">
        <v>199</v>
      </c>
      <c r="JS213" s="2" t="s">
        <v>202</v>
      </c>
      <c r="JT213" s="2" t="s">
        <v>202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212</v>
      </c>
      <c r="KP213" s="2" t="s">
        <v>235</v>
      </c>
      <c r="KQ213" s="2" t="s">
        <v>541</v>
      </c>
      <c r="KR213" s="2" t="s">
        <v>2395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253</v>
      </c>
      <c r="LB213" s="2" t="s">
        <v>199</v>
      </c>
      <c r="LC213" s="2" t="s">
        <v>202</v>
      </c>
      <c r="LD213" s="2" t="s">
        <v>202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253</v>
      </c>
      <c r="LN213" s="2" t="s">
        <v>199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231</v>
      </c>
      <c r="LZ213" s="2" t="s">
        <v>199</v>
      </c>
      <c r="MA213" s="2" t="s">
        <v>202</v>
      </c>
      <c r="MB213" s="2" t="s">
        <v>202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253</v>
      </c>
      <c r="ML213" s="2" t="s">
        <v>199</v>
      </c>
      <c r="MM213" s="2" t="s">
        <v>202</v>
      </c>
      <c r="MN213" s="2" t="s">
        <v>202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253</v>
      </c>
      <c r="MX213" s="2" t="s">
        <v>199</v>
      </c>
      <c r="MY213" s="2" t="s">
        <v>202</v>
      </c>
      <c r="MZ213" s="2" t="s">
        <v>202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212</v>
      </c>
      <c r="NJ213" s="2" t="s">
        <v>250</v>
      </c>
      <c r="NK213" s="2" t="s">
        <v>1299</v>
      </c>
      <c r="NL213" s="2" t="s">
        <v>2396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253</v>
      </c>
      <c r="NV213" s="2" t="s">
        <v>199</v>
      </c>
      <c r="NW213" s="2" t="s">
        <v>202</v>
      </c>
      <c r="NX213" s="2" t="s">
        <v>202</v>
      </c>
      <c r="NY213" s="2" t="s">
        <v>214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253</v>
      </c>
      <c r="OH213" s="2" t="s">
        <v>199</v>
      </c>
      <c r="OI213" s="2" t="s">
        <v>202</v>
      </c>
      <c r="OJ213" s="2" t="s">
        <v>202</v>
      </c>
      <c r="OK213" s="2" t="s">
        <v>214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212</v>
      </c>
      <c r="OT213" s="2" t="s">
        <v>199</v>
      </c>
      <c r="OU213" s="2" t="s">
        <v>254</v>
      </c>
      <c r="OV213" s="2" t="s">
        <v>202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242</v>
      </c>
      <c r="PF213" s="2" t="s">
        <v>199</v>
      </c>
      <c r="PG213" s="2" t="s">
        <v>202</v>
      </c>
      <c r="PH213" s="2" t="s">
        <v>202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253</v>
      </c>
      <c r="PR213" s="2" t="s">
        <v>235</v>
      </c>
      <c r="PS213" s="2" t="s">
        <v>202</v>
      </c>
      <c r="PT213" s="2" t="s">
        <v>202</v>
      </c>
      <c r="PU213" s="2" t="s">
        <v>214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253</v>
      </c>
      <c r="QP213" s="2" t="s">
        <v>235</v>
      </c>
      <c r="QQ213" s="2" t="s">
        <v>202</v>
      </c>
      <c r="QR213" s="2" t="s">
        <v>202</v>
      </c>
      <c r="QS213" s="2" t="s">
        <v>214</v>
      </c>
      <c r="QT213" s="2" t="s">
        <v>202</v>
      </c>
      <c r="QU213" s="4">
        <v>95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2397</v>
      </c>
      <c r="B214" s="2" t="s">
        <v>191</v>
      </c>
      <c r="C214" s="2" t="s">
        <v>192</v>
      </c>
      <c r="D214" s="2" t="s">
        <v>2308</v>
      </c>
      <c r="E214" s="2" t="s">
        <v>2309</v>
      </c>
      <c r="F214" s="2" t="s">
        <v>2354</v>
      </c>
      <c r="G214" s="2" t="s">
        <v>2354</v>
      </c>
      <c r="H214" s="2" t="s">
        <v>2354</v>
      </c>
      <c r="I214" s="2" t="s">
        <v>2355</v>
      </c>
      <c r="J214" s="2" t="s">
        <v>197</v>
      </c>
      <c r="K214" s="2" t="s">
        <v>2398</v>
      </c>
      <c r="L214" s="3">
        <v>63.7</v>
      </c>
      <c r="M214" s="3">
        <v>66.89</v>
      </c>
      <c r="N214" s="3">
        <v>129.99</v>
      </c>
      <c r="O214" s="2" t="s">
        <v>199</v>
      </c>
      <c r="P214" s="2" t="s">
        <v>2356</v>
      </c>
      <c r="Q214" s="2" t="s">
        <v>201</v>
      </c>
      <c r="R214" s="2" t="s">
        <v>202</v>
      </c>
      <c r="S214" s="2" t="s">
        <v>2399</v>
      </c>
      <c r="T214" s="2" t="s">
        <v>204</v>
      </c>
      <c r="U214" s="2" t="s">
        <v>205</v>
      </c>
      <c r="V214" s="2" t="s">
        <v>2358</v>
      </c>
      <c r="W214" s="2" t="s">
        <v>703</v>
      </c>
      <c r="X214" s="2" t="s">
        <v>202</v>
      </c>
      <c r="Y214" s="2" t="s">
        <v>1301</v>
      </c>
      <c r="Z214" s="4">
        <v>27</v>
      </c>
      <c r="AA214" s="4">
        <f>=ROUNDDOWN(3.85714285714286,0)</f>
      </c>
      <c r="AB214" s="5">
        <v>7</v>
      </c>
      <c r="AC214" s="2" t="s">
        <v>2400</v>
      </c>
      <c r="AD214" s="4">
        <v>100</v>
      </c>
      <c r="AE214" s="4">
        <v>230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>
        <v>1</v>
      </c>
      <c r="AQ214" s="8">
        <v>72.24</v>
      </c>
      <c r="AR214" s="4">
        <v>2</v>
      </c>
      <c r="AS214" s="8">
        <v>134.48</v>
      </c>
      <c r="AT214" s="7">
        <v>-0.5</v>
      </c>
      <c r="AU214" s="7">
        <v>-0.4628</v>
      </c>
      <c r="AV214" s="4">
        <v>2</v>
      </c>
      <c r="AW214" s="8">
        <v>153.37</v>
      </c>
      <c r="AX214" s="4">
        <v>12</v>
      </c>
      <c r="AY214" s="8">
        <v>932.4</v>
      </c>
      <c r="AZ214" s="7">
        <v>-0.8333</v>
      </c>
      <c r="BA214" s="7">
        <v>-0.8355</v>
      </c>
      <c r="BB214" s="7">
        <v>0.471</v>
      </c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>
        <v>0.145</v>
      </c>
      <c r="BJ214" s="4">
        <v>1</v>
      </c>
      <c r="BK214" s="8">
        <v>72.24</v>
      </c>
      <c r="BL214" s="2" t="s">
        <v>2401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212</v>
      </c>
      <c r="BV214" s="2" t="s">
        <v>199</v>
      </c>
      <c r="BW214" s="2" t="s">
        <v>202</v>
      </c>
      <c r="BX214" s="2" t="s">
        <v>534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67.59</v>
      </c>
      <c r="CE214" s="7">
        <v>-1</v>
      </c>
      <c r="CF214" s="7">
        <v>-1</v>
      </c>
      <c r="CG214" s="2" t="s">
        <v>212</v>
      </c>
      <c r="CH214" s="2" t="s">
        <v>199</v>
      </c>
      <c r="CI214" s="2" t="s">
        <v>535</v>
      </c>
      <c r="CJ214" s="2" t="s">
        <v>1760</v>
      </c>
      <c r="CK214" s="2" t="s">
        <v>214</v>
      </c>
      <c r="CL214" s="2" t="s">
        <v>202</v>
      </c>
      <c r="CM214" s="4">
        <v>1</v>
      </c>
      <c r="CN214" s="8">
        <v>72.24</v>
      </c>
      <c r="CO214" s="4"/>
      <c r="CP214" s="8"/>
      <c r="CQ214" s="7"/>
      <c r="CR214" s="7"/>
      <c r="CS214" s="2" t="s">
        <v>212</v>
      </c>
      <c r="CT214" s="2" t="s">
        <v>199</v>
      </c>
      <c r="CU214" s="2" t="s">
        <v>2383</v>
      </c>
      <c r="CV214" s="2" t="s">
        <v>541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199</v>
      </c>
      <c r="DG214" s="2" t="s">
        <v>2384</v>
      </c>
      <c r="DH214" s="2" t="s">
        <v>2045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199</v>
      </c>
      <c r="DS214" s="2" t="s">
        <v>2386</v>
      </c>
      <c r="DT214" s="2" t="s">
        <v>756</v>
      </c>
      <c r="DU214" s="2" t="s">
        <v>214</v>
      </c>
      <c r="DV214" s="2" t="s">
        <v>202</v>
      </c>
      <c r="DW214" s="4"/>
      <c r="DX214" s="8"/>
      <c r="DY214" s="4">
        <v>1</v>
      </c>
      <c r="DZ214" s="8">
        <v>66.89</v>
      </c>
      <c r="EA214" s="7">
        <v>-1</v>
      </c>
      <c r="EB214" s="7">
        <v>-1</v>
      </c>
      <c r="EC214" s="2" t="s">
        <v>212</v>
      </c>
      <c r="ED214" s="2" t="s">
        <v>199</v>
      </c>
      <c r="EE214" s="2" t="s">
        <v>1672</v>
      </c>
      <c r="EF214" s="2" t="s">
        <v>2001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199</v>
      </c>
      <c r="EQ214" s="2" t="s">
        <v>2041</v>
      </c>
      <c r="ER214" s="2" t="s">
        <v>1235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199</v>
      </c>
      <c r="FC214" s="2" t="s">
        <v>953</v>
      </c>
      <c r="FD214" s="2" t="s">
        <v>753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199</v>
      </c>
      <c r="FO214" s="2" t="s">
        <v>363</v>
      </c>
      <c r="FP214" s="2" t="s">
        <v>2402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199</v>
      </c>
      <c r="GA214" s="2" t="s">
        <v>752</v>
      </c>
      <c r="GB214" s="2" t="s">
        <v>1264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231</v>
      </c>
      <c r="GL214" s="2" t="s">
        <v>199</v>
      </c>
      <c r="GM214" s="2" t="s">
        <v>202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253</v>
      </c>
      <c r="GX214" s="2" t="s">
        <v>199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199</v>
      </c>
      <c r="HK214" s="2" t="s">
        <v>1299</v>
      </c>
      <c r="HL214" s="2" t="s">
        <v>1247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212</v>
      </c>
      <c r="HV214" s="2" t="s">
        <v>199</v>
      </c>
      <c r="HW214" s="2" t="s">
        <v>550</v>
      </c>
      <c r="HX214" s="2" t="s">
        <v>1247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212</v>
      </c>
      <c r="IH214" s="2" t="s">
        <v>199</v>
      </c>
      <c r="II214" s="2" t="s">
        <v>368</v>
      </c>
      <c r="IJ214" s="2" t="s">
        <v>2403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212</v>
      </c>
      <c r="IT214" s="2" t="s">
        <v>199</v>
      </c>
      <c r="IU214" s="2" t="s">
        <v>957</v>
      </c>
      <c r="IV214" s="2" t="s">
        <v>2404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253</v>
      </c>
      <c r="JF214" s="2" t="s">
        <v>199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242</v>
      </c>
      <c r="JR214" s="2" t="s">
        <v>199</v>
      </c>
      <c r="JS214" s="2" t="s">
        <v>202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202</v>
      </c>
      <c r="KD214" s="2" t="s">
        <v>202</v>
      </c>
      <c r="KE214" s="2" t="s">
        <v>202</v>
      </c>
      <c r="KF214" s="2" t="s">
        <v>202</v>
      </c>
      <c r="KG214" s="2" t="s">
        <v>202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212</v>
      </c>
      <c r="KP214" s="2" t="s">
        <v>235</v>
      </c>
      <c r="KQ214" s="2" t="s">
        <v>541</v>
      </c>
      <c r="KR214" s="2" t="s">
        <v>1262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253</v>
      </c>
      <c r="LB214" s="2" t="s">
        <v>199</v>
      </c>
      <c r="LC214" s="2" t="s">
        <v>202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253</v>
      </c>
      <c r="LN214" s="2" t="s">
        <v>199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231</v>
      </c>
      <c r="LZ214" s="2" t="s">
        <v>199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253</v>
      </c>
      <c r="ML214" s="2" t="s">
        <v>199</v>
      </c>
      <c r="MM214" s="2" t="s">
        <v>202</v>
      </c>
      <c r="MN214" s="2" t="s">
        <v>202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253</v>
      </c>
      <c r="MX214" s="2" t="s">
        <v>199</v>
      </c>
      <c r="MY214" s="2" t="s">
        <v>202</v>
      </c>
      <c r="MZ214" s="2" t="s">
        <v>202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212</v>
      </c>
      <c r="NJ214" s="2" t="s">
        <v>250</v>
      </c>
      <c r="NK214" s="2" t="s">
        <v>1299</v>
      </c>
      <c r="NL214" s="2" t="s">
        <v>2396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253</v>
      </c>
      <c r="NV214" s="2" t="s">
        <v>199</v>
      </c>
      <c r="NW214" s="2" t="s">
        <v>202</v>
      </c>
      <c r="NX214" s="2" t="s">
        <v>202</v>
      </c>
      <c r="NY214" s="2" t="s">
        <v>214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253</v>
      </c>
      <c r="OH214" s="2" t="s">
        <v>199</v>
      </c>
      <c r="OI214" s="2" t="s">
        <v>202</v>
      </c>
      <c r="OJ214" s="2" t="s">
        <v>202</v>
      </c>
      <c r="OK214" s="2" t="s">
        <v>214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199</v>
      </c>
      <c r="OU214" s="2" t="s">
        <v>254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242</v>
      </c>
      <c r="PF214" s="2" t="s">
        <v>199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253</v>
      </c>
      <c r="PR214" s="2" t="s">
        <v>235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253</v>
      </c>
      <c r="QP214" s="2" t="s">
        <v>235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>
        <v>27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>
        <v>100</v>
      </c>
      <c r="SH214" s="4"/>
      <c r="SI214" s="4"/>
      <c r="SJ214" s="4"/>
      <c r="SK214" s="4"/>
      <c r="SL214" s="4"/>
      <c r="SM214" s="4"/>
      <c r="SN214" s="4"/>
      <c r="SO214" s="4"/>
      <c r="SP214" s="4">
        <v>130</v>
      </c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2405</v>
      </c>
      <c r="B215" s="2" t="s">
        <v>191</v>
      </c>
      <c r="C215" s="2" t="s">
        <v>192</v>
      </c>
      <c r="D215" s="2" t="s">
        <v>2308</v>
      </c>
      <c r="E215" s="2" t="s">
        <v>2309</v>
      </c>
      <c r="F215" s="2" t="s">
        <v>2354</v>
      </c>
      <c r="G215" s="2" t="s">
        <v>2354</v>
      </c>
      <c r="H215" s="2" t="s">
        <v>2354</v>
      </c>
      <c r="I215" s="2" t="s">
        <v>2355</v>
      </c>
      <c r="J215" s="2" t="s">
        <v>256</v>
      </c>
      <c r="K215" s="2" t="s">
        <v>2398</v>
      </c>
      <c r="L215" s="3">
        <v>73.5</v>
      </c>
      <c r="M215" s="3">
        <v>77.18</v>
      </c>
      <c r="N215" s="3">
        <v>149.99</v>
      </c>
      <c r="O215" s="2" t="s">
        <v>199</v>
      </c>
      <c r="P215" s="2" t="s">
        <v>2356</v>
      </c>
      <c r="Q215" s="2" t="s">
        <v>201</v>
      </c>
      <c r="R215" s="2" t="s">
        <v>202</v>
      </c>
      <c r="S215" s="2" t="s">
        <v>2399</v>
      </c>
      <c r="T215" s="2" t="s">
        <v>204</v>
      </c>
      <c r="U215" s="2" t="s">
        <v>205</v>
      </c>
      <c r="V215" s="2" t="s">
        <v>2358</v>
      </c>
      <c r="W215" s="2" t="s">
        <v>703</v>
      </c>
      <c r="X215" s="2" t="s">
        <v>202</v>
      </c>
      <c r="Y215" s="2" t="s">
        <v>1301</v>
      </c>
      <c r="Z215" s="4">
        <v>88</v>
      </c>
      <c r="AA215" s="4">
        <f>=ROUNDDOWN(14.6666666666667,0)</f>
      </c>
      <c r="AB215" s="5">
        <v>6</v>
      </c>
      <c r="AC215" s="2" t="s">
        <v>347</v>
      </c>
      <c r="AD215" s="4">
        <v>260</v>
      </c>
      <c r="AE215" s="4">
        <v>260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>
        <v>1</v>
      </c>
      <c r="AQ215" s="8">
        <v>81.13</v>
      </c>
      <c r="AR215" s="4">
        <v>10</v>
      </c>
      <c r="AS215" s="8">
        <v>797.92</v>
      </c>
      <c r="AT215" s="7">
        <v>-0.9</v>
      </c>
      <c r="AU215" s="7">
        <v>-0.8983</v>
      </c>
      <c r="AV215" s="4" t="s">
        <v>202</v>
      </c>
      <c r="AW215" s="8" t="s">
        <v>202</v>
      </c>
      <c r="AX215" s="4" t="s">
        <v>202</v>
      </c>
      <c r="AY215" s="8" t="s">
        <v>202</v>
      </c>
      <c r="AZ215" s="7" t="s">
        <v>202</v>
      </c>
      <c r="BA215" s="7" t="s">
        <v>202</v>
      </c>
      <c r="BB215" s="7">
        <v>0.529</v>
      </c>
      <c r="BC215" s="4" t="s">
        <v>202</v>
      </c>
      <c r="BD215" s="8" t="s">
        <v>202</v>
      </c>
      <c r="BE215" s="4" t="s">
        <v>202</v>
      </c>
      <c r="BF215" s="8" t="s">
        <v>202</v>
      </c>
      <c r="BG215" s="7" t="s">
        <v>202</v>
      </c>
      <c r="BH215" s="7" t="s">
        <v>202</v>
      </c>
      <c r="BI215" s="7" t="s">
        <v>202</v>
      </c>
      <c r="BJ215" s="4">
        <v>1</v>
      </c>
      <c r="BK215" s="8">
        <v>81.13</v>
      </c>
      <c r="BL215" s="2" t="s">
        <v>2406</v>
      </c>
      <c r="BM215" s="7">
        <v>1</v>
      </c>
      <c r="BN215" s="7">
        <v>1</v>
      </c>
      <c r="BO215" s="4"/>
      <c r="BP215" s="8"/>
      <c r="BQ215" s="4">
        <v>2</v>
      </c>
      <c r="BR215" s="8">
        <v>169.04</v>
      </c>
      <c r="BS215" s="7">
        <v>-1</v>
      </c>
      <c r="BT215" s="7">
        <v>-1</v>
      </c>
      <c r="BU215" s="2" t="s">
        <v>212</v>
      </c>
      <c r="BV215" s="2" t="s">
        <v>199</v>
      </c>
      <c r="BW215" s="2" t="s">
        <v>202</v>
      </c>
      <c r="BX215" s="2" t="s">
        <v>534</v>
      </c>
      <c r="BY215" s="2" t="s">
        <v>214</v>
      </c>
      <c r="BZ215" s="2" t="s">
        <v>202</v>
      </c>
      <c r="CA215" s="4"/>
      <c r="CB215" s="8"/>
      <c r="CC215" s="4">
        <v>2</v>
      </c>
      <c r="CD215" s="8">
        <v>155.98</v>
      </c>
      <c r="CE215" s="7">
        <v>-1</v>
      </c>
      <c r="CF215" s="7">
        <v>-1</v>
      </c>
      <c r="CG215" s="2" t="s">
        <v>212</v>
      </c>
      <c r="CH215" s="2" t="s">
        <v>199</v>
      </c>
      <c r="CI215" s="2" t="s">
        <v>535</v>
      </c>
      <c r="CJ215" s="2" t="s">
        <v>554</v>
      </c>
      <c r="CK215" s="2" t="s">
        <v>214</v>
      </c>
      <c r="CL215" s="2" t="s">
        <v>202</v>
      </c>
      <c r="CM215" s="4"/>
      <c r="CN215" s="8"/>
      <c r="CO215" s="4"/>
      <c r="CP215" s="8"/>
      <c r="CQ215" s="7"/>
      <c r="CR215" s="7"/>
      <c r="CS215" s="2" t="s">
        <v>212</v>
      </c>
      <c r="CT215" s="2" t="s">
        <v>199</v>
      </c>
      <c r="CU215" s="2" t="s">
        <v>2383</v>
      </c>
      <c r="CV215" s="2" t="s">
        <v>506</v>
      </c>
      <c r="CW215" s="2" t="s">
        <v>214</v>
      </c>
      <c r="CX215" s="2" t="s">
        <v>202</v>
      </c>
      <c r="CY215" s="4"/>
      <c r="CZ215" s="8"/>
      <c r="DA215" s="4"/>
      <c r="DB215" s="8"/>
      <c r="DC215" s="7"/>
      <c r="DD215" s="7"/>
      <c r="DE215" s="2" t="s">
        <v>212</v>
      </c>
      <c r="DF215" s="2" t="s">
        <v>199</v>
      </c>
      <c r="DG215" s="2" t="s">
        <v>2384</v>
      </c>
      <c r="DH215" s="2" t="s">
        <v>2396</v>
      </c>
      <c r="DI215" s="2" t="s">
        <v>214</v>
      </c>
      <c r="DJ215" s="2" t="s">
        <v>202</v>
      </c>
      <c r="DK215" s="4">
        <v>1</v>
      </c>
      <c r="DL215" s="8">
        <v>81.13</v>
      </c>
      <c r="DM215" s="4">
        <v>3</v>
      </c>
      <c r="DN215" s="8">
        <v>243.39</v>
      </c>
      <c r="DO215" s="7">
        <v>-0.6667</v>
      </c>
      <c r="DP215" s="7">
        <v>-0.6667</v>
      </c>
      <c r="DQ215" s="2" t="s">
        <v>212</v>
      </c>
      <c r="DR215" s="2" t="s">
        <v>199</v>
      </c>
      <c r="DS215" s="2" t="s">
        <v>2386</v>
      </c>
      <c r="DT215" s="2" t="s">
        <v>2407</v>
      </c>
      <c r="DU215" s="2" t="s">
        <v>214</v>
      </c>
      <c r="DV215" s="2" t="s">
        <v>202</v>
      </c>
      <c r="DW215" s="4"/>
      <c r="DX215" s="8"/>
      <c r="DY215" s="4">
        <v>1</v>
      </c>
      <c r="DZ215" s="8">
        <v>77.18</v>
      </c>
      <c r="EA215" s="7">
        <v>-1</v>
      </c>
      <c r="EB215" s="7">
        <v>-1</v>
      </c>
      <c r="EC215" s="2" t="s">
        <v>212</v>
      </c>
      <c r="ED215" s="2" t="s">
        <v>199</v>
      </c>
      <c r="EE215" s="2" t="s">
        <v>1672</v>
      </c>
      <c r="EF215" s="2" t="s">
        <v>2001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199</v>
      </c>
      <c r="EQ215" s="2" t="s">
        <v>2041</v>
      </c>
      <c r="ER215" s="2" t="s">
        <v>2408</v>
      </c>
      <c r="ES215" s="2" t="s">
        <v>214</v>
      </c>
      <c r="ET215" s="2" t="s">
        <v>202</v>
      </c>
      <c r="EU215" s="4"/>
      <c r="EV215" s="8"/>
      <c r="EW215" s="4">
        <v>1</v>
      </c>
      <c r="EX215" s="8">
        <v>75.15</v>
      </c>
      <c r="EY215" s="7">
        <v>-1</v>
      </c>
      <c r="EZ215" s="7">
        <v>-1</v>
      </c>
      <c r="FA215" s="2" t="s">
        <v>212</v>
      </c>
      <c r="FB215" s="2" t="s">
        <v>199</v>
      </c>
      <c r="FC215" s="2" t="s">
        <v>953</v>
      </c>
      <c r="FD215" s="2" t="s">
        <v>1237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199</v>
      </c>
      <c r="FO215" s="2" t="s">
        <v>363</v>
      </c>
      <c r="FP215" s="2" t="s">
        <v>773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199</v>
      </c>
      <c r="GA215" s="2" t="s">
        <v>752</v>
      </c>
      <c r="GB215" s="2" t="s">
        <v>546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231</v>
      </c>
      <c r="GL215" s="2" t="s">
        <v>199</v>
      </c>
      <c r="GM215" s="2" t="s">
        <v>202</v>
      </c>
      <c r="GN215" s="2" t="s">
        <v>202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253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212</v>
      </c>
      <c r="HJ215" s="2" t="s">
        <v>199</v>
      </c>
      <c r="HK215" s="2" t="s">
        <v>1299</v>
      </c>
      <c r="HL215" s="2" t="s">
        <v>660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212</v>
      </c>
      <c r="HV215" s="2" t="s">
        <v>199</v>
      </c>
      <c r="HW215" s="2" t="s">
        <v>550</v>
      </c>
      <c r="HX215" s="2" t="s">
        <v>1247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212</v>
      </c>
      <c r="IH215" s="2" t="s">
        <v>199</v>
      </c>
      <c r="II215" s="2" t="s">
        <v>368</v>
      </c>
      <c r="IJ215" s="2" t="s">
        <v>2409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212</v>
      </c>
      <c r="IT215" s="2" t="s">
        <v>199</v>
      </c>
      <c r="IU215" s="2" t="s">
        <v>957</v>
      </c>
      <c r="IV215" s="2" t="s">
        <v>1707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253</v>
      </c>
      <c r="JF215" s="2" t="s">
        <v>199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242</v>
      </c>
      <c r="JR215" s="2" t="s">
        <v>199</v>
      </c>
      <c r="JS215" s="2" t="s">
        <v>202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202</v>
      </c>
      <c r="KE215" s="2" t="s">
        <v>202</v>
      </c>
      <c r="KF215" s="2" t="s">
        <v>202</v>
      </c>
      <c r="KG215" s="2" t="s">
        <v>202</v>
      </c>
      <c r="KH215" s="2" t="s">
        <v>202</v>
      </c>
      <c r="KI215" s="4"/>
      <c r="KJ215" s="8"/>
      <c r="KK215" s="4">
        <v>1</v>
      </c>
      <c r="KL215" s="8">
        <v>77.18</v>
      </c>
      <c r="KM215" s="7">
        <v>-1</v>
      </c>
      <c r="KN215" s="7">
        <v>-1</v>
      </c>
      <c r="KO215" s="2" t="s">
        <v>212</v>
      </c>
      <c r="KP215" s="2" t="s">
        <v>235</v>
      </c>
      <c r="KQ215" s="2" t="s">
        <v>541</v>
      </c>
      <c r="KR215" s="2" t="s">
        <v>545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253</v>
      </c>
      <c r="LB215" s="2" t="s">
        <v>199</v>
      </c>
      <c r="LC215" s="2" t="s">
        <v>202</v>
      </c>
      <c r="LD215" s="2" t="s">
        <v>202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253</v>
      </c>
      <c r="LN215" s="2" t="s">
        <v>199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231</v>
      </c>
      <c r="LZ215" s="2" t="s">
        <v>199</v>
      </c>
      <c r="MA215" s="2" t="s">
        <v>202</v>
      </c>
      <c r="MB215" s="2" t="s">
        <v>202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253</v>
      </c>
      <c r="ML215" s="2" t="s">
        <v>199</v>
      </c>
      <c r="MM215" s="2" t="s">
        <v>202</v>
      </c>
      <c r="MN215" s="2" t="s">
        <v>202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253</v>
      </c>
      <c r="MX215" s="2" t="s">
        <v>199</v>
      </c>
      <c r="MY215" s="2" t="s">
        <v>202</v>
      </c>
      <c r="MZ215" s="2" t="s">
        <v>202</v>
      </c>
      <c r="NA215" s="2" t="s">
        <v>214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212</v>
      </c>
      <c r="NJ215" s="2" t="s">
        <v>250</v>
      </c>
      <c r="NK215" s="2" t="s">
        <v>1299</v>
      </c>
      <c r="NL215" s="2" t="s">
        <v>2388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253</v>
      </c>
      <c r="NV215" s="2" t="s">
        <v>199</v>
      </c>
      <c r="NW215" s="2" t="s">
        <v>202</v>
      </c>
      <c r="NX215" s="2" t="s">
        <v>202</v>
      </c>
      <c r="NY215" s="2" t="s">
        <v>214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253</v>
      </c>
      <c r="OH215" s="2" t="s">
        <v>199</v>
      </c>
      <c r="OI215" s="2" t="s">
        <v>202</v>
      </c>
      <c r="OJ215" s="2" t="s">
        <v>202</v>
      </c>
      <c r="OK215" s="2" t="s">
        <v>214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199</v>
      </c>
      <c r="OU215" s="2" t="s">
        <v>254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242</v>
      </c>
      <c r="PF215" s="2" t="s">
        <v>199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253</v>
      </c>
      <c r="PR215" s="2" t="s">
        <v>235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253</v>
      </c>
      <c r="QP215" s="2" t="s">
        <v>235</v>
      </c>
      <c r="QQ215" s="2" t="s">
        <v>202</v>
      </c>
      <c r="QR215" s="2" t="s">
        <v>202</v>
      </c>
      <c r="QS215" s="2" t="s">
        <v>214</v>
      </c>
      <c r="QT215" s="2" t="s">
        <v>202</v>
      </c>
      <c r="QU215" s="4">
        <v>88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>
        <v>260</v>
      </c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2410</v>
      </c>
      <c r="B216" s="2" t="s">
        <v>191</v>
      </c>
      <c r="C216" s="2" t="s">
        <v>192</v>
      </c>
      <c r="D216" s="2" t="s">
        <v>2308</v>
      </c>
      <c r="E216" s="2" t="s">
        <v>2309</v>
      </c>
      <c r="F216" s="2" t="s">
        <v>2354</v>
      </c>
      <c r="G216" s="2" t="s">
        <v>2354</v>
      </c>
      <c r="H216" s="2" t="s">
        <v>2354</v>
      </c>
      <c r="I216" s="2" t="s">
        <v>2411</v>
      </c>
      <c r="J216" s="2" t="s">
        <v>197</v>
      </c>
      <c r="K216" s="2" t="s">
        <v>869</v>
      </c>
      <c r="L216" s="3">
        <v>65</v>
      </c>
      <c r="M216" s="3">
        <v>68.25</v>
      </c>
      <c r="N216" s="3">
        <v>129.99</v>
      </c>
      <c r="O216" s="2" t="s">
        <v>530</v>
      </c>
      <c r="P216" s="2" t="s">
        <v>394</v>
      </c>
      <c r="Q216" s="2" t="s">
        <v>201</v>
      </c>
      <c r="R216" s="2" t="s">
        <v>202</v>
      </c>
      <c r="S216" s="2" t="s">
        <v>2357</v>
      </c>
      <c r="T216" s="2" t="s">
        <v>202</v>
      </c>
      <c r="U216" s="2" t="s">
        <v>202</v>
      </c>
      <c r="V216" s="2" t="s">
        <v>2358</v>
      </c>
      <c r="W216" s="2" t="s">
        <v>703</v>
      </c>
      <c r="X216" s="2" t="s">
        <v>575</v>
      </c>
      <c r="Y216" s="2" t="s">
        <v>576</v>
      </c>
      <c r="Z216" s="4"/>
      <c r="AA216" s="4">
        <f>=ROUNDDOWN({0},0)</f>
      </c>
      <c r="AB216" s="5"/>
      <c r="AC216" s="2" t="s">
        <v>202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202</v>
      </c>
      <c r="BM216" s="7"/>
      <c r="BN216" s="7"/>
      <c r="BO216" s="4"/>
      <c r="BP216" s="8"/>
      <c r="BQ216" s="4"/>
      <c r="BR216" s="8"/>
      <c r="BS216" s="7"/>
      <c r="BT216" s="7"/>
      <c r="BU216" s="2" t="s">
        <v>212</v>
      </c>
      <c r="BV216" s="2" t="s">
        <v>235</v>
      </c>
      <c r="BW216" s="2" t="s">
        <v>202</v>
      </c>
      <c r="BX216" s="2" t="s">
        <v>625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404</v>
      </c>
      <c r="CH216" s="2" t="s">
        <v>235</v>
      </c>
      <c r="CI216" s="2" t="s">
        <v>202</v>
      </c>
      <c r="CJ216" s="2" t="s">
        <v>202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253</v>
      </c>
      <c r="CT216" s="2" t="s">
        <v>235</v>
      </c>
      <c r="CU216" s="2" t="s">
        <v>202</v>
      </c>
      <c r="CV216" s="2" t="s">
        <v>202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235</v>
      </c>
      <c r="DG216" s="2" t="s">
        <v>585</v>
      </c>
      <c r="DH216" s="2" t="s">
        <v>2412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235</v>
      </c>
      <c r="DS216" s="2" t="s">
        <v>585</v>
      </c>
      <c r="DT216" s="2" t="s">
        <v>2413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235</v>
      </c>
      <c r="EE216" s="2" t="s">
        <v>585</v>
      </c>
      <c r="EF216" s="2" t="s">
        <v>2373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235</v>
      </c>
      <c r="EQ216" s="2" t="s">
        <v>585</v>
      </c>
      <c r="ER216" s="2" t="s">
        <v>655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235</v>
      </c>
      <c r="FC216" s="2" t="s">
        <v>585</v>
      </c>
      <c r="FD216" s="2" t="s">
        <v>2414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231</v>
      </c>
      <c r="FN216" s="2" t="s">
        <v>235</v>
      </c>
      <c r="FO216" s="2" t="s">
        <v>202</v>
      </c>
      <c r="FP216" s="2" t="s">
        <v>202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253</v>
      </c>
      <c r="FZ216" s="2" t="s">
        <v>199</v>
      </c>
      <c r="GA216" s="2" t="s">
        <v>202</v>
      </c>
      <c r="GB216" s="2" t="s">
        <v>202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253</v>
      </c>
      <c r="GL216" s="2" t="s">
        <v>199</v>
      </c>
      <c r="GM216" s="2" t="s">
        <v>202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253</v>
      </c>
      <c r="GX216" s="2" t="s">
        <v>235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212</v>
      </c>
      <c r="HJ216" s="2" t="s">
        <v>235</v>
      </c>
      <c r="HK216" s="2" t="s">
        <v>585</v>
      </c>
      <c r="HL216" s="2" t="s">
        <v>1830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202</v>
      </c>
      <c r="HW216" s="2" t="s">
        <v>202</v>
      </c>
      <c r="HX216" s="2" t="s">
        <v>202</v>
      </c>
      <c r="HY216" s="2" t="s">
        <v>202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253</v>
      </c>
      <c r="IH216" s="2" t="s">
        <v>199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202</v>
      </c>
      <c r="IT216" s="2" t="s">
        <v>202</v>
      </c>
      <c r="IU216" s="2" t="s">
        <v>202</v>
      </c>
      <c r="IV216" s="2" t="s">
        <v>202</v>
      </c>
      <c r="IW216" s="2" t="s">
        <v>202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202</v>
      </c>
      <c r="JG216" s="2" t="s">
        <v>202</v>
      </c>
      <c r="JH216" s="2" t="s">
        <v>202</v>
      </c>
      <c r="JI216" s="2" t="s">
        <v>202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242</v>
      </c>
      <c r="JR216" s="2" t="s">
        <v>235</v>
      </c>
      <c r="JS216" s="2" t="s">
        <v>202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202</v>
      </c>
      <c r="KE216" s="2" t="s">
        <v>202</v>
      </c>
      <c r="KF216" s="2" t="s">
        <v>202</v>
      </c>
      <c r="KG216" s="2" t="s">
        <v>202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253</v>
      </c>
      <c r="KP216" s="2" t="s">
        <v>235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253</v>
      </c>
      <c r="LB216" s="2" t="s">
        <v>235</v>
      </c>
      <c r="LC216" s="2" t="s">
        <v>202</v>
      </c>
      <c r="LD216" s="2" t="s">
        <v>202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212</v>
      </c>
      <c r="LN216" s="2" t="s">
        <v>235</v>
      </c>
      <c r="LO216" s="2" t="s">
        <v>643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235</v>
      </c>
      <c r="MA216" s="2" t="s">
        <v>1361</v>
      </c>
      <c r="MB216" s="2" t="s">
        <v>202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231</v>
      </c>
      <c r="ML216" s="2" t="s">
        <v>235</v>
      </c>
      <c r="MM216" s="2" t="s">
        <v>202</v>
      </c>
      <c r="MN216" s="2" t="s">
        <v>202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253</v>
      </c>
      <c r="MX216" s="2" t="s">
        <v>235</v>
      </c>
      <c r="MY216" s="2" t="s">
        <v>202</v>
      </c>
      <c r="MZ216" s="2" t="s">
        <v>202</v>
      </c>
      <c r="NA216" s="2" t="s">
        <v>214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212</v>
      </c>
      <c r="NJ216" s="2" t="s">
        <v>235</v>
      </c>
      <c r="NK216" s="2" t="s">
        <v>646</v>
      </c>
      <c r="NL216" s="2" t="s">
        <v>1476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253</v>
      </c>
      <c r="OH216" s="2" t="s">
        <v>235</v>
      </c>
      <c r="OI216" s="2" t="s">
        <v>202</v>
      </c>
      <c r="OJ216" s="2" t="s">
        <v>202</v>
      </c>
      <c r="OK216" s="2" t="s">
        <v>214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202</v>
      </c>
      <c r="OU216" s="2" t="s">
        <v>202</v>
      </c>
      <c r="OV216" s="2" t="s">
        <v>202</v>
      </c>
      <c r="OW216" s="2" t="s">
        <v>202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202</v>
      </c>
      <c r="PF216" s="2" t="s">
        <v>202</v>
      </c>
      <c r="PG216" s="2" t="s">
        <v>202</v>
      </c>
      <c r="PH216" s="2" t="s">
        <v>202</v>
      </c>
      <c r="PI216" s="2" t="s">
        <v>202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212</v>
      </c>
      <c r="PR216" s="2" t="s">
        <v>235</v>
      </c>
      <c r="PS216" s="2" t="s">
        <v>602</v>
      </c>
      <c r="PT216" s="2" t="s">
        <v>2415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235</v>
      </c>
      <c r="QQ216" s="2" t="s">
        <v>603</v>
      </c>
      <c r="QR216" s="2" t="s">
        <v>202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2416</v>
      </c>
      <c r="B217" s="2" t="s">
        <v>191</v>
      </c>
      <c r="C217" s="2" t="s">
        <v>192</v>
      </c>
      <c r="D217" s="2" t="s">
        <v>2308</v>
      </c>
      <c r="E217" s="2" t="s">
        <v>2309</v>
      </c>
      <c r="F217" s="2" t="s">
        <v>195</v>
      </c>
      <c r="G217" s="2" t="s">
        <v>195</v>
      </c>
      <c r="H217" s="2" t="s">
        <v>195</v>
      </c>
      <c r="I217" s="2" t="s">
        <v>2417</v>
      </c>
      <c r="J217" s="2" t="s">
        <v>197</v>
      </c>
      <c r="K217" s="2" t="s">
        <v>278</v>
      </c>
      <c r="L217" s="3">
        <v>64.4</v>
      </c>
      <c r="M217" s="3">
        <v>67.62</v>
      </c>
      <c r="N217" s="3">
        <v>139.99</v>
      </c>
      <c r="O217" s="2" t="s">
        <v>530</v>
      </c>
      <c r="P217" s="2" t="s">
        <v>394</v>
      </c>
      <c r="Q217" s="2" t="s">
        <v>201</v>
      </c>
      <c r="R217" s="2" t="s">
        <v>202</v>
      </c>
      <c r="S217" s="2" t="s">
        <v>2418</v>
      </c>
      <c r="T217" s="2" t="s">
        <v>202</v>
      </c>
      <c r="U217" s="2" t="s">
        <v>205</v>
      </c>
      <c r="V217" s="2" t="s">
        <v>429</v>
      </c>
      <c r="W217" s="2" t="s">
        <v>202</v>
      </c>
      <c r="X217" s="2" t="s">
        <v>202</v>
      </c>
      <c r="Y217" s="2" t="s">
        <v>733</v>
      </c>
      <c r="Z217" s="4">
        <v>630</v>
      </c>
      <c r="AA217" s="4">
        <f>=ROUNDDOWN(60.5769230769231,0)</f>
      </c>
      <c r="AB217" s="5">
        <v>10.4</v>
      </c>
      <c r="AC217" s="2" t="s">
        <v>202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13</v>
      </c>
      <c r="AQ217" s="8">
        <v>509.13</v>
      </c>
      <c r="AR217" s="4">
        <v>5</v>
      </c>
      <c r="AS217" s="8">
        <v>171.75</v>
      </c>
      <c r="AT217" s="7">
        <v>1.6</v>
      </c>
      <c r="AU217" s="7">
        <v>1.9644</v>
      </c>
      <c r="AV217" s="4">
        <v>24</v>
      </c>
      <c r="AW217" s="8">
        <v>1022.34</v>
      </c>
      <c r="AX217" s="4">
        <v>16</v>
      </c>
      <c r="AY217" s="8">
        <v>726.01</v>
      </c>
      <c r="AZ217" s="7">
        <v>0.5</v>
      </c>
      <c r="BA217" s="7">
        <v>0.4082</v>
      </c>
      <c r="BB217" s="7">
        <v>0.498</v>
      </c>
      <c r="BC217" s="4">
        <v>24</v>
      </c>
      <c r="BD217" s="8">
        <v>1022.34</v>
      </c>
      <c r="BE217" s="4">
        <v>16</v>
      </c>
      <c r="BF217" s="8">
        <v>726.01</v>
      </c>
      <c r="BG217" s="7">
        <v>0.5</v>
      </c>
      <c r="BH217" s="7">
        <v>0.4082</v>
      </c>
      <c r="BI217" s="7">
        <v>1</v>
      </c>
      <c r="BJ217" s="4">
        <v>13</v>
      </c>
      <c r="BK217" s="8">
        <v>509.13</v>
      </c>
      <c r="BL217" s="2" t="s">
        <v>2419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1230</v>
      </c>
      <c r="BV217" s="2" t="s">
        <v>199</v>
      </c>
      <c r="BW217" s="2" t="s">
        <v>202</v>
      </c>
      <c r="BX217" s="2" t="s">
        <v>202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253</v>
      </c>
      <c r="CH217" s="2" t="s">
        <v>199</v>
      </c>
      <c r="CI217" s="2" t="s">
        <v>535</v>
      </c>
      <c r="CJ217" s="2" t="s">
        <v>202</v>
      </c>
      <c r="CK217" s="2" t="s">
        <v>509</v>
      </c>
      <c r="CL217" s="2" t="s">
        <v>202</v>
      </c>
      <c r="CM217" s="4">
        <v>1</v>
      </c>
      <c r="CN217" s="8">
        <v>73.03</v>
      </c>
      <c r="CO217" s="4"/>
      <c r="CP217" s="8"/>
      <c r="CQ217" s="7"/>
      <c r="CR217" s="7"/>
      <c r="CS217" s="2" t="s">
        <v>212</v>
      </c>
      <c r="CT217" s="2" t="s">
        <v>199</v>
      </c>
      <c r="CU217" s="2" t="s">
        <v>2383</v>
      </c>
      <c r="CV217" s="2" t="s">
        <v>2420</v>
      </c>
      <c r="CW217" s="2" t="s">
        <v>214</v>
      </c>
      <c r="CX217" s="2" t="s">
        <v>202</v>
      </c>
      <c r="CY217" s="4"/>
      <c r="CZ217" s="8"/>
      <c r="DA217" s="4">
        <v>4</v>
      </c>
      <c r="DB217" s="8">
        <v>135.24</v>
      </c>
      <c r="DC217" s="7">
        <v>-1</v>
      </c>
      <c r="DD217" s="7">
        <v>-1</v>
      </c>
      <c r="DE217" s="2" t="s">
        <v>212</v>
      </c>
      <c r="DF217" s="2" t="s">
        <v>199</v>
      </c>
      <c r="DG217" s="2" t="s">
        <v>968</v>
      </c>
      <c r="DH217" s="2" t="s">
        <v>2385</v>
      </c>
      <c r="DI217" s="2" t="s">
        <v>509</v>
      </c>
      <c r="DJ217" s="2" t="s">
        <v>202</v>
      </c>
      <c r="DK217" s="4">
        <v>10</v>
      </c>
      <c r="DL217" s="8">
        <v>365.1</v>
      </c>
      <c r="DM217" s="4">
        <v>1</v>
      </c>
      <c r="DN217" s="8">
        <v>36.51</v>
      </c>
      <c r="DO217" s="7">
        <v>9</v>
      </c>
      <c r="DP217" s="7">
        <v>9</v>
      </c>
      <c r="DQ217" s="2" t="s">
        <v>212</v>
      </c>
      <c r="DR217" s="2" t="s">
        <v>199</v>
      </c>
      <c r="DS217" s="2" t="s">
        <v>2421</v>
      </c>
      <c r="DT217" s="2" t="s">
        <v>2391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199</v>
      </c>
      <c r="EE217" s="2" t="s">
        <v>1067</v>
      </c>
      <c r="EF217" s="2" t="s">
        <v>1764</v>
      </c>
      <c r="EG217" s="2" t="s">
        <v>214</v>
      </c>
      <c r="EH217" s="2" t="s">
        <v>202</v>
      </c>
      <c r="EI217" s="4"/>
      <c r="EJ217" s="8"/>
      <c r="EK217" s="4"/>
      <c r="EL217" s="8"/>
      <c r="EM217" s="7"/>
      <c r="EN217" s="7"/>
      <c r="EO217" s="2" t="s">
        <v>212</v>
      </c>
      <c r="EP217" s="2" t="s">
        <v>199</v>
      </c>
      <c r="EQ217" s="2" t="s">
        <v>2041</v>
      </c>
      <c r="ER217" s="2" t="s">
        <v>1773</v>
      </c>
      <c r="ES217" s="2" t="s">
        <v>214</v>
      </c>
      <c r="ET217" s="2" t="s">
        <v>202</v>
      </c>
      <c r="EU217" s="4">
        <v>2</v>
      </c>
      <c r="EV217" s="8">
        <v>71</v>
      </c>
      <c r="EW217" s="4"/>
      <c r="EX217" s="8"/>
      <c r="EY217" s="7"/>
      <c r="EZ217" s="7"/>
      <c r="FA217" s="2" t="s">
        <v>212</v>
      </c>
      <c r="FB217" s="2" t="s">
        <v>199</v>
      </c>
      <c r="FC217" s="2" t="s">
        <v>545</v>
      </c>
      <c r="FD217" s="2" t="s">
        <v>2422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231</v>
      </c>
      <c r="FN217" s="2" t="s">
        <v>199</v>
      </c>
      <c r="FO217" s="2" t="s">
        <v>202</v>
      </c>
      <c r="FP217" s="2" t="s">
        <v>202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199</v>
      </c>
      <c r="GA217" s="2" t="s">
        <v>954</v>
      </c>
      <c r="GB217" s="2" t="s">
        <v>1723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253</v>
      </c>
      <c r="GL217" s="2" t="s">
        <v>199</v>
      </c>
      <c r="GM217" s="2" t="s">
        <v>202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253</v>
      </c>
      <c r="GX217" s="2" t="s">
        <v>199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212</v>
      </c>
      <c r="HJ217" s="2" t="s">
        <v>199</v>
      </c>
      <c r="HK217" s="2" t="s">
        <v>889</v>
      </c>
      <c r="HL217" s="2" t="s">
        <v>2423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253</v>
      </c>
      <c r="HV217" s="2" t="s">
        <v>199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253</v>
      </c>
      <c r="IH217" s="2" t="s">
        <v>199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212</v>
      </c>
      <c r="IT217" s="2" t="s">
        <v>199</v>
      </c>
      <c r="IU217" s="2" t="s">
        <v>332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253</v>
      </c>
      <c r="JF217" s="2" t="s">
        <v>199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242</v>
      </c>
      <c r="JR217" s="2" t="s">
        <v>199</v>
      </c>
      <c r="JS217" s="2" t="s">
        <v>202</v>
      </c>
      <c r="JT217" s="2" t="s">
        <v>202</v>
      </c>
      <c r="JU217" s="2" t="s">
        <v>214</v>
      </c>
      <c r="JV217" s="2" t="s">
        <v>509</v>
      </c>
      <c r="JW217" s="4"/>
      <c r="JX217" s="8"/>
      <c r="JY217" s="4"/>
      <c r="JZ217" s="8"/>
      <c r="KA217" s="7"/>
      <c r="KB217" s="7"/>
      <c r="KC217" s="2" t="s">
        <v>202</v>
      </c>
      <c r="KD217" s="2" t="s">
        <v>202</v>
      </c>
      <c r="KE217" s="2" t="s">
        <v>202</v>
      </c>
      <c r="KF217" s="2" t="s">
        <v>202</v>
      </c>
      <c r="KG217" s="2" t="s">
        <v>202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235</v>
      </c>
      <c r="KQ217" s="2" t="s">
        <v>2424</v>
      </c>
      <c r="KR217" s="2" t="s">
        <v>538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253</v>
      </c>
      <c r="LB217" s="2" t="s">
        <v>199</v>
      </c>
      <c r="LC217" s="2" t="s">
        <v>202</v>
      </c>
      <c r="LD217" s="2" t="s">
        <v>202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253</v>
      </c>
      <c r="LN217" s="2" t="s">
        <v>199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231</v>
      </c>
      <c r="LZ217" s="2" t="s">
        <v>199</v>
      </c>
      <c r="MA217" s="2" t="s">
        <v>202</v>
      </c>
      <c r="MB217" s="2" t="s">
        <v>202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253</v>
      </c>
      <c r="ML217" s="2" t="s">
        <v>199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253</v>
      </c>
      <c r="MX217" s="2" t="s">
        <v>199</v>
      </c>
      <c r="MY217" s="2" t="s">
        <v>202</v>
      </c>
      <c r="MZ217" s="2" t="s">
        <v>202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212</v>
      </c>
      <c r="NJ217" s="2" t="s">
        <v>250</v>
      </c>
      <c r="NK217" s="2" t="s">
        <v>889</v>
      </c>
      <c r="NL217" s="2" t="s">
        <v>2041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253</v>
      </c>
      <c r="NV217" s="2" t="s">
        <v>199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253</v>
      </c>
      <c r="OH217" s="2" t="s">
        <v>199</v>
      </c>
      <c r="OI217" s="2" t="s">
        <v>202</v>
      </c>
      <c r="OJ217" s="2" t="s">
        <v>202</v>
      </c>
      <c r="OK217" s="2" t="s">
        <v>214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202</v>
      </c>
      <c r="OT217" s="2" t="s">
        <v>202</v>
      </c>
      <c r="OU217" s="2" t="s">
        <v>202</v>
      </c>
      <c r="OV217" s="2" t="s">
        <v>202</v>
      </c>
      <c r="OW217" s="2" t="s">
        <v>202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242</v>
      </c>
      <c r="PF217" s="2" t="s">
        <v>199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253</v>
      </c>
      <c r="PR217" s="2" t="s">
        <v>235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253</v>
      </c>
      <c r="QP217" s="2" t="s">
        <v>235</v>
      </c>
      <c r="QQ217" s="2" t="s">
        <v>202</v>
      </c>
      <c r="QR217" s="2" t="s">
        <v>202</v>
      </c>
      <c r="QS217" s="2" t="s">
        <v>214</v>
      </c>
      <c r="QT217" s="2" t="s">
        <v>202</v>
      </c>
      <c r="QU217" s="4"/>
      <c r="QV217" s="4">
        <v>630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</row>
    <row r="218">
      <c r="A218" s="2" t="s">
        <v>2425</v>
      </c>
      <c r="B218" s="2" t="s">
        <v>191</v>
      </c>
      <c r="C218" s="2" t="s">
        <v>192</v>
      </c>
      <c r="D218" s="2" t="s">
        <v>2308</v>
      </c>
      <c r="E218" s="2" t="s">
        <v>2309</v>
      </c>
      <c r="F218" s="2" t="s">
        <v>195</v>
      </c>
      <c r="G218" s="2" t="s">
        <v>195</v>
      </c>
      <c r="H218" s="2" t="s">
        <v>195</v>
      </c>
      <c r="I218" s="2" t="s">
        <v>2417</v>
      </c>
      <c r="J218" s="2" t="s">
        <v>256</v>
      </c>
      <c r="K218" s="2" t="s">
        <v>278</v>
      </c>
      <c r="L218" s="3">
        <v>78.2</v>
      </c>
      <c r="M218" s="3">
        <v>82.11</v>
      </c>
      <c r="N218" s="3">
        <v>169.99</v>
      </c>
      <c r="O218" s="2" t="s">
        <v>530</v>
      </c>
      <c r="P218" s="2" t="s">
        <v>394</v>
      </c>
      <c r="Q218" s="2" t="s">
        <v>201</v>
      </c>
      <c r="R218" s="2" t="s">
        <v>202</v>
      </c>
      <c r="S218" s="2" t="s">
        <v>2418</v>
      </c>
      <c r="T218" s="2" t="s">
        <v>202</v>
      </c>
      <c r="U218" s="2" t="s">
        <v>205</v>
      </c>
      <c r="V218" s="2" t="s">
        <v>429</v>
      </c>
      <c r="W218" s="2" t="s">
        <v>202</v>
      </c>
      <c r="X218" s="2" t="s">
        <v>202</v>
      </c>
      <c r="Y218" s="2" t="s">
        <v>733</v>
      </c>
      <c r="Z218" s="4">
        <v>495</v>
      </c>
      <c r="AA218" s="4">
        <f>=ROUNDDOWN(37.5,0)</f>
      </c>
      <c r="AB218" s="5">
        <v>13.2</v>
      </c>
      <c r="AC218" s="2" t="s">
        <v>202</v>
      </c>
      <c r="AD218" s="4"/>
      <c r="AE218" s="4"/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>
        <v>11</v>
      </c>
      <c r="AQ218" s="8">
        <v>513.21</v>
      </c>
      <c r="AR218" s="4">
        <v>11</v>
      </c>
      <c r="AS218" s="8">
        <v>554.26</v>
      </c>
      <c r="AT218" s="7"/>
      <c r="AU218" s="7">
        <v>-0.0741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>
        <v>0.502</v>
      </c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>
        <v>11</v>
      </c>
      <c r="BK218" s="8">
        <v>513.21</v>
      </c>
      <c r="BL218" s="2" t="s">
        <v>2426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1230</v>
      </c>
      <c r="BV218" s="2" t="s">
        <v>199</v>
      </c>
      <c r="BW218" s="2" t="s">
        <v>202</v>
      </c>
      <c r="BX218" s="2" t="s">
        <v>202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253</v>
      </c>
      <c r="CH218" s="2" t="s">
        <v>199</v>
      </c>
      <c r="CI218" s="2" t="s">
        <v>535</v>
      </c>
      <c r="CJ218" s="2" t="s">
        <v>202</v>
      </c>
      <c r="CK218" s="2" t="s">
        <v>509</v>
      </c>
      <c r="CL218" s="2" t="s">
        <v>202</v>
      </c>
      <c r="CM218" s="4">
        <v>1</v>
      </c>
      <c r="CN218" s="8">
        <v>88.68</v>
      </c>
      <c r="CO218" s="4"/>
      <c r="CP218" s="8"/>
      <c r="CQ218" s="7"/>
      <c r="CR218" s="7"/>
      <c r="CS218" s="2" t="s">
        <v>212</v>
      </c>
      <c r="CT218" s="2" t="s">
        <v>199</v>
      </c>
      <c r="CU218" s="2" t="s">
        <v>2383</v>
      </c>
      <c r="CV218" s="2" t="s">
        <v>2427</v>
      </c>
      <c r="CW218" s="2" t="s">
        <v>214</v>
      </c>
      <c r="CX218" s="2" t="s">
        <v>202</v>
      </c>
      <c r="CY218" s="4">
        <v>3</v>
      </c>
      <c r="CZ218" s="8">
        <v>119.07</v>
      </c>
      <c r="DA218" s="4">
        <v>4</v>
      </c>
      <c r="DB218" s="8">
        <v>164.24</v>
      </c>
      <c r="DC218" s="7">
        <v>-0.25</v>
      </c>
      <c r="DD218" s="7">
        <v>-0.275</v>
      </c>
      <c r="DE218" s="2" t="s">
        <v>212</v>
      </c>
      <c r="DF218" s="2" t="s">
        <v>199</v>
      </c>
      <c r="DG218" s="2" t="s">
        <v>968</v>
      </c>
      <c r="DH218" s="2" t="s">
        <v>1489</v>
      </c>
      <c r="DI218" s="2" t="s">
        <v>509</v>
      </c>
      <c r="DJ218" s="2" t="s">
        <v>202</v>
      </c>
      <c r="DK218" s="4">
        <v>3</v>
      </c>
      <c r="DL218" s="8">
        <v>133.02</v>
      </c>
      <c r="DM218" s="4">
        <v>5</v>
      </c>
      <c r="DN218" s="8">
        <v>221.7</v>
      </c>
      <c r="DO218" s="7">
        <v>-0.4</v>
      </c>
      <c r="DP218" s="7">
        <v>-0.4</v>
      </c>
      <c r="DQ218" s="2" t="s">
        <v>212</v>
      </c>
      <c r="DR218" s="2" t="s">
        <v>199</v>
      </c>
      <c r="DS218" s="2" t="s">
        <v>2421</v>
      </c>
      <c r="DT218" s="2" t="s">
        <v>2428</v>
      </c>
      <c r="DU218" s="2" t="s">
        <v>214</v>
      </c>
      <c r="DV218" s="2" t="s">
        <v>202</v>
      </c>
      <c r="DW218" s="4"/>
      <c r="DX218" s="8"/>
      <c r="DY218" s="4">
        <v>1</v>
      </c>
      <c r="DZ218" s="8">
        <v>82.1</v>
      </c>
      <c r="EA218" s="7">
        <v>-1</v>
      </c>
      <c r="EB218" s="7">
        <v>-1</v>
      </c>
      <c r="EC218" s="2" t="s">
        <v>212</v>
      </c>
      <c r="ED218" s="2" t="s">
        <v>199</v>
      </c>
      <c r="EE218" s="2" t="s">
        <v>1067</v>
      </c>
      <c r="EF218" s="2" t="s">
        <v>1764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199</v>
      </c>
      <c r="EQ218" s="2" t="s">
        <v>2041</v>
      </c>
      <c r="ER218" s="2" t="s">
        <v>2408</v>
      </c>
      <c r="ES218" s="2" t="s">
        <v>214</v>
      </c>
      <c r="ET218" s="2" t="s">
        <v>202</v>
      </c>
      <c r="EU218" s="4">
        <v>4</v>
      </c>
      <c r="EV218" s="8">
        <v>172.44</v>
      </c>
      <c r="EW218" s="4">
        <v>1</v>
      </c>
      <c r="EX218" s="8">
        <v>86.22</v>
      </c>
      <c r="EY218" s="7">
        <v>3</v>
      </c>
      <c r="EZ218" s="7">
        <v>1</v>
      </c>
      <c r="FA218" s="2" t="s">
        <v>212</v>
      </c>
      <c r="FB218" s="2" t="s">
        <v>199</v>
      </c>
      <c r="FC218" s="2" t="s">
        <v>545</v>
      </c>
      <c r="FD218" s="2" t="s">
        <v>2429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231</v>
      </c>
      <c r="FN218" s="2" t="s">
        <v>199</v>
      </c>
      <c r="FO218" s="2" t="s">
        <v>202</v>
      </c>
      <c r="FP218" s="2" t="s">
        <v>202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199</v>
      </c>
      <c r="GA218" s="2" t="s">
        <v>954</v>
      </c>
      <c r="GB218" s="2" t="s">
        <v>811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253</v>
      </c>
      <c r="GL218" s="2" t="s">
        <v>199</v>
      </c>
      <c r="GM218" s="2" t="s">
        <v>202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253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212</v>
      </c>
      <c r="HJ218" s="2" t="s">
        <v>199</v>
      </c>
      <c r="HK218" s="2" t="s">
        <v>889</v>
      </c>
      <c r="HL218" s="2" t="s">
        <v>1762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253</v>
      </c>
      <c r="HV218" s="2" t="s">
        <v>199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253</v>
      </c>
      <c r="IH218" s="2" t="s">
        <v>199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212</v>
      </c>
      <c r="IT218" s="2" t="s">
        <v>199</v>
      </c>
      <c r="IU218" s="2" t="s">
        <v>332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253</v>
      </c>
      <c r="JF218" s="2" t="s">
        <v>199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242</v>
      </c>
      <c r="JR218" s="2" t="s">
        <v>199</v>
      </c>
      <c r="JS218" s="2" t="s">
        <v>202</v>
      </c>
      <c r="JT218" s="2" t="s">
        <v>202</v>
      </c>
      <c r="JU218" s="2" t="s">
        <v>214</v>
      </c>
      <c r="JV218" s="2" t="s">
        <v>509</v>
      </c>
      <c r="JW218" s="4"/>
      <c r="JX218" s="8"/>
      <c r="JY218" s="4"/>
      <c r="JZ218" s="8"/>
      <c r="KA218" s="7"/>
      <c r="KB218" s="7"/>
      <c r="KC218" s="2" t="s">
        <v>202</v>
      </c>
      <c r="KD218" s="2" t="s">
        <v>202</v>
      </c>
      <c r="KE218" s="2" t="s">
        <v>202</v>
      </c>
      <c r="KF218" s="2" t="s">
        <v>202</v>
      </c>
      <c r="KG218" s="2" t="s">
        <v>202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212</v>
      </c>
      <c r="KP218" s="2" t="s">
        <v>235</v>
      </c>
      <c r="KQ218" s="2" t="s">
        <v>2424</v>
      </c>
      <c r="KR218" s="2" t="s">
        <v>545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253</v>
      </c>
      <c r="LB218" s="2" t="s">
        <v>199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253</v>
      </c>
      <c r="LN218" s="2" t="s">
        <v>199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231</v>
      </c>
      <c r="LZ218" s="2" t="s">
        <v>199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253</v>
      </c>
      <c r="ML218" s="2" t="s">
        <v>199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253</v>
      </c>
      <c r="MX218" s="2" t="s">
        <v>199</v>
      </c>
      <c r="MY218" s="2" t="s">
        <v>202</v>
      </c>
      <c r="MZ218" s="2" t="s">
        <v>202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212</v>
      </c>
      <c r="NJ218" s="2" t="s">
        <v>250</v>
      </c>
      <c r="NK218" s="2" t="s">
        <v>889</v>
      </c>
      <c r="NL218" s="2" t="s">
        <v>2430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253</v>
      </c>
      <c r="NV218" s="2" t="s">
        <v>199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253</v>
      </c>
      <c r="OH218" s="2" t="s">
        <v>199</v>
      </c>
      <c r="OI218" s="2" t="s">
        <v>202</v>
      </c>
      <c r="OJ218" s="2" t="s">
        <v>202</v>
      </c>
      <c r="OK218" s="2" t="s">
        <v>214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242</v>
      </c>
      <c r="PF218" s="2" t="s">
        <v>199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253</v>
      </c>
      <c r="PR218" s="2" t="s">
        <v>235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253</v>
      </c>
      <c r="QP218" s="2" t="s">
        <v>235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>
        <v>495</v>
      </c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</row>
    <row r="219">
      <c r="A219" s="2" t="s">
        <v>2431</v>
      </c>
      <c r="B219" s="2" t="s">
        <v>191</v>
      </c>
      <c r="C219" s="2" t="s">
        <v>192</v>
      </c>
      <c r="D219" s="2" t="s">
        <v>2308</v>
      </c>
      <c r="E219" s="2" t="s">
        <v>2309</v>
      </c>
      <c r="F219" s="2" t="s">
        <v>2432</v>
      </c>
      <c r="G219" s="2" t="s">
        <v>2432</v>
      </c>
      <c r="H219" s="2" t="s">
        <v>2432</v>
      </c>
      <c r="I219" s="2" t="s">
        <v>2350</v>
      </c>
      <c r="J219" s="2" t="s">
        <v>197</v>
      </c>
      <c r="K219" s="2" t="s">
        <v>2433</v>
      </c>
      <c r="L219" s="3">
        <v>63.79</v>
      </c>
      <c r="M219" s="3">
        <v>66.98</v>
      </c>
      <c r="N219" s="3">
        <v>109.99</v>
      </c>
      <c r="O219" s="2" t="s">
        <v>1109</v>
      </c>
      <c r="P219" s="2" t="s">
        <v>1545</v>
      </c>
      <c r="Q219" s="2" t="s">
        <v>201</v>
      </c>
      <c r="R219" s="2" t="s">
        <v>16</v>
      </c>
      <c r="S219" s="2" t="s">
        <v>202</v>
      </c>
      <c r="T219" s="2" t="s">
        <v>202</v>
      </c>
      <c r="U219" s="2" t="s">
        <v>202</v>
      </c>
      <c r="V219" s="2" t="s">
        <v>1402</v>
      </c>
      <c r="W219" s="2" t="s">
        <v>202</v>
      </c>
      <c r="X219" s="2" t="s">
        <v>202</v>
      </c>
      <c r="Y219" s="2" t="s">
        <v>2434</v>
      </c>
      <c r="Z219" s="4">
        <v>2</v>
      </c>
      <c r="AA219" s="4">
        <f>=ROUNDDOWN({0},0)</f>
      </c>
      <c r="AB219" s="5"/>
      <c r="AC219" s="2" t="s">
        <v>202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2</v>
      </c>
      <c r="AS219" s="8">
        <v>88</v>
      </c>
      <c r="AT219" s="7">
        <v>-1</v>
      </c>
      <c r="AU219" s="7">
        <v>-1</v>
      </c>
      <c r="AV219" s="4">
        <v>8</v>
      </c>
      <c r="AW219" s="8">
        <v>503.76</v>
      </c>
      <c r="AX219" s="4">
        <v>5</v>
      </c>
      <c r="AY219" s="8">
        <v>256</v>
      </c>
      <c r="AZ219" s="7">
        <v>0.6</v>
      </c>
      <c r="BA219" s="7">
        <v>0.9678</v>
      </c>
      <c r="BB219" s="7"/>
      <c r="BC219" s="4">
        <v>8</v>
      </c>
      <c r="BD219" s="8">
        <v>503.76</v>
      </c>
      <c r="BE219" s="4">
        <v>5</v>
      </c>
      <c r="BF219" s="8">
        <v>256</v>
      </c>
      <c r="BG219" s="7">
        <v>0.6</v>
      </c>
      <c r="BH219" s="7">
        <v>0.9678</v>
      </c>
      <c r="BI219" s="7">
        <v>1</v>
      </c>
      <c r="BJ219" s="4"/>
      <c r="BK219" s="8"/>
      <c r="BL219" s="2" t="s">
        <v>28</v>
      </c>
      <c r="BM219" s="7"/>
      <c r="BN219" s="7"/>
      <c r="BO219" s="4"/>
      <c r="BP219" s="8"/>
      <c r="BQ219" s="4"/>
      <c r="BR219" s="8"/>
      <c r="BS219" s="7"/>
      <c r="BT219" s="7"/>
      <c r="BU219" s="2" t="s">
        <v>212</v>
      </c>
      <c r="BV219" s="2" t="s">
        <v>235</v>
      </c>
      <c r="BW219" s="2" t="s">
        <v>202</v>
      </c>
      <c r="BX219" s="2" t="s">
        <v>2435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202</v>
      </c>
      <c r="CH219" s="2" t="s">
        <v>202</v>
      </c>
      <c r="CI219" s="2" t="s">
        <v>202</v>
      </c>
      <c r="CJ219" s="2" t="s">
        <v>202</v>
      </c>
      <c r="CK219" s="2" t="s">
        <v>202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202</v>
      </c>
      <c r="CT219" s="2" t="s">
        <v>202</v>
      </c>
      <c r="CU219" s="2" t="s">
        <v>202</v>
      </c>
      <c r="CV219" s="2" t="s">
        <v>202</v>
      </c>
      <c r="CW219" s="2" t="s">
        <v>202</v>
      </c>
      <c r="CX219" s="2" t="s">
        <v>202</v>
      </c>
      <c r="CY219" s="4"/>
      <c r="CZ219" s="8"/>
      <c r="DA219" s="4"/>
      <c r="DB219" s="8"/>
      <c r="DC219" s="7"/>
      <c r="DD219" s="7"/>
      <c r="DE219" s="2" t="s">
        <v>202</v>
      </c>
      <c r="DF219" s="2" t="s">
        <v>202</v>
      </c>
      <c r="DG219" s="2" t="s">
        <v>202</v>
      </c>
      <c r="DH219" s="2" t="s">
        <v>202</v>
      </c>
      <c r="DI219" s="2" t="s">
        <v>202</v>
      </c>
      <c r="DJ219" s="2" t="s">
        <v>202</v>
      </c>
      <c r="DK219" s="4"/>
      <c r="DL219" s="8"/>
      <c r="DM219" s="4"/>
      <c r="DN219" s="8"/>
      <c r="DO219" s="7"/>
      <c r="DP219" s="7"/>
      <c r="DQ219" s="2" t="s">
        <v>202</v>
      </c>
      <c r="DR219" s="2" t="s">
        <v>202</v>
      </c>
      <c r="DS219" s="2" t="s">
        <v>202</v>
      </c>
      <c r="DT219" s="2" t="s">
        <v>202</v>
      </c>
      <c r="DU219" s="2" t="s">
        <v>202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202</v>
      </c>
      <c r="ED219" s="2" t="s">
        <v>202</v>
      </c>
      <c r="EE219" s="2" t="s">
        <v>202</v>
      </c>
      <c r="EF219" s="2" t="s">
        <v>202</v>
      </c>
      <c r="EG219" s="2" t="s">
        <v>202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202</v>
      </c>
      <c r="EP219" s="2" t="s">
        <v>202</v>
      </c>
      <c r="EQ219" s="2" t="s">
        <v>202</v>
      </c>
      <c r="ER219" s="2" t="s">
        <v>202</v>
      </c>
      <c r="ES219" s="2" t="s">
        <v>202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202</v>
      </c>
      <c r="FB219" s="2" t="s">
        <v>202</v>
      </c>
      <c r="FC219" s="2" t="s">
        <v>202</v>
      </c>
      <c r="FD219" s="2" t="s">
        <v>202</v>
      </c>
      <c r="FE219" s="2" t="s">
        <v>202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202</v>
      </c>
      <c r="FN219" s="2" t="s">
        <v>202</v>
      </c>
      <c r="FO219" s="2" t="s">
        <v>202</v>
      </c>
      <c r="FP219" s="2" t="s">
        <v>202</v>
      </c>
      <c r="FQ219" s="2" t="s">
        <v>202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202</v>
      </c>
      <c r="FZ219" s="2" t="s">
        <v>202</v>
      </c>
      <c r="GA219" s="2" t="s">
        <v>202</v>
      </c>
      <c r="GB219" s="2" t="s">
        <v>202</v>
      </c>
      <c r="GC219" s="2" t="s">
        <v>202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202</v>
      </c>
      <c r="GL219" s="2" t="s">
        <v>202</v>
      </c>
      <c r="GM219" s="2" t="s">
        <v>202</v>
      </c>
      <c r="GN219" s="2" t="s">
        <v>202</v>
      </c>
      <c r="GO219" s="2" t="s">
        <v>202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202</v>
      </c>
      <c r="GX219" s="2" t="s">
        <v>202</v>
      </c>
      <c r="GY219" s="2" t="s">
        <v>202</v>
      </c>
      <c r="GZ219" s="2" t="s">
        <v>202</v>
      </c>
      <c r="HA219" s="2" t="s">
        <v>202</v>
      </c>
      <c r="HB219" s="2" t="s">
        <v>202</v>
      </c>
      <c r="HC219" s="4"/>
      <c r="HD219" s="8"/>
      <c r="HE219" s="4">
        <v>2</v>
      </c>
      <c r="HF219" s="8">
        <v>88</v>
      </c>
      <c r="HG219" s="7">
        <v>-1</v>
      </c>
      <c r="HH219" s="7">
        <v>-1</v>
      </c>
      <c r="HI219" s="2" t="s">
        <v>212</v>
      </c>
      <c r="HJ219" s="2" t="s">
        <v>235</v>
      </c>
      <c r="HK219" s="2" t="s">
        <v>1405</v>
      </c>
      <c r="HL219" s="2" t="s">
        <v>1890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202</v>
      </c>
      <c r="HW219" s="2" t="s">
        <v>202</v>
      </c>
      <c r="HX219" s="2" t="s">
        <v>202</v>
      </c>
      <c r="HY219" s="2" t="s">
        <v>202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202</v>
      </c>
      <c r="IH219" s="2" t="s">
        <v>202</v>
      </c>
      <c r="II219" s="2" t="s">
        <v>202</v>
      </c>
      <c r="IJ219" s="2" t="s">
        <v>202</v>
      </c>
      <c r="IK219" s="2" t="s">
        <v>202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202</v>
      </c>
      <c r="IT219" s="2" t="s">
        <v>202</v>
      </c>
      <c r="IU219" s="2" t="s">
        <v>202</v>
      </c>
      <c r="IV219" s="2" t="s">
        <v>202</v>
      </c>
      <c r="IW219" s="2" t="s">
        <v>202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202</v>
      </c>
      <c r="JF219" s="2" t="s">
        <v>202</v>
      </c>
      <c r="JG219" s="2" t="s">
        <v>202</v>
      </c>
      <c r="JH219" s="2" t="s">
        <v>202</v>
      </c>
      <c r="JI219" s="2" t="s">
        <v>202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202</v>
      </c>
      <c r="JR219" s="2" t="s">
        <v>202</v>
      </c>
      <c r="JS219" s="2" t="s">
        <v>202</v>
      </c>
      <c r="JT219" s="2" t="s">
        <v>202</v>
      </c>
      <c r="JU219" s="2" t="s">
        <v>202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202</v>
      </c>
      <c r="KE219" s="2" t="s">
        <v>202</v>
      </c>
      <c r="KF219" s="2" t="s">
        <v>202</v>
      </c>
      <c r="KG219" s="2" t="s">
        <v>202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202</v>
      </c>
      <c r="KP219" s="2" t="s">
        <v>202</v>
      </c>
      <c r="KQ219" s="2" t="s">
        <v>202</v>
      </c>
      <c r="KR219" s="2" t="s">
        <v>202</v>
      </c>
      <c r="KS219" s="2" t="s">
        <v>202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202</v>
      </c>
      <c r="LB219" s="2" t="s">
        <v>202</v>
      </c>
      <c r="LC219" s="2" t="s">
        <v>202</v>
      </c>
      <c r="LD219" s="2" t="s">
        <v>202</v>
      </c>
      <c r="LE219" s="2" t="s">
        <v>202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202</v>
      </c>
      <c r="LN219" s="2" t="s">
        <v>202</v>
      </c>
      <c r="LO219" s="2" t="s">
        <v>202</v>
      </c>
      <c r="LP219" s="2" t="s">
        <v>202</v>
      </c>
      <c r="LQ219" s="2" t="s">
        <v>202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202</v>
      </c>
      <c r="ML219" s="2" t="s">
        <v>202</v>
      </c>
      <c r="MM219" s="2" t="s">
        <v>202</v>
      </c>
      <c r="MN219" s="2" t="s">
        <v>202</v>
      </c>
      <c r="MO219" s="2" t="s">
        <v>202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202</v>
      </c>
      <c r="NJ219" s="2" t="s">
        <v>202</v>
      </c>
      <c r="NK219" s="2" t="s">
        <v>202</v>
      </c>
      <c r="NL219" s="2" t="s">
        <v>202</v>
      </c>
      <c r="NM219" s="2" t="s">
        <v>202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202</v>
      </c>
      <c r="OT219" s="2" t="s">
        <v>202</v>
      </c>
      <c r="OU219" s="2" t="s">
        <v>202</v>
      </c>
      <c r="OV219" s="2" t="s">
        <v>202</v>
      </c>
      <c r="OW219" s="2" t="s">
        <v>202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202</v>
      </c>
      <c r="PF219" s="2" t="s">
        <v>202</v>
      </c>
      <c r="PG219" s="2" t="s">
        <v>202</v>
      </c>
      <c r="PH219" s="2" t="s">
        <v>202</v>
      </c>
      <c r="PI219" s="2" t="s">
        <v>202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202</v>
      </c>
      <c r="PR219" s="2" t="s">
        <v>202</v>
      </c>
      <c r="PS219" s="2" t="s">
        <v>202</v>
      </c>
      <c r="PT219" s="2" t="s">
        <v>202</v>
      </c>
      <c r="PU219" s="2" t="s">
        <v>202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202</v>
      </c>
      <c r="QP219" s="2" t="s">
        <v>202</v>
      </c>
      <c r="QQ219" s="2" t="s">
        <v>202</v>
      </c>
      <c r="QR219" s="2" t="s">
        <v>202</v>
      </c>
      <c r="QS219" s="2" t="s">
        <v>202</v>
      </c>
      <c r="QT219" s="2" t="s">
        <v>202</v>
      </c>
      <c r="QU219" s="4">
        <v>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2436</v>
      </c>
      <c r="B220" s="2" t="s">
        <v>191</v>
      </c>
      <c r="C220" s="2" t="s">
        <v>192</v>
      </c>
      <c r="D220" s="2" t="s">
        <v>2308</v>
      </c>
      <c r="E220" s="2" t="s">
        <v>2309</v>
      </c>
      <c r="F220" s="2" t="s">
        <v>2432</v>
      </c>
      <c r="G220" s="2" t="s">
        <v>2432</v>
      </c>
      <c r="H220" s="2" t="s">
        <v>2432</v>
      </c>
      <c r="I220" s="2" t="s">
        <v>2350</v>
      </c>
      <c r="J220" s="2" t="s">
        <v>256</v>
      </c>
      <c r="K220" s="2" t="s">
        <v>2433</v>
      </c>
      <c r="L220" s="3">
        <v>81.19</v>
      </c>
      <c r="M220" s="3">
        <v>85.25</v>
      </c>
      <c r="N220" s="3">
        <v>139.99</v>
      </c>
      <c r="O220" s="2" t="s">
        <v>199</v>
      </c>
      <c r="P220" s="2" t="s">
        <v>1545</v>
      </c>
      <c r="Q220" s="2" t="s">
        <v>201</v>
      </c>
      <c r="R220" s="2" t="s">
        <v>16</v>
      </c>
      <c r="S220" s="2" t="s">
        <v>202</v>
      </c>
      <c r="T220" s="2" t="s">
        <v>202</v>
      </c>
      <c r="U220" s="2" t="s">
        <v>202</v>
      </c>
      <c r="V220" s="2" t="s">
        <v>1402</v>
      </c>
      <c r="W220" s="2" t="s">
        <v>202</v>
      </c>
      <c r="X220" s="2" t="s">
        <v>202</v>
      </c>
      <c r="Y220" s="2" t="s">
        <v>2434</v>
      </c>
      <c r="Z220" s="4">
        <v>72</v>
      </c>
      <c r="AA220" s="4">
        <f>=ROUNDDOWN(10.2857142857143,0)</f>
      </c>
      <c r="AB220" s="5">
        <v>7</v>
      </c>
      <c r="AC220" s="2" t="s">
        <v>202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8</v>
      </c>
      <c r="AQ220" s="8">
        <v>503.76</v>
      </c>
      <c r="AR220" s="4">
        <v>3</v>
      </c>
      <c r="AS220" s="8">
        <v>168</v>
      </c>
      <c r="AT220" s="7">
        <v>1.6667</v>
      </c>
      <c r="AU220" s="7">
        <v>1.9986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1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8</v>
      </c>
      <c r="BK220" s="8">
        <v>503.76</v>
      </c>
      <c r="BL220" s="2" t="s">
        <v>2437</v>
      </c>
      <c r="BM220" s="7">
        <v>1</v>
      </c>
      <c r="BN220" s="7">
        <v>1</v>
      </c>
      <c r="BO220" s="4">
        <v>4</v>
      </c>
      <c r="BP220" s="8">
        <v>259.8</v>
      </c>
      <c r="BQ220" s="4"/>
      <c r="BR220" s="8"/>
      <c r="BS220" s="7"/>
      <c r="BT220" s="7"/>
      <c r="BU220" s="2" t="s">
        <v>212</v>
      </c>
      <c r="BV220" s="2" t="s">
        <v>199</v>
      </c>
      <c r="BW220" s="2" t="s">
        <v>202</v>
      </c>
      <c r="BX220" s="2" t="s">
        <v>1234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202</v>
      </c>
      <c r="CH220" s="2" t="s">
        <v>202</v>
      </c>
      <c r="CI220" s="2" t="s">
        <v>202</v>
      </c>
      <c r="CJ220" s="2" t="s">
        <v>202</v>
      </c>
      <c r="CK220" s="2" t="s">
        <v>202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202</v>
      </c>
      <c r="CT220" s="2" t="s">
        <v>202</v>
      </c>
      <c r="CU220" s="2" t="s">
        <v>202</v>
      </c>
      <c r="CV220" s="2" t="s">
        <v>202</v>
      </c>
      <c r="CW220" s="2" t="s">
        <v>202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202</v>
      </c>
      <c r="DF220" s="2" t="s">
        <v>202</v>
      </c>
      <c r="DG220" s="2" t="s">
        <v>202</v>
      </c>
      <c r="DH220" s="2" t="s">
        <v>202</v>
      </c>
      <c r="DI220" s="2" t="s">
        <v>202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199</v>
      </c>
      <c r="DS220" s="2" t="s">
        <v>372</v>
      </c>
      <c r="DT220" s="2" t="s">
        <v>202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202</v>
      </c>
      <c r="ED220" s="2" t="s">
        <v>202</v>
      </c>
      <c r="EE220" s="2" t="s">
        <v>202</v>
      </c>
      <c r="EF220" s="2" t="s">
        <v>202</v>
      </c>
      <c r="EG220" s="2" t="s">
        <v>202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202</v>
      </c>
      <c r="EP220" s="2" t="s">
        <v>202</v>
      </c>
      <c r="EQ220" s="2" t="s">
        <v>202</v>
      </c>
      <c r="ER220" s="2" t="s">
        <v>202</v>
      </c>
      <c r="ES220" s="2" t="s">
        <v>202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202</v>
      </c>
      <c r="FB220" s="2" t="s">
        <v>202</v>
      </c>
      <c r="FC220" s="2" t="s">
        <v>202</v>
      </c>
      <c r="FD220" s="2" t="s">
        <v>202</v>
      </c>
      <c r="FE220" s="2" t="s">
        <v>202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202</v>
      </c>
      <c r="FN220" s="2" t="s">
        <v>202</v>
      </c>
      <c r="FO220" s="2" t="s">
        <v>202</v>
      </c>
      <c r="FP220" s="2" t="s">
        <v>202</v>
      </c>
      <c r="FQ220" s="2" t="s">
        <v>202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202</v>
      </c>
      <c r="FZ220" s="2" t="s">
        <v>202</v>
      </c>
      <c r="GA220" s="2" t="s">
        <v>202</v>
      </c>
      <c r="GB220" s="2" t="s">
        <v>202</v>
      </c>
      <c r="GC220" s="2" t="s">
        <v>202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202</v>
      </c>
      <c r="GL220" s="2" t="s">
        <v>202</v>
      </c>
      <c r="GM220" s="2" t="s">
        <v>202</v>
      </c>
      <c r="GN220" s="2" t="s">
        <v>202</v>
      </c>
      <c r="GO220" s="2" t="s">
        <v>202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202</v>
      </c>
      <c r="GX220" s="2" t="s">
        <v>202</v>
      </c>
      <c r="GY220" s="2" t="s">
        <v>202</v>
      </c>
      <c r="GZ220" s="2" t="s">
        <v>202</v>
      </c>
      <c r="HA220" s="2" t="s">
        <v>202</v>
      </c>
      <c r="HB220" s="2" t="s">
        <v>202</v>
      </c>
      <c r="HC220" s="4">
        <v>4</v>
      </c>
      <c r="HD220" s="8">
        <v>243.96</v>
      </c>
      <c r="HE220" s="4">
        <v>3</v>
      </c>
      <c r="HF220" s="8">
        <v>168</v>
      </c>
      <c r="HG220" s="7">
        <v>0.3333</v>
      </c>
      <c r="HH220" s="7">
        <v>0.4521</v>
      </c>
      <c r="HI220" s="2" t="s">
        <v>212</v>
      </c>
      <c r="HJ220" s="2" t="s">
        <v>199</v>
      </c>
      <c r="HK220" s="2" t="s">
        <v>1405</v>
      </c>
      <c r="HL220" s="2" t="s">
        <v>791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202</v>
      </c>
      <c r="HW220" s="2" t="s">
        <v>202</v>
      </c>
      <c r="HX220" s="2" t="s">
        <v>202</v>
      </c>
      <c r="HY220" s="2" t="s">
        <v>202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202</v>
      </c>
      <c r="IH220" s="2" t="s">
        <v>202</v>
      </c>
      <c r="II220" s="2" t="s">
        <v>202</v>
      </c>
      <c r="IJ220" s="2" t="s">
        <v>202</v>
      </c>
      <c r="IK220" s="2" t="s">
        <v>202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202</v>
      </c>
      <c r="IT220" s="2" t="s">
        <v>202</v>
      </c>
      <c r="IU220" s="2" t="s">
        <v>202</v>
      </c>
      <c r="IV220" s="2" t="s">
        <v>202</v>
      </c>
      <c r="IW220" s="2" t="s">
        <v>202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202</v>
      </c>
      <c r="JF220" s="2" t="s">
        <v>202</v>
      </c>
      <c r="JG220" s="2" t="s">
        <v>202</v>
      </c>
      <c r="JH220" s="2" t="s">
        <v>202</v>
      </c>
      <c r="JI220" s="2" t="s">
        <v>202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202</v>
      </c>
      <c r="JR220" s="2" t="s">
        <v>202</v>
      </c>
      <c r="JS220" s="2" t="s">
        <v>202</v>
      </c>
      <c r="JT220" s="2" t="s">
        <v>202</v>
      </c>
      <c r="JU220" s="2" t="s">
        <v>202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202</v>
      </c>
      <c r="KD220" s="2" t="s">
        <v>202</v>
      </c>
      <c r="KE220" s="2" t="s">
        <v>202</v>
      </c>
      <c r="KF220" s="2" t="s">
        <v>202</v>
      </c>
      <c r="KG220" s="2" t="s">
        <v>202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202</v>
      </c>
      <c r="KP220" s="2" t="s">
        <v>202</v>
      </c>
      <c r="KQ220" s="2" t="s">
        <v>202</v>
      </c>
      <c r="KR220" s="2" t="s">
        <v>202</v>
      </c>
      <c r="KS220" s="2" t="s">
        <v>202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202</v>
      </c>
      <c r="LB220" s="2" t="s">
        <v>202</v>
      </c>
      <c r="LC220" s="2" t="s">
        <v>202</v>
      </c>
      <c r="LD220" s="2" t="s">
        <v>202</v>
      </c>
      <c r="LE220" s="2" t="s">
        <v>202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202</v>
      </c>
      <c r="LN220" s="2" t="s">
        <v>202</v>
      </c>
      <c r="LO220" s="2" t="s">
        <v>202</v>
      </c>
      <c r="LP220" s="2" t="s">
        <v>202</v>
      </c>
      <c r="LQ220" s="2" t="s">
        <v>202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202</v>
      </c>
      <c r="ML220" s="2" t="s">
        <v>202</v>
      </c>
      <c r="MM220" s="2" t="s">
        <v>202</v>
      </c>
      <c r="MN220" s="2" t="s">
        <v>202</v>
      </c>
      <c r="MO220" s="2" t="s">
        <v>202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202</v>
      </c>
      <c r="NJ220" s="2" t="s">
        <v>202</v>
      </c>
      <c r="NK220" s="2" t="s">
        <v>202</v>
      </c>
      <c r="NL220" s="2" t="s">
        <v>202</v>
      </c>
      <c r="NM220" s="2" t="s">
        <v>202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202</v>
      </c>
      <c r="OT220" s="2" t="s">
        <v>202</v>
      </c>
      <c r="OU220" s="2" t="s">
        <v>202</v>
      </c>
      <c r="OV220" s="2" t="s">
        <v>202</v>
      </c>
      <c r="OW220" s="2" t="s">
        <v>202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202</v>
      </c>
      <c r="PF220" s="2" t="s">
        <v>202</v>
      </c>
      <c r="PG220" s="2" t="s">
        <v>202</v>
      </c>
      <c r="PH220" s="2" t="s">
        <v>202</v>
      </c>
      <c r="PI220" s="2" t="s">
        <v>202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202</v>
      </c>
      <c r="PR220" s="2" t="s">
        <v>202</v>
      </c>
      <c r="PS220" s="2" t="s">
        <v>202</v>
      </c>
      <c r="PT220" s="2" t="s">
        <v>202</v>
      </c>
      <c r="PU220" s="2" t="s">
        <v>202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202</v>
      </c>
      <c r="QP220" s="2" t="s">
        <v>202</v>
      </c>
      <c r="QQ220" s="2" t="s">
        <v>202</v>
      </c>
      <c r="QR220" s="2" t="s">
        <v>202</v>
      </c>
      <c r="QS220" s="2" t="s">
        <v>202</v>
      </c>
      <c r="QT220" s="2" t="s">
        <v>202</v>
      </c>
      <c r="QU220" s="4">
        <v>72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2438</v>
      </c>
      <c r="B221" s="2" t="s">
        <v>191</v>
      </c>
      <c r="C221" s="2" t="s">
        <v>192</v>
      </c>
      <c r="D221" s="2" t="s">
        <v>2308</v>
      </c>
      <c r="E221" s="2" t="s">
        <v>2309</v>
      </c>
      <c r="F221" s="2" t="s">
        <v>569</v>
      </c>
      <c r="G221" s="2" t="s">
        <v>569</v>
      </c>
      <c r="H221" s="2" t="s">
        <v>569</v>
      </c>
      <c r="I221" s="2" t="s">
        <v>2439</v>
      </c>
      <c r="J221" s="2" t="s">
        <v>197</v>
      </c>
      <c r="K221" s="2" t="s">
        <v>621</v>
      </c>
      <c r="L221" s="3">
        <v>52.8</v>
      </c>
      <c r="M221" s="3">
        <v>55.43</v>
      </c>
      <c r="N221" s="3">
        <v>109.99</v>
      </c>
      <c r="O221" s="2" t="s">
        <v>199</v>
      </c>
      <c r="P221" s="2" t="s">
        <v>490</v>
      </c>
      <c r="Q221" s="2" t="s">
        <v>201</v>
      </c>
      <c r="R221" s="2" t="s">
        <v>202</v>
      </c>
      <c r="S221" s="2" t="s">
        <v>622</v>
      </c>
      <c r="T221" s="2" t="s">
        <v>204</v>
      </c>
      <c r="U221" s="2" t="s">
        <v>205</v>
      </c>
      <c r="V221" s="2" t="s">
        <v>574</v>
      </c>
      <c r="W221" s="2" t="s">
        <v>430</v>
      </c>
      <c r="X221" s="2" t="s">
        <v>2440</v>
      </c>
      <c r="Y221" s="2" t="s">
        <v>2441</v>
      </c>
      <c r="Z221" s="4">
        <v>380</v>
      </c>
      <c r="AA221" s="4">
        <f>=ROUNDDOWN(47.5,0)</f>
      </c>
      <c r="AB221" s="5">
        <v>8</v>
      </c>
      <c r="AC221" s="2" t="s">
        <v>188</v>
      </c>
      <c r="AD221" s="4">
        <v>40</v>
      </c>
      <c r="AE221" s="4">
        <v>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>
        <v>2</v>
      </c>
      <c r="AQ221" s="8">
        <v>113.85</v>
      </c>
      <c r="AR221" s="4">
        <v>13</v>
      </c>
      <c r="AS221" s="8">
        <v>760.82</v>
      </c>
      <c r="AT221" s="7">
        <v>-0.8462</v>
      </c>
      <c r="AU221" s="7">
        <v>-0.8504</v>
      </c>
      <c r="AV221" s="4">
        <v>5</v>
      </c>
      <c r="AW221" s="8">
        <v>355.7</v>
      </c>
      <c r="AX221" s="4">
        <v>26</v>
      </c>
      <c r="AY221" s="8">
        <v>1825.24</v>
      </c>
      <c r="AZ221" s="7">
        <v>-0.8077</v>
      </c>
      <c r="BA221" s="7">
        <v>-0.8051</v>
      </c>
      <c r="BB221" s="7">
        <v>0.3201</v>
      </c>
      <c r="BC221" s="4">
        <v>5</v>
      </c>
      <c r="BD221" s="8">
        <v>355.7</v>
      </c>
      <c r="BE221" s="4">
        <v>26</v>
      </c>
      <c r="BF221" s="8">
        <v>1825.24</v>
      </c>
      <c r="BG221" s="7">
        <v>-0.8077</v>
      </c>
      <c r="BH221" s="7">
        <v>-0.8051</v>
      </c>
      <c r="BI221" s="7">
        <v>1</v>
      </c>
      <c r="BJ221" s="4">
        <v>2</v>
      </c>
      <c r="BK221" s="8">
        <v>113.85</v>
      </c>
      <c r="BL221" s="2" t="s">
        <v>2442</v>
      </c>
      <c r="BM221" s="7">
        <v>1</v>
      </c>
      <c r="BN221" s="7">
        <v>1</v>
      </c>
      <c r="BO221" s="4">
        <v>1</v>
      </c>
      <c r="BP221" s="8">
        <v>60.17</v>
      </c>
      <c r="BQ221" s="4">
        <v>7</v>
      </c>
      <c r="BR221" s="8">
        <v>421.19</v>
      </c>
      <c r="BS221" s="7">
        <v>-0.8571</v>
      </c>
      <c r="BT221" s="7">
        <v>-0.8571</v>
      </c>
      <c r="BU221" s="2" t="s">
        <v>212</v>
      </c>
      <c r="BV221" s="2" t="s">
        <v>199</v>
      </c>
      <c r="BW221" s="2" t="s">
        <v>202</v>
      </c>
      <c r="BX221" s="2" t="s">
        <v>1585</v>
      </c>
      <c r="BY221" s="2" t="s">
        <v>214</v>
      </c>
      <c r="BZ221" s="2" t="s">
        <v>202</v>
      </c>
      <c r="CA221" s="4"/>
      <c r="CB221" s="8"/>
      <c r="CC221" s="4">
        <v>5</v>
      </c>
      <c r="CD221" s="8">
        <v>285.95</v>
      </c>
      <c r="CE221" s="7">
        <v>-1</v>
      </c>
      <c r="CF221" s="7">
        <v>-1</v>
      </c>
      <c r="CG221" s="2" t="s">
        <v>212</v>
      </c>
      <c r="CH221" s="2" t="s">
        <v>199</v>
      </c>
      <c r="CI221" s="2" t="s">
        <v>1431</v>
      </c>
      <c r="CJ221" s="2" t="s">
        <v>996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199</v>
      </c>
      <c r="CU221" s="2" t="s">
        <v>980</v>
      </c>
      <c r="CV221" s="2" t="s">
        <v>2059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199</v>
      </c>
      <c r="DG221" s="2" t="s">
        <v>2443</v>
      </c>
      <c r="DH221" s="2" t="s">
        <v>1677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199</v>
      </c>
      <c r="DS221" s="2" t="s">
        <v>640</v>
      </c>
      <c r="DT221" s="2" t="s">
        <v>1554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199</v>
      </c>
      <c r="EE221" s="2" t="s">
        <v>1433</v>
      </c>
      <c r="EF221" s="2" t="s">
        <v>1431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199</v>
      </c>
      <c r="EQ221" s="2" t="s">
        <v>1435</v>
      </c>
      <c r="ER221" s="2" t="s">
        <v>663</v>
      </c>
      <c r="ES221" s="2" t="s">
        <v>214</v>
      </c>
      <c r="ET221" s="2" t="s">
        <v>202</v>
      </c>
      <c r="EU221" s="4">
        <v>1</v>
      </c>
      <c r="EV221" s="8">
        <v>53.68</v>
      </c>
      <c r="EW221" s="4">
        <v>1</v>
      </c>
      <c r="EX221" s="8">
        <v>53.68</v>
      </c>
      <c r="EY221" s="7"/>
      <c r="EZ221" s="7"/>
      <c r="FA221" s="2" t="s">
        <v>212</v>
      </c>
      <c r="FB221" s="2" t="s">
        <v>199</v>
      </c>
      <c r="FC221" s="2" t="s">
        <v>1432</v>
      </c>
      <c r="FD221" s="2" t="s">
        <v>1663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199</v>
      </c>
      <c r="FO221" s="2" t="s">
        <v>446</v>
      </c>
      <c r="FP221" s="2" t="s">
        <v>474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199</v>
      </c>
      <c r="GA221" s="2" t="s">
        <v>2444</v>
      </c>
      <c r="GB221" s="2" t="s">
        <v>406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199</v>
      </c>
      <c r="GM221" s="2" t="s">
        <v>834</v>
      </c>
      <c r="GN221" s="2" t="s">
        <v>1327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253</v>
      </c>
      <c r="GX221" s="2" t="s">
        <v>199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212</v>
      </c>
      <c r="HJ221" s="2" t="s">
        <v>199</v>
      </c>
      <c r="HK221" s="2" t="s">
        <v>1433</v>
      </c>
      <c r="HL221" s="2" t="s">
        <v>1496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404</v>
      </c>
      <c r="HV221" s="2" t="s">
        <v>199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212</v>
      </c>
      <c r="IH221" s="2" t="s">
        <v>199</v>
      </c>
      <c r="II221" s="2" t="s">
        <v>238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212</v>
      </c>
      <c r="IT221" s="2" t="s">
        <v>199</v>
      </c>
      <c r="IU221" s="2" t="s">
        <v>957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199</v>
      </c>
      <c r="JG221" s="2" t="s">
        <v>372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242</v>
      </c>
      <c r="JR221" s="2" t="s">
        <v>199</v>
      </c>
      <c r="JS221" s="2" t="s">
        <v>202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212</v>
      </c>
      <c r="KP221" s="2" t="s">
        <v>235</v>
      </c>
      <c r="KQ221" s="2" t="s">
        <v>1742</v>
      </c>
      <c r="KR221" s="2" t="s">
        <v>1971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404</v>
      </c>
      <c r="LB221" s="2" t="s">
        <v>199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212</v>
      </c>
      <c r="LN221" s="2" t="s">
        <v>199</v>
      </c>
      <c r="LO221" s="2" t="s">
        <v>987</v>
      </c>
      <c r="LP221" s="2" t="s">
        <v>2218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231</v>
      </c>
      <c r="LZ221" s="2" t="s">
        <v>199</v>
      </c>
      <c r="MA221" s="2" t="s">
        <v>202</v>
      </c>
      <c r="MB221" s="2" t="s">
        <v>202</v>
      </c>
      <c r="MC221" s="2" t="s">
        <v>214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253</v>
      </c>
      <c r="ML221" s="2" t="s">
        <v>199</v>
      </c>
      <c r="MM221" s="2" t="s">
        <v>202</v>
      </c>
      <c r="MN221" s="2" t="s">
        <v>202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253</v>
      </c>
      <c r="MX221" s="2" t="s">
        <v>199</v>
      </c>
      <c r="MY221" s="2" t="s">
        <v>202</v>
      </c>
      <c r="MZ221" s="2" t="s">
        <v>202</v>
      </c>
      <c r="NA221" s="2" t="s">
        <v>214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212</v>
      </c>
      <c r="NJ221" s="2" t="s">
        <v>250</v>
      </c>
      <c r="NK221" s="2" t="s">
        <v>459</v>
      </c>
      <c r="NL221" s="2" t="s">
        <v>1431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253</v>
      </c>
      <c r="OH221" s="2" t="s">
        <v>199</v>
      </c>
      <c r="OI221" s="2" t="s">
        <v>202</v>
      </c>
      <c r="OJ221" s="2" t="s">
        <v>202</v>
      </c>
      <c r="OK221" s="2" t="s">
        <v>214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212</v>
      </c>
      <c r="OT221" s="2" t="s">
        <v>199</v>
      </c>
      <c r="OU221" s="2" t="s">
        <v>254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202</v>
      </c>
      <c r="PF221" s="2" t="s">
        <v>202</v>
      </c>
      <c r="PG221" s="2" t="s">
        <v>202</v>
      </c>
      <c r="PH221" s="2" t="s">
        <v>202</v>
      </c>
      <c r="PI221" s="2" t="s">
        <v>202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212</v>
      </c>
      <c r="PR221" s="2" t="s">
        <v>235</v>
      </c>
      <c r="PS221" s="2" t="s">
        <v>461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231</v>
      </c>
      <c r="QP221" s="2" t="s">
        <v>235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>
        <v>321</v>
      </c>
      <c r="QV221" s="4"/>
      <c r="QW221" s="4"/>
      <c r="QX221" s="4"/>
      <c r="QY221" s="4">
        <v>59</v>
      </c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>
        <v>40</v>
      </c>
      <c r="TM221" s="4"/>
    </row>
    <row r="222">
      <c r="A222" s="2" t="s">
        <v>2445</v>
      </c>
      <c r="B222" s="2" t="s">
        <v>191</v>
      </c>
      <c r="C222" s="2" t="s">
        <v>192</v>
      </c>
      <c r="D222" s="2" t="s">
        <v>2308</v>
      </c>
      <c r="E222" s="2" t="s">
        <v>2309</v>
      </c>
      <c r="F222" s="2" t="s">
        <v>569</v>
      </c>
      <c r="G222" s="2" t="s">
        <v>569</v>
      </c>
      <c r="H222" s="2" t="s">
        <v>569</v>
      </c>
      <c r="I222" s="2" t="s">
        <v>2439</v>
      </c>
      <c r="J222" s="2" t="s">
        <v>256</v>
      </c>
      <c r="K222" s="2" t="s">
        <v>621</v>
      </c>
      <c r="L222" s="3">
        <v>72.79</v>
      </c>
      <c r="M222" s="3">
        <v>76.43</v>
      </c>
      <c r="N222" s="3">
        <v>139.99</v>
      </c>
      <c r="O222" s="2" t="s">
        <v>199</v>
      </c>
      <c r="P222" s="2" t="s">
        <v>490</v>
      </c>
      <c r="Q222" s="2" t="s">
        <v>201</v>
      </c>
      <c r="R222" s="2" t="s">
        <v>202</v>
      </c>
      <c r="S222" s="2" t="s">
        <v>622</v>
      </c>
      <c r="T222" s="2" t="s">
        <v>204</v>
      </c>
      <c r="U222" s="2" t="s">
        <v>205</v>
      </c>
      <c r="V222" s="2" t="s">
        <v>574</v>
      </c>
      <c r="W222" s="2" t="s">
        <v>430</v>
      </c>
      <c r="X222" s="2" t="s">
        <v>2440</v>
      </c>
      <c r="Y222" s="2" t="s">
        <v>2441</v>
      </c>
      <c r="Z222" s="4">
        <v>472</v>
      </c>
      <c r="AA222" s="4">
        <f>=ROUNDDOWN(42.9090909090909,0)</f>
      </c>
      <c r="AB222" s="5">
        <v>11</v>
      </c>
      <c r="AC222" s="2" t="s">
        <v>2446</v>
      </c>
      <c r="AD222" s="4">
        <v>50</v>
      </c>
      <c r="AE222" s="4">
        <v>110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3</v>
      </c>
      <c r="AQ222" s="8">
        <v>241.85</v>
      </c>
      <c r="AR222" s="4">
        <v>13</v>
      </c>
      <c r="AS222" s="8">
        <v>1064.42</v>
      </c>
      <c r="AT222" s="7">
        <v>-0.7692</v>
      </c>
      <c r="AU222" s="7">
        <v>-0.7728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0.6799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3</v>
      </c>
      <c r="BK222" s="8">
        <v>241.85</v>
      </c>
      <c r="BL222" s="2" t="s">
        <v>2447</v>
      </c>
      <c r="BM222" s="7">
        <v>1</v>
      </c>
      <c r="BN222" s="7">
        <v>1</v>
      </c>
      <c r="BO222" s="4"/>
      <c r="BP222" s="8"/>
      <c r="BQ222" s="4">
        <v>9</v>
      </c>
      <c r="BR222" s="8">
        <v>749.88</v>
      </c>
      <c r="BS222" s="7">
        <v>-1</v>
      </c>
      <c r="BT222" s="7">
        <v>-1</v>
      </c>
      <c r="BU222" s="2" t="s">
        <v>212</v>
      </c>
      <c r="BV222" s="2" t="s">
        <v>199</v>
      </c>
      <c r="BW222" s="2" t="s">
        <v>202</v>
      </c>
      <c r="BX222" s="2" t="s">
        <v>665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199</v>
      </c>
      <c r="CI222" s="2" t="s">
        <v>1431</v>
      </c>
      <c r="CJ222" s="2" t="s">
        <v>1019</v>
      </c>
      <c r="CK222" s="2" t="s">
        <v>214</v>
      </c>
      <c r="CL222" s="2" t="s">
        <v>202</v>
      </c>
      <c r="CM222" s="4">
        <v>1</v>
      </c>
      <c r="CN222" s="8">
        <v>83.69</v>
      </c>
      <c r="CO222" s="4"/>
      <c r="CP222" s="8"/>
      <c r="CQ222" s="7"/>
      <c r="CR222" s="7"/>
      <c r="CS222" s="2" t="s">
        <v>212</v>
      </c>
      <c r="CT222" s="2" t="s">
        <v>199</v>
      </c>
      <c r="CU222" s="2" t="s">
        <v>980</v>
      </c>
      <c r="CV222" s="2" t="s">
        <v>828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199</v>
      </c>
      <c r="DG222" s="2" t="s">
        <v>2443</v>
      </c>
      <c r="DH222" s="2" t="s">
        <v>455</v>
      </c>
      <c r="DI222" s="2" t="s">
        <v>214</v>
      </c>
      <c r="DJ222" s="2" t="s">
        <v>202</v>
      </c>
      <c r="DK222" s="4">
        <v>1</v>
      </c>
      <c r="DL222" s="8">
        <v>81.37</v>
      </c>
      <c r="DM222" s="4">
        <v>2</v>
      </c>
      <c r="DN222" s="8">
        <v>162.74</v>
      </c>
      <c r="DO222" s="7">
        <v>-0.5</v>
      </c>
      <c r="DP222" s="7">
        <v>-0.5</v>
      </c>
      <c r="DQ222" s="2" t="s">
        <v>212</v>
      </c>
      <c r="DR222" s="2" t="s">
        <v>199</v>
      </c>
      <c r="DS222" s="2" t="s">
        <v>640</v>
      </c>
      <c r="DT222" s="2" t="s">
        <v>663</v>
      </c>
      <c r="DU222" s="2" t="s">
        <v>214</v>
      </c>
      <c r="DV222" s="2" t="s">
        <v>202</v>
      </c>
      <c r="DW222" s="4"/>
      <c r="DX222" s="8"/>
      <c r="DY222" s="4">
        <v>1</v>
      </c>
      <c r="DZ222" s="8">
        <v>76.43</v>
      </c>
      <c r="EA222" s="7">
        <v>-1</v>
      </c>
      <c r="EB222" s="7">
        <v>-1</v>
      </c>
      <c r="EC222" s="2" t="s">
        <v>212</v>
      </c>
      <c r="ED222" s="2" t="s">
        <v>199</v>
      </c>
      <c r="EE222" s="2" t="s">
        <v>1433</v>
      </c>
      <c r="EF222" s="2" t="s">
        <v>1491</v>
      </c>
      <c r="EG222" s="2" t="s">
        <v>214</v>
      </c>
      <c r="EH222" s="2" t="s">
        <v>202</v>
      </c>
      <c r="EI222" s="4">
        <v>1</v>
      </c>
      <c r="EJ222" s="8">
        <v>76.79</v>
      </c>
      <c r="EK222" s="4"/>
      <c r="EL222" s="8"/>
      <c r="EM222" s="7"/>
      <c r="EN222" s="7"/>
      <c r="EO222" s="2" t="s">
        <v>212</v>
      </c>
      <c r="EP222" s="2" t="s">
        <v>199</v>
      </c>
      <c r="EQ222" s="2" t="s">
        <v>1435</v>
      </c>
      <c r="ER222" s="2" t="s">
        <v>596</v>
      </c>
      <c r="ES222" s="2" t="s">
        <v>214</v>
      </c>
      <c r="ET222" s="2" t="s">
        <v>202</v>
      </c>
      <c r="EU222" s="4"/>
      <c r="EV222" s="8"/>
      <c r="EW222" s="4">
        <v>1</v>
      </c>
      <c r="EX222" s="8">
        <v>75.37</v>
      </c>
      <c r="EY222" s="7">
        <v>-1</v>
      </c>
      <c r="EZ222" s="7">
        <v>-1</v>
      </c>
      <c r="FA222" s="2" t="s">
        <v>212</v>
      </c>
      <c r="FB222" s="2" t="s">
        <v>199</v>
      </c>
      <c r="FC222" s="2" t="s">
        <v>1432</v>
      </c>
      <c r="FD222" s="2" t="s">
        <v>309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446</v>
      </c>
      <c r="FP222" s="2" t="s">
        <v>1852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199</v>
      </c>
      <c r="GA222" s="2" t="s">
        <v>634</v>
      </c>
      <c r="GB222" s="2" t="s">
        <v>475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199</v>
      </c>
      <c r="GM222" s="2" t="s">
        <v>834</v>
      </c>
      <c r="GN222" s="2" t="s">
        <v>1101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253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212</v>
      </c>
      <c r="HJ222" s="2" t="s">
        <v>199</v>
      </c>
      <c r="HK222" s="2" t="s">
        <v>1433</v>
      </c>
      <c r="HL222" s="2" t="s">
        <v>2104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404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212</v>
      </c>
      <c r="IH222" s="2" t="s">
        <v>199</v>
      </c>
      <c r="II222" s="2" t="s">
        <v>238</v>
      </c>
      <c r="IJ222" s="2" t="s">
        <v>202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212</v>
      </c>
      <c r="IT222" s="2" t="s">
        <v>199</v>
      </c>
      <c r="IU222" s="2" t="s">
        <v>957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212</v>
      </c>
      <c r="JF222" s="2" t="s">
        <v>199</v>
      </c>
      <c r="JG222" s="2" t="s">
        <v>372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242</v>
      </c>
      <c r="JR222" s="2" t="s">
        <v>199</v>
      </c>
      <c r="JS222" s="2" t="s">
        <v>202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202</v>
      </c>
      <c r="KE222" s="2" t="s">
        <v>202</v>
      </c>
      <c r="KF222" s="2" t="s">
        <v>202</v>
      </c>
      <c r="KG222" s="2" t="s">
        <v>202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212</v>
      </c>
      <c r="KP222" s="2" t="s">
        <v>235</v>
      </c>
      <c r="KQ222" s="2" t="s">
        <v>1742</v>
      </c>
      <c r="KR222" s="2" t="s">
        <v>983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404</v>
      </c>
      <c r="LB222" s="2" t="s">
        <v>199</v>
      </c>
      <c r="LC222" s="2" t="s">
        <v>202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212</v>
      </c>
      <c r="LN222" s="2" t="s">
        <v>199</v>
      </c>
      <c r="LO222" s="2" t="s">
        <v>987</v>
      </c>
      <c r="LP222" s="2" t="s">
        <v>2448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231</v>
      </c>
      <c r="LZ222" s="2" t="s">
        <v>199</v>
      </c>
      <c r="MA222" s="2" t="s">
        <v>202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253</v>
      </c>
      <c r="ML222" s="2" t="s">
        <v>199</v>
      </c>
      <c r="MM222" s="2" t="s">
        <v>202</v>
      </c>
      <c r="MN222" s="2" t="s">
        <v>202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253</v>
      </c>
      <c r="MX222" s="2" t="s">
        <v>199</v>
      </c>
      <c r="MY222" s="2" t="s">
        <v>202</v>
      </c>
      <c r="MZ222" s="2" t="s">
        <v>202</v>
      </c>
      <c r="NA222" s="2" t="s">
        <v>214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212</v>
      </c>
      <c r="NJ222" s="2" t="s">
        <v>250</v>
      </c>
      <c r="NK222" s="2" t="s">
        <v>459</v>
      </c>
      <c r="NL222" s="2" t="s">
        <v>679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253</v>
      </c>
      <c r="OH222" s="2" t="s">
        <v>199</v>
      </c>
      <c r="OI222" s="2" t="s">
        <v>202</v>
      </c>
      <c r="OJ222" s="2" t="s">
        <v>202</v>
      </c>
      <c r="OK222" s="2" t="s">
        <v>214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199</v>
      </c>
      <c r="OU222" s="2" t="s">
        <v>254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202</v>
      </c>
      <c r="PG222" s="2" t="s">
        <v>202</v>
      </c>
      <c r="PH222" s="2" t="s">
        <v>202</v>
      </c>
      <c r="PI222" s="2" t="s">
        <v>202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212</v>
      </c>
      <c r="PR222" s="2" t="s">
        <v>235</v>
      </c>
      <c r="PS222" s="2" t="s">
        <v>461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231</v>
      </c>
      <c r="QP222" s="2" t="s">
        <v>235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>
        <v>385</v>
      </c>
      <c r="QV222" s="4"/>
      <c r="QW222" s="4"/>
      <c r="QX222" s="4"/>
      <c r="QY222" s="4">
        <v>87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>
        <v>50</v>
      </c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>
        <v>60</v>
      </c>
      <c r="TM222" s="4"/>
    </row>
    <row r="223">
      <c r="A223" s="2" t="s">
        <v>2449</v>
      </c>
      <c r="B223" s="2" t="s">
        <v>191</v>
      </c>
      <c r="C223" s="2" t="s">
        <v>192</v>
      </c>
      <c r="D223" s="2" t="s">
        <v>2308</v>
      </c>
      <c r="E223" s="2" t="s">
        <v>2309</v>
      </c>
      <c r="F223" s="2" t="s">
        <v>2450</v>
      </c>
      <c r="G223" s="2" t="s">
        <v>202</v>
      </c>
      <c r="H223" s="2" t="s">
        <v>202</v>
      </c>
      <c r="I223" s="2" t="s">
        <v>2451</v>
      </c>
      <c r="J223" s="2" t="s">
        <v>1376</v>
      </c>
      <c r="K223" s="2" t="s">
        <v>571</v>
      </c>
      <c r="L223" s="3">
        <v>42</v>
      </c>
      <c r="M223" s="3">
        <v>44.1</v>
      </c>
      <c r="N223" s="3">
        <v>83.99</v>
      </c>
      <c r="O223" s="2" t="s">
        <v>1644</v>
      </c>
      <c r="P223" s="2" t="s">
        <v>394</v>
      </c>
      <c r="Q223" s="2" t="s">
        <v>201</v>
      </c>
      <c r="R223" s="2" t="s">
        <v>202</v>
      </c>
      <c r="S223" s="2" t="s">
        <v>2452</v>
      </c>
      <c r="T223" s="2" t="s">
        <v>202</v>
      </c>
      <c r="U223" s="2" t="s">
        <v>202</v>
      </c>
      <c r="V223" s="2" t="s">
        <v>2453</v>
      </c>
      <c r="W223" s="2" t="s">
        <v>703</v>
      </c>
      <c r="X223" s="2" t="s">
        <v>202</v>
      </c>
      <c r="Y223" s="2" t="s">
        <v>576</v>
      </c>
      <c r="Z223" s="4"/>
      <c r="AA223" s="4">
        <f>=ROUNDDOWN({0},0)</f>
      </c>
      <c r="AB223" s="5"/>
      <c r="AC223" s="2" t="s">
        <v>202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202</v>
      </c>
      <c r="BM223" s="7"/>
      <c r="BN223" s="7"/>
      <c r="BO223" s="4"/>
      <c r="BP223" s="8"/>
      <c r="BQ223" s="4"/>
      <c r="BR223" s="8"/>
      <c r="BS223" s="7"/>
      <c r="BT223" s="7"/>
      <c r="BU223" s="2" t="s">
        <v>212</v>
      </c>
      <c r="BV223" s="2" t="s">
        <v>235</v>
      </c>
      <c r="BW223" s="2" t="s">
        <v>202</v>
      </c>
      <c r="BX223" s="2" t="s">
        <v>2227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404</v>
      </c>
      <c r="CH223" s="2" t="s">
        <v>235</v>
      </c>
      <c r="CI223" s="2" t="s">
        <v>202</v>
      </c>
      <c r="CJ223" s="2" t="s">
        <v>202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253</v>
      </c>
      <c r="CT223" s="2" t="s">
        <v>235</v>
      </c>
      <c r="CU223" s="2" t="s">
        <v>202</v>
      </c>
      <c r="CV223" s="2" t="s">
        <v>202</v>
      </c>
      <c r="CW223" s="2" t="s">
        <v>214</v>
      </c>
      <c r="CX223" s="2" t="s">
        <v>202</v>
      </c>
      <c r="CY223" s="4"/>
      <c r="CZ223" s="8"/>
      <c r="DA223" s="4"/>
      <c r="DB223" s="8"/>
      <c r="DC223" s="7"/>
      <c r="DD223" s="7"/>
      <c r="DE223" s="2" t="s">
        <v>212</v>
      </c>
      <c r="DF223" s="2" t="s">
        <v>235</v>
      </c>
      <c r="DG223" s="2" t="s">
        <v>1605</v>
      </c>
      <c r="DH223" s="2" t="s">
        <v>2454</v>
      </c>
      <c r="DI223" s="2" t="s">
        <v>214</v>
      </c>
      <c r="DJ223" s="2" t="s">
        <v>202</v>
      </c>
      <c r="DK223" s="4"/>
      <c r="DL223" s="8"/>
      <c r="DM223" s="4"/>
      <c r="DN223" s="8"/>
      <c r="DO223" s="7"/>
      <c r="DP223" s="7"/>
      <c r="DQ223" s="2" t="s">
        <v>212</v>
      </c>
      <c r="DR223" s="2" t="s">
        <v>235</v>
      </c>
      <c r="DS223" s="2" t="s">
        <v>1605</v>
      </c>
      <c r="DT223" s="2" t="s">
        <v>2191</v>
      </c>
      <c r="DU223" s="2" t="s">
        <v>214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235</v>
      </c>
      <c r="EE223" s="2" t="s">
        <v>1605</v>
      </c>
      <c r="EF223" s="2" t="s">
        <v>631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235</v>
      </c>
      <c r="EQ223" s="2" t="s">
        <v>1605</v>
      </c>
      <c r="ER223" s="2" t="s">
        <v>2455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235</v>
      </c>
      <c r="FC223" s="2" t="s">
        <v>1605</v>
      </c>
      <c r="FD223" s="2" t="s">
        <v>2456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242</v>
      </c>
      <c r="FN223" s="2" t="s">
        <v>235</v>
      </c>
      <c r="FO223" s="2" t="s">
        <v>202</v>
      </c>
      <c r="FP223" s="2" t="s">
        <v>202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202</v>
      </c>
      <c r="FZ223" s="2" t="s">
        <v>202</v>
      </c>
      <c r="GA223" s="2" t="s">
        <v>202</v>
      </c>
      <c r="GB223" s="2" t="s">
        <v>202</v>
      </c>
      <c r="GC223" s="2" t="s">
        <v>202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202</v>
      </c>
      <c r="GL223" s="2" t="s">
        <v>202</v>
      </c>
      <c r="GM223" s="2" t="s">
        <v>202</v>
      </c>
      <c r="GN223" s="2" t="s">
        <v>202</v>
      </c>
      <c r="GO223" s="2" t="s">
        <v>202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242</v>
      </c>
      <c r="GX223" s="2" t="s">
        <v>235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235</v>
      </c>
      <c r="HK223" s="2" t="s">
        <v>1605</v>
      </c>
      <c r="HL223" s="2" t="s">
        <v>1592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202</v>
      </c>
      <c r="HV223" s="2" t="s">
        <v>202</v>
      </c>
      <c r="HW223" s="2" t="s">
        <v>202</v>
      </c>
      <c r="HX223" s="2" t="s">
        <v>202</v>
      </c>
      <c r="HY223" s="2" t="s">
        <v>202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202</v>
      </c>
      <c r="IH223" s="2" t="s">
        <v>202</v>
      </c>
      <c r="II223" s="2" t="s">
        <v>202</v>
      </c>
      <c r="IJ223" s="2" t="s">
        <v>202</v>
      </c>
      <c r="IK223" s="2" t="s">
        <v>202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202</v>
      </c>
      <c r="IT223" s="2" t="s">
        <v>202</v>
      </c>
      <c r="IU223" s="2" t="s">
        <v>202</v>
      </c>
      <c r="IV223" s="2" t="s">
        <v>202</v>
      </c>
      <c r="IW223" s="2" t="s">
        <v>202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202</v>
      </c>
      <c r="JF223" s="2" t="s">
        <v>202</v>
      </c>
      <c r="JG223" s="2" t="s">
        <v>202</v>
      </c>
      <c r="JH223" s="2" t="s">
        <v>202</v>
      </c>
      <c r="JI223" s="2" t="s">
        <v>202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242</v>
      </c>
      <c r="JR223" s="2" t="s">
        <v>235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202</v>
      </c>
      <c r="KD223" s="2" t="s">
        <v>202</v>
      </c>
      <c r="KE223" s="2" t="s">
        <v>202</v>
      </c>
      <c r="KF223" s="2" t="s">
        <v>202</v>
      </c>
      <c r="KG223" s="2" t="s">
        <v>202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253</v>
      </c>
      <c r="KP223" s="2" t="s">
        <v>235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253</v>
      </c>
      <c r="LB223" s="2" t="s">
        <v>235</v>
      </c>
      <c r="LC223" s="2" t="s">
        <v>202</v>
      </c>
      <c r="LD223" s="2" t="s">
        <v>202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231</v>
      </c>
      <c r="LN223" s="2" t="s">
        <v>235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235</v>
      </c>
      <c r="MA223" s="2" t="s">
        <v>1605</v>
      </c>
      <c r="MB223" s="2" t="s">
        <v>1612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231</v>
      </c>
      <c r="ML223" s="2" t="s">
        <v>235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253</v>
      </c>
      <c r="MX223" s="2" t="s">
        <v>199</v>
      </c>
      <c r="MY223" s="2" t="s">
        <v>202</v>
      </c>
      <c r="MZ223" s="2" t="s">
        <v>202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212</v>
      </c>
      <c r="NJ223" s="2" t="s">
        <v>235</v>
      </c>
      <c r="NK223" s="2" t="s">
        <v>1605</v>
      </c>
      <c r="NL223" s="2" t="s">
        <v>2457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253</v>
      </c>
      <c r="OH223" s="2" t="s">
        <v>235</v>
      </c>
      <c r="OI223" s="2" t="s">
        <v>202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202</v>
      </c>
      <c r="OU223" s="2" t="s">
        <v>202</v>
      </c>
      <c r="OV223" s="2" t="s">
        <v>202</v>
      </c>
      <c r="OW223" s="2" t="s">
        <v>202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202</v>
      </c>
      <c r="PF223" s="2" t="s">
        <v>202</v>
      </c>
      <c r="PG223" s="2" t="s">
        <v>202</v>
      </c>
      <c r="PH223" s="2" t="s">
        <v>202</v>
      </c>
      <c r="PI223" s="2" t="s">
        <v>202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202</v>
      </c>
      <c r="PR223" s="2" t="s">
        <v>202</v>
      </c>
      <c r="PS223" s="2" t="s">
        <v>202</v>
      </c>
      <c r="PT223" s="2" t="s">
        <v>202</v>
      </c>
      <c r="PU223" s="2" t="s">
        <v>202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253</v>
      </c>
      <c r="QP223" s="2" t="s">
        <v>235</v>
      </c>
      <c r="QQ223" s="2" t="s">
        <v>202</v>
      </c>
      <c r="QR223" s="2" t="s">
        <v>202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2458</v>
      </c>
      <c r="B224" s="2" t="s">
        <v>191</v>
      </c>
      <c r="C224" s="2" t="s">
        <v>192</v>
      </c>
      <c r="D224" s="2" t="s">
        <v>2308</v>
      </c>
      <c r="E224" s="2" t="s">
        <v>2309</v>
      </c>
      <c r="F224" s="2" t="s">
        <v>2459</v>
      </c>
      <c r="G224" s="2" t="s">
        <v>2459</v>
      </c>
      <c r="H224" s="2" t="s">
        <v>202</v>
      </c>
      <c r="I224" s="2" t="s">
        <v>2460</v>
      </c>
      <c r="J224" s="2" t="s">
        <v>197</v>
      </c>
      <c r="K224" s="2" t="s">
        <v>671</v>
      </c>
      <c r="L224" s="3">
        <v>48</v>
      </c>
      <c r="M224" s="3">
        <v>50.4</v>
      </c>
      <c r="N224" s="3">
        <v>99.99</v>
      </c>
      <c r="O224" s="2" t="s">
        <v>1644</v>
      </c>
      <c r="P224" s="2" t="s">
        <v>394</v>
      </c>
      <c r="Q224" s="2" t="s">
        <v>201</v>
      </c>
      <c r="R224" s="2" t="s">
        <v>202</v>
      </c>
      <c r="S224" s="2" t="s">
        <v>2461</v>
      </c>
      <c r="T224" s="2" t="s">
        <v>202</v>
      </c>
      <c r="U224" s="2" t="s">
        <v>202</v>
      </c>
      <c r="V224" s="2" t="s">
        <v>701</v>
      </c>
      <c r="W224" s="2" t="s">
        <v>703</v>
      </c>
      <c r="X224" s="2" t="s">
        <v>202</v>
      </c>
      <c r="Y224" s="2" t="s">
        <v>576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253</v>
      </c>
      <c r="BV224" s="2" t="s">
        <v>235</v>
      </c>
      <c r="BW224" s="2" t="s">
        <v>202</v>
      </c>
      <c r="BX224" s="2" t="s">
        <v>202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253</v>
      </c>
      <c r="CH224" s="2" t="s">
        <v>235</v>
      </c>
      <c r="CI224" s="2" t="s">
        <v>202</v>
      </c>
      <c r="CJ224" s="2" t="s">
        <v>202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253</v>
      </c>
      <c r="CT224" s="2" t="s">
        <v>235</v>
      </c>
      <c r="CU224" s="2" t="s">
        <v>202</v>
      </c>
      <c r="CV224" s="2" t="s">
        <v>202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235</v>
      </c>
      <c r="DG224" s="2" t="s">
        <v>1482</v>
      </c>
      <c r="DH224" s="2" t="s">
        <v>592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235</v>
      </c>
      <c r="DS224" s="2" t="s">
        <v>2462</v>
      </c>
      <c r="DT224" s="2" t="s">
        <v>1495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235</v>
      </c>
      <c r="EE224" s="2" t="s">
        <v>1636</v>
      </c>
      <c r="EF224" s="2" t="s">
        <v>1848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235</v>
      </c>
      <c r="EQ224" s="2" t="s">
        <v>587</v>
      </c>
      <c r="ER224" s="2" t="s">
        <v>1647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231</v>
      </c>
      <c r="FB224" s="2" t="s">
        <v>235</v>
      </c>
      <c r="FC224" s="2" t="s">
        <v>202</v>
      </c>
      <c r="FD224" s="2" t="s">
        <v>202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242</v>
      </c>
      <c r="FN224" s="2" t="s">
        <v>235</v>
      </c>
      <c r="FO224" s="2" t="s">
        <v>202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202</v>
      </c>
      <c r="FZ224" s="2" t="s">
        <v>202</v>
      </c>
      <c r="GA224" s="2" t="s">
        <v>202</v>
      </c>
      <c r="GB224" s="2" t="s">
        <v>202</v>
      </c>
      <c r="GC224" s="2" t="s">
        <v>202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202</v>
      </c>
      <c r="GL224" s="2" t="s">
        <v>202</v>
      </c>
      <c r="GM224" s="2" t="s">
        <v>202</v>
      </c>
      <c r="GN224" s="2" t="s">
        <v>202</v>
      </c>
      <c r="GO224" s="2" t="s">
        <v>202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242</v>
      </c>
      <c r="GX224" s="2" t="s">
        <v>235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212</v>
      </c>
      <c r="HJ224" s="2" t="s">
        <v>235</v>
      </c>
      <c r="HK224" s="2" t="s">
        <v>1636</v>
      </c>
      <c r="HL224" s="2" t="s">
        <v>1495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202</v>
      </c>
      <c r="HV224" s="2" t="s">
        <v>202</v>
      </c>
      <c r="HW224" s="2" t="s">
        <v>202</v>
      </c>
      <c r="HX224" s="2" t="s">
        <v>202</v>
      </c>
      <c r="HY224" s="2" t="s">
        <v>202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202</v>
      </c>
      <c r="IH224" s="2" t="s">
        <v>202</v>
      </c>
      <c r="II224" s="2" t="s">
        <v>202</v>
      </c>
      <c r="IJ224" s="2" t="s">
        <v>202</v>
      </c>
      <c r="IK224" s="2" t="s">
        <v>202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202</v>
      </c>
      <c r="IT224" s="2" t="s">
        <v>202</v>
      </c>
      <c r="IU224" s="2" t="s">
        <v>202</v>
      </c>
      <c r="IV224" s="2" t="s">
        <v>202</v>
      </c>
      <c r="IW224" s="2" t="s">
        <v>202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202</v>
      </c>
      <c r="JF224" s="2" t="s">
        <v>202</v>
      </c>
      <c r="JG224" s="2" t="s">
        <v>202</v>
      </c>
      <c r="JH224" s="2" t="s">
        <v>202</v>
      </c>
      <c r="JI224" s="2" t="s">
        <v>202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242</v>
      </c>
      <c r="JR224" s="2" t="s">
        <v>235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202</v>
      </c>
      <c r="KD224" s="2" t="s">
        <v>202</v>
      </c>
      <c r="KE224" s="2" t="s">
        <v>202</v>
      </c>
      <c r="KF224" s="2" t="s">
        <v>202</v>
      </c>
      <c r="KG224" s="2" t="s">
        <v>202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253</v>
      </c>
      <c r="KP224" s="2" t="s">
        <v>235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253</v>
      </c>
      <c r="LB224" s="2" t="s">
        <v>235</v>
      </c>
      <c r="LC224" s="2" t="s">
        <v>202</v>
      </c>
      <c r="LD224" s="2" t="s">
        <v>202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231</v>
      </c>
      <c r="LN224" s="2" t="s">
        <v>235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235</v>
      </c>
      <c r="MA224" s="2" t="s">
        <v>1361</v>
      </c>
      <c r="MB224" s="2" t="s">
        <v>202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231</v>
      </c>
      <c r="ML224" s="2" t="s">
        <v>235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253</v>
      </c>
      <c r="MX224" s="2" t="s">
        <v>199</v>
      </c>
      <c r="MY224" s="2" t="s">
        <v>202</v>
      </c>
      <c r="MZ224" s="2" t="s">
        <v>202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212</v>
      </c>
      <c r="NJ224" s="2" t="s">
        <v>235</v>
      </c>
      <c r="NK224" s="2" t="s">
        <v>2463</v>
      </c>
      <c r="NL224" s="2" t="s">
        <v>690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253</v>
      </c>
      <c r="OH224" s="2" t="s">
        <v>235</v>
      </c>
      <c r="OI224" s="2" t="s">
        <v>202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202</v>
      </c>
      <c r="OU224" s="2" t="s">
        <v>202</v>
      </c>
      <c r="OV224" s="2" t="s">
        <v>202</v>
      </c>
      <c r="OW224" s="2" t="s">
        <v>202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202</v>
      </c>
      <c r="PF224" s="2" t="s">
        <v>202</v>
      </c>
      <c r="PG224" s="2" t="s">
        <v>202</v>
      </c>
      <c r="PH224" s="2" t="s">
        <v>202</v>
      </c>
      <c r="PI224" s="2" t="s">
        <v>202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212</v>
      </c>
      <c r="PR224" s="2" t="s">
        <v>235</v>
      </c>
      <c r="PS224" s="2" t="s">
        <v>602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253</v>
      </c>
      <c r="QP224" s="2" t="s">
        <v>235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2464</v>
      </c>
      <c r="B225" s="2" t="s">
        <v>191</v>
      </c>
      <c r="C225" s="2" t="s">
        <v>192</v>
      </c>
      <c r="D225" s="2" t="s">
        <v>2308</v>
      </c>
      <c r="E225" s="2" t="s">
        <v>2309</v>
      </c>
      <c r="F225" s="2" t="s">
        <v>937</v>
      </c>
      <c r="G225" s="2" t="s">
        <v>937</v>
      </c>
      <c r="H225" s="2" t="s">
        <v>937</v>
      </c>
      <c r="I225" s="2" t="s">
        <v>2465</v>
      </c>
      <c r="J225" s="2" t="s">
        <v>256</v>
      </c>
      <c r="K225" s="2" t="s">
        <v>972</v>
      </c>
      <c r="L225" s="3">
        <v>75</v>
      </c>
      <c r="M225" s="3">
        <v>78.75</v>
      </c>
      <c r="N225" s="3">
        <v>149.99</v>
      </c>
      <c r="O225" s="2" t="s">
        <v>1109</v>
      </c>
      <c r="P225" s="2" t="s">
        <v>394</v>
      </c>
      <c r="Q225" s="2" t="s">
        <v>201</v>
      </c>
      <c r="R225" s="2" t="s">
        <v>202</v>
      </c>
      <c r="S225" s="2" t="s">
        <v>2466</v>
      </c>
      <c r="T225" s="2" t="s">
        <v>204</v>
      </c>
      <c r="U225" s="2" t="s">
        <v>205</v>
      </c>
      <c r="V225" s="2" t="s">
        <v>941</v>
      </c>
      <c r="W225" s="2" t="s">
        <v>207</v>
      </c>
      <c r="X225" s="2" t="s">
        <v>871</v>
      </c>
      <c r="Y225" s="2" t="s">
        <v>2013</v>
      </c>
      <c r="Z225" s="4"/>
      <c r="AA225" s="4">
        <f>=ROUNDDOWN({0},0)</f>
      </c>
      <c r="AB225" s="5">
        <v>6</v>
      </c>
      <c r="AC225" s="2" t="s">
        <v>202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>
        <v>1</v>
      </c>
      <c r="AS225" s="8">
        <v>39.38</v>
      </c>
      <c r="AT225" s="7">
        <v>-1</v>
      </c>
      <c r="AU225" s="7">
        <v>-1</v>
      </c>
      <c r="AV225" s="4"/>
      <c r="AW225" s="8"/>
      <c r="AX225" s="4">
        <v>1</v>
      </c>
      <c r="AY225" s="8">
        <v>39.38</v>
      </c>
      <c r="AZ225" s="7">
        <v>-1</v>
      </c>
      <c r="BA225" s="7">
        <v>-1</v>
      </c>
      <c r="BB225" s="7"/>
      <c r="BC225" s="4"/>
      <c r="BD225" s="8"/>
      <c r="BE225" s="4">
        <v>1</v>
      </c>
      <c r="BF225" s="8">
        <v>39.38</v>
      </c>
      <c r="BG225" s="7">
        <v>-1</v>
      </c>
      <c r="BH225" s="7">
        <v>-1</v>
      </c>
      <c r="BI225" s="7"/>
      <c r="BJ225" s="4"/>
      <c r="BK225" s="8"/>
      <c r="BL225" s="2" t="s">
        <v>19</v>
      </c>
      <c r="BM225" s="7"/>
      <c r="BN225" s="7"/>
      <c r="BO225" s="4"/>
      <c r="BP225" s="8"/>
      <c r="BQ225" s="4"/>
      <c r="BR225" s="8"/>
      <c r="BS225" s="7"/>
      <c r="BT225" s="7"/>
      <c r="BU225" s="2" t="s">
        <v>1230</v>
      </c>
      <c r="BV225" s="2" t="s">
        <v>235</v>
      </c>
      <c r="BW225" s="2" t="s">
        <v>202</v>
      </c>
      <c r="BX225" s="2" t="s">
        <v>202</v>
      </c>
      <c r="BY225" s="2" t="s">
        <v>214</v>
      </c>
      <c r="BZ225" s="2" t="s">
        <v>202</v>
      </c>
      <c r="CA225" s="4"/>
      <c r="CB225" s="8"/>
      <c r="CC225" s="4"/>
      <c r="CD225" s="8"/>
      <c r="CE225" s="7"/>
      <c r="CF225" s="7"/>
      <c r="CG225" s="2" t="s">
        <v>212</v>
      </c>
      <c r="CH225" s="2" t="s">
        <v>235</v>
      </c>
      <c r="CI225" s="2" t="s">
        <v>535</v>
      </c>
      <c r="CJ225" s="2" t="s">
        <v>202</v>
      </c>
      <c r="CK225" s="2" t="s">
        <v>509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212</v>
      </c>
      <c r="CT225" s="2" t="s">
        <v>235</v>
      </c>
      <c r="CU225" s="2" t="s">
        <v>2383</v>
      </c>
      <c r="CV225" s="2" t="s">
        <v>2041</v>
      </c>
      <c r="CW225" s="2" t="s">
        <v>214</v>
      </c>
      <c r="CX225" s="2" t="s">
        <v>202</v>
      </c>
      <c r="CY225" s="4"/>
      <c r="CZ225" s="8"/>
      <c r="DA225" s="4">
        <v>1</v>
      </c>
      <c r="DB225" s="8">
        <v>39.38</v>
      </c>
      <c r="DC225" s="7">
        <v>-1</v>
      </c>
      <c r="DD225" s="7">
        <v>-1</v>
      </c>
      <c r="DE225" s="2" t="s">
        <v>212</v>
      </c>
      <c r="DF225" s="2" t="s">
        <v>235</v>
      </c>
      <c r="DG225" s="2" t="s">
        <v>2384</v>
      </c>
      <c r="DH225" s="2" t="s">
        <v>945</v>
      </c>
      <c r="DI225" s="2" t="s">
        <v>509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235</v>
      </c>
      <c r="DS225" s="2" t="s">
        <v>662</v>
      </c>
      <c r="DT225" s="2" t="s">
        <v>2467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235</v>
      </c>
      <c r="EE225" s="2" t="s">
        <v>2468</v>
      </c>
      <c r="EF225" s="2" t="s">
        <v>1235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235</v>
      </c>
      <c r="EQ225" s="2" t="s">
        <v>2041</v>
      </c>
      <c r="ER225" s="2" t="s">
        <v>2408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235</v>
      </c>
      <c r="FC225" s="2" t="s">
        <v>545</v>
      </c>
      <c r="FD225" s="2" t="s">
        <v>1711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231</v>
      </c>
      <c r="FN225" s="2" t="s">
        <v>235</v>
      </c>
      <c r="FO225" s="2" t="s">
        <v>202</v>
      </c>
      <c r="FP225" s="2" t="s">
        <v>202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235</v>
      </c>
      <c r="GA225" s="2" t="s">
        <v>954</v>
      </c>
      <c r="GB225" s="2" t="s">
        <v>2029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253</v>
      </c>
      <c r="GL225" s="2" t="s">
        <v>235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253</v>
      </c>
      <c r="GX225" s="2" t="s">
        <v>235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212</v>
      </c>
      <c r="HJ225" s="2" t="s">
        <v>235</v>
      </c>
      <c r="HK225" s="2" t="s">
        <v>1079</v>
      </c>
      <c r="HL225" s="2" t="s">
        <v>774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253</v>
      </c>
      <c r="HV225" s="2" t="s">
        <v>235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253</v>
      </c>
      <c r="IH225" s="2" t="s">
        <v>235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253</v>
      </c>
      <c r="IT225" s="2" t="s">
        <v>235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253</v>
      </c>
      <c r="JF225" s="2" t="s">
        <v>235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242</v>
      </c>
      <c r="JR225" s="2" t="s">
        <v>235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202</v>
      </c>
      <c r="KD225" s="2" t="s">
        <v>202</v>
      </c>
      <c r="KE225" s="2" t="s">
        <v>202</v>
      </c>
      <c r="KF225" s="2" t="s">
        <v>202</v>
      </c>
      <c r="KG225" s="2" t="s">
        <v>202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212</v>
      </c>
      <c r="KP225" s="2" t="s">
        <v>235</v>
      </c>
      <c r="KQ225" s="2" t="s">
        <v>840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253</v>
      </c>
      <c r="LB225" s="2" t="s">
        <v>235</v>
      </c>
      <c r="LC225" s="2" t="s">
        <v>202</v>
      </c>
      <c r="LD225" s="2" t="s">
        <v>202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253</v>
      </c>
      <c r="LN225" s="2" t="s">
        <v>235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231</v>
      </c>
      <c r="LZ225" s="2" t="s">
        <v>235</v>
      </c>
      <c r="MA225" s="2" t="s">
        <v>202</v>
      </c>
      <c r="MB225" s="2" t="s">
        <v>202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253</v>
      </c>
      <c r="ML225" s="2" t="s">
        <v>235</v>
      </c>
      <c r="MM225" s="2" t="s">
        <v>202</v>
      </c>
      <c r="MN225" s="2" t="s">
        <v>202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253</v>
      </c>
      <c r="MX225" s="2" t="s">
        <v>235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212</v>
      </c>
      <c r="NJ225" s="2" t="s">
        <v>235</v>
      </c>
      <c r="NK225" s="2" t="s">
        <v>2469</v>
      </c>
      <c r="NL225" s="2" t="s">
        <v>522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253</v>
      </c>
      <c r="NV225" s="2" t="s">
        <v>235</v>
      </c>
      <c r="NW225" s="2" t="s">
        <v>202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253</v>
      </c>
      <c r="OH225" s="2" t="s">
        <v>235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202</v>
      </c>
      <c r="OU225" s="2" t="s">
        <v>202</v>
      </c>
      <c r="OV225" s="2" t="s">
        <v>202</v>
      </c>
      <c r="OW225" s="2" t="s">
        <v>202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242</v>
      </c>
      <c r="PF225" s="2" t="s">
        <v>235</v>
      </c>
      <c r="PG225" s="2" t="s">
        <v>202</v>
      </c>
      <c r="PH225" s="2" t="s">
        <v>202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253</v>
      </c>
      <c r="PR225" s="2" t="s">
        <v>235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253</v>
      </c>
      <c r="QP225" s="2" t="s">
        <v>235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</row>
    <row r="226">
      <c r="A226" s="2" t="s">
        <v>2470</v>
      </c>
      <c r="B226" s="2" t="s">
        <v>191</v>
      </c>
      <c r="C226" s="2" t="s">
        <v>192</v>
      </c>
      <c r="D226" s="2" t="s">
        <v>2308</v>
      </c>
      <c r="E226" s="2" t="s">
        <v>2451</v>
      </c>
      <c r="F226" s="2" t="s">
        <v>2471</v>
      </c>
      <c r="G226" s="2" t="s">
        <v>2471</v>
      </c>
      <c r="H226" s="2" t="s">
        <v>2471</v>
      </c>
      <c r="I226" s="2" t="s">
        <v>2472</v>
      </c>
      <c r="J226" s="2" t="s">
        <v>197</v>
      </c>
      <c r="K226" s="2" t="s">
        <v>1083</v>
      </c>
      <c r="L226" s="3">
        <v>58.8</v>
      </c>
      <c r="M226" s="3">
        <v>61.74</v>
      </c>
      <c r="N226" s="3">
        <v>119.99</v>
      </c>
      <c r="O226" s="2" t="s">
        <v>199</v>
      </c>
      <c r="P226" s="2" t="s">
        <v>490</v>
      </c>
      <c r="Q226" s="2" t="s">
        <v>201</v>
      </c>
      <c r="R226" s="2" t="s">
        <v>202</v>
      </c>
      <c r="S226" s="2" t="s">
        <v>2473</v>
      </c>
      <c r="T226" s="2" t="s">
        <v>204</v>
      </c>
      <c r="U226" s="2" t="s">
        <v>205</v>
      </c>
      <c r="V226" s="2" t="s">
        <v>206</v>
      </c>
      <c r="W226" s="2" t="s">
        <v>207</v>
      </c>
      <c r="X226" s="2" t="s">
        <v>703</v>
      </c>
      <c r="Y226" s="2" t="s">
        <v>917</v>
      </c>
      <c r="Z226" s="4">
        <v>144</v>
      </c>
      <c r="AA226" s="4">
        <f>=ROUNDDOWN(25.7142857142857,0)</f>
      </c>
      <c r="AB226" s="5">
        <v>5.6</v>
      </c>
      <c r="AC226" s="2" t="s">
        <v>202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4</v>
      </c>
      <c r="AQ226" s="8">
        <v>253.12</v>
      </c>
      <c r="AR226" s="4">
        <v>6</v>
      </c>
      <c r="AS226" s="8">
        <v>393.6</v>
      </c>
      <c r="AT226" s="7">
        <v>-0.3333</v>
      </c>
      <c r="AU226" s="7">
        <v>-0.3569</v>
      </c>
      <c r="AV226" s="4">
        <v>6</v>
      </c>
      <c r="AW226" s="8">
        <v>424.79</v>
      </c>
      <c r="AX226" s="4">
        <v>11</v>
      </c>
      <c r="AY226" s="8">
        <v>812.59</v>
      </c>
      <c r="AZ226" s="7">
        <v>-0.4545</v>
      </c>
      <c r="BA226" s="7">
        <v>-0.4772</v>
      </c>
      <c r="BB226" s="7">
        <v>0.5959</v>
      </c>
      <c r="BC226" s="4">
        <v>6</v>
      </c>
      <c r="BD226" s="8">
        <v>424.79</v>
      </c>
      <c r="BE226" s="4">
        <v>11</v>
      </c>
      <c r="BF226" s="8">
        <v>812.59</v>
      </c>
      <c r="BG226" s="7">
        <v>-0.4545</v>
      </c>
      <c r="BH226" s="7">
        <v>-0.4772</v>
      </c>
      <c r="BI226" s="7">
        <v>1</v>
      </c>
      <c r="BJ226" s="4">
        <v>4</v>
      </c>
      <c r="BK226" s="8">
        <v>253.12</v>
      </c>
      <c r="BL226" s="2" t="s">
        <v>2474</v>
      </c>
      <c r="BM226" s="7">
        <v>1</v>
      </c>
      <c r="BN226" s="7">
        <v>1</v>
      </c>
      <c r="BO226" s="4"/>
      <c r="BP226" s="8"/>
      <c r="BQ226" s="4">
        <v>1</v>
      </c>
      <c r="BR226" s="8">
        <v>67.62</v>
      </c>
      <c r="BS226" s="7">
        <v>-1</v>
      </c>
      <c r="BT226" s="7">
        <v>-1</v>
      </c>
      <c r="BU226" s="2" t="s">
        <v>212</v>
      </c>
      <c r="BV226" s="2" t="s">
        <v>199</v>
      </c>
      <c r="BW226" s="2" t="s">
        <v>202</v>
      </c>
      <c r="BX226" s="2" t="s">
        <v>927</v>
      </c>
      <c r="BY226" s="2" t="s">
        <v>214</v>
      </c>
      <c r="BZ226" s="2" t="s">
        <v>202</v>
      </c>
      <c r="CA226" s="4">
        <v>3</v>
      </c>
      <c r="CB226" s="8">
        <v>203.73</v>
      </c>
      <c r="CC226" s="4">
        <v>2</v>
      </c>
      <c r="CD226" s="8">
        <v>135.82</v>
      </c>
      <c r="CE226" s="7">
        <v>0.5</v>
      </c>
      <c r="CF226" s="7">
        <v>0.5</v>
      </c>
      <c r="CG226" s="2" t="s">
        <v>212</v>
      </c>
      <c r="CH226" s="2" t="s">
        <v>199</v>
      </c>
      <c r="CI226" s="2" t="s">
        <v>1130</v>
      </c>
      <c r="CJ226" s="2" t="s">
        <v>909</v>
      </c>
      <c r="CK226" s="2" t="s">
        <v>214</v>
      </c>
      <c r="CL226" s="2" t="s">
        <v>202</v>
      </c>
      <c r="CM226" s="4"/>
      <c r="CN226" s="8"/>
      <c r="CO226" s="4"/>
      <c r="CP226" s="8"/>
      <c r="CQ226" s="7"/>
      <c r="CR226" s="7"/>
      <c r="CS226" s="2" t="s">
        <v>212</v>
      </c>
      <c r="CT226" s="2" t="s">
        <v>199</v>
      </c>
      <c r="CU226" s="2" t="s">
        <v>359</v>
      </c>
      <c r="CV226" s="2" t="s">
        <v>508</v>
      </c>
      <c r="CW226" s="2" t="s">
        <v>214</v>
      </c>
      <c r="CX226" s="2" t="s">
        <v>202</v>
      </c>
      <c r="CY226" s="4">
        <v>1</v>
      </c>
      <c r="CZ226" s="8">
        <v>49.39</v>
      </c>
      <c r="DA226" s="4">
        <v>2</v>
      </c>
      <c r="DB226" s="8">
        <v>123.48</v>
      </c>
      <c r="DC226" s="7">
        <v>-0.5</v>
      </c>
      <c r="DD226" s="7">
        <v>-0.6</v>
      </c>
      <c r="DE226" s="2" t="s">
        <v>212</v>
      </c>
      <c r="DF226" s="2" t="s">
        <v>199</v>
      </c>
      <c r="DG226" s="2" t="s">
        <v>1137</v>
      </c>
      <c r="DH226" s="2" t="s">
        <v>780</v>
      </c>
      <c r="DI226" s="2" t="s">
        <v>214</v>
      </c>
      <c r="DJ226" s="2" t="s">
        <v>202</v>
      </c>
      <c r="DK226" s="4"/>
      <c r="DL226" s="8"/>
      <c r="DM226" s="4">
        <v>1</v>
      </c>
      <c r="DN226" s="8">
        <v>66.68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770</v>
      </c>
      <c r="DT226" s="2" t="s">
        <v>1184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1184</v>
      </c>
      <c r="EF226" s="2" t="s">
        <v>2475</v>
      </c>
      <c r="EG226" s="2" t="s">
        <v>214</v>
      </c>
      <c r="EH226" s="2" t="s">
        <v>202</v>
      </c>
      <c r="EI226" s="4"/>
      <c r="EJ226" s="8"/>
      <c r="EK226" s="4"/>
      <c r="EL226" s="8"/>
      <c r="EM226" s="7"/>
      <c r="EN226" s="7"/>
      <c r="EO226" s="2" t="s">
        <v>212</v>
      </c>
      <c r="EP226" s="2" t="s">
        <v>199</v>
      </c>
      <c r="EQ226" s="2" t="s">
        <v>536</v>
      </c>
      <c r="ER226" s="2" t="s">
        <v>790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1405</v>
      </c>
      <c r="FD226" s="2" t="s">
        <v>2476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363</v>
      </c>
      <c r="FP226" s="2" t="s">
        <v>681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1090</v>
      </c>
      <c r="GB226" s="2" t="s">
        <v>202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231</v>
      </c>
      <c r="GL226" s="2" t="s">
        <v>199</v>
      </c>
      <c r="GM226" s="2" t="s">
        <v>202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253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1130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253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368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231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253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242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202</v>
      </c>
      <c r="KD226" s="2" t="s">
        <v>202</v>
      </c>
      <c r="KE226" s="2" t="s">
        <v>202</v>
      </c>
      <c r="KF226" s="2" t="s">
        <v>202</v>
      </c>
      <c r="KG226" s="2" t="s">
        <v>202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235</v>
      </c>
      <c r="KQ226" s="2" t="s">
        <v>373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235</v>
      </c>
      <c r="LC226" s="2" t="s">
        <v>408</v>
      </c>
      <c r="LD226" s="2" t="s">
        <v>202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253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231</v>
      </c>
      <c r="LZ226" s="2" t="s">
        <v>199</v>
      </c>
      <c r="MA226" s="2" t="s">
        <v>202</v>
      </c>
      <c r="MB226" s="2" t="s">
        <v>202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253</v>
      </c>
      <c r="ML226" s="2" t="s">
        <v>199</v>
      </c>
      <c r="MM226" s="2" t="s">
        <v>202</v>
      </c>
      <c r="MN226" s="2" t="s">
        <v>202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253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212</v>
      </c>
      <c r="NJ226" s="2" t="s">
        <v>250</v>
      </c>
      <c r="NK226" s="2" t="s">
        <v>1137</v>
      </c>
      <c r="NL226" s="2" t="s">
        <v>2477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253</v>
      </c>
      <c r="NV226" s="2" t="s">
        <v>199</v>
      </c>
      <c r="NW226" s="2" t="s">
        <v>202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253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212</v>
      </c>
      <c r="OT226" s="2" t="s">
        <v>199</v>
      </c>
      <c r="OU226" s="2" t="s">
        <v>254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242</v>
      </c>
      <c r="PF226" s="2" t="s">
        <v>199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202</v>
      </c>
      <c r="PR226" s="2" t="s">
        <v>202</v>
      </c>
      <c r="PS226" s="2" t="s">
        <v>202</v>
      </c>
      <c r="PT226" s="2" t="s">
        <v>202</v>
      </c>
      <c r="PU226" s="2" t="s">
        <v>202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253</v>
      </c>
      <c r="QD226" s="2" t="s">
        <v>199</v>
      </c>
      <c r="QE226" s="2" t="s">
        <v>202</v>
      </c>
      <c r="QF226" s="2" t="s">
        <v>202</v>
      </c>
      <c r="QG226" s="2" t="s">
        <v>214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202</v>
      </c>
      <c r="QP226" s="2" t="s">
        <v>202</v>
      </c>
      <c r="QQ226" s="2" t="s">
        <v>202</v>
      </c>
      <c r="QR226" s="2" t="s">
        <v>202</v>
      </c>
      <c r="QS226" s="2" t="s">
        <v>202</v>
      </c>
      <c r="QT226" s="2" t="s">
        <v>202</v>
      </c>
      <c r="QU226" s="4">
        <v>144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</row>
    <row r="227">
      <c r="A227" s="2" t="s">
        <v>2478</v>
      </c>
      <c r="B227" s="2" t="s">
        <v>191</v>
      </c>
      <c r="C227" s="2" t="s">
        <v>192</v>
      </c>
      <c r="D227" s="2" t="s">
        <v>2308</v>
      </c>
      <c r="E227" s="2" t="s">
        <v>2451</v>
      </c>
      <c r="F227" s="2" t="s">
        <v>2471</v>
      </c>
      <c r="G227" s="2" t="s">
        <v>2471</v>
      </c>
      <c r="H227" s="2" t="s">
        <v>2471</v>
      </c>
      <c r="I227" s="2" t="s">
        <v>2472</v>
      </c>
      <c r="J227" s="2" t="s">
        <v>256</v>
      </c>
      <c r="K227" s="2" t="s">
        <v>1083</v>
      </c>
      <c r="L227" s="3">
        <v>75</v>
      </c>
      <c r="M227" s="3">
        <v>78.75</v>
      </c>
      <c r="N227" s="3">
        <v>149.99</v>
      </c>
      <c r="O227" s="2" t="s">
        <v>199</v>
      </c>
      <c r="P227" s="2" t="s">
        <v>490</v>
      </c>
      <c r="Q227" s="2" t="s">
        <v>201</v>
      </c>
      <c r="R227" s="2" t="s">
        <v>202</v>
      </c>
      <c r="S227" s="2" t="s">
        <v>2473</v>
      </c>
      <c r="T227" s="2" t="s">
        <v>204</v>
      </c>
      <c r="U227" s="2" t="s">
        <v>205</v>
      </c>
      <c r="V227" s="2" t="s">
        <v>206</v>
      </c>
      <c r="W227" s="2" t="s">
        <v>207</v>
      </c>
      <c r="X227" s="2" t="s">
        <v>703</v>
      </c>
      <c r="Y227" s="2" t="s">
        <v>917</v>
      </c>
      <c r="Z227" s="4">
        <v>290</v>
      </c>
      <c r="AA227" s="4">
        <f>=ROUNDDOWN(58,0)</f>
      </c>
      <c r="AB227" s="5">
        <v>5</v>
      </c>
      <c r="AC227" s="2" t="s">
        <v>202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2</v>
      </c>
      <c r="AQ227" s="8">
        <v>171.67</v>
      </c>
      <c r="AR227" s="4">
        <v>5</v>
      </c>
      <c r="AS227" s="8">
        <v>418.99</v>
      </c>
      <c r="AT227" s="7">
        <v>-0.6</v>
      </c>
      <c r="AU227" s="7">
        <v>-0.5903</v>
      </c>
      <c r="AV227" s="4" t="s">
        <v>202</v>
      </c>
      <c r="AW227" s="8" t="s">
        <v>202</v>
      </c>
      <c r="AX227" s="4" t="s">
        <v>202</v>
      </c>
      <c r="AY227" s="8" t="s">
        <v>202</v>
      </c>
      <c r="AZ227" s="7" t="s">
        <v>202</v>
      </c>
      <c r="BA227" s="7" t="s">
        <v>202</v>
      </c>
      <c r="BB227" s="7">
        <v>0.4041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 t="s">
        <v>202</v>
      </c>
      <c r="BJ227" s="4">
        <v>2</v>
      </c>
      <c r="BK227" s="8">
        <v>171.67</v>
      </c>
      <c r="BL227" s="2" t="s">
        <v>1691</v>
      </c>
      <c r="BM227" s="7">
        <v>1</v>
      </c>
      <c r="BN227" s="7">
        <v>1</v>
      </c>
      <c r="BO227" s="4"/>
      <c r="BP227" s="8"/>
      <c r="BQ227" s="4">
        <v>2</v>
      </c>
      <c r="BR227" s="8">
        <v>172.5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2479</v>
      </c>
      <c r="BY227" s="2" t="s">
        <v>214</v>
      </c>
      <c r="BZ227" s="2" t="s">
        <v>202</v>
      </c>
      <c r="CA227" s="4">
        <v>1</v>
      </c>
      <c r="CB227" s="8">
        <v>86.62</v>
      </c>
      <c r="CC227" s="4"/>
      <c r="CD227" s="8"/>
      <c r="CE227" s="7"/>
      <c r="CF227" s="7"/>
      <c r="CG227" s="2" t="s">
        <v>212</v>
      </c>
      <c r="CH227" s="2" t="s">
        <v>199</v>
      </c>
      <c r="CI227" s="2" t="s">
        <v>1904</v>
      </c>
      <c r="CJ227" s="2" t="s">
        <v>272</v>
      </c>
      <c r="CK227" s="2" t="s">
        <v>214</v>
      </c>
      <c r="CL227" s="2" t="s">
        <v>202</v>
      </c>
      <c r="CM227" s="4"/>
      <c r="CN227" s="8"/>
      <c r="CO227" s="4">
        <v>1</v>
      </c>
      <c r="CP227" s="8">
        <v>85.05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359</v>
      </c>
      <c r="CV227" s="2" t="s">
        <v>1184</v>
      </c>
      <c r="CW227" s="2" t="s">
        <v>214</v>
      </c>
      <c r="CX227" s="2" t="s">
        <v>202</v>
      </c>
      <c r="CY227" s="4"/>
      <c r="CZ227" s="8"/>
      <c r="DA227" s="4">
        <v>1</v>
      </c>
      <c r="DB227" s="8">
        <v>78.75</v>
      </c>
      <c r="DC227" s="7">
        <v>-1</v>
      </c>
      <c r="DD227" s="7">
        <v>-1</v>
      </c>
      <c r="DE227" s="2" t="s">
        <v>212</v>
      </c>
      <c r="DF227" s="2" t="s">
        <v>199</v>
      </c>
      <c r="DG227" s="2" t="s">
        <v>1137</v>
      </c>
      <c r="DH227" s="2" t="s">
        <v>784</v>
      </c>
      <c r="DI227" s="2" t="s">
        <v>214</v>
      </c>
      <c r="DJ227" s="2" t="s">
        <v>202</v>
      </c>
      <c r="DK227" s="4">
        <v>1</v>
      </c>
      <c r="DL227" s="8">
        <v>85.05</v>
      </c>
      <c r="DM227" s="4"/>
      <c r="DN227" s="8"/>
      <c r="DO227" s="7"/>
      <c r="DP227" s="7"/>
      <c r="DQ227" s="2" t="s">
        <v>212</v>
      </c>
      <c r="DR227" s="2" t="s">
        <v>199</v>
      </c>
      <c r="DS227" s="2" t="s">
        <v>770</v>
      </c>
      <c r="DT227" s="2" t="s">
        <v>359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1184</v>
      </c>
      <c r="EF227" s="2" t="s">
        <v>384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536</v>
      </c>
      <c r="ER227" s="2" t="s">
        <v>480</v>
      </c>
      <c r="ES227" s="2" t="s">
        <v>214</v>
      </c>
      <c r="ET227" s="2" t="s">
        <v>202</v>
      </c>
      <c r="EU227" s="4"/>
      <c r="EV227" s="8"/>
      <c r="EW227" s="4">
        <v>1</v>
      </c>
      <c r="EX227" s="8">
        <v>82.69</v>
      </c>
      <c r="EY227" s="7">
        <v>-1</v>
      </c>
      <c r="EZ227" s="7">
        <v>-1</v>
      </c>
      <c r="FA227" s="2" t="s">
        <v>212</v>
      </c>
      <c r="FB227" s="2" t="s">
        <v>199</v>
      </c>
      <c r="FC227" s="2" t="s">
        <v>1405</v>
      </c>
      <c r="FD227" s="2" t="s">
        <v>1310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363</v>
      </c>
      <c r="FP227" s="2" t="s">
        <v>785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1090</v>
      </c>
      <c r="GB227" s="2" t="s">
        <v>202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231</v>
      </c>
      <c r="GL227" s="2" t="s">
        <v>199</v>
      </c>
      <c r="GM227" s="2" t="s">
        <v>202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253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212</v>
      </c>
      <c r="HJ227" s="2" t="s">
        <v>199</v>
      </c>
      <c r="HK227" s="2" t="s">
        <v>1904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253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368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231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253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242</v>
      </c>
      <c r="JR227" s="2" t="s">
        <v>199</v>
      </c>
      <c r="JS227" s="2" t="s">
        <v>202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235</v>
      </c>
      <c r="KQ227" s="2" t="s">
        <v>373</v>
      </c>
      <c r="KR227" s="2" t="s">
        <v>202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235</v>
      </c>
      <c r="LC227" s="2" t="s">
        <v>408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253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231</v>
      </c>
      <c r="LZ227" s="2" t="s">
        <v>199</v>
      </c>
      <c r="MA227" s="2" t="s">
        <v>202</v>
      </c>
      <c r="MB227" s="2" t="s">
        <v>202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253</v>
      </c>
      <c r="ML227" s="2" t="s">
        <v>199</v>
      </c>
      <c r="MM227" s="2" t="s">
        <v>202</v>
      </c>
      <c r="MN227" s="2" t="s">
        <v>202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253</v>
      </c>
      <c r="MX227" s="2" t="s">
        <v>199</v>
      </c>
      <c r="MY227" s="2" t="s">
        <v>202</v>
      </c>
      <c r="MZ227" s="2" t="s">
        <v>202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212</v>
      </c>
      <c r="NJ227" s="2" t="s">
        <v>250</v>
      </c>
      <c r="NK227" s="2" t="s">
        <v>1137</v>
      </c>
      <c r="NL227" s="2" t="s">
        <v>754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253</v>
      </c>
      <c r="NV227" s="2" t="s">
        <v>199</v>
      </c>
      <c r="NW227" s="2" t="s">
        <v>202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253</v>
      </c>
      <c r="OH227" s="2" t="s">
        <v>199</v>
      </c>
      <c r="OI227" s="2" t="s">
        <v>202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199</v>
      </c>
      <c r="OU227" s="2" t="s">
        <v>254</v>
      </c>
      <c r="OV227" s="2" t="s">
        <v>202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242</v>
      </c>
      <c r="PF227" s="2" t="s">
        <v>199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202</v>
      </c>
      <c r="PR227" s="2" t="s">
        <v>202</v>
      </c>
      <c r="PS227" s="2" t="s">
        <v>202</v>
      </c>
      <c r="PT227" s="2" t="s">
        <v>202</v>
      </c>
      <c r="PU227" s="2" t="s">
        <v>202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253</v>
      </c>
      <c r="QD227" s="2" t="s">
        <v>199</v>
      </c>
      <c r="QE227" s="2" t="s">
        <v>202</v>
      </c>
      <c r="QF227" s="2" t="s">
        <v>202</v>
      </c>
      <c r="QG227" s="2" t="s">
        <v>214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202</v>
      </c>
      <c r="QP227" s="2" t="s">
        <v>202</v>
      </c>
      <c r="QQ227" s="2" t="s">
        <v>202</v>
      </c>
      <c r="QR227" s="2" t="s">
        <v>202</v>
      </c>
      <c r="QS227" s="2" t="s">
        <v>202</v>
      </c>
      <c r="QT227" s="2" t="s">
        <v>202</v>
      </c>
      <c r="QU227" s="4">
        <v>290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</row>
    <row r="228">
      <c r="A228" s="2" t="s">
        <v>2480</v>
      </c>
      <c r="B228" s="2" t="s">
        <v>191</v>
      </c>
      <c r="C228" s="2" t="s">
        <v>192</v>
      </c>
      <c r="D228" s="2" t="s">
        <v>2308</v>
      </c>
      <c r="E228" s="2" t="s">
        <v>2481</v>
      </c>
      <c r="F228" s="2" t="s">
        <v>2482</v>
      </c>
      <c r="G228" s="2" t="s">
        <v>2482</v>
      </c>
      <c r="H228" s="2" t="s">
        <v>2482</v>
      </c>
      <c r="I228" s="2" t="s">
        <v>2483</v>
      </c>
      <c r="J228" s="2" t="s">
        <v>1376</v>
      </c>
      <c r="K228" s="2" t="s">
        <v>1308</v>
      </c>
      <c r="L228" s="3">
        <v>73.5</v>
      </c>
      <c r="M228" s="3">
        <v>77.17</v>
      </c>
      <c r="N228" s="3">
        <v>149.99</v>
      </c>
      <c r="O228" s="2" t="s">
        <v>1109</v>
      </c>
      <c r="P228" s="2" t="s">
        <v>394</v>
      </c>
      <c r="Q228" s="2" t="s">
        <v>201</v>
      </c>
      <c r="R228" s="2" t="s">
        <v>202</v>
      </c>
      <c r="S228" s="2" t="s">
        <v>2484</v>
      </c>
      <c r="T228" s="2" t="s">
        <v>202</v>
      </c>
      <c r="U228" s="2" t="s">
        <v>202</v>
      </c>
      <c r="V228" s="2" t="s">
        <v>1579</v>
      </c>
      <c r="W228" s="2" t="s">
        <v>703</v>
      </c>
      <c r="X228" s="2" t="s">
        <v>2485</v>
      </c>
      <c r="Y228" s="2" t="s">
        <v>576</v>
      </c>
      <c r="Z228" s="4"/>
      <c r="AA228" s="4">
        <f>=ROUNDDOWN({0},0)</f>
      </c>
      <c r="AB228" s="5"/>
      <c r="AC228" s="2" t="s">
        <v>202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/>
      <c r="AQ228" s="8"/>
      <c r="AR228" s="4">
        <v>1</v>
      </c>
      <c r="AS228" s="8">
        <v>77.99</v>
      </c>
      <c r="AT228" s="7">
        <v>-1</v>
      </c>
      <c r="AU228" s="7">
        <v>-1</v>
      </c>
      <c r="AV228" s="4"/>
      <c r="AW228" s="8"/>
      <c r="AX228" s="4">
        <v>1</v>
      </c>
      <c r="AY228" s="8">
        <v>77.99</v>
      </c>
      <c r="AZ228" s="7">
        <v>-1</v>
      </c>
      <c r="BA228" s="7">
        <v>-1</v>
      </c>
      <c r="BB228" s="7"/>
      <c r="BC228" s="4" t="s">
        <v>202</v>
      </c>
      <c r="BD228" s="8" t="s">
        <v>202</v>
      </c>
      <c r="BE228" s="4">
        <v>1</v>
      </c>
      <c r="BF228" s="8">
        <v>77.99</v>
      </c>
      <c r="BG228" s="7" t="s">
        <v>202</v>
      </c>
      <c r="BH228" s="7" t="s">
        <v>202</v>
      </c>
      <c r="BI228" s="7"/>
      <c r="BJ228" s="4"/>
      <c r="BK228" s="8"/>
      <c r="BL228" s="2" t="s">
        <v>17</v>
      </c>
      <c r="BM228" s="7"/>
      <c r="BN228" s="7"/>
      <c r="BO228" s="4"/>
      <c r="BP228" s="8"/>
      <c r="BQ228" s="4"/>
      <c r="BR228" s="8"/>
      <c r="BS228" s="7"/>
      <c r="BT228" s="7"/>
      <c r="BU228" s="2" t="s">
        <v>212</v>
      </c>
      <c r="BV228" s="2" t="s">
        <v>235</v>
      </c>
      <c r="BW228" s="2" t="s">
        <v>202</v>
      </c>
      <c r="BX228" s="2" t="s">
        <v>2486</v>
      </c>
      <c r="BY228" s="2" t="s">
        <v>214</v>
      </c>
      <c r="BZ228" s="2" t="s">
        <v>202</v>
      </c>
      <c r="CA228" s="4"/>
      <c r="CB228" s="8"/>
      <c r="CC228" s="4">
        <v>1</v>
      </c>
      <c r="CD228" s="8">
        <v>77.99</v>
      </c>
      <c r="CE228" s="7">
        <v>-1</v>
      </c>
      <c r="CF228" s="7">
        <v>-1</v>
      </c>
      <c r="CG228" s="2" t="s">
        <v>212</v>
      </c>
      <c r="CH228" s="2" t="s">
        <v>235</v>
      </c>
      <c r="CI228" s="2" t="s">
        <v>284</v>
      </c>
      <c r="CJ228" s="2" t="s">
        <v>285</v>
      </c>
      <c r="CK228" s="2" t="s">
        <v>509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235</v>
      </c>
      <c r="CU228" s="2" t="s">
        <v>435</v>
      </c>
      <c r="CV228" s="2" t="s">
        <v>1367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235</v>
      </c>
      <c r="DG228" s="2" t="s">
        <v>585</v>
      </c>
      <c r="DH228" s="2" t="s">
        <v>2487</v>
      </c>
      <c r="DI228" s="2" t="s">
        <v>509</v>
      </c>
      <c r="DJ228" s="2" t="s">
        <v>202</v>
      </c>
      <c r="DK228" s="4"/>
      <c r="DL228" s="8"/>
      <c r="DM228" s="4"/>
      <c r="DN228" s="8"/>
      <c r="DO228" s="7"/>
      <c r="DP228" s="7"/>
      <c r="DQ228" s="2" t="s">
        <v>212</v>
      </c>
      <c r="DR228" s="2" t="s">
        <v>235</v>
      </c>
      <c r="DS228" s="2" t="s">
        <v>585</v>
      </c>
      <c r="DT228" s="2" t="s">
        <v>1353</v>
      </c>
      <c r="DU228" s="2" t="s">
        <v>214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212</v>
      </c>
      <c r="ED228" s="2" t="s">
        <v>235</v>
      </c>
      <c r="EE228" s="2" t="s">
        <v>585</v>
      </c>
      <c r="EF228" s="2" t="s">
        <v>2158</v>
      </c>
      <c r="EG228" s="2" t="s">
        <v>214</v>
      </c>
      <c r="EH228" s="2" t="s">
        <v>202</v>
      </c>
      <c r="EI228" s="4"/>
      <c r="EJ228" s="8"/>
      <c r="EK228" s="4"/>
      <c r="EL228" s="8"/>
      <c r="EM228" s="7"/>
      <c r="EN228" s="7"/>
      <c r="EO228" s="2" t="s">
        <v>212</v>
      </c>
      <c r="EP228" s="2" t="s">
        <v>235</v>
      </c>
      <c r="EQ228" s="2" t="s">
        <v>585</v>
      </c>
      <c r="ER228" s="2" t="s">
        <v>1353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235</v>
      </c>
      <c r="FC228" s="2" t="s">
        <v>585</v>
      </c>
      <c r="FD228" s="2" t="s">
        <v>1353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235</v>
      </c>
      <c r="FO228" s="2" t="s">
        <v>296</v>
      </c>
      <c r="FP228" s="2" t="s">
        <v>2107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404</v>
      </c>
      <c r="FZ228" s="2" t="s">
        <v>235</v>
      </c>
      <c r="GA228" s="2" t="s">
        <v>202</v>
      </c>
      <c r="GB228" s="2" t="s">
        <v>202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253</v>
      </c>
      <c r="GL228" s="2" t="s">
        <v>235</v>
      </c>
      <c r="GM228" s="2" t="s">
        <v>202</v>
      </c>
      <c r="GN228" s="2" t="s">
        <v>202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253</v>
      </c>
      <c r="GX228" s="2" t="s">
        <v>235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235</v>
      </c>
      <c r="HK228" s="2" t="s">
        <v>585</v>
      </c>
      <c r="HL228" s="2" t="s">
        <v>2178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404</v>
      </c>
      <c r="HV228" s="2" t="s">
        <v>235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235</v>
      </c>
      <c r="II228" s="2" t="s">
        <v>238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212</v>
      </c>
      <c r="IT228" s="2" t="s">
        <v>235</v>
      </c>
      <c r="IU228" s="2" t="s">
        <v>2320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253</v>
      </c>
      <c r="JF228" s="2" t="s">
        <v>235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242</v>
      </c>
      <c r="JR228" s="2" t="s">
        <v>235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202</v>
      </c>
      <c r="KE228" s="2" t="s">
        <v>202</v>
      </c>
      <c r="KF228" s="2" t="s">
        <v>202</v>
      </c>
      <c r="KG228" s="2" t="s">
        <v>202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212</v>
      </c>
      <c r="KP228" s="2" t="s">
        <v>235</v>
      </c>
      <c r="KQ228" s="2" t="s">
        <v>481</v>
      </c>
      <c r="KR228" s="2" t="s">
        <v>749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253</v>
      </c>
      <c r="LB228" s="2" t="s">
        <v>235</v>
      </c>
      <c r="LC228" s="2" t="s">
        <v>202</v>
      </c>
      <c r="LD228" s="2" t="s">
        <v>202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235</v>
      </c>
      <c r="LO228" s="2" t="s">
        <v>643</v>
      </c>
      <c r="LP228" s="2" t="s">
        <v>416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1055</v>
      </c>
      <c r="LZ228" s="2" t="s">
        <v>235</v>
      </c>
      <c r="MA228" s="2" t="s">
        <v>1361</v>
      </c>
      <c r="MB228" s="2" t="s">
        <v>2346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231</v>
      </c>
      <c r="ML228" s="2" t="s">
        <v>235</v>
      </c>
      <c r="MM228" s="2" t="s">
        <v>202</v>
      </c>
      <c r="MN228" s="2" t="s">
        <v>202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253</v>
      </c>
      <c r="MX228" s="2" t="s">
        <v>235</v>
      </c>
      <c r="MY228" s="2" t="s">
        <v>202</v>
      </c>
      <c r="MZ228" s="2" t="s">
        <v>202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212</v>
      </c>
      <c r="NJ228" s="2" t="s">
        <v>235</v>
      </c>
      <c r="NK228" s="2" t="s">
        <v>646</v>
      </c>
      <c r="NL228" s="2" t="s">
        <v>1356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202</v>
      </c>
      <c r="NV228" s="2" t="s">
        <v>202</v>
      </c>
      <c r="NW228" s="2" t="s">
        <v>202</v>
      </c>
      <c r="NX228" s="2" t="s">
        <v>202</v>
      </c>
      <c r="NY228" s="2" t="s">
        <v>202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253</v>
      </c>
      <c r="OH228" s="2" t="s">
        <v>235</v>
      </c>
      <c r="OI228" s="2" t="s">
        <v>202</v>
      </c>
      <c r="OJ228" s="2" t="s">
        <v>202</v>
      </c>
      <c r="OK228" s="2" t="s">
        <v>214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202</v>
      </c>
      <c r="OT228" s="2" t="s">
        <v>202</v>
      </c>
      <c r="OU228" s="2" t="s">
        <v>202</v>
      </c>
      <c r="OV228" s="2" t="s">
        <v>202</v>
      </c>
      <c r="OW228" s="2" t="s">
        <v>202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202</v>
      </c>
      <c r="PF228" s="2" t="s">
        <v>202</v>
      </c>
      <c r="PG228" s="2" t="s">
        <v>202</v>
      </c>
      <c r="PH228" s="2" t="s">
        <v>202</v>
      </c>
      <c r="PI228" s="2" t="s">
        <v>202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212</v>
      </c>
      <c r="PR228" s="2" t="s">
        <v>235</v>
      </c>
      <c r="PS228" s="2" t="s">
        <v>602</v>
      </c>
      <c r="PT228" s="2" t="s">
        <v>470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231</v>
      </c>
      <c r="QP228" s="2" t="s">
        <v>235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2488</v>
      </c>
      <c r="B229" s="2" t="s">
        <v>191</v>
      </c>
      <c r="C229" s="2" t="s">
        <v>192</v>
      </c>
      <c r="D229" s="2" t="s">
        <v>2308</v>
      </c>
      <c r="E229" s="2" t="s">
        <v>2481</v>
      </c>
      <c r="F229" s="2" t="s">
        <v>2482</v>
      </c>
      <c r="G229" s="2" t="s">
        <v>2482</v>
      </c>
      <c r="H229" s="2" t="s">
        <v>2482</v>
      </c>
      <c r="I229" s="2" t="s">
        <v>2483</v>
      </c>
      <c r="J229" s="2" t="s">
        <v>1376</v>
      </c>
      <c r="K229" s="2" t="s">
        <v>2489</v>
      </c>
      <c r="L229" s="3">
        <v>72</v>
      </c>
      <c r="M229" s="3">
        <v>75.6</v>
      </c>
      <c r="N229" s="3">
        <v>149.99</v>
      </c>
      <c r="O229" s="2" t="s">
        <v>1644</v>
      </c>
      <c r="P229" s="2" t="s">
        <v>394</v>
      </c>
      <c r="Q229" s="2" t="s">
        <v>201</v>
      </c>
      <c r="R229" s="2" t="s">
        <v>202</v>
      </c>
      <c r="S229" s="2" t="s">
        <v>2490</v>
      </c>
      <c r="T229" s="2" t="s">
        <v>202</v>
      </c>
      <c r="U229" s="2" t="s">
        <v>202</v>
      </c>
      <c r="V229" s="2" t="s">
        <v>1579</v>
      </c>
      <c r="W229" s="2" t="s">
        <v>703</v>
      </c>
      <c r="X229" s="2" t="s">
        <v>2485</v>
      </c>
      <c r="Y229" s="2" t="s">
        <v>2491</v>
      </c>
      <c r="Z229" s="4"/>
      <c r="AA229" s="4">
        <f>=ROUNDDOWN({0},0)</f>
      </c>
      <c r="AB229" s="5"/>
      <c r="AC229" s="2" t="s">
        <v>202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/>
      <c r="BJ229" s="4"/>
      <c r="BK229" s="8"/>
      <c r="BL229" s="2" t="s">
        <v>202</v>
      </c>
      <c r="BM229" s="7"/>
      <c r="BN229" s="7"/>
      <c r="BO229" s="4"/>
      <c r="BP229" s="8"/>
      <c r="BQ229" s="4"/>
      <c r="BR229" s="8"/>
      <c r="BS229" s="7"/>
      <c r="BT229" s="7"/>
      <c r="BU229" s="2" t="s">
        <v>253</v>
      </c>
      <c r="BV229" s="2" t="s">
        <v>235</v>
      </c>
      <c r="BW229" s="2" t="s">
        <v>202</v>
      </c>
      <c r="BX229" s="2" t="s">
        <v>202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404</v>
      </c>
      <c r="CH229" s="2" t="s">
        <v>235</v>
      </c>
      <c r="CI229" s="2" t="s">
        <v>202</v>
      </c>
      <c r="CJ229" s="2" t="s">
        <v>202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253</v>
      </c>
      <c r="CT229" s="2" t="s">
        <v>235</v>
      </c>
      <c r="CU229" s="2" t="s">
        <v>202</v>
      </c>
      <c r="CV229" s="2" t="s">
        <v>202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235</v>
      </c>
      <c r="DG229" s="2" t="s">
        <v>585</v>
      </c>
      <c r="DH229" s="2" t="s">
        <v>2492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235</v>
      </c>
      <c r="DS229" s="2" t="s">
        <v>585</v>
      </c>
      <c r="DT229" s="2" t="s">
        <v>1818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235</v>
      </c>
      <c r="EE229" s="2" t="s">
        <v>585</v>
      </c>
      <c r="EF229" s="2" t="s">
        <v>2493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235</v>
      </c>
      <c r="EQ229" s="2" t="s">
        <v>585</v>
      </c>
      <c r="ER229" s="2" t="s">
        <v>2494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235</v>
      </c>
      <c r="FC229" s="2" t="s">
        <v>585</v>
      </c>
      <c r="FD229" s="2" t="s">
        <v>628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242</v>
      </c>
      <c r="FN229" s="2" t="s">
        <v>235</v>
      </c>
      <c r="FO229" s="2" t="s">
        <v>202</v>
      </c>
      <c r="FP229" s="2" t="s">
        <v>202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202</v>
      </c>
      <c r="FZ229" s="2" t="s">
        <v>202</v>
      </c>
      <c r="GA229" s="2" t="s">
        <v>202</v>
      </c>
      <c r="GB229" s="2" t="s">
        <v>202</v>
      </c>
      <c r="GC229" s="2" t="s">
        <v>202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253</v>
      </c>
      <c r="GL229" s="2" t="s">
        <v>199</v>
      </c>
      <c r="GM229" s="2" t="s">
        <v>202</v>
      </c>
      <c r="GN229" s="2" t="s">
        <v>202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242</v>
      </c>
      <c r="GX229" s="2" t="s">
        <v>235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212</v>
      </c>
      <c r="HJ229" s="2" t="s">
        <v>235</v>
      </c>
      <c r="HK229" s="2" t="s">
        <v>585</v>
      </c>
      <c r="HL229" s="2" t="s">
        <v>2167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202</v>
      </c>
      <c r="HW229" s="2" t="s">
        <v>202</v>
      </c>
      <c r="HX229" s="2" t="s">
        <v>202</v>
      </c>
      <c r="HY229" s="2" t="s">
        <v>202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202</v>
      </c>
      <c r="IH229" s="2" t="s">
        <v>202</v>
      </c>
      <c r="II229" s="2" t="s">
        <v>202</v>
      </c>
      <c r="IJ229" s="2" t="s">
        <v>202</v>
      </c>
      <c r="IK229" s="2" t="s">
        <v>202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202</v>
      </c>
      <c r="IT229" s="2" t="s">
        <v>202</v>
      </c>
      <c r="IU229" s="2" t="s">
        <v>202</v>
      </c>
      <c r="IV229" s="2" t="s">
        <v>202</v>
      </c>
      <c r="IW229" s="2" t="s">
        <v>202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202</v>
      </c>
      <c r="JF229" s="2" t="s">
        <v>202</v>
      </c>
      <c r="JG229" s="2" t="s">
        <v>202</v>
      </c>
      <c r="JH229" s="2" t="s">
        <v>202</v>
      </c>
      <c r="JI229" s="2" t="s">
        <v>202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242</v>
      </c>
      <c r="JR229" s="2" t="s">
        <v>235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202</v>
      </c>
      <c r="KD229" s="2" t="s">
        <v>202</v>
      </c>
      <c r="KE229" s="2" t="s">
        <v>202</v>
      </c>
      <c r="KF229" s="2" t="s">
        <v>202</v>
      </c>
      <c r="KG229" s="2" t="s">
        <v>202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212</v>
      </c>
      <c r="KP229" s="2" t="s">
        <v>235</v>
      </c>
      <c r="KQ229" s="2" t="s">
        <v>2495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253</v>
      </c>
      <c r="LB229" s="2" t="s">
        <v>235</v>
      </c>
      <c r="LC229" s="2" t="s">
        <v>202</v>
      </c>
      <c r="LD229" s="2" t="s">
        <v>202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212</v>
      </c>
      <c r="LN229" s="2" t="s">
        <v>235</v>
      </c>
      <c r="LO229" s="2" t="s">
        <v>643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235</v>
      </c>
      <c r="MA229" s="2" t="s">
        <v>1361</v>
      </c>
      <c r="MB229" s="2" t="s">
        <v>202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231</v>
      </c>
      <c r="ML229" s="2" t="s">
        <v>235</v>
      </c>
      <c r="MM229" s="2" t="s">
        <v>202</v>
      </c>
      <c r="MN229" s="2" t="s">
        <v>202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253</v>
      </c>
      <c r="MX229" s="2" t="s">
        <v>235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212</v>
      </c>
      <c r="NJ229" s="2" t="s">
        <v>235</v>
      </c>
      <c r="NK229" s="2" t="s">
        <v>646</v>
      </c>
      <c r="NL229" s="2" t="s">
        <v>678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202</v>
      </c>
      <c r="NV229" s="2" t="s">
        <v>202</v>
      </c>
      <c r="NW229" s="2" t="s">
        <v>202</v>
      </c>
      <c r="NX229" s="2" t="s">
        <v>202</v>
      </c>
      <c r="NY229" s="2" t="s">
        <v>202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253</v>
      </c>
      <c r="OH229" s="2" t="s">
        <v>235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202</v>
      </c>
      <c r="OT229" s="2" t="s">
        <v>202</v>
      </c>
      <c r="OU229" s="2" t="s">
        <v>202</v>
      </c>
      <c r="OV229" s="2" t="s">
        <v>202</v>
      </c>
      <c r="OW229" s="2" t="s">
        <v>202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202</v>
      </c>
      <c r="PF229" s="2" t="s">
        <v>202</v>
      </c>
      <c r="PG229" s="2" t="s">
        <v>202</v>
      </c>
      <c r="PH229" s="2" t="s">
        <v>202</v>
      </c>
      <c r="PI229" s="2" t="s">
        <v>202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212</v>
      </c>
      <c r="PR229" s="2" t="s">
        <v>235</v>
      </c>
      <c r="PS229" s="2" t="s">
        <v>602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253</v>
      </c>
      <c r="QP229" s="2" t="s">
        <v>235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2496</v>
      </c>
      <c r="B230" s="2" t="s">
        <v>191</v>
      </c>
      <c r="C230" s="2" t="s">
        <v>192</v>
      </c>
      <c r="D230" s="2" t="s">
        <v>2497</v>
      </c>
      <c r="E230" s="2" t="s">
        <v>2498</v>
      </c>
      <c r="F230" s="2" t="s">
        <v>2499</v>
      </c>
      <c r="G230" s="2" t="s">
        <v>2499</v>
      </c>
      <c r="H230" s="2" t="s">
        <v>2499</v>
      </c>
      <c r="I230" s="2" t="s">
        <v>2500</v>
      </c>
      <c r="J230" s="2" t="s">
        <v>2501</v>
      </c>
      <c r="K230" s="2" t="s">
        <v>1450</v>
      </c>
      <c r="L230" s="3">
        <v>14.85</v>
      </c>
      <c r="M230" s="3">
        <v>15.59</v>
      </c>
      <c r="N230" s="3">
        <v>32.99</v>
      </c>
      <c r="O230" s="2" t="s">
        <v>199</v>
      </c>
      <c r="P230" s="2" t="s">
        <v>427</v>
      </c>
      <c r="Q230" s="2" t="s">
        <v>201</v>
      </c>
      <c r="R230" s="2" t="s">
        <v>202</v>
      </c>
      <c r="S230" s="2" t="s">
        <v>2502</v>
      </c>
      <c r="T230" s="2" t="s">
        <v>202</v>
      </c>
      <c r="U230" s="2" t="s">
        <v>202</v>
      </c>
      <c r="V230" s="2" t="s">
        <v>701</v>
      </c>
      <c r="W230" s="2" t="s">
        <v>703</v>
      </c>
      <c r="X230" s="2" t="s">
        <v>430</v>
      </c>
      <c r="Y230" s="2" t="s">
        <v>576</v>
      </c>
      <c r="Z230" s="4">
        <v>585</v>
      </c>
      <c r="AA230" s="4">
        <f>=ROUNDDOWN(15,0)</f>
      </c>
      <c r="AB230" s="5">
        <v>39</v>
      </c>
      <c r="AC230" s="2" t="s">
        <v>2446</v>
      </c>
      <c r="AD230" s="4">
        <v>1000</v>
      </c>
      <c r="AE230" s="4">
        <v>1000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46</v>
      </c>
      <c r="AQ230" s="8">
        <v>727.62</v>
      </c>
      <c r="AR230" s="4">
        <v>27</v>
      </c>
      <c r="AS230" s="8">
        <v>415.74</v>
      </c>
      <c r="AT230" s="7">
        <v>0.7037</v>
      </c>
      <c r="AU230" s="7">
        <v>0.7502</v>
      </c>
      <c r="AV230" s="4">
        <v>46</v>
      </c>
      <c r="AW230" s="8">
        <v>727.62</v>
      </c>
      <c r="AX230" s="4">
        <v>27</v>
      </c>
      <c r="AY230" s="8">
        <v>415.74</v>
      </c>
      <c r="AZ230" s="7">
        <v>0.7037</v>
      </c>
      <c r="BA230" s="7">
        <v>0.7502</v>
      </c>
      <c r="BB230" s="7">
        <v>1</v>
      </c>
      <c r="BC230" s="4">
        <v>180</v>
      </c>
      <c r="BD230" s="8">
        <v>2817.53</v>
      </c>
      <c r="BE230" s="4">
        <v>198</v>
      </c>
      <c r="BF230" s="8">
        <v>3046.96</v>
      </c>
      <c r="BG230" s="7">
        <v>-0.0909</v>
      </c>
      <c r="BH230" s="7">
        <v>-0.0753</v>
      </c>
      <c r="BI230" s="7">
        <v>0.2582</v>
      </c>
      <c r="BJ230" s="4">
        <v>46</v>
      </c>
      <c r="BK230" s="8">
        <v>727.62</v>
      </c>
      <c r="BL230" s="2" t="s">
        <v>2503</v>
      </c>
      <c r="BM230" s="7">
        <v>1</v>
      </c>
      <c r="BN230" s="7">
        <v>1</v>
      </c>
      <c r="BO230" s="4">
        <v>22</v>
      </c>
      <c r="BP230" s="8">
        <v>344.74</v>
      </c>
      <c r="BQ230" s="4">
        <v>6</v>
      </c>
      <c r="BR230" s="8">
        <v>94.02</v>
      </c>
      <c r="BS230" s="7">
        <v>2.6667</v>
      </c>
      <c r="BT230" s="7">
        <v>2.6667</v>
      </c>
      <c r="BU230" s="2" t="s">
        <v>212</v>
      </c>
      <c r="BV230" s="2" t="s">
        <v>199</v>
      </c>
      <c r="BW230" s="2" t="s">
        <v>202</v>
      </c>
      <c r="BX230" s="2" t="s">
        <v>2227</v>
      </c>
      <c r="BY230" s="2" t="s">
        <v>214</v>
      </c>
      <c r="BZ230" s="2" t="s">
        <v>202</v>
      </c>
      <c r="CA230" s="4">
        <v>5</v>
      </c>
      <c r="CB230" s="8">
        <v>72</v>
      </c>
      <c r="CC230" s="4">
        <v>4</v>
      </c>
      <c r="CD230" s="8">
        <v>57.6</v>
      </c>
      <c r="CE230" s="7">
        <v>0.25</v>
      </c>
      <c r="CF230" s="7">
        <v>0.25</v>
      </c>
      <c r="CG230" s="2" t="s">
        <v>212</v>
      </c>
      <c r="CH230" s="2" t="s">
        <v>199</v>
      </c>
      <c r="CI230" s="2" t="s">
        <v>2504</v>
      </c>
      <c r="CJ230" s="2" t="s">
        <v>2057</v>
      </c>
      <c r="CK230" s="2" t="s">
        <v>214</v>
      </c>
      <c r="CL230" s="2" t="s">
        <v>202</v>
      </c>
      <c r="CM230" s="4">
        <v>5</v>
      </c>
      <c r="CN230" s="8">
        <v>82.3</v>
      </c>
      <c r="CO230" s="4">
        <v>2</v>
      </c>
      <c r="CP230" s="8">
        <v>32.92</v>
      </c>
      <c r="CQ230" s="7">
        <v>1.5</v>
      </c>
      <c r="CR230" s="7">
        <v>1.5</v>
      </c>
      <c r="CS230" s="2" t="s">
        <v>212</v>
      </c>
      <c r="CT230" s="2" t="s">
        <v>199</v>
      </c>
      <c r="CU230" s="2" t="s">
        <v>435</v>
      </c>
      <c r="CV230" s="2" t="s">
        <v>296</v>
      </c>
      <c r="CW230" s="2" t="s">
        <v>214</v>
      </c>
      <c r="CX230" s="2" t="s">
        <v>202</v>
      </c>
      <c r="CY230" s="4"/>
      <c r="CZ230" s="8"/>
      <c r="DA230" s="4">
        <v>2</v>
      </c>
      <c r="DB230" s="8">
        <v>28.66</v>
      </c>
      <c r="DC230" s="7">
        <v>-1</v>
      </c>
      <c r="DD230" s="7">
        <v>-1</v>
      </c>
      <c r="DE230" s="2" t="s">
        <v>212</v>
      </c>
      <c r="DF230" s="2" t="s">
        <v>199</v>
      </c>
      <c r="DG230" s="2" t="s">
        <v>585</v>
      </c>
      <c r="DH230" s="2" t="s">
        <v>2455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585</v>
      </c>
      <c r="DT230" s="2" t="s">
        <v>1569</v>
      </c>
      <c r="DU230" s="2" t="s">
        <v>214</v>
      </c>
      <c r="DV230" s="2" t="s">
        <v>202</v>
      </c>
      <c r="DW230" s="4">
        <v>14</v>
      </c>
      <c r="DX230" s="8">
        <v>228.58</v>
      </c>
      <c r="DY230" s="4">
        <v>13</v>
      </c>
      <c r="DZ230" s="8">
        <v>202.54</v>
      </c>
      <c r="EA230" s="7">
        <v>0.0769</v>
      </c>
      <c r="EB230" s="7">
        <v>0.1286</v>
      </c>
      <c r="EC230" s="2" t="s">
        <v>212</v>
      </c>
      <c r="ED230" s="2" t="s">
        <v>199</v>
      </c>
      <c r="EE230" s="2" t="s">
        <v>585</v>
      </c>
      <c r="EF230" s="2" t="s">
        <v>2225</v>
      </c>
      <c r="EG230" s="2" t="s">
        <v>214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212</v>
      </c>
      <c r="EP230" s="2" t="s">
        <v>199</v>
      </c>
      <c r="EQ230" s="2" t="s">
        <v>585</v>
      </c>
      <c r="ER230" s="2" t="s">
        <v>1566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404</v>
      </c>
      <c r="FB230" s="2" t="s">
        <v>235</v>
      </c>
      <c r="FC230" s="2" t="s">
        <v>585</v>
      </c>
      <c r="FD230" s="2" t="s">
        <v>1495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296</v>
      </c>
      <c r="FP230" s="2" t="s">
        <v>2505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253</v>
      </c>
      <c r="FZ230" s="2" t="s">
        <v>199</v>
      </c>
      <c r="GA230" s="2" t="s">
        <v>202</v>
      </c>
      <c r="GB230" s="2" t="s">
        <v>202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1383</v>
      </c>
      <c r="GN230" s="2" t="s">
        <v>2289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253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585</v>
      </c>
      <c r="HL230" s="2" t="s">
        <v>1567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199</v>
      </c>
      <c r="HW230" s="2" t="s">
        <v>1735</v>
      </c>
      <c r="HX230" s="2" t="s">
        <v>342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238</v>
      </c>
      <c r="IJ230" s="2" t="s">
        <v>269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212</v>
      </c>
      <c r="IT230" s="2" t="s">
        <v>199</v>
      </c>
      <c r="IU230" s="2" t="s">
        <v>594</v>
      </c>
      <c r="IV230" s="2" t="s">
        <v>933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253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242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212</v>
      </c>
      <c r="KP230" s="2" t="s">
        <v>235</v>
      </c>
      <c r="KQ230" s="2" t="s">
        <v>1464</v>
      </c>
      <c r="KR230" s="2" t="s">
        <v>2506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212</v>
      </c>
      <c r="LB230" s="2" t="s">
        <v>235</v>
      </c>
      <c r="LC230" s="2" t="s">
        <v>1881</v>
      </c>
      <c r="LD230" s="2" t="s">
        <v>397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212</v>
      </c>
      <c r="LN230" s="2" t="s">
        <v>199</v>
      </c>
      <c r="LO230" s="2" t="s">
        <v>643</v>
      </c>
      <c r="LP230" s="2" t="s">
        <v>1628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199</v>
      </c>
      <c r="MA230" s="2" t="s">
        <v>1361</v>
      </c>
      <c r="MB230" s="2" t="s">
        <v>1050</v>
      </c>
      <c r="MC230" s="2" t="s">
        <v>214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231</v>
      </c>
      <c r="ML230" s="2" t="s">
        <v>199</v>
      </c>
      <c r="MM230" s="2" t="s">
        <v>202</v>
      </c>
      <c r="MN230" s="2" t="s">
        <v>202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253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212</v>
      </c>
      <c r="NJ230" s="2" t="s">
        <v>250</v>
      </c>
      <c r="NK230" s="2" t="s">
        <v>646</v>
      </c>
      <c r="NL230" s="2" t="s">
        <v>2507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202</v>
      </c>
      <c r="NV230" s="2" t="s">
        <v>202</v>
      </c>
      <c r="NW230" s="2" t="s">
        <v>202</v>
      </c>
      <c r="NX230" s="2" t="s">
        <v>202</v>
      </c>
      <c r="NY230" s="2" t="s">
        <v>202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231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212</v>
      </c>
      <c r="OT230" s="2" t="s">
        <v>199</v>
      </c>
      <c r="OU230" s="2" t="s">
        <v>254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202</v>
      </c>
      <c r="PF230" s="2" t="s">
        <v>202</v>
      </c>
      <c r="PG230" s="2" t="s">
        <v>202</v>
      </c>
      <c r="PH230" s="2" t="s">
        <v>202</v>
      </c>
      <c r="PI230" s="2" t="s">
        <v>202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212</v>
      </c>
      <c r="PR230" s="2" t="s">
        <v>235</v>
      </c>
      <c r="PS230" s="2" t="s">
        <v>1826</v>
      </c>
      <c r="PT230" s="2" t="s">
        <v>2290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212</v>
      </c>
      <c r="QP230" s="2" t="s">
        <v>235</v>
      </c>
      <c r="QQ230" s="2" t="s">
        <v>2504</v>
      </c>
      <c r="QR230" s="2" t="s">
        <v>1396</v>
      </c>
      <c r="QS230" s="2" t="s">
        <v>214</v>
      </c>
      <c r="QT230" s="2" t="s">
        <v>202</v>
      </c>
      <c r="QU230" s="4">
        <v>585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>
        <v>1000</v>
      </c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2508</v>
      </c>
      <c r="B231" s="2" t="s">
        <v>191</v>
      </c>
      <c r="C231" s="2" t="s">
        <v>192</v>
      </c>
      <c r="D231" s="2" t="s">
        <v>2497</v>
      </c>
      <c r="E231" s="2" t="s">
        <v>2498</v>
      </c>
      <c r="F231" s="2" t="s">
        <v>2499</v>
      </c>
      <c r="G231" s="2" t="s">
        <v>2499</v>
      </c>
      <c r="H231" s="2" t="s">
        <v>2499</v>
      </c>
      <c r="I231" s="2" t="s">
        <v>2500</v>
      </c>
      <c r="J231" s="2" t="s">
        <v>2501</v>
      </c>
      <c r="K231" s="2" t="s">
        <v>2398</v>
      </c>
      <c r="L231" s="3">
        <v>14.85</v>
      </c>
      <c r="M231" s="3">
        <v>15.59</v>
      </c>
      <c r="N231" s="3">
        <v>32.99</v>
      </c>
      <c r="O231" s="2" t="s">
        <v>199</v>
      </c>
      <c r="P231" s="2" t="s">
        <v>427</v>
      </c>
      <c r="Q231" s="2" t="s">
        <v>201</v>
      </c>
      <c r="R231" s="2" t="s">
        <v>202</v>
      </c>
      <c r="S231" s="2" t="s">
        <v>2509</v>
      </c>
      <c r="T231" s="2" t="s">
        <v>202</v>
      </c>
      <c r="U231" s="2" t="s">
        <v>202</v>
      </c>
      <c r="V231" s="2" t="s">
        <v>701</v>
      </c>
      <c r="W231" s="2" t="s">
        <v>703</v>
      </c>
      <c r="X231" s="2" t="s">
        <v>430</v>
      </c>
      <c r="Y231" s="2" t="s">
        <v>576</v>
      </c>
      <c r="Z231" s="4">
        <v>1133</v>
      </c>
      <c r="AA231" s="4">
        <f>=ROUNDDOWN(24.6304347826087,0)</f>
      </c>
      <c r="AB231" s="5">
        <v>46</v>
      </c>
      <c r="AC231" s="2" t="s">
        <v>1189</v>
      </c>
      <c r="AD231" s="4">
        <v>500</v>
      </c>
      <c r="AE231" s="4">
        <v>500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45</v>
      </c>
      <c r="AQ231" s="8">
        <v>703.36</v>
      </c>
      <c r="AR231" s="4">
        <v>23</v>
      </c>
      <c r="AS231" s="8">
        <v>359.18</v>
      </c>
      <c r="AT231" s="7">
        <v>0.9565</v>
      </c>
      <c r="AU231" s="7">
        <v>0.9582</v>
      </c>
      <c r="AV231" s="4">
        <v>45</v>
      </c>
      <c r="AW231" s="8">
        <v>703.36</v>
      </c>
      <c r="AX231" s="4">
        <v>23</v>
      </c>
      <c r="AY231" s="8">
        <v>359.18</v>
      </c>
      <c r="AZ231" s="7">
        <v>0.9565</v>
      </c>
      <c r="BA231" s="7">
        <v>0.9582</v>
      </c>
      <c r="BB231" s="7">
        <v>1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>
        <v>0.2496</v>
      </c>
      <c r="BJ231" s="4">
        <v>45</v>
      </c>
      <c r="BK231" s="8">
        <v>703.36</v>
      </c>
      <c r="BL231" s="2" t="s">
        <v>2510</v>
      </c>
      <c r="BM231" s="7">
        <v>1</v>
      </c>
      <c r="BN231" s="7">
        <v>1</v>
      </c>
      <c r="BO231" s="4">
        <v>32</v>
      </c>
      <c r="BP231" s="8">
        <v>501.44</v>
      </c>
      <c r="BQ231" s="4">
        <v>2</v>
      </c>
      <c r="BR231" s="8">
        <v>31.34</v>
      </c>
      <c r="BS231" s="7">
        <v>15</v>
      </c>
      <c r="BT231" s="7">
        <v>15</v>
      </c>
      <c r="BU231" s="2" t="s">
        <v>212</v>
      </c>
      <c r="BV231" s="2" t="s">
        <v>199</v>
      </c>
      <c r="BW231" s="2" t="s">
        <v>202</v>
      </c>
      <c r="BX231" s="2" t="s">
        <v>675</v>
      </c>
      <c r="BY231" s="2" t="s">
        <v>214</v>
      </c>
      <c r="BZ231" s="2" t="s">
        <v>202</v>
      </c>
      <c r="CA231" s="4">
        <v>5</v>
      </c>
      <c r="CB231" s="8">
        <v>72</v>
      </c>
      <c r="CC231" s="4">
        <v>5</v>
      </c>
      <c r="CD231" s="8">
        <v>72</v>
      </c>
      <c r="CE231" s="7"/>
      <c r="CF231" s="7"/>
      <c r="CG231" s="2" t="s">
        <v>212</v>
      </c>
      <c r="CH231" s="2" t="s">
        <v>199</v>
      </c>
      <c r="CI231" s="2" t="s">
        <v>1431</v>
      </c>
      <c r="CJ231" s="2" t="s">
        <v>1852</v>
      </c>
      <c r="CK231" s="2" t="s">
        <v>214</v>
      </c>
      <c r="CL231" s="2" t="s">
        <v>202</v>
      </c>
      <c r="CM231" s="4">
        <v>6</v>
      </c>
      <c r="CN231" s="8">
        <v>98.76</v>
      </c>
      <c r="CO231" s="4">
        <v>9</v>
      </c>
      <c r="CP231" s="8">
        <v>148.14</v>
      </c>
      <c r="CQ231" s="7">
        <v>-0.3333</v>
      </c>
      <c r="CR231" s="7">
        <v>-0.3333</v>
      </c>
      <c r="CS231" s="2" t="s">
        <v>212</v>
      </c>
      <c r="CT231" s="2" t="s">
        <v>199</v>
      </c>
      <c r="CU231" s="2" t="s">
        <v>435</v>
      </c>
      <c r="CV231" s="2" t="s">
        <v>436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212</v>
      </c>
      <c r="DF231" s="2" t="s">
        <v>199</v>
      </c>
      <c r="DG231" s="2" t="s">
        <v>2327</v>
      </c>
      <c r="DH231" s="2" t="s">
        <v>2511</v>
      </c>
      <c r="DI231" s="2" t="s">
        <v>214</v>
      </c>
      <c r="DJ231" s="2" t="s">
        <v>202</v>
      </c>
      <c r="DK231" s="4"/>
      <c r="DL231" s="8"/>
      <c r="DM231" s="4">
        <v>4</v>
      </c>
      <c r="DN231" s="8">
        <v>60.96</v>
      </c>
      <c r="DO231" s="7">
        <v>-1</v>
      </c>
      <c r="DP231" s="7">
        <v>-1</v>
      </c>
      <c r="DQ231" s="2" t="s">
        <v>212</v>
      </c>
      <c r="DR231" s="2" t="s">
        <v>199</v>
      </c>
      <c r="DS231" s="2" t="s">
        <v>585</v>
      </c>
      <c r="DT231" s="2" t="s">
        <v>2512</v>
      </c>
      <c r="DU231" s="2" t="s">
        <v>214</v>
      </c>
      <c r="DV231" s="2" t="s">
        <v>202</v>
      </c>
      <c r="DW231" s="4">
        <v>2</v>
      </c>
      <c r="DX231" s="8">
        <v>31.16</v>
      </c>
      <c r="DY231" s="4">
        <v>3</v>
      </c>
      <c r="DZ231" s="8">
        <v>46.74</v>
      </c>
      <c r="EA231" s="7">
        <v>-0.3333</v>
      </c>
      <c r="EB231" s="7">
        <v>-0.3333</v>
      </c>
      <c r="EC231" s="2" t="s">
        <v>212</v>
      </c>
      <c r="ED231" s="2" t="s">
        <v>199</v>
      </c>
      <c r="EE231" s="2" t="s">
        <v>585</v>
      </c>
      <c r="EF231" s="2" t="s">
        <v>1606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199</v>
      </c>
      <c r="EQ231" s="2" t="s">
        <v>587</v>
      </c>
      <c r="ER231" s="2" t="s">
        <v>1854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404</v>
      </c>
      <c r="FB231" s="2" t="s">
        <v>235</v>
      </c>
      <c r="FC231" s="2" t="s">
        <v>585</v>
      </c>
      <c r="FD231" s="2" t="s">
        <v>2113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212</v>
      </c>
      <c r="FN231" s="2" t="s">
        <v>199</v>
      </c>
      <c r="FO231" s="2" t="s">
        <v>296</v>
      </c>
      <c r="FP231" s="2" t="s">
        <v>2513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253</v>
      </c>
      <c r="FZ231" s="2" t="s">
        <v>199</v>
      </c>
      <c r="GA231" s="2" t="s">
        <v>202</v>
      </c>
      <c r="GB231" s="2" t="s">
        <v>202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199</v>
      </c>
      <c r="GM231" s="2" t="s">
        <v>1383</v>
      </c>
      <c r="GN231" s="2" t="s">
        <v>1710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253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212</v>
      </c>
      <c r="HJ231" s="2" t="s">
        <v>199</v>
      </c>
      <c r="HK231" s="2" t="s">
        <v>585</v>
      </c>
      <c r="HL231" s="2" t="s">
        <v>2514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212</v>
      </c>
      <c r="HV231" s="2" t="s">
        <v>199</v>
      </c>
      <c r="HW231" s="2" t="s">
        <v>302</v>
      </c>
      <c r="HX231" s="2" t="s">
        <v>1539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212</v>
      </c>
      <c r="IH231" s="2" t="s">
        <v>199</v>
      </c>
      <c r="II231" s="2" t="s">
        <v>238</v>
      </c>
      <c r="IJ231" s="2" t="s">
        <v>2420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212</v>
      </c>
      <c r="IT231" s="2" t="s">
        <v>199</v>
      </c>
      <c r="IU231" s="2" t="s">
        <v>594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253</v>
      </c>
      <c r="JF231" s="2" t="s">
        <v>199</v>
      </c>
      <c r="JG231" s="2" t="s">
        <v>202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242</v>
      </c>
      <c r="JR231" s="2" t="s">
        <v>199</v>
      </c>
      <c r="JS231" s="2" t="s">
        <v>202</v>
      </c>
      <c r="JT231" s="2" t="s">
        <v>202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212</v>
      </c>
      <c r="KP231" s="2" t="s">
        <v>235</v>
      </c>
      <c r="KQ231" s="2" t="s">
        <v>514</v>
      </c>
      <c r="KR231" s="2" t="s">
        <v>2515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404</v>
      </c>
      <c r="LB231" s="2" t="s">
        <v>199</v>
      </c>
      <c r="LC231" s="2" t="s">
        <v>202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212</v>
      </c>
      <c r="LN231" s="2" t="s">
        <v>199</v>
      </c>
      <c r="LO231" s="2" t="s">
        <v>643</v>
      </c>
      <c r="LP231" s="2" t="s">
        <v>1918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212</v>
      </c>
      <c r="LZ231" s="2" t="s">
        <v>199</v>
      </c>
      <c r="MA231" s="2" t="s">
        <v>1361</v>
      </c>
      <c r="MB231" s="2" t="s">
        <v>1006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231</v>
      </c>
      <c r="ML231" s="2" t="s">
        <v>199</v>
      </c>
      <c r="MM231" s="2" t="s">
        <v>202</v>
      </c>
      <c r="MN231" s="2" t="s">
        <v>202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253</v>
      </c>
      <c r="MX231" s="2" t="s">
        <v>199</v>
      </c>
      <c r="MY231" s="2" t="s">
        <v>202</v>
      </c>
      <c r="MZ231" s="2" t="s">
        <v>202</v>
      </c>
      <c r="NA231" s="2" t="s">
        <v>214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212</v>
      </c>
      <c r="NJ231" s="2" t="s">
        <v>250</v>
      </c>
      <c r="NK231" s="2" t="s">
        <v>646</v>
      </c>
      <c r="NL231" s="2" t="s">
        <v>2516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253</v>
      </c>
      <c r="OH231" s="2" t="s">
        <v>199</v>
      </c>
      <c r="OI231" s="2" t="s">
        <v>202</v>
      </c>
      <c r="OJ231" s="2" t="s">
        <v>202</v>
      </c>
      <c r="OK231" s="2" t="s">
        <v>214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199</v>
      </c>
      <c r="OU231" s="2" t="s">
        <v>254</v>
      </c>
      <c r="OV231" s="2" t="s">
        <v>202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212</v>
      </c>
      <c r="PR231" s="2" t="s">
        <v>235</v>
      </c>
      <c r="PS231" s="2" t="s">
        <v>1849</v>
      </c>
      <c r="PT231" s="2" t="s">
        <v>2517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404</v>
      </c>
      <c r="QP231" s="2" t="s">
        <v>235</v>
      </c>
      <c r="QQ231" s="2" t="s">
        <v>202</v>
      </c>
      <c r="QR231" s="2" t="s">
        <v>202</v>
      </c>
      <c r="QS231" s="2" t="s">
        <v>214</v>
      </c>
      <c r="QT231" s="2" t="s">
        <v>202</v>
      </c>
      <c r="QU231" s="4">
        <v>1133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>
        <v>500</v>
      </c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2518</v>
      </c>
      <c r="B232" s="2" t="s">
        <v>191</v>
      </c>
      <c r="C232" s="2" t="s">
        <v>192</v>
      </c>
      <c r="D232" s="2" t="s">
        <v>2497</v>
      </c>
      <c r="E232" s="2" t="s">
        <v>2498</v>
      </c>
      <c r="F232" s="2" t="s">
        <v>2499</v>
      </c>
      <c r="G232" s="2" t="s">
        <v>2499</v>
      </c>
      <c r="H232" s="2" t="s">
        <v>2499</v>
      </c>
      <c r="I232" s="2" t="s">
        <v>2500</v>
      </c>
      <c r="J232" s="2" t="s">
        <v>2501</v>
      </c>
      <c r="K232" s="2" t="s">
        <v>621</v>
      </c>
      <c r="L232" s="3">
        <v>14.85</v>
      </c>
      <c r="M232" s="3">
        <v>15.59</v>
      </c>
      <c r="N232" s="3">
        <v>32.99</v>
      </c>
      <c r="O232" s="2" t="s">
        <v>199</v>
      </c>
      <c r="P232" s="2" t="s">
        <v>427</v>
      </c>
      <c r="Q232" s="2" t="s">
        <v>201</v>
      </c>
      <c r="R232" s="2" t="s">
        <v>202</v>
      </c>
      <c r="S232" s="2" t="s">
        <v>2519</v>
      </c>
      <c r="T232" s="2" t="s">
        <v>204</v>
      </c>
      <c r="U232" s="2" t="s">
        <v>2520</v>
      </c>
      <c r="V232" s="2" t="s">
        <v>701</v>
      </c>
      <c r="W232" s="2" t="s">
        <v>703</v>
      </c>
      <c r="X232" s="2" t="s">
        <v>430</v>
      </c>
      <c r="Y232" s="2" t="s">
        <v>819</v>
      </c>
      <c r="Z232" s="4">
        <v>944</v>
      </c>
      <c r="AA232" s="4">
        <f>=ROUNDDOWN(17.4814814814815,0)</f>
      </c>
      <c r="AB232" s="5">
        <v>54</v>
      </c>
      <c r="AC232" s="2" t="s">
        <v>771</v>
      </c>
      <c r="AD232" s="4">
        <v>300</v>
      </c>
      <c r="AE232" s="4">
        <v>850</v>
      </c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39</v>
      </c>
      <c r="AQ232" s="8">
        <v>625.72</v>
      </c>
      <c r="AR232" s="4">
        <v>36</v>
      </c>
      <c r="AS232" s="8">
        <v>552.28</v>
      </c>
      <c r="AT232" s="7">
        <v>0.0833</v>
      </c>
      <c r="AU232" s="7">
        <v>0.133</v>
      </c>
      <c r="AV232" s="4">
        <v>39</v>
      </c>
      <c r="AW232" s="8">
        <v>625.72</v>
      </c>
      <c r="AX232" s="4">
        <v>36</v>
      </c>
      <c r="AY232" s="8">
        <v>552.28</v>
      </c>
      <c r="AZ232" s="7">
        <v>0.0833</v>
      </c>
      <c r="BA232" s="7">
        <v>0.133</v>
      </c>
      <c r="BB232" s="7">
        <v>1</v>
      </c>
      <c r="BC232" s="4" t="s">
        <v>202</v>
      </c>
      <c r="BD232" s="8" t="s">
        <v>202</v>
      </c>
      <c r="BE232" s="4" t="s">
        <v>202</v>
      </c>
      <c r="BF232" s="8" t="s">
        <v>202</v>
      </c>
      <c r="BG232" s="7" t="s">
        <v>202</v>
      </c>
      <c r="BH232" s="7" t="s">
        <v>202</v>
      </c>
      <c r="BI232" s="7">
        <v>0.2221</v>
      </c>
      <c r="BJ232" s="4">
        <v>39</v>
      </c>
      <c r="BK232" s="8">
        <v>625.72</v>
      </c>
      <c r="BL232" s="2" t="s">
        <v>2521</v>
      </c>
      <c r="BM232" s="7">
        <v>1</v>
      </c>
      <c r="BN232" s="7">
        <v>1</v>
      </c>
      <c r="BO232" s="4">
        <v>18</v>
      </c>
      <c r="BP232" s="8">
        <v>299.16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449</v>
      </c>
      <c r="BY232" s="2" t="s">
        <v>214</v>
      </c>
      <c r="BZ232" s="2" t="s">
        <v>202</v>
      </c>
      <c r="CA232" s="4">
        <v>8</v>
      </c>
      <c r="CB232" s="8">
        <v>115.2</v>
      </c>
      <c r="CC232" s="4">
        <v>10</v>
      </c>
      <c r="CD232" s="8">
        <v>144</v>
      </c>
      <c r="CE232" s="7">
        <v>-0.2</v>
      </c>
      <c r="CF232" s="7">
        <v>-0.2</v>
      </c>
      <c r="CG232" s="2" t="s">
        <v>212</v>
      </c>
      <c r="CH232" s="2" t="s">
        <v>199</v>
      </c>
      <c r="CI232" s="2" t="s">
        <v>822</v>
      </c>
      <c r="CJ232" s="2" t="s">
        <v>2522</v>
      </c>
      <c r="CK232" s="2" t="s">
        <v>214</v>
      </c>
      <c r="CL232" s="2" t="s">
        <v>202</v>
      </c>
      <c r="CM232" s="4">
        <v>9</v>
      </c>
      <c r="CN232" s="8">
        <v>148.14</v>
      </c>
      <c r="CO232" s="4">
        <v>8</v>
      </c>
      <c r="CP232" s="8">
        <v>131.68</v>
      </c>
      <c r="CQ232" s="7">
        <v>0.125</v>
      </c>
      <c r="CR232" s="7">
        <v>0.125</v>
      </c>
      <c r="CS232" s="2" t="s">
        <v>212</v>
      </c>
      <c r="CT232" s="2" t="s">
        <v>199</v>
      </c>
      <c r="CU232" s="2" t="s">
        <v>216</v>
      </c>
      <c r="CV232" s="2" t="s">
        <v>260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212</v>
      </c>
      <c r="DF232" s="2" t="s">
        <v>199</v>
      </c>
      <c r="DG232" s="2" t="s">
        <v>826</v>
      </c>
      <c r="DH232" s="2" t="s">
        <v>839</v>
      </c>
      <c r="DI232" s="2" t="s">
        <v>214</v>
      </c>
      <c r="DJ232" s="2" t="s">
        <v>202</v>
      </c>
      <c r="DK232" s="4">
        <v>2</v>
      </c>
      <c r="DL232" s="8">
        <v>30.48</v>
      </c>
      <c r="DM232" s="4">
        <v>4</v>
      </c>
      <c r="DN232" s="8">
        <v>60.96</v>
      </c>
      <c r="DO232" s="7">
        <v>-0.5</v>
      </c>
      <c r="DP232" s="7">
        <v>-0.5</v>
      </c>
      <c r="DQ232" s="2" t="s">
        <v>212</v>
      </c>
      <c r="DR232" s="2" t="s">
        <v>199</v>
      </c>
      <c r="DS232" s="2" t="s">
        <v>860</v>
      </c>
      <c r="DT232" s="2" t="s">
        <v>993</v>
      </c>
      <c r="DU232" s="2" t="s">
        <v>214</v>
      </c>
      <c r="DV232" s="2" t="s">
        <v>202</v>
      </c>
      <c r="DW232" s="4"/>
      <c r="DX232" s="8"/>
      <c r="DY232" s="4">
        <v>8</v>
      </c>
      <c r="DZ232" s="8">
        <v>124.64</v>
      </c>
      <c r="EA232" s="7">
        <v>-1</v>
      </c>
      <c r="EB232" s="7">
        <v>-1</v>
      </c>
      <c r="EC232" s="2" t="s">
        <v>212</v>
      </c>
      <c r="ED232" s="2" t="s">
        <v>199</v>
      </c>
      <c r="EE232" s="2" t="s">
        <v>1060</v>
      </c>
      <c r="EF232" s="2" t="s">
        <v>2523</v>
      </c>
      <c r="EG232" s="2" t="s">
        <v>214</v>
      </c>
      <c r="EH232" s="2" t="s">
        <v>202</v>
      </c>
      <c r="EI232" s="4"/>
      <c r="EJ232" s="8"/>
      <c r="EK232" s="4">
        <v>2</v>
      </c>
      <c r="EL232" s="8">
        <v>28.76</v>
      </c>
      <c r="EM232" s="7">
        <v>-1</v>
      </c>
      <c r="EN232" s="7">
        <v>-1</v>
      </c>
      <c r="EO232" s="2" t="s">
        <v>212</v>
      </c>
      <c r="EP232" s="2" t="s">
        <v>199</v>
      </c>
      <c r="EQ232" s="2" t="s">
        <v>2523</v>
      </c>
      <c r="ER232" s="2" t="s">
        <v>2524</v>
      </c>
      <c r="ES232" s="2" t="s">
        <v>214</v>
      </c>
      <c r="ET232" s="2" t="s">
        <v>202</v>
      </c>
      <c r="EU232" s="4">
        <v>2</v>
      </c>
      <c r="EV232" s="8">
        <v>32.74</v>
      </c>
      <c r="EW232" s="4"/>
      <c r="EX232" s="8"/>
      <c r="EY232" s="7"/>
      <c r="EZ232" s="7"/>
      <c r="FA232" s="2" t="s">
        <v>212</v>
      </c>
      <c r="FB232" s="2" t="s">
        <v>199</v>
      </c>
      <c r="FC232" s="2" t="s">
        <v>2525</v>
      </c>
      <c r="FD232" s="2" t="s">
        <v>515</v>
      </c>
      <c r="FE232" s="2" t="s">
        <v>214</v>
      </c>
      <c r="FF232" s="2" t="s">
        <v>202</v>
      </c>
      <c r="FG232" s="4"/>
      <c r="FH232" s="8"/>
      <c r="FI232" s="4">
        <v>4</v>
      </c>
      <c r="FJ232" s="8">
        <v>62.24</v>
      </c>
      <c r="FK232" s="7">
        <v>-1</v>
      </c>
      <c r="FL232" s="7">
        <v>-1</v>
      </c>
      <c r="FM232" s="2" t="s">
        <v>212</v>
      </c>
      <c r="FN232" s="2" t="s">
        <v>199</v>
      </c>
      <c r="FO232" s="2" t="s">
        <v>822</v>
      </c>
      <c r="FP232" s="2" t="s">
        <v>261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253</v>
      </c>
      <c r="FZ232" s="2" t="s">
        <v>199</v>
      </c>
      <c r="GA232" s="2" t="s">
        <v>202</v>
      </c>
      <c r="GB232" s="2" t="s">
        <v>202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212</v>
      </c>
      <c r="GL232" s="2" t="s">
        <v>199</v>
      </c>
      <c r="GM232" s="2" t="s">
        <v>216</v>
      </c>
      <c r="GN232" s="2" t="s">
        <v>591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253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212</v>
      </c>
      <c r="HJ232" s="2" t="s">
        <v>199</v>
      </c>
      <c r="HK232" s="2" t="s">
        <v>838</v>
      </c>
      <c r="HL232" s="2" t="s">
        <v>483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212</v>
      </c>
      <c r="HV232" s="2" t="s">
        <v>235</v>
      </c>
      <c r="HW232" s="2" t="s">
        <v>1725</v>
      </c>
      <c r="HX232" s="2" t="s">
        <v>1228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212</v>
      </c>
      <c r="IH232" s="2" t="s">
        <v>199</v>
      </c>
      <c r="II232" s="2" t="s">
        <v>238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212</v>
      </c>
      <c r="IT232" s="2" t="s">
        <v>199</v>
      </c>
      <c r="IU232" s="2" t="s">
        <v>594</v>
      </c>
      <c r="IV232" s="2" t="s">
        <v>2526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253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242</v>
      </c>
      <c r="JR232" s="2" t="s">
        <v>199</v>
      </c>
      <c r="JS232" s="2" t="s">
        <v>202</v>
      </c>
      <c r="JT232" s="2" t="s">
        <v>202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212</v>
      </c>
      <c r="KP232" s="2" t="s">
        <v>235</v>
      </c>
      <c r="KQ232" s="2" t="s">
        <v>1116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212</v>
      </c>
      <c r="LB232" s="2" t="s">
        <v>235</v>
      </c>
      <c r="LC232" s="2" t="s">
        <v>512</v>
      </c>
      <c r="LD232" s="2" t="s">
        <v>2527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212</v>
      </c>
      <c r="LN232" s="2" t="s">
        <v>199</v>
      </c>
      <c r="LO232" s="2" t="s">
        <v>223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231</v>
      </c>
      <c r="LZ232" s="2" t="s">
        <v>199</v>
      </c>
      <c r="MA232" s="2" t="s">
        <v>202</v>
      </c>
      <c r="MB232" s="2" t="s">
        <v>202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253</v>
      </c>
      <c r="ML232" s="2" t="s">
        <v>199</v>
      </c>
      <c r="MM232" s="2" t="s">
        <v>202</v>
      </c>
      <c r="MN232" s="2" t="s">
        <v>202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253</v>
      </c>
      <c r="MX232" s="2" t="s">
        <v>199</v>
      </c>
      <c r="MY232" s="2" t="s">
        <v>202</v>
      </c>
      <c r="MZ232" s="2" t="s">
        <v>202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212</v>
      </c>
      <c r="NJ232" s="2" t="s">
        <v>250</v>
      </c>
      <c r="NK232" s="2" t="s">
        <v>848</v>
      </c>
      <c r="NL232" s="2" t="s">
        <v>226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253</v>
      </c>
      <c r="OH232" s="2" t="s">
        <v>199</v>
      </c>
      <c r="OI232" s="2" t="s">
        <v>202</v>
      </c>
      <c r="OJ232" s="2" t="s">
        <v>202</v>
      </c>
      <c r="OK232" s="2" t="s">
        <v>214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212</v>
      </c>
      <c r="OT232" s="2" t="s">
        <v>199</v>
      </c>
      <c r="OU232" s="2" t="s">
        <v>254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242</v>
      </c>
      <c r="PF232" s="2" t="s">
        <v>199</v>
      </c>
      <c r="PG232" s="2" t="s">
        <v>202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231</v>
      </c>
      <c r="PR232" s="2" t="s">
        <v>235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231</v>
      </c>
      <c r="QP232" s="2" t="s">
        <v>235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944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>
        <v>300</v>
      </c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>
        <v>400</v>
      </c>
      <c r="SY232" s="4"/>
      <c r="SZ232" s="4"/>
      <c r="TA232" s="4"/>
      <c r="TB232" s="4"/>
      <c r="TC232" s="4"/>
      <c r="TD232" s="4"/>
      <c r="TE232" s="4"/>
      <c r="TF232" s="4"/>
      <c r="TG232" s="4"/>
      <c r="TH232" s="4">
        <v>150</v>
      </c>
      <c r="TI232" s="4"/>
      <c r="TJ232" s="4"/>
      <c r="TK232" s="4"/>
      <c r="TL232" s="4"/>
      <c r="TM232" s="4"/>
    </row>
    <row r="233">
      <c r="A233" s="2" t="s">
        <v>2528</v>
      </c>
      <c r="B233" s="2" t="s">
        <v>191</v>
      </c>
      <c r="C233" s="2" t="s">
        <v>192</v>
      </c>
      <c r="D233" s="2" t="s">
        <v>2497</v>
      </c>
      <c r="E233" s="2" t="s">
        <v>2498</v>
      </c>
      <c r="F233" s="2" t="s">
        <v>2499</v>
      </c>
      <c r="G233" s="2" t="s">
        <v>2499</v>
      </c>
      <c r="H233" s="2" t="s">
        <v>2499</v>
      </c>
      <c r="I233" s="2" t="s">
        <v>2500</v>
      </c>
      <c r="J233" s="2" t="s">
        <v>2501</v>
      </c>
      <c r="K233" s="2" t="s">
        <v>869</v>
      </c>
      <c r="L233" s="3">
        <v>14.85</v>
      </c>
      <c r="M233" s="3">
        <v>15.59</v>
      </c>
      <c r="N233" s="3">
        <v>32.99</v>
      </c>
      <c r="O233" s="2" t="s">
        <v>199</v>
      </c>
      <c r="P233" s="2" t="s">
        <v>427</v>
      </c>
      <c r="Q233" s="2" t="s">
        <v>201</v>
      </c>
      <c r="R233" s="2" t="s">
        <v>202</v>
      </c>
      <c r="S233" s="2" t="s">
        <v>2529</v>
      </c>
      <c r="T233" s="2" t="s">
        <v>202</v>
      </c>
      <c r="U233" s="2" t="s">
        <v>202</v>
      </c>
      <c r="V233" s="2" t="s">
        <v>701</v>
      </c>
      <c r="W233" s="2" t="s">
        <v>703</v>
      </c>
      <c r="X233" s="2" t="s">
        <v>430</v>
      </c>
      <c r="Y233" s="2" t="s">
        <v>576</v>
      </c>
      <c r="Z233" s="4">
        <v>1064</v>
      </c>
      <c r="AA233" s="4">
        <f>=ROUNDDOWN(29.5555555555556,0)</f>
      </c>
      <c r="AB233" s="5">
        <v>36</v>
      </c>
      <c r="AC233" s="2" t="s">
        <v>202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26</v>
      </c>
      <c r="AQ233" s="8">
        <v>397.08</v>
      </c>
      <c r="AR233" s="4">
        <v>61</v>
      </c>
      <c r="AS233" s="8">
        <v>935.98</v>
      </c>
      <c r="AT233" s="7">
        <v>-0.5738</v>
      </c>
      <c r="AU233" s="7">
        <v>-0.5758</v>
      </c>
      <c r="AV233" s="4">
        <v>26</v>
      </c>
      <c r="AW233" s="8">
        <v>397.08</v>
      </c>
      <c r="AX233" s="4">
        <v>61</v>
      </c>
      <c r="AY233" s="8">
        <v>935.98</v>
      </c>
      <c r="AZ233" s="7">
        <v>-0.5738</v>
      </c>
      <c r="BA233" s="7">
        <v>-0.5758</v>
      </c>
      <c r="BB233" s="7">
        <v>1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>
        <v>0.1409</v>
      </c>
      <c r="BJ233" s="4">
        <v>26</v>
      </c>
      <c r="BK233" s="8">
        <v>397.08</v>
      </c>
      <c r="BL233" s="2" t="s">
        <v>2530</v>
      </c>
      <c r="BM233" s="7">
        <v>1</v>
      </c>
      <c r="BN233" s="7">
        <v>1</v>
      </c>
      <c r="BO233" s="4">
        <v>8</v>
      </c>
      <c r="BP233" s="8">
        <v>127.12</v>
      </c>
      <c r="BQ233" s="4">
        <v>10</v>
      </c>
      <c r="BR233" s="8">
        <v>158.9</v>
      </c>
      <c r="BS233" s="7">
        <v>-0.2</v>
      </c>
      <c r="BT233" s="7">
        <v>-0.2</v>
      </c>
      <c r="BU233" s="2" t="s">
        <v>212</v>
      </c>
      <c r="BV233" s="2" t="s">
        <v>199</v>
      </c>
      <c r="BW233" s="2" t="s">
        <v>202</v>
      </c>
      <c r="BX233" s="2" t="s">
        <v>2236</v>
      </c>
      <c r="BY233" s="2" t="s">
        <v>214</v>
      </c>
      <c r="BZ233" s="2" t="s">
        <v>202</v>
      </c>
      <c r="CA233" s="4">
        <v>6</v>
      </c>
      <c r="CB233" s="8">
        <v>86.4</v>
      </c>
      <c r="CC233" s="4">
        <v>22</v>
      </c>
      <c r="CD233" s="8">
        <v>316.8</v>
      </c>
      <c r="CE233" s="7">
        <v>-0.7273</v>
      </c>
      <c r="CF233" s="7">
        <v>-0.7273</v>
      </c>
      <c r="CG233" s="2" t="s">
        <v>212</v>
      </c>
      <c r="CH233" s="2" t="s">
        <v>199</v>
      </c>
      <c r="CI233" s="2" t="s">
        <v>579</v>
      </c>
      <c r="CJ233" s="2" t="s">
        <v>1653</v>
      </c>
      <c r="CK233" s="2" t="s">
        <v>214</v>
      </c>
      <c r="CL233" s="2" t="s">
        <v>202</v>
      </c>
      <c r="CM233" s="4">
        <v>1</v>
      </c>
      <c r="CN233" s="8">
        <v>16.46</v>
      </c>
      <c r="CO233" s="4">
        <v>9</v>
      </c>
      <c r="CP233" s="8">
        <v>148.14</v>
      </c>
      <c r="CQ233" s="7">
        <v>-0.8889</v>
      </c>
      <c r="CR233" s="7">
        <v>-0.8889</v>
      </c>
      <c r="CS233" s="2" t="s">
        <v>212</v>
      </c>
      <c r="CT233" s="2" t="s">
        <v>199</v>
      </c>
      <c r="CU233" s="2" t="s">
        <v>435</v>
      </c>
      <c r="CV233" s="2" t="s">
        <v>438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199</v>
      </c>
      <c r="DG233" s="2" t="s">
        <v>585</v>
      </c>
      <c r="DH233" s="2" t="s">
        <v>2227</v>
      </c>
      <c r="DI233" s="2" t="s">
        <v>214</v>
      </c>
      <c r="DJ233" s="2" t="s">
        <v>202</v>
      </c>
      <c r="DK233" s="4">
        <v>2</v>
      </c>
      <c r="DL233" s="8">
        <v>30.48</v>
      </c>
      <c r="DM233" s="4"/>
      <c r="DN233" s="8"/>
      <c r="DO233" s="7"/>
      <c r="DP233" s="7"/>
      <c r="DQ233" s="2" t="s">
        <v>212</v>
      </c>
      <c r="DR233" s="2" t="s">
        <v>199</v>
      </c>
      <c r="DS233" s="2" t="s">
        <v>585</v>
      </c>
      <c r="DT233" s="2" t="s">
        <v>1567</v>
      </c>
      <c r="DU233" s="2" t="s">
        <v>214</v>
      </c>
      <c r="DV233" s="2" t="s">
        <v>202</v>
      </c>
      <c r="DW233" s="4">
        <v>6</v>
      </c>
      <c r="DX233" s="8">
        <v>93.48</v>
      </c>
      <c r="DY233" s="4">
        <v>18</v>
      </c>
      <c r="DZ233" s="8">
        <v>280.44</v>
      </c>
      <c r="EA233" s="7">
        <v>-0.6667</v>
      </c>
      <c r="EB233" s="7">
        <v>-0.6667</v>
      </c>
      <c r="EC233" s="2" t="s">
        <v>212</v>
      </c>
      <c r="ED233" s="2" t="s">
        <v>199</v>
      </c>
      <c r="EE233" s="2" t="s">
        <v>585</v>
      </c>
      <c r="EF233" s="2" t="s">
        <v>2531</v>
      </c>
      <c r="EG233" s="2" t="s">
        <v>214</v>
      </c>
      <c r="EH233" s="2" t="s">
        <v>202</v>
      </c>
      <c r="EI233" s="4">
        <v>3</v>
      </c>
      <c r="EJ233" s="8">
        <v>43.14</v>
      </c>
      <c r="EK233" s="4"/>
      <c r="EL233" s="8"/>
      <c r="EM233" s="7"/>
      <c r="EN233" s="7"/>
      <c r="EO233" s="2" t="s">
        <v>212</v>
      </c>
      <c r="EP233" s="2" t="s">
        <v>199</v>
      </c>
      <c r="EQ233" s="2" t="s">
        <v>585</v>
      </c>
      <c r="ER233" s="2" t="s">
        <v>2228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404</v>
      </c>
      <c r="FB233" s="2" t="s">
        <v>235</v>
      </c>
      <c r="FC233" s="2" t="s">
        <v>585</v>
      </c>
      <c r="FD233" s="2" t="s">
        <v>2532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296</v>
      </c>
      <c r="FP233" s="2" t="s">
        <v>2533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253</v>
      </c>
      <c r="FZ233" s="2" t="s">
        <v>199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>
        <v>2</v>
      </c>
      <c r="GH233" s="8">
        <v>31.7</v>
      </c>
      <c r="GI233" s="7">
        <v>-1</v>
      </c>
      <c r="GJ233" s="7">
        <v>-1</v>
      </c>
      <c r="GK233" s="2" t="s">
        <v>212</v>
      </c>
      <c r="GL233" s="2" t="s">
        <v>199</v>
      </c>
      <c r="GM233" s="2" t="s">
        <v>1383</v>
      </c>
      <c r="GN233" s="2" t="s">
        <v>879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253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212</v>
      </c>
      <c r="HJ233" s="2" t="s">
        <v>199</v>
      </c>
      <c r="HK233" s="2" t="s">
        <v>585</v>
      </c>
      <c r="HL233" s="2" t="s">
        <v>657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212</v>
      </c>
      <c r="HV233" s="2" t="s">
        <v>235</v>
      </c>
      <c r="HW233" s="2" t="s">
        <v>302</v>
      </c>
      <c r="HX233" s="2" t="s">
        <v>413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212</v>
      </c>
      <c r="IH233" s="2" t="s">
        <v>199</v>
      </c>
      <c r="II233" s="2" t="s">
        <v>2534</v>
      </c>
      <c r="IJ233" s="2" t="s">
        <v>2535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212</v>
      </c>
      <c r="IT233" s="2" t="s">
        <v>199</v>
      </c>
      <c r="IU233" s="2" t="s">
        <v>594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253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242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212</v>
      </c>
      <c r="KP233" s="2" t="s">
        <v>235</v>
      </c>
      <c r="KQ233" s="2" t="s">
        <v>1464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404</v>
      </c>
      <c r="LB233" s="2" t="s">
        <v>199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212</v>
      </c>
      <c r="LN233" s="2" t="s">
        <v>199</v>
      </c>
      <c r="LO233" s="2" t="s">
        <v>643</v>
      </c>
      <c r="LP233" s="2" t="s">
        <v>1860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231</v>
      </c>
      <c r="LZ233" s="2" t="s">
        <v>199</v>
      </c>
      <c r="MA233" s="2" t="s">
        <v>1361</v>
      </c>
      <c r="MB233" s="2" t="s">
        <v>202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231</v>
      </c>
      <c r="ML233" s="2" t="s">
        <v>199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253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212</v>
      </c>
      <c r="NJ233" s="2" t="s">
        <v>250</v>
      </c>
      <c r="NK233" s="2" t="s">
        <v>646</v>
      </c>
      <c r="NL233" s="2" t="s">
        <v>2225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231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212</v>
      </c>
      <c r="OT233" s="2" t="s">
        <v>199</v>
      </c>
      <c r="OU233" s="2" t="s">
        <v>254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202</v>
      </c>
      <c r="PF233" s="2" t="s">
        <v>202</v>
      </c>
      <c r="PG233" s="2" t="s">
        <v>202</v>
      </c>
      <c r="PH233" s="2" t="s">
        <v>202</v>
      </c>
      <c r="PI233" s="2" t="s">
        <v>202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212</v>
      </c>
      <c r="PR233" s="2" t="s">
        <v>235</v>
      </c>
      <c r="PS233" s="2" t="s">
        <v>1826</v>
      </c>
      <c r="PT233" s="2" t="s">
        <v>2536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212</v>
      </c>
      <c r="QP233" s="2" t="s">
        <v>235</v>
      </c>
      <c r="QQ233" s="2" t="s">
        <v>2104</v>
      </c>
      <c r="QR233" s="2" t="s">
        <v>202</v>
      </c>
      <c r="QS233" s="2" t="s">
        <v>214</v>
      </c>
      <c r="QT233" s="2" t="s">
        <v>202</v>
      </c>
      <c r="QU233" s="4">
        <v>1064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2537</v>
      </c>
      <c r="B234" s="2" t="s">
        <v>191</v>
      </c>
      <c r="C234" s="2" t="s">
        <v>192</v>
      </c>
      <c r="D234" s="2" t="s">
        <v>2497</v>
      </c>
      <c r="E234" s="2" t="s">
        <v>2498</v>
      </c>
      <c r="F234" s="2" t="s">
        <v>2499</v>
      </c>
      <c r="G234" s="2" t="s">
        <v>2499</v>
      </c>
      <c r="H234" s="2" t="s">
        <v>2499</v>
      </c>
      <c r="I234" s="2" t="s">
        <v>2500</v>
      </c>
      <c r="J234" s="2" t="s">
        <v>2501</v>
      </c>
      <c r="K234" s="2" t="s">
        <v>1550</v>
      </c>
      <c r="L234" s="3">
        <v>14.85</v>
      </c>
      <c r="M234" s="3">
        <v>15.59</v>
      </c>
      <c r="N234" s="3">
        <v>32.99</v>
      </c>
      <c r="O234" s="2" t="s">
        <v>199</v>
      </c>
      <c r="P234" s="2" t="s">
        <v>490</v>
      </c>
      <c r="Q234" s="2" t="s">
        <v>201</v>
      </c>
      <c r="R234" s="2" t="s">
        <v>202</v>
      </c>
      <c r="S234" s="2" t="s">
        <v>2538</v>
      </c>
      <c r="T234" s="2" t="s">
        <v>202</v>
      </c>
      <c r="U234" s="2" t="s">
        <v>202</v>
      </c>
      <c r="V234" s="2" t="s">
        <v>701</v>
      </c>
      <c r="W234" s="2" t="s">
        <v>703</v>
      </c>
      <c r="X234" s="2" t="s">
        <v>430</v>
      </c>
      <c r="Y234" s="2" t="s">
        <v>2298</v>
      </c>
      <c r="Z234" s="4">
        <v>594</v>
      </c>
      <c r="AA234" s="4">
        <f>=ROUNDDOWN(27,0)</f>
      </c>
      <c r="AB234" s="5">
        <v>22</v>
      </c>
      <c r="AC234" s="2" t="s">
        <v>2539</v>
      </c>
      <c r="AD234" s="4">
        <v>240</v>
      </c>
      <c r="AE234" s="4">
        <v>240</v>
      </c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24</v>
      </c>
      <c r="AQ234" s="8">
        <v>363.75</v>
      </c>
      <c r="AR234" s="4">
        <v>29</v>
      </c>
      <c r="AS234" s="8">
        <v>449.16</v>
      </c>
      <c r="AT234" s="7">
        <v>-0.1724</v>
      </c>
      <c r="AU234" s="7">
        <v>-0.1902</v>
      </c>
      <c r="AV234" s="4">
        <v>24</v>
      </c>
      <c r="AW234" s="8">
        <v>363.75</v>
      </c>
      <c r="AX234" s="4">
        <v>29</v>
      </c>
      <c r="AY234" s="8">
        <v>449.16</v>
      </c>
      <c r="AZ234" s="7">
        <v>-0.1724</v>
      </c>
      <c r="BA234" s="7">
        <v>-0.1902</v>
      </c>
      <c r="BB234" s="7">
        <v>1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>
        <v>0.1291</v>
      </c>
      <c r="BJ234" s="4">
        <v>24</v>
      </c>
      <c r="BK234" s="8">
        <v>363.75</v>
      </c>
      <c r="BL234" s="2" t="s">
        <v>2540</v>
      </c>
      <c r="BM234" s="7">
        <v>1</v>
      </c>
      <c r="BN234" s="7">
        <v>1</v>
      </c>
      <c r="BO234" s="4">
        <v>8</v>
      </c>
      <c r="BP234" s="8">
        <v>125.36</v>
      </c>
      <c r="BQ234" s="4">
        <v>10</v>
      </c>
      <c r="BR234" s="8">
        <v>156.7</v>
      </c>
      <c r="BS234" s="7">
        <v>-0.2</v>
      </c>
      <c r="BT234" s="7">
        <v>-0.2</v>
      </c>
      <c r="BU234" s="2" t="s">
        <v>212</v>
      </c>
      <c r="BV234" s="2" t="s">
        <v>199</v>
      </c>
      <c r="BW234" s="2" t="s">
        <v>202</v>
      </c>
      <c r="BX234" s="2" t="s">
        <v>2541</v>
      </c>
      <c r="BY234" s="2" t="s">
        <v>214</v>
      </c>
      <c r="BZ234" s="2" t="s">
        <v>202</v>
      </c>
      <c r="CA234" s="4">
        <v>7</v>
      </c>
      <c r="CB234" s="8">
        <v>100.8</v>
      </c>
      <c r="CC234" s="4">
        <v>6</v>
      </c>
      <c r="CD234" s="8">
        <v>86.4</v>
      </c>
      <c r="CE234" s="7">
        <v>0.1667</v>
      </c>
      <c r="CF234" s="7">
        <v>0.1667</v>
      </c>
      <c r="CG234" s="2" t="s">
        <v>212</v>
      </c>
      <c r="CH234" s="2" t="s">
        <v>199</v>
      </c>
      <c r="CI234" s="2" t="s">
        <v>1431</v>
      </c>
      <c r="CJ234" s="2" t="s">
        <v>2542</v>
      </c>
      <c r="CK234" s="2" t="s">
        <v>214</v>
      </c>
      <c r="CL234" s="2" t="s">
        <v>202</v>
      </c>
      <c r="CM234" s="4"/>
      <c r="CN234" s="8"/>
      <c r="CO234" s="4">
        <v>4</v>
      </c>
      <c r="CP234" s="8">
        <v>65.84</v>
      </c>
      <c r="CQ234" s="7">
        <v>-1</v>
      </c>
      <c r="CR234" s="7">
        <v>-1</v>
      </c>
      <c r="CS234" s="2" t="s">
        <v>212</v>
      </c>
      <c r="CT234" s="2" t="s">
        <v>199</v>
      </c>
      <c r="CU234" s="2" t="s">
        <v>435</v>
      </c>
      <c r="CV234" s="2" t="s">
        <v>438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212</v>
      </c>
      <c r="DF234" s="2" t="s">
        <v>199</v>
      </c>
      <c r="DG234" s="2" t="s">
        <v>2301</v>
      </c>
      <c r="DH234" s="2" t="s">
        <v>2543</v>
      </c>
      <c r="DI234" s="2" t="s">
        <v>214</v>
      </c>
      <c r="DJ234" s="2" t="s">
        <v>202</v>
      </c>
      <c r="DK234" s="4">
        <v>2</v>
      </c>
      <c r="DL234" s="8">
        <v>30.48</v>
      </c>
      <c r="DM234" s="4"/>
      <c r="DN234" s="8"/>
      <c r="DO234" s="7"/>
      <c r="DP234" s="7"/>
      <c r="DQ234" s="2" t="s">
        <v>212</v>
      </c>
      <c r="DR234" s="2" t="s">
        <v>199</v>
      </c>
      <c r="DS234" s="2" t="s">
        <v>2302</v>
      </c>
      <c r="DT234" s="2" t="s">
        <v>2544</v>
      </c>
      <c r="DU234" s="2" t="s">
        <v>214</v>
      </c>
      <c r="DV234" s="2" t="s">
        <v>202</v>
      </c>
      <c r="DW234" s="4"/>
      <c r="DX234" s="8"/>
      <c r="DY234" s="4">
        <v>9</v>
      </c>
      <c r="DZ234" s="8">
        <v>140.22</v>
      </c>
      <c r="EA234" s="7">
        <v>-1</v>
      </c>
      <c r="EB234" s="7">
        <v>-1</v>
      </c>
      <c r="EC234" s="2" t="s">
        <v>212</v>
      </c>
      <c r="ED234" s="2" t="s">
        <v>199</v>
      </c>
      <c r="EE234" s="2" t="s">
        <v>2273</v>
      </c>
      <c r="EF234" s="2" t="s">
        <v>1629</v>
      </c>
      <c r="EG234" s="2" t="s">
        <v>214</v>
      </c>
      <c r="EH234" s="2" t="s">
        <v>202</v>
      </c>
      <c r="EI234" s="4">
        <v>2</v>
      </c>
      <c r="EJ234" s="8">
        <v>28.76</v>
      </c>
      <c r="EK234" s="4"/>
      <c r="EL234" s="8"/>
      <c r="EM234" s="7"/>
      <c r="EN234" s="7"/>
      <c r="EO234" s="2" t="s">
        <v>212</v>
      </c>
      <c r="EP234" s="2" t="s">
        <v>199</v>
      </c>
      <c r="EQ234" s="2" t="s">
        <v>2368</v>
      </c>
      <c r="ER234" s="2" t="s">
        <v>2543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235</v>
      </c>
      <c r="FC234" s="2" t="s">
        <v>2545</v>
      </c>
      <c r="FD234" s="2" t="s">
        <v>2546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822</v>
      </c>
      <c r="FP234" s="2" t="s">
        <v>220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253</v>
      </c>
      <c r="FZ234" s="2" t="s">
        <v>199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>
        <v>2</v>
      </c>
      <c r="GF234" s="8">
        <v>31.7</v>
      </c>
      <c r="GG234" s="4"/>
      <c r="GH234" s="8"/>
      <c r="GI234" s="7"/>
      <c r="GJ234" s="7"/>
      <c r="GK234" s="2" t="s">
        <v>212</v>
      </c>
      <c r="GL234" s="2" t="s">
        <v>199</v>
      </c>
      <c r="GM234" s="2" t="s">
        <v>1383</v>
      </c>
      <c r="GN234" s="2" t="s">
        <v>215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253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212</v>
      </c>
      <c r="HJ234" s="2" t="s">
        <v>199</v>
      </c>
      <c r="HK234" s="2" t="s">
        <v>2273</v>
      </c>
      <c r="HL234" s="2" t="s">
        <v>1575</v>
      </c>
      <c r="HM234" s="2" t="s">
        <v>214</v>
      </c>
      <c r="HN234" s="2" t="s">
        <v>202</v>
      </c>
      <c r="HO234" s="4">
        <v>3</v>
      </c>
      <c r="HP234" s="8">
        <v>46.65</v>
      </c>
      <c r="HQ234" s="4"/>
      <c r="HR234" s="8"/>
      <c r="HS234" s="7"/>
      <c r="HT234" s="7"/>
      <c r="HU234" s="2" t="s">
        <v>212</v>
      </c>
      <c r="HV234" s="2" t="s">
        <v>199</v>
      </c>
      <c r="HW234" s="2" t="s">
        <v>236</v>
      </c>
      <c r="HX234" s="2" t="s">
        <v>1528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212</v>
      </c>
      <c r="IH234" s="2" t="s">
        <v>199</v>
      </c>
      <c r="II234" s="2" t="s">
        <v>238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212</v>
      </c>
      <c r="IT234" s="2" t="s">
        <v>199</v>
      </c>
      <c r="IU234" s="2" t="s">
        <v>594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253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242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212</v>
      </c>
      <c r="KP234" s="2" t="s">
        <v>235</v>
      </c>
      <c r="KQ234" s="2" t="s">
        <v>1464</v>
      </c>
      <c r="KR234" s="2" t="s">
        <v>275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404</v>
      </c>
      <c r="LB234" s="2" t="s">
        <v>199</v>
      </c>
      <c r="LC234" s="2" t="s">
        <v>202</v>
      </c>
      <c r="LD234" s="2" t="s">
        <v>202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212</v>
      </c>
      <c r="LN234" s="2" t="s">
        <v>199</v>
      </c>
      <c r="LO234" s="2" t="s">
        <v>2547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250</v>
      </c>
      <c r="MA234" s="2" t="s">
        <v>1058</v>
      </c>
      <c r="MB234" s="2" t="s">
        <v>202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253</v>
      </c>
      <c r="ML234" s="2" t="s">
        <v>199</v>
      </c>
      <c r="MM234" s="2" t="s">
        <v>202</v>
      </c>
      <c r="MN234" s="2" t="s">
        <v>202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253</v>
      </c>
      <c r="MX234" s="2" t="s">
        <v>199</v>
      </c>
      <c r="MY234" s="2" t="s">
        <v>202</v>
      </c>
      <c r="MZ234" s="2" t="s">
        <v>202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212</v>
      </c>
      <c r="NJ234" s="2" t="s">
        <v>250</v>
      </c>
      <c r="NK234" s="2" t="s">
        <v>2292</v>
      </c>
      <c r="NL234" s="2" t="s">
        <v>291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202</v>
      </c>
      <c r="NV234" s="2" t="s">
        <v>202</v>
      </c>
      <c r="NW234" s="2" t="s">
        <v>202</v>
      </c>
      <c r="NX234" s="2" t="s">
        <v>202</v>
      </c>
      <c r="NY234" s="2" t="s">
        <v>202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253</v>
      </c>
      <c r="OH234" s="2" t="s">
        <v>199</v>
      </c>
      <c r="OI234" s="2" t="s">
        <v>202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199</v>
      </c>
      <c r="OU234" s="2" t="s">
        <v>254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202</v>
      </c>
      <c r="PF234" s="2" t="s">
        <v>202</v>
      </c>
      <c r="PG234" s="2" t="s">
        <v>202</v>
      </c>
      <c r="PH234" s="2" t="s">
        <v>202</v>
      </c>
      <c r="PI234" s="2" t="s">
        <v>202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231</v>
      </c>
      <c r="PR234" s="2" t="s">
        <v>235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231</v>
      </c>
      <c r="QP234" s="2" t="s">
        <v>235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594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>
        <v>240</v>
      </c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2548</v>
      </c>
      <c r="B235" s="2" t="s">
        <v>191</v>
      </c>
      <c r="C235" s="2" t="s">
        <v>192</v>
      </c>
      <c r="D235" s="2" t="s">
        <v>2497</v>
      </c>
      <c r="E235" s="2" t="s">
        <v>2498</v>
      </c>
      <c r="F235" s="2" t="s">
        <v>2499</v>
      </c>
      <c r="G235" s="2" t="s">
        <v>2499</v>
      </c>
      <c r="H235" s="2" t="s">
        <v>2499</v>
      </c>
      <c r="I235" s="2" t="s">
        <v>2500</v>
      </c>
      <c r="J235" s="2" t="s">
        <v>2501</v>
      </c>
      <c r="K235" s="2" t="s">
        <v>1598</v>
      </c>
      <c r="L235" s="3">
        <v>14.85</v>
      </c>
      <c r="M235" s="3">
        <v>15.59</v>
      </c>
      <c r="N235" s="3">
        <v>32.99</v>
      </c>
      <c r="O235" s="2" t="s">
        <v>530</v>
      </c>
      <c r="P235" s="2" t="s">
        <v>394</v>
      </c>
      <c r="Q235" s="2" t="s">
        <v>201</v>
      </c>
      <c r="R235" s="2" t="s">
        <v>202</v>
      </c>
      <c r="S235" s="2" t="s">
        <v>2549</v>
      </c>
      <c r="T235" s="2" t="s">
        <v>202</v>
      </c>
      <c r="U235" s="2" t="s">
        <v>202</v>
      </c>
      <c r="V235" s="2" t="s">
        <v>701</v>
      </c>
      <c r="W235" s="2" t="s">
        <v>703</v>
      </c>
      <c r="X235" s="2" t="s">
        <v>430</v>
      </c>
      <c r="Y235" s="2" t="s">
        <v>576</v>
      </c>
      <c r="Z235" s="4">
        <v>3</v>
      </c>
      <c r="AA235" s="4">
        <f>=ROUNDDOWN(15,0)</f>
      </c>
      <c r="AB235" s="5">
        <v>0.2</v>
      </c>
      <c r="AC235" s="2" t="s">
        <v>202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/>
      <c r="AQ235" s="8"/>
      <c r="AR235" s="4">
        <v>22</v>
      </c>
      <c r="AS235" s="8">
        <v>334.62</v>
      </c>
      <c r="AT235" s="7">
        <v>-1</v>
      </c>
      <c r="AU235" s="7">
        <v>-1</v>
      </c>
      <c r="AV235" s="4"/>
      <c r="AW235" s="8"/>
      <c r="AX235" s="4">
        <v>22</v>
      </c>
      <c r="AY235" s="8">
        <v>334.62</v>
      </c>
      <c r="AZ235" s="7">
        <v>-1</v>
      </c>
      <c r="BA235" s="7">
        <v>-1</v>
      </c>
      <c r="BB235" s="7"/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/>
      <c r="BJ235" s="4"/>
      <c r="BK235" s="8"/>
      <c r="BL235" s="2" t="s">
        <v>2390</v>
      </c>
      <c r="BM235" s="7"/>
      <c r="BN235" s="7"/>
      <c r="BO235" s="4"/>
      <c r="BP235" s="8"/>
      <c r="BQ235" s="4">
        <v>2</v>
      </c>
      <c r="BR235" s="8">
        <v>31.34</v>
      </c>
      <c r="BS235" s="7">
        <v>-1</v>
      </c>
      <c r="BT235" s="7">
        <v>-1</v>
      </c>
      <c r="BU235" s="2" t="s">
        <v>212</v>
      </c>
      <c r="BV235" s="2" t="s">
        <v>235</v>
      </c>
      <c r="BW235" s="2" t="s">
        <v>202</v>
      </c>
      <c r="BX235" s="2" t="s">
        <v>2223</v>
      </c>
      <c r="BY235" s="2" t="s">
        <v>214</v>
      </c>
      <c r="BZ235" s="2" t="s">
        <v>202</v>
      </c>
      <c r="CA235" s="4"/>
      <c r="CB235" s="8"/>
      <c r="CC235" s="4">
        <v>8</v>
      </c>
      <c r="CD235" s="8">
        <v>115.2</v>
      </c>
      <c r="CE235" s="7">
        <v>-1</v>
      </c>
      <c r="CF235" s="7">
        <v>-1</v>
      </c>
      <c r="CG235" s="2" t="s">
        <v>212</v>
      </c>
      <c r="CH235" s="2" t="s">
        <v>235</v>
      </c>
      <c r="CI235" s="2" t="s">
        <v>579</v>
      </c>
      <c r="CJ235" s="2" t="s">
        <v>2550</v>
      </c>
      <c r="CK235" s="2" t="s">
        <v>214</v>
      </c>
      <c r="CL235" s="2" t="s">
        <v>202</v>
      </c>
      <c r="CM235" s="4"/>
      <c r="CN235" s="8"/>
      <c r="CO235" s="4">
        <v>4</v>
      </c>
      <c r="CP235" s="8">
        <v>65.84</v>
      </c>
      <c r="CQ235" s="7">
        <v>-1</v>
      </c>
      <c r="CR235" s="7">
        <v>-1</v>
      </c>
      <c r="CS235" s="2" t="s">
        <v>212</v>
      </c>
      <c r="CT235" s="2" t="s">
        <v>235</v>
      </c>
      <c r="CU235" s="2" t="s">
        <v>435</v>
      </c>
      <c r="CV235" s="2" t="s">
        <v>2551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235</v>
      </c>
      <c r="DG235" s="2" t="s">
        <v>585</v>
      </c>
      <c r="DH235" s="2" t="s">
        <v>2227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235</v>
      </c>
      <c r="DS235" s="2" t="s">
        <v>585</v>
      </c>
      <c r="DT235" s="2" t="s">
        <v>1567</v>
      </c>
      <c r="DU235" s="2" t="s">
        <v>214</v>
      </c>
      <c r="DV235" s="2" t="s">
        <v>202</v>
      </c>
      <c r="DW235" s="4"/>
      <c r="DX235" s="8"/>
      <c r="DY235" s="4">
        <v>6</v>
      </c>
      <c r="DZ235" s="8">
        <v>93.48</v>
      </c>
      <c r="EA235" s="7">
        <v>-1</v>
      </c>
      <c r="EB235" s="7">
        <v>-1</v>
      </c>
      <c r="EC235" s="2" t="s">
        <v>212</v>
      </c>
      <c r="ED235" s="2" t="s">
        <v>235</v>
      </c>
      <c r="EE235" s="2" t="s">
        <v>585</v>
      </c>
      <c r="EF235" s="2" t="s">
        <v>1567</v>
      </c>
      <c r="EG235" s="2" t="s">
        <v>214</v>
      </c>
      <c r="EH235" s="2" t="s">
        <v>202</v>
      </c>
      <c r="EI235" s="4"/>
      <c r="EJ235" s="8"/>
      <c r="EK235" s="4">
        <v>2</v>
      </c>
      <c r="EL235" s="8">
        <v>28.76</v>
      </c>
      <c r="EM235" s="7">
        <v>-1</v>
      </c>
      <c r="EN235" s="7">
        <v>-1</v>
      </c>
      <c r="EO235" s="2" t="s">
        <v>212</v>
      </c>
      <c r="EP235" s="2" t="s">
        <v>235</v>
      </c>
      <c r="EQ235" s="2" t="s">
        <v>585</v>
      </c>
      <c r="ER235" s="2" t="s">
        <v>1833</v>
      </c>
      <c r="ES235" s="2" t="s">
        <v>214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404</v>
      </c>
      <c r="FB235" s="2" t="s">
        <v>235</v>
      </c>
      <c r="FC235" s="2" t="s">
        <v>585</v>
      </c>
      <c r="FD235" s="2" t="s">
        <v>2552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235</v>
      </c>
      <c r="FO235" s="2" t="s">
        <v>296</v>
      </c>
      <c r="FP235" s="2" t="s">
        <v>287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253</v>
      </c>
      <c r="FZ235" s="2" t="s">
        <v>235</v>
      </c>
      <c r="GA235" s="2" t="s">
        <v>202</v>
      </c>
      <c r="GB235" s="2" t="s">
        <v>202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235</v>
      </c>
      <c r="GM235" s="2" t="s">
        <v>1383</v>
      </c>
      <c r="GN235" s="2" t="s">
        <v>2553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253</v>
      </c>
      <c r="GX235" s="2" t="s">
        <v>235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212</v>
      </c>
      <c r="HJ235" s="2" t="s">
        <v>235</v>
      </c>
      <c r="HK235" s="2" t="s">
        <v>585</v>
      </c>
      <c r="HL235" s="2" t="s">
        <v>2223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212</v>
      </c>
      <c r="HV235" s="2" t="s">
        <v>235</v>
      </c>
      <c r="HW235" s="2" t="s">
        <v>302</v>
      </c>
      <c r="HX235" s="2" t="s">
        <v>719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212</v>
      </c>
      <c r="IH235" s="2" t="s">
        <v>235</v>
      </c>
      <c r="II235" s="2" t="s">
        <v>238</v>
      </c>
      <c r="IJ235" s="2" t="s">
        <v>479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212</v>
      </c>
      <c r="IT235" s="2" t="s">
        <v>235</v>
      </c>
      <c r="IU235" s="2" t="s">
        <v>594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253</v>
      </c>
      <c r="JF235" s="2" t="s">
        <v>235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242</v>
      </c>
      <c r="JR235" s="2" t="s">
        <v>235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212</v>
      </c>
      <c r="KP235" s="2" t="s">
        <v>235</v>
      </c>
      <c r="KQ235" s="2" t="s">
        <v>2197</v>
      </c>
      <c r="KR235" s="2" t="s">
        <v>753</v>
      </c>
      <c r="KS235" s="2" t="s">
        <v>214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235</v>
      </c>
      <c r="LC235" s="2" t="s">
        <v>512</v>
      </c>
      <c r="LD235" s="2" t="s">
        <v>384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212</v>
      </c>
      <c r="LN235" s="2" t="s">
        <v>235</v>
      </c>
      <c r="LO235" s="2" t="s">
        <v>643</v>
      </c>
      <c r="LP235" s="2" t="s">
        <v>2554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235</v>
      </c>
      <c r="MA235" s="2" t="s">
        <v>1361</v>
      </c>
      <c r="MB235" s="2" t="s">
        <v>2169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231</v>
      </c>
      <c r="ML235" s="2" t="s">
        <v>235</v>
      </c>
      <c r="MM235" s="2" t="s">
        <v>202</v>
      </c>
      <c r="MN235" s="2" t="s">
        <v>202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253</v>
      </c>
      <c r="MX235" s="2" t="s">
        <v>235</v>
      </c>
      <c r="MY235" s="2" t="s">
        <v>202</v>
      </c>
      <c r="MZ235" s="2" t="s">
        <v>202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212</v>
      </c>
      <c r="NJ235" s="2" t="s">
        <v>235</v>
      </c>
      <c r="NK235" s="2" t="s">
        <v>646</v>
      </c>
      <c r="NL235" s="2" t="s">
        <v>1568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202</v>
      </c>
      <c r="NV235" s="2" t="s">
        <v>202</v>
      </c>
      <c r="NW235" s="2" t="s">
        <v>202</v>
      </c>
      <c r="NX235" s="2" t="s">
        <v>202</v>
      </c>
      <c r="NY235" s="2" t="s">
        <v>202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231</v>
      </c>
      <c r="OH235" s="2" t="s">
        <v>235</v>
      </c>
      <c r="OI235" s="2" t="s">
        <v>202</v>
      </c>
      <c r="OJ235" s="2" t="s">
        <v>202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235</v>
      </c>
      <c r="OU235" s="2" t="s">
        <v>254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212</v>
      </c>
      <c r="PR235" s="2" t="s">
        <v>235</v>
      </c>
      <c r="PS235" s="2" t="s">
        <v>1826</v>
      </c>
      <c r="PT235" s="2" t="s">
        <v>686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212</v>
      </c>
      <c r="QP235" s="2" t="s">
        <v>235</v>
      </c>
      <c r="QQ235" s="2" t="s">
        <v>2104</v>
      </c>
      <c r="QR235" s="2" t="s">
        <v>202</v>
      </c>
      <c r="QS235" s="2" t="s">
        <v>214</v>
      </c>
      <c r="QT235" s="2" t="s">
        <v>202</v>
      </c>
      <c r="QU235" s="4">
        <v>3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</row>
    <row r="236">
      <c r="A236" s="2" t="s">
        <v>2555</v>
      </c>
      <c r="B236" s="2" t="s">
        <v>191</v>
      </c>
      <c r="C236" s="2" t="s">
        <v>192</v>
      </c>
      <c r="D236" s="2" t="s">
        <v>2497</v>
      </c>
      <c r="E236" s="2" t="s">
        <v>2498</v>
      </c>
      <c r="F236" s="2" t="s">
        <v>2556</v>
      </c>
      <c r="G236" s="2" t="s">
        <v>2556</v>
      </c>
      <c r="H236" s="2" t="s">
        <v>2556</v>
      </c>
      <c r="I236" s="2" t="s">
        <v>2557</v>
      </c>
      <c r="J236" s="2" t="s">
        <v>2501</v>
      </c>
      <c r="K236" s="2" t="s">
        <v>1450</v>
      </c>
      <c r="L236" s="3">
        <v>14.85</v>
      </c>
      <c r="M236" s="3">
        <v>15.59</v>
      </c>
      <c r="N236" s="3">
        <v>32.99</v>
      </c>
      <c r="O236" s="2" t="s">
        <v>199</v>
      </c>
      <c r="P236" s="2" t="s">
        <v>427</v>
      </c>
      <c r="Q236" s="2" t="s">
        <v>201</v>
      </c>
      <c r="R236" s="2" t="s">
        <v>202</v>
      </c>
      <c r="S236" s="2" t="s">
        <v>2558</v>
      </c>
      <c r="T236" s="2" t="s">
        <v>202</v>
      </c>
      <c r="U236" s="2" t="s">
        <v>202</v>
      </c>
      <c r="V236" s="2" t="s">
        <v>1274</v>
      </c>
      <c r="W236" s="2" t="s">
        <v>703</v>
      </c>
      <c r="X236" s="2" t="s">
        <v>430</v>
      </c>
      <c r="Y236" s="2" t="s">
        <v>576</v>
      </c>
      <c r="Z236" s="4">
        <v>1253</v>
      </c>
      <c r="AA236" s="4">
        <f>=ROUNDDOWN(25.5714285714286,0)</f>
      </c>
      <c r="AB236" s="5">
        <v>49</v>
      </c>
      <c r="AC236" s="2" t="s">
        <v>2559</v>
      </c>
      <c r="AD236" s="4">
        <v>140</v>
      </c>
      <c r="AE236" s="4">
        <v>920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77</v>
      </c>
      <c r="AQ236" s="8">
        <v>1220.28</v>
      </c>
      <c r="AR236" s="4">
        <v>46</v>
      </c>
      <c r="AS236" s="8">
        <v>726.7</v>
      </c>
      <c r="AT236" s="7">
        <v>0.6739</v>
      </c>
      <c r="AU236" s="7">
        <v>0.6792</v>
      </c>
      <c r="AV236" s="4">
        <v>77</v>
      </c>
      <c r="AW236" s="8">
        <v>1220.28</v>
      </c>
      <c r="AX236" s="4">
        <v>46</v>
      </c>
      <c r="AY236" s="8">
        <v>726.7</v>
      </c>
      <c r="AZ236" s="7">
        <v>0.6739</v>
      </c>
      <c r="BA236" s="7">
        <v>0.6792</v>
      </c>
      <c r="BB236" s="7">
        <v>1</v>
      </c>
      <c r="BC236" s="4">
        <v>83</v>
      </c>
      <c r="BD236" s="8">
        <v>1270.28</v>
      </c>
      <c r="BE236" s="4">
        <v>77</v>
      </c>
      <c r="BF236" s="8">
        <v>1158.21</v>
      </c>
      <c r="BG236" s="7">
        <v>0.0779</v>
      </c>
      <c r="BH236" s="7">
        <v>0.0968</v>
      </c>
      <c r="BI236" s="7">
        <v>0.9606</v>
      </c>
      <c r="BJ236" s="4">
        <v>77</v>
      </c>
      <c r="BK236" s="8">
        <v>1220.28</v>
      </c>
      <c r="BL236" s="2" t="s">
        <v>2560</v>
      </c>
      <c r="BM236" s="7">
        <v>1</v>
      </c>
      <c r="BN236" s="7">
        <v>1</v>
      </c>
      <c r="BO236" s="4">
        <v>66</v>
      </c>
      <c r="BP236" s="8">
        <v>1059.3</v>
      </c>
      <c r="BQ236" s="4">
        <v>20</v>
      </c>
      <c r="BR236" s="8">
        <v>321</v>
      </c>
      <c r="BS236" s="7">
        <v>2.3</v>
      </c>
      <c r="BT236" s="7">
        <v>2.3</v>
      </c>
      <c r="BU236" s="2" t="s">
        <v>212</v>
      </c>
      <c r="BV236" s="2" t="s">
        <v>199</v>
      </c>
      <c r="BW236" s="2" t="s">
        <v>202</v>
      </c>
      <c r="BX236" s="2" t="s">
        <v>625</v>
      </c>
      <c r="BY236" s="2" t="s">
        <v>214</v>
      </c>
      <c r="BZ236" s="2" t="s">
        <v>202</v>
      </c>
      <c r="CA236" s="4">
        <v>5</v>
      </c>
      <c r="CB236" s="8">
        <v>79.2</v>
      </c>
      <c r="CC236" s="4">
        <v>4</v>
      </c>
      <c r="CD236" s="8">
        <v>63.36</v>
      </c>
      <c r="CE236" s="7">
        <v>0.25</v>
      </c>
      <c r="CF236" s="7">
        <v>0.25</v>
      </c>
      <c r="CG236" s="2" t="s">
        <v>212</v>
      </c>
      <c r="CH236" s="2" t="s">
        <v>199</v>
      </c>
      <c r="CI236" s="2" t="s">
        <v>579</v>
      </c>
      <c r="CJ236" s="2" t="s">
        <v>2110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435</v>
      </c>
      <c r="CV236" s="2" t="s">
        <v>297</v>
      </c>
      <c r="CW236" s="2" t="s">
        <v>214</v>
      </c>
      <c r="CX236" s="2" t="s">
        <v>202</v>
      </c>
      <c r="CY236" s="4">
        <v>4</v>
      </c>
      <c r="CZ236" s="8">
        <v>53.02</v>
      </c>
      <c r="DA236" s="4">
        <v>1</v>
      </c>
      <c r="DB236" s="8">
        <v>14.33</v>
      </c>
      <c r="DC236" s="7">
        <v>3</v>
      </c>
      <c r="DD236" s="7">
        <v>2.6999</v>
      </c>
      <c r="DE236" s="2" t="s">
        <v>212</v>
      </c>
      <c r="DF236" s="2" t="s">
        <v>199</v>
      </c>
      <c r="DG236" s="2" t="s">
        <v>585</v>
      </c>
      <c r="DH236" s="2" t="s">
        <v>2561</v>
      </c>
      <c r="DI236" s="2" t="s">
        <v>214</v>
      </c>
      <c r="DJ236" s="2" t="s">
        <v>202</v>
      </c>
      <c r="DK236" s="4"/>
      <c r="DL236" s="8"/>
      <c r="DM236" s="4">
        <v>2</v>
      </c>
      <c r="DN236" s="8">
        <v>30.48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585</v>
      </c>
      <c r="DT236" s="2" t="s">
        <v>657</v>
      </c>
      <c r="DU236" s="2" t="s">
        <v>214</v>
      </c>
      <c r="DV236" s="2" t="s">
        <v>202</v>
      </c>
      <c r="DW236" s="4"/>
      <c r="DX236" s="8"/>
      <c r="DY236" s="4">
        <v>12</v>
      </c>
      <c r="DZ236" s="8">
        <v>186.96</v>
      </c>
      <c r="EA236" s="7">
        <v>-1</v>
      </c>
      <c r="EB236" s="7">
        <v>-1</v>
      </c>
      <c r="EC236" s="2" t="s">
        <v>212</v>
      </c>
      <c r="ED236" s="2" t="s">
        <v>199</v>
      </c>
      <c r="EE236" s="2" t="s">
        <v>585</v>
      </c>
      <c r="EF236" s="2" t="s">
        <v>2562</v>
      </c>
      <c r="EG236" s="2" t="s">
        <v>214</v>
      </c>
      <c r="EH236" s="2" t="s">
        <v>202</v>
      </c>
      <c r="EI236" s="4">
        <v>2</v>
      </c>
      <c r="EJ236" s="8">
        <v>28.76</v>
      </c>
      <c r="EK236" s="4"/>
      <c r="EL236" s="8"/>
      <c r="EM236" s="7"/>
      <c r="EN236" s="7"/>
      <c r="EO236" s="2" t="s">
        <v>212</v>
      </c>
      <c r="EP236" s="2" t="s">
        <v>199</v>
      </c>
      <c r="EQ236" s="2" t="s">
        <v>585</v>
      </c>
      <c r="ER236" s="2" t="s">
        <v>2563</v>
      </c>
      <c r="ES236" s="2" t="s">
        <v>214</v>
      </c>
      <c r="ET236" s="2" t="s">
        <v>202</v>
      </c>
      <c r="EU236" s="4"/>
      <c r="EV236" s="8"/>
      <c r="EW236" s="4">
        <v>2</v>
      </c>
      <c r="EX236" s="8">
        <v>32.74</v>
      </c>
      <c r="EY236" s="7">
        <v>-1</v>
      </c>
      <c r="EZ236" s="7">
        <v>-1</v>
      </c>
      <c r="FA236" s="2" t="s">
        <v>212</v>
      </c>
      <c r="FB236" s="2" t="s">
        <v>199</v>
      </c>
      <c r="FC236" s="2" t="s">
        <v>585</v>
      </c>
      <c r="FD236" s="2" t="s">
        <v>1656</v>
      </c>
      <c r="FE236" s="2" t="s">
        <v>214</v>
      </c>
      <c r="FF236" s="2" t="s">
        <v>202</v>
      </c>
      <c r="FG236" s="4"/>
      <c r="FH236" s="8"/>
      <c r="FI236" s="4">
        <v>3</v>
      </c>
      <c r="FJ236" s="8">
        <v>46.65</v>
      </c>
      <c r="FK236" s="7">
        <v>-1</v>
      </c>
      <c r="FL236" s="7">
        <v>-1</v>
      </c>
      <c r="FM236" s="2" t="s">
        <v>212</v>
      </c>
      <c r="FN236" s="2" t="s">
        <v>199</v>
      </c>
      <c r="FO236" s="2" t="s">
        <v>296</v>
      </c>
      <c r="FP236" s="2" t="s">
        <v>980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253</v>
      </c>
      <c r="FZ236" s="2" t="s">
        <v>199</v>
      </c>
      <c r="GA236" s="2" t="s">
        <v>202</v>
      </c>
      <c r="GB236" s="2" t="s">
        <v>202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231</v>
      </c>
      <c r="GL236" s="2" t="s">
        <v>199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253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212</v>
      </c>
      <c r="HJ236" s="2" t="s">
        <v>199</v>
      </c>
      <c r="HK236" s="2" t="s">
        <v>585</v>
      </c>
      <c r="HL236" s="2" t="s">
        <v>1830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235</v>
      </c>
      <c r="HW236" s="2" t="s">
        <v>1427</v>
      </c>
      <c r="HX236" s="2" t="s">
        <v>225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212</v>
      </c>
      <c r="IH236" s="2" t="s">
        <v>199</v>
      </c>
      <c r="II236" s="2" t="s">
        <v>238</v>
      </c>
      <c r="IJ236" s="2" t="s">
        <v>1698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212</v>
      </c>
      <c r="IT236" s="2" t="s">
        <v>199</v>
      </c>
      <c r="IU236" s="2" t="s">
        <v>2564</v>
      </c>
      <c r="IV236" s="2" t="s">
        <v>1143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212</v>
      </c>
      <c r="JF236" s="2" t="s">
        <v>199</v>
      </c>
      <c r="JG236" s="2" t="s">
        <v>240</v>
      </c>
      <c r="JH236" s="2" t="s">
        <v>508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242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235</v>
      </c>
      <c r="KQ236" s="2" t="s">
        <v>1464</v>
      </c>
      <c r="KR236" s="2" t="s">
        <v>2506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404</v>
      </c>
      <c r="LB236" s="2" t="s">
        <v>199</v>
      </c>
      <c r="LC236" s="2" t="s">
        <v>202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>
        <v>2</v>
      </c>
      <c r="LJ236" s="8">
        <v>31.18</v>
      </c>
      <c r="LK236" s="7">
        <v>-1</v>
      </c>
      <c r="LL236" s="7">
        <v>-1</v>
      </c>
      <c r="LM236" s="2" t="s">
        <v>212</v>
      </c>
      <c r="LN236" s="2" t="s">
        <v>199</v>
      </c>
      <c r="LO236" s="2" t="s">
        <v>643</v>
      </c>
      <c r="LP236" s="2" t="s">
        <v>2565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212</v>
      </c>
      <c r="LZ236" s="2" t="s">
        <v>199</v>
      </c>
      <c r="MA236" s="2" t="s">
        <v>247</v>
      </c>
      <c r="MB236" s="2" t="s">
        <v>807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231</v>
      </c>
      <c r="ML236" s="2" t="s">
        <v>199</v>
      </c>
      <c r="MM236" s="2" t="s">
        <v>202</v>
      </c>
      <c r="MN236" s="2" t="s">
        <v>202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253</v>
      </c>
      <c r="MX236" s="2" t="s">
        <v>199</v>
      </c>
      <c r="MY236" s="2" t="s">
        <v>202</v>
      </c>
      <c r="MZ236" s="2" t="s">
        <v>202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212</v>
      </c>
      <c r="NJ236" s="2" t="s">
        <v>250</v>
      </c>
      <c r="NK236" s="2" t="s">
        <v>646</v>
      </c>
      <c r="NL236" s="2" t="s">
        <v>2566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202</v>
      </c>
      <c r="NV236" s="2" t="s">
        <v>202</v>
      </c>
      <c r="NW236" s="2" t="s">
        <v>202</v>
      </c>
      <c r="NX236" s="2" t="s">
        <v>202</v>
      </c>
      <c r="NY236" s="2" t="s">
        <v>202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253</v>
      </c>
      <c r="OH236" s="2" t="s">
        <v>199</v>
      </c>
      <c r="OI236" s="2" t="s">
        <v>202</v>
      </c>
      <c r="OJ236" s="2" t="s">
        <v>202</v>
      </c>
      <c r="OK236" s="2" t="s">
        <v>214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199</v>
      </c>
      <c r="OU236" s="2" t="s">
        <v>254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202</v>
      </c>
      <c r="PF236" s="2" t="s">
        <v>202</v>
      </c>
      <c r="PG236" s="2" t="s">
        <v>202</v>
      </c>
      <c r="PH236" s="2" t="s">
        <v>202</v>
      </c>
      <c r="PI236" s="2" t="s">
        <v>202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212</v>
      </c>
      <c r="PR236" s="2" t="s">
        <v>235</v>
      </c>
      <c r="PS236" s="2" t="s">
        <v>602</v>
      </c>
      <c r="PT236" s="2" t="s">
        <v>2567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404</v>
      </c>
      <c r="QP236" s="2" t="s">
        <v>235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1252</v>
      </c>
      <c r="QV236" s="4"/>
      <c r="QW236" s="4"/>
      <c r="QX236" s="4"/>
      <c r="QY236" s="4">
        <v>1</v>
      </c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>
        <v>140</v>
      </c>
      <c r="RP236" s="4"/>
      <c r="RQ236" s="4"/>
      <c r="RR236" s="4"/>
      <c r="RS236" s="4"/>
      <c r="RT236" s="4"/>
      <c r="RU236" s="4"/>
      <c r="RV236" s="4"/>
      <c r="RW236" s="4"/>
      <c r="RX236" s="4">
        <v>780</v>
      </c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2568</v>
      </c>
      <c r="B237" s="2" t="s">
        <v>191</v>
      </c>
      <c r="C237" s="2" t="s">
        <v>192</v>
      </c>
      <c r="D237" s="2" t="s">
        <v>2497</v>
      </c>
      <c r="E237" s="2" t="s">
        <v>2498</v>
      </c>
      <c r="F237" s="2" t="s">
        <v>2556</v>
      </c>
      <c r="G237" s="2" t="s">
        <v>2556</v>
      </c>
      <c r="H237" s="2" t="s">
        <v>2556</v>
      </c>
      <c r="I237" s="2" t="s">
        <v>2557</v>
      </c>
      <c r="J237" s="2" t="s">
        <v>2501</v>
      </c>
      <c r="K237" s="2" t="s">
        <v>198</v>
      </c>
      <c r="L237" s="3">
        <v>14.85</v>
      </c>
      <c r="M237" s="3">
        <v>15.59</v>
      </c>
      <c r="N237" s="3">
        <v>32.99</v>
      </c>
      <c r="O237" s="2" t="s">
        <v>1109</v>
      </c>
      <c r="P237" s="2" t="s">
        <v>394</v>
      </c>
      <c r="Q237" s="2" t="s">
        <v>201</v>
      </c>
      <c r="R237" s="2" t="s">
        <v>202</v>
      </c>
      <c r="S237" s="2" t="s">
        <v>2569</v>
      </c>
      <c r="T237" s="2" t="s">
        <v>204</v>
      </c>
      <c r="U237" s="2" t="s">
        <v>2520</v>
      </c>
      <c r="V237" s="2" t="s">
        <v>1274</v>
      </c>
      <c r="W237" s="2" t="s">
        <v>703</v>
      </c>
      <c r="X237" s="2" t="s">
        <v>430</v>
      </c>
      <c r="Y237" s="2" t="s">
        <v>762</v>
      </c>
      <c r="Z237" s="4">
        <v>87</v>
      </c>
      <c r="AA237" s="4">
        <f>=ROUNDDOWN(31.0714285714286,0)</f>
      </c>
      <c r="AB237" s="5">
        <v>2.8</v>
      </c>
      <c r="AC237" s="2" t="s">
        <v>202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6</v>
      </c>
      <c r="AQ237" s="8">
        <v>50</v>
      </c>
      <c r="AR237" s="4">
        <v>6</v>
      </c>
      <c r="AS237" s="8">
        <v>66.36</v>
      </c>
      <c r="AT237" s="7"/>
      <c r="AU237" s="7">
        <v>-0.2465</v>
      </c>
      <c r="AV237" s="4">
        <v>6</v>
      </c>
      <c r="AW237" s="8">
        <v>50</v>
      </c>
      <c r="AX237" s="4">
        <v>6</v>
      </c>
      <c r="AY237" s="8">
        <v>66.36</v>
      </c>
      <c r="AZ237" s="7"/>
      <c r="BA237" s="7">
        <v>-0.2465</v>
      </c>
      <c r="BB237" s="7">
        <v>1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>
        <v>0.0394</v>
      </c>
      <c r="BJ237" s="4">
        <v>6</v>
      </c>
      <c r="BK237" s="8">
        <v>50</v>
      </c>
      <c r="BL237" s="2" t="s">
        <v>2570</v>
      </c>
      <c r="BM237" s="7">
        <v>1</v>
      </c>
      <c r="BN237" s="7">
        <v>1</v>
      </c>
      <c r="BO237" s="4">
        <v>4</v>
      </c>
      <c r="BP237" s="8">
        <v>34.16</v>
      </c>
      <c r="BQ237" s="4"/>
      <c r="BR237" s="8"/>
      <c r="BS237" s="7"/>
      <c r="BT237" s="7"/>
      <c r="BU237" s="2" t="s">
        <v>212</v>
      </c>
      <c r="BV237" s="2" t="s">
        <v>199</v>
      </c>
      <c r="BW237" s="2" t="s">
        <v>202</v>
      </c>
      <c r="BX237" s="2" t="s">
        <v>2072</v>
      </c>
      <c r="BY237" s="2" t="s">
        <v>214</v>
      </c>
      <c r="BZ237" s="2" t="s">
        <v>202</v>
      </c>
      <c r="CA237" s="4">
        <v>2</v>
      </c>
      <c r="CB237" s="8">
        <v>15.84</v>
      </c>
      <c r="CC237" s="4">
        <v>2</v>
      </c>
      <c r="CD237" s="8">
        <v>15.84</v>
      </c>
      <c r="CE237" s="7"/>
      <c r="CF237" s="7"/>
      <c r="CG237" s="2" t="s">
        <v>212</v>
      </c>
      <c r="CH237" s="2" t="s">
        <v>199</v>
      </c>
      <c r="CI237" s="2" t="s">
        <v>535</v>
      </c>
      <c r="CJ237" s="2" t="s">
        <v>1181</v>
      </c>
      <c r="CK237" s="2" t="s">
        <v>509</v>
      </c>
      <c r="CL237" s="2" t="s">
        <v>202</v>
      </c>
      <c r="CM237" s="4"/>
      <c r="CN237" s="8"/>
      <c r="CO237" s="4">
        <v>2</v>
      </c>
      <c r="CP237" s="8">
        <v>33.68</v>
      </c>
      <c r="CQ237" s="7">
        <v>-1</v>
      </c>
      <c r="CR237" s="7">
        <v>-1</v>
      </c>
      <c r="CS237" s="2" t="s">
        <v>212</v>
      </c>
      <c r="CT237" s="2" t="s">
        <v>199</v>
      </c>
      <c r="CU237" s="2" t="s">
        <v>1123</v>
      </c>
      <c r="CV237" s="2" t="s">
        <v>1234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212</v>
      </c>
      <c r="DF237" s="2" t="s">
        <v>199</v>
      </c>
      <c r="DG237" s="2" t="s">
        <v>1404</v>
      </c>
      <c r="DH237" s="2" t="s">
        <v>2396</v>
      </c>
      <c r="DI237" s="2" t="s">
        <v>509</v>
      </c>
      <c r="DJ237" s="2" t="s">
        <v>202</v>
      </c>
      <c r="DK237" s="4"/>
      <c r="DL237" s="8"/>
      <c r="DM237" s="4">
        <v>2</v>
      </c>
      <c r="DN237" s="8">
        <v>16.84</v>
      </c>
      <c r="DO237" s="7">
        <v>-1</v>
      </c>
      <c r="DP237" s="7">
        <v>-1</v>
      </c>
      <c r="DQ237" s="2" t="s">
        <v>212</v>
      </c>
      <c r="DR237" s="2" t="s">
        <v>199</v>
      </c>
      <c r="DS237" s="2" t="s">
        <v>2571</v>
      </c>
      <c r="DT237" s="2" t="s">
        <v>2572</v>
      </c>
      <c r="DU237" s="2" t="s">
        <v>214</v>
      </c>
      <c r="DV237" s="2" t="s">
        <v>202</v>
      </c>
      <c r="DW237" s="4"/>
      <c r="DX237" s="8"/>
      <c r="DY237" s="4"/>
      <c r="DZ237" s="8"/>
      <c r="EA237" s="7"/>
      <c r="EB237" s="7"/>
      <c r="EC237" s="2" t="s">
        <v>212</v>
      </c>
      <c r="ED237" s="2" t="s">
        <v>199</v>
      </c>
      <c r="EE237" s="2" t="s">
        <v>1144</v>
      </c>
      <c r="EF237" s="2" t="s">
        <v>1256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199</v>
      </c>
      <c r="EQ237" s="2" t="s">
        <v>1233</v>
      </c>
      <c r="ER237" s="2" t="s">
        <v>1937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645</v>
      </c>
      <c r="FD237" s="2" t="s">
        <v>745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231</v>
      </c>
      <c r="FN237" s="2" t="s">
        <v>199</v>
      </c>
      <c r="FO237" s="2" t="s">
        <v>202</v>
      </c>
      <c r="FP237" s="2" t="s">
        <v>202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253</v>
      </c>
      <c r="FZ237" s="2" t="s">
        <v>199</v>
      </c>
      <c r="GA237" s="2" t="s">
        <v>202</v>
      </c>
      <c r="GB237" s="2" t="s">
        <v>202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253</v>
      </c>
      <c r="GL237" s="2" t="s">
        <v>199</v>
      </c>
      <c r="GM237" s="2" t="s">
        <v>202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253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199</v>
      </c>
      <c r="HK237" s="2" t="s">
        <v>2571</v>
      </c>
      <c r="HL237" s="2" t="s">
        <v>1403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253</v>
      </c>
      <c r="HV237" s="2" t="s">
        <v>199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253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212</v>
      </c>
      <c r="IT237" s="2" t="s">
        <v>199</v>
      </c>
      <c r="IU237" s="2" t="s">
        <v>1693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253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242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235</v>
      </c>
      <c r="KQ237" s="2" t="s">
        <v>733</v>
      </c>
      <c r="KR237" s="2" t="s">
        <v>554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253</v>
      </c>
      <c r="LB237" s="2" t="s">
        <v>199</v>
      </c>
      <c r="LC237" s="2" t="s">
        <v>202</v>
      </c>
      <c r="LD237" s="2" t="s">
        <v>202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253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231</v>
      </c>
      <c r="LZ237" s="2" t="s">
        <v>199</v>
      </c>
      <c r="MA237" s="2" t="s">
        <v>202</v>
      </c>
      <c r="MB237" s="2" t="s">
        <v>202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253</v>
      </c>
      <c r="ML237" s="2" t="s">
        <v>199</v>
      </c>
      <c r="MM237" s="2" t="s">
        <v>202</v>
      </c>
      <c r="MN237" s="2" t="s">
        <v>202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253</v>
      </c>
      <c r="MX237" s="2" t="s">
        <v>199</v>
      </c>
      <c r="MY237" s="2" t="s">
        <v>202</v>
      </c>
      <c r="MZ237" s="2" t="s">
        <v>202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212</v>
      </c>
      <c r="NJ237" s="2" t="s">
        <v>250</v>
      </c>
      <c r="NK237" s="2" t="s">
        <v>2571</v>
      </c>
      <c r="NL237" s="2" t="s">
        <v>2007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253</v>
      </c>
      <c r="NV237" s="2" t="s">
        <v>199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253</v>
      </c>
      <c r="OH237" s="2" t="s">
        <v>199</v>
      </c>
      <c r="OI237" s="2" t="s">
        <v>202</v>
      </c>
      <c r="OJ237" s="2" t="s">
        <v>202</v>
      </c>
      <c r="OK237" s="2" t="s">
        <v>214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202</v>
      </c>
      <c r="OU237" s="2" t="s">
        <v>202</v>
      </c>
      <c r="OV237" s="2" t="s">
        <v>202</v>
      </c>
      <c r="OW237" s="2" t="s">
        <v>202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242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253</v>
      </c>
      <c r="PR237" s="2" t="s">
        <v>235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253</v>
      </c>
      <c r="QP237" s="2" t="s">
        <v>235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87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2573</v>
      </c>
      <c r="B238" s="2" t="s">
        <v>191</v>
      </c>
      <c r="C238" s="2" t="s">
        <v>192</v>
      </c>
      <c r="D238" s="2" t="s">
        <v>2497</v>
      </c>
      <c r="E238" s="2" t="s">
        <v>2498</v>
      </c>
      <c r="F238" s="2" t="s">
        <v>2556</v>
      </c>
      <c r="G238" s="2" t="s">
        <v>2556</v>
      </c>
      <c r="H238" s="2" t="s">
        <v>2556</v>
      </c>
      <c r="I238" s="2" t="s">
        <v>2557</v>
      </c>
      <c r="J238" s="2" t="s">
        <v>2501</v>
      </c>
      <c r="K238" s="2" t="s">
        <v>621</v>
      </c>
      <c r="L238" s="3">
        <v>14.85</v>
      </c>
      <c r="M238" s="3">
        <v>15.59</v>
      </c>
      <c r="N238" s="3">
        <v>32.99</v>
      </c>
      <c r="O238" s="2" t="s">
        <v>199</v>
      </c>
      <c r="P238" s="2" t="s">
        <v>1126</v>
      </c>
      <c r="Q238" s="2" t="s">
        <v>201</v>
      </c>
      <c r="R238" s="2" t="s">
        <v>202</v>
      </c>
      <c r="S238" s="2" t="s">
        <v>2574</v>
      </c>
      <c r="T238" s="2" t="s">
        <v>202</v>
      </c>
      <c r="U238" s="2" t="s">
        <v>202</v>
      </c>
      <c r="V238" s="2" t="s">
        <v>1274</v>
      </c>
      <c r="W238" s="2" t="s">
        <v>703</v>
      </c>
      <c r="X238" s="2" t="s">
        <v>430</v>
      </c>
      <c r="Y238" s="2" t="s">
        <v>576</v>
      </c>
      <c r="Z238" s="4"/>
      <c r="AA238" s="4">
        <f>=ROUNDDOWN({0},0)</f>
      </c>
      <c r="AB238" s="5">
        <v>1.8</v>
      </c>
      <c r="AC238" s="2" t="s">
        <v>202</v>
      </c>
      <c r="AD238" s="4"/>
      <c r="AE238" s="4"/>
      <c r="AF238" s="6">
        <v>65</v>
      </c>
      <c r="AG238" s="6">
        <v>48</v>
      </c>
      <c r="AH238" s="7">
        <v>0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/>
      <c r="AQ238" s="8"/>
      <c r="AR238" s="4">
        <v>17</v>
      </c>
      <c r="AS238" s="8">
        <v>265.99</v>
      </c>
      <c r="AT238" s="7">
        <v>-1</v>
      </c>
      <c r="AU238" s="7">
        <v>-1</v>
      </c>
      <c r="AV238" s="4"/>
      <c r="AW238" s="8"/>
      <c r="AX238" s="4">
        <v>17</v>
      </c>
      <c r="AY238" s="8">
        <v>265.99</v>
      </c>
      <c r="AZ238" s="7">
        <v>-1</v>
      </c>
      <c r="BA238" s="7">
        <v>-1</v>
      </c>
      <c r="BB238" s="7"/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/>
      <c r="BJ238" s="4"/>
      <c r="BK238" s="8"/>
      <c r="BL238" s="2" t="s">
        <v>2575</v>
      </c>
      <c r="BM238" s="7"/>
      <c r="BN238" s="7"/>
      <c r="BO238" s="4"/>
      <c r="BP238" s="8"/>
      <c r="BQ238" s="4">
        <v>4</v>
      </c>
      <c r="BR238" s="8">
        <v>64.2</v>
      </c>
      <c r="BS238" s="7">
        <v>-1</v>
      </c>
      <c r="BT238" s="7">
        <v>-1</v>
      </c>
      <c r="BU238" s="2" t="s">
        <v>212</v>
      </c>
      <c r="BV238" s="2" t="s">
        <v>199</v>
      </c>
      <c r="BW238" s="2" t="s">
        <v>202</v>
      </c>
      <c r="BX238" s="2" t="s">
        <v>625</v>
      </c>
      <c r="BY238" s="2" t="s">
        <v>214</v>
      </c>
      <c r="BZ238" s="2" t="s">
        <v>202</v>
      </c>
      <c r="CA238" s="4"/>
      <c r="CB238" s="8"/>
      <c r="CC238" s="4">
        <v>3</v>
      </c>
      <c r="CD238" s="8">
        <v>47.52</v>
      </c>
      <c r="CE238" s="7">
        <v>-1</v>
      </c>
      <c r="CF238" s="7">
        <v>-1</v>
      </c>
      <c r="CG238" s="2" t="s">
        <v>212</v>
      </c>
      <c r="CH238" s="2" t="s">
        <v>199</v>
      </c>
      <c r="CI238" s="2" t="s">
        <v>579</v>
      </c>
      <c r="CJ238" s="2" t="s">
        <v>626</v>
      </c>
      <c r="CK238" s="2" t="s">
        <v>214</v>
      </c>
      <c r="CL238" s="2" t="s">
        <v>202</v>
      </c>
      <c r="CM238" s="4"/>
      <c r="CN238" s="8"/>
      <c r="CO238" s="4">
        <v>4</v>
      </c>
      <c r="CP238" s="8">
        <v>64</v>
      </c>
      <c r="CQ238" s="7">
        <v>-1</v>
      </c>
      <c r="CR238" s="7">
        <v>-1</v>
      </c>
      <c r="CS238" s="2" t="s">
        <v>212</v>
      </c>
      <c r="CT238" s="2" t="s">
        <v>235</v>
      </c>
      <c r="CU238" s="2" t="s">
        <v>435</v>
      </c>
      <c r="CV238" s="2" t="s">
        <v>296</v>
      </c>
      <c r="CW238" s="2" t="s">
        <v>214</v>
      </c>
      <c r="CX238" s="2" t="s">
        <v>202</v>
      </c>
      <c r="CY238" s="4"/>
      <c r="CZ238" s="8"/>
      <c r="DA238" s="4">
        <v>2</v>
      </c>
      <c r="DB238" s="8">
        <v>28.66</v>
      </c>
      <c r="DC238" s="7">
        <v>-1</v>
      </c>
      <c r="DD238" s="7">
        <v>-1</v>
      </c>
      <c r="DE238" s="2" t="s">
        <v>212</v>
      </c>
      <c r="DF238" s="2" t="s">
        <v>235</v>
      </c>
      <c r="DG238" s="2" t="s">
        <v>585</v>
      </c>
      <c r="DH238" s="2" t="s">
        <v>653</v>
      </c>
      <c r="DI238" s="2" t="s">
        <v>214</v>
      </c>
      <c r="DJ238" s="2" t="s">
        <v>202</v>
      </c>
      <c r="DK238" s="4"/>
      <c r="DL238" s="8"/>
      <c r="DM238" s="4">
        <v>2</v>
      </c>
      <c r="DN238" s="8">
        <v>30.48</v>
      </c>
      <c r="DO238" s="7">
        <v>-1</v>
      </c>
      <c r="DP238" s="7">
        <v>-1</v>
      </c>
      <c r="DQ238" s="2" t="s">
        <v>212</v>
      </c>
      <c r="DR238" s="2" t="s">
        <v>199</v>
      </c>
      <c r="DS238" s="2" t="s">
        <v>585</v>
      </c>
      <c r="DT238" s="2" t="s">
        <v>2360</v>
      </c>
      <c r="DU238" s="2" t="s">
        <v>214</v>
      </c>
      <c r="DV238" s="2" t="s">
        <v>202</v>
      </c>
      <c r="DW238" s="4"/>
      <c r="DX238" s="8"/>
      <c r="DY238" s="4">
        <v>1</v>
      </c>
      <c r="DZ238" s="8">
        <v>15.58</v>
      </c>
      <c r="EA238" s="7">
        <v>-1</v>
      </c>
      <c r="EB238" s="7">
        <v>-1</v>
      </c>
      <c r="EC238" s="2" t="s">
        <v>212</v>
      </c>
      <c r="ED238" s="2" t="s">
        <v>235</v>
      </c>
      <c r="EE238" s="2" t="s">
        <v>585</v>
      </c>
      <c r="EF238" s="2" t="s">
        <v>2576</v>
      </c>
      <c r="EG238" s="2" t="s">
        <v>214</v>
      </c>
      <c r="EH238" s="2" t="s">
        <v>202</v>
      </c>
      <c r="EI238" s="4"/>
      <c r="EJ238" s="8"/>
      <c r="EK238" s="4"/>
      <c r="EL238" s="8"/>
      <c r="EM238" s="7"/>
      <c r="EN238" s="7"/>
      <c r="EO238" s="2" t="s">
        <v>212</v>
      </c>
      <c r="EP238" s="2" t="s">
        <v>199</v>
      </c>
      <c r="EQ238" s="2" t="s">
        <v>585</v>
      </c>
      <c r="ER238" s="2" t="s">
        <v>656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235</v>
      </c>
      <c r="FC238" s="2" t="s">
        <v>585</v>
      </c>
      <c r="FD238" s="2" t="s">
        <v>1486</v>
      </c>
      <c r="FE238" s="2" t="s">
        <v>214</v>
      </c>
      <c r="FF238" s="2" t="s">
        <v>202</v>
      </c>
      <c r="FG238" s="4"/>
      <c r="FH238" s="8"/>
      <c r="FI238" s="4">
        <v>1</v>
      </c>
      <c r="FJ238" s="8">
        <v>15.55</v>
      </c>
      <c r="FK238" s="7">
        <v>-1</v>
      </c>
      <c r="FL238" s="7">
        <v>-1</v>
      </c>
      <c r="FM238" s="2" t="s">
        <v>212</v>
      </c>
      <c r="FN238" s="2" t="s">
        <v>199</v>
      </c>
      <c r="FO238" s="2" t="s">
        <v>296</v>
      </c>
      <c r="FP238" s="2" t="s">
        <v>1963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253</v>
      </c>
      <c r="FZ238" s="2" t="s">
        <v>199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231</v>
      </c>
      <c r="GL238" s="2" t="s">
        <v>199</v>
      </c>
      <c r="GM238" s="2" t="s">
        <v>202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253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199</v>
      </c>
      <c r="HK238" s="2" t="s">
        <v>585</v>
      </c>
      <c r="HL238" s="2" t="s">
        <v>657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212</v>
      </c>
      <c r="HV238" s="2" t="s">
        <v>235</v>
      </c>
      <c r="HW238" s="2" t="s">
        <v>302</v>
      </c>
      <c r="HX238" s="2" t="s">
        <v>1017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212</v>
      </c>
      <c r="IH238" s="2" t="s">
        <v>235</v>
      </c>
      <c r="II238" s="2" t="s">
        <v>238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199</v>
      </c>
      <c r="IU238" s="2" t="s">
        <v>2564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253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242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235</v>
      </c>
      <c r="KQ238" s="2" t="s">
        <v>1464</v>
      </c>
      <c r="KR238" s="2" t="s">
        <v>457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253</v>
      </c>
      <c r="LB238" s="2" t="s">
        <v>199</v>
      </c>
      <c r="LC238" s="2" t="s">
        <v>202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212</v>
      </c>
      <c r="LN238" s="2" t="s">
        <v>199</v>
      </c>
      <c r="LO238" s="2" t="s">
        <v>643</v>
      </c>
      <c r="LP238" s="2" t="s">
        <v>1495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199</v>
      </c>
      <c r="MA238" s="2" t="s">
        <v>247</v>
      </c>
      <c r="MB238" s="2" t="s">
        <v>813</v>
      </c>
      <c r="MC238" s="2" t="s">
        <v>214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231</v>
      </c>
      <c r="ML238" s="2" t="s">
        <v>199</v>
      </c>
      <c r="MM238" s="2" t="s">
        <v>202</v>
      </c>
      <c r="MN238" s="2" t="s">
        <v>202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253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212</v>
      </c>
      <c r="NJ238" s="2" t="s">
        <v>250</v>
      </c>
      <c r="NK238" s="2" t="s">
        <v>646</v>
      </c>
      <c r="NL238" s="2" t="s">
        <v>2577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202</v>
      </c>
      <c r="NW238" s="2" t="s">
        <v>202</v>
      </c>
      <c r="NX238" s="2" t="s">
        <v>202</v>
      </c>
      <c r="NY238" s="2" t="s">
        <v>202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253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212</v>
      </c>
      <c r="OT238" s="2" t="s">
        <v>199</v>
      </c>
      <c r="OU238" s="2" t="s">
        <v>254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202</v>
      </c>
      <c r="PF238" s="2" t="s">
        <v>202</v>
      </c>
      <c r="PG238" s="2" t="s">
        <v>202</v>
      </c>
      <c r="PH238" s="2" t="s">
        <v>202</v>
      </c>
      <c r="PI238" s="2" t="s">
        <v>202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212</v>
      </c>
      <c r="PR238" s="2" t="s">
        <v>235</v>
      </c>
      <c r="PS238" s="2" t="s">
        <v>602</v>
      </c>
      <c r="PT238" s="2" t="s">
        <v>2290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404</v>
      </c>
      <c r="QP238" s="2" t="s">
        <v>235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2578</v>
      </c>
      <c r="B239" s="2" t="s">
        <v>191</v>
      </c>
      <c r="C239" s="2" t="s">
        <v>192</v>
      </c>
      <c r="D239" s="2" t="s">
        <v>2497</v>
      </c>
      <c r="E239" s="2" t="s">
        <v>2498</v>
      </c>
      <c r="F239" s="2" t="s">
        <v>2556</v>
      </c>
      <c r="G239" s="2" t="s">
        <v>2556</v>
      </c>
      <c r="H239" s="2" t="s">
        <v>2556</v>
      </c>
      <c r="I239" s="2" t="s">
        <v>2557</v>
      </c>
      <c r="J239" s="2" t="s">
        <v>2501</v>
      </c>
      <c r="K239" s="2" t="s">
        <v>869</v>
      </c>
      <c r="L239" s="3">
        <v>14.85</v>
      </c>
      <c r="M239" s="3">
        <v>15.59</v>
      </c>
      <c r="N239" s="3">
        <v>32.99</v>
      </c>
      <c r="O239" s="2" t="s">
        <v>1109</v>
      </c>
      <c r="P239" s="2" t="s">
        <v>394</v>
      </c>
      <c r="Q239" s="2" t="s">
        <v>201</v>
      </c>
      <c r="R239" s="2" t="s">
        <v>202</v>
      </c>
      <c r="S239" s="2" t="s">
        <v>2569</v>
      </c>
      <c r="T239" s="2" t="s">
        <v>204</v>
      </c>
      <c r="U239" s="2" t="s">
        <v>2520</v>
      </c>
      <c r="V239" s="2" t="s">
        <v>1274</v>
      </c>
      <c r="W239" s="2" t="s">
        <v>703</v>
      </c>
      <c r="X239" s="2" t="s">
        <v>430</v>
      </c>
      <c r="Y239" s="2" t="s">
        <v>762</v>
      </c>
      <c r="Z239" s="4"/>
      <c r="AA239" s="4">
        <f>=ROUNDDOWN({0},0)</f>
      </c>
      <c r="AB239" s="5">
        <v>0.8</v>
      </c>
      <c r="AC239" s="2" t="s">
        <v>202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/>
      <c r="AQ239" s="8"/>
      <c r="AR239" s="4">
        <v>8</v>
      </c>
      <c r="AS239" s="8">
        <v>99.16</v>
      </c>
      <c r="AT239" s="7">
        <v>-1</v>
      </c>
      <c r="AU239" s="7">
        <v>-1</v>
      </c>
      <c r="AV239" s="4"/>
      <c r="AW239" s="8"/>
      <c r="AX239" s="4">
        <v>8</v>
      </c>
      <c r="AY239" s="8">
        <v>99.16</v>
      </c>
      <c r="AZ239" s="7">
        <v>-1</v>
      </c>
      <c r="BA239" s="7">
        <v>-1</v>
      </c>
      <c r="BB239" s="7"/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/>
      <c r="BJ239" s="4"/>
      <c r="BK239" s="8"/>
      <c r="BL239" s="2" t="s">
        <v>2579</v>
      </c>
      <c r="BM239" s="7"/>
      <c r="BN239" s="7"/>
      <c r="BO239" s="4"/>
      <c r="BP239" s="8"/>
      <c r="BQ239" s="4"/>
      <c r="BR239" s="8"/>
      <c r="BS239" s="7"/>
      <c r="BT239" s="7"/>
      <c r="BU239" s="2" t="s">
        <v>212</v>
      </c>
      <c r="BV239" s="2" t="s">
        <v>235</v>
      </c>
      <c r="BW239" s="2" t="s">
        <v>202</v>
      </c>
      <c r="BX239" s="2" t="s">
        <v>2072</v>
      </c>
      <c r="BY239" s="2" t="s">
        <v>214</v>
      </c>
      <c r="BZ239" s="2" t="s">
        <v>202</v>
      </c>
      <c r="CA239" s="4"/>
      <c r="CB239" s="8"/>
      <c r="CC239" s="4">
        <v>2</v>
      </c>
      <c r="CD239" s="8">
        <v>15.84</v>
      </c>
      <c r="CE239" s="7">
        <v>-1</v>
      </c>
      <c r="CF239" s="7">
        <v>-1</v>
      </c>
      <c r="CG239" s="2" t="s">
        <v>212</v>
      </c>
      <c r="CH239" s="2" t="s">
        <v>235</v>
      </c>
      <c r="CI239" s="2" t="s">
        <v>535</v>
      </c>
      <c r="CJ239" s="2" t="s">
        <v>376</v>
      </c>
      <c r="CK239" s="2" t="s">
        <v>509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235</v>
      </c>
      <c r="CU239" s="2" t="s">
        <v>1123</v>
      </c>
      <c r="CV239" s="2" t="s">
        <v>1121</v>
      </c>
      <c r="CW239" s="2" t="s">
        <v>214</v>
      </c>
      <c r="CX239" s="2" t="s">
        <v>202</v>
      </c>
      <c r="CY239" s="4"/>
      <c r="CZ239" s="8"/>
      <c r="DA239" s="4">
        <v>2</v>
      </c>
      <c r="DB239" s="8">
        <v>25.8</v>
      </c>
      <c r="DC239" s="7">
        <v>-1</v>
      </c>
      <c r="DD239" s="7">
        <v>-1</v>
      </c>
      <c r="DE239" s="2" t="s">
        <v>212</v>
      </c>
      <c r="DF239" s="2" t="s">
        <v>235</v>
      </c>
      <c r="DG239" s="2" t="s">
        <v>1404</v>
      </c>
      <c r="DH239" s="2" t="s">
        <v>2580</v>
      </c>
      <c r="DI239" s="2" t="s">
        <v>509</v>
      </c>
      <c r="DJ239" s="2" t="s">
        <v>202</v>
      </c>
      <c r="DK239" s="4"/>
      <c r="DL239" s="8"/>
      <c r="DM239" s="4"/>
      <c r="DN239" s="8"/>
      <c r="DO239" s="7"/>
      <c r="DP239" s="7"/>
      <c r="DQ239" s="2" t="s">
        <v>212</v>
      </c>
      <c r="DR239" s="2" t="s">
        <v>235</v>
      </c>
      <c r="DS239" s="2" t="s">
        <v>2571</v>
      </c>
      <c r="DT239" s="2" t="s">
        <v>766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235</v>
      </c>
      <c r="EE239" s="2" t="s">
        <v>1144</v>
      </c>
      <c r="EF239" s="2" t="s">
        <v>2581</v>
      </c>
      <c r="EG239" s="2" t="s">
        <v>214</v>
      </c>
      <c r="EH239" s="2" t="s">
        <v>202</v>
      </c>
      <c r="EI239" s="4"/>
      <c r="EJ239" s="8"/>
      <c r="EK239" s="4">
        <v>4</v>
      </c>
      <c r="EL239" s="8">
        <v>57.52</v>
      </c>
      <c r="EM239" s="7">
        <v>-1</v>
      </c>
      <c r="EN239" s="7">
        <v>-1</v>
      </c>
      <c r="EO239" s="2" t="s">
        <v>212</v>
      </c>
      <c r="EP239" s="2" t="s">
        <v>235</v>
      </c>
      <c r="EQ239" s="2" t="s">
        <v>1233</v>
      </c>
      <c r="ER239" s="2" t="s">
        <v>757</v>
      </c>
      <c r="ES239" s="2" t="s">
        <v>214</v>
      </c>
      <c r="ET239" s="2" t="s">
        <v>202</v>
      </c>
      <c r="EU239" s="4"/>
      <c r="EV239" s="8"/>
      <c r="EW239" s="4"/>
      <c r="EX239" s="8"/>
      <c r="EY239" s="7"/>
      <c r="EZ239" s="7"/>
      <c r="FA239" s="2" t="s">
        <v>212</v>
      </c>
      <c r="FB239" s="2" t="s">
        <v>235</v>
      </c>
      <c r="FC239" s="2" t="s">
        <v>645</v>
      </c>
      <c r="FD239" s="2" t="s">
        <v>1764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231</v>
      </c>
      <c r="FN239" s="2" t="s">
        <v>235</v>
      </c>
      <c r="FO239" s="2" t="s">
        <v>202</v>
      </c>
      <c r="FP239" s="2" t="s">
        <v>202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253</v>
      </c>
      <c r="FZ239" s="2" t="s">
        <v>235</v>
      </c>
      <c r="GA239" s="2" t="s">
        <v>202</v>
      </c>
      <c r="GB239" s="2" t="s">
        <v>202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253</v>
      </c>
      <c r="GL239" s="2" t="s">
        <v>235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253</v>
      </c>
      <c r="GX239" s="2" t="s">
        <v>235</v>
      </c>
      <c r="GY239" s="2" t="s">
        <v>202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235</v>
      </c>
      <c r="HK239" s="2" t="s">
        <v>2571</v>
      </c>
      <c r="HL239" s="2" t="s">
        <v>2582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253</v>
      </c>
      <c r="HV239" s="2" t="s">
        <v>235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253</v>
      </c>
      <c r="IH239" s="2" t="s">
        <v>235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212</v>
      </c>
      <c r="IT239" s="2" t="s">
        <v>235</v>
      </c>
      <c r="IU239" s="2" t="s">
        <v>1693</v>
      </c>
      <c r="IV239" s="2" t="s">
        <v>2583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253</v>
      </c>
      <c r="JF239" s="2" t="s">
        <v>235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242</v>
      </c>
      <c r="JR239" s="2" t="s">
        <v>235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202</v>
      </c>
      <c r="KD239" s="2" t="s">
        <v>202</v>
      </c>
      <c r="KE239" s="2" t="s">
        <v>202</v>
      </c>
      <c r="KF239" s="2" t="s">
        <v>202</v>
      </c>
      <c r="KG239" s="2" t="s">
        <v>202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235</v>
      </c>
      <c r="KQ239" s="2" t="s">
        <v>733</v>
      </c>
      <c r="KR239" s="2" t="s">
        <v>2468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253</v>
      </c>
      <c r="LB239" s="2" t="s">
        <v>235</v>
      </c>
      <c r="LC239" s="2" t="s">
        <v>202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253</v>
      </c>
      <c r="LN239" s="2" t="s">
        <v>235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231</v>
      </c>
      <c r="LZ239" s="2" t="s">
        <v>235</v>
      </c>
      <c r="MA239" s="2" t="s">
        <v>202</v>
      </c>
      <c r="MB239" s="2" t="s">
        <v>202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253</v>
      </c>
      <c r="ML239" s="2" t="s">
        <v>235</v>
      </c>
      <c r="MM239" s="2" t="s">
        <v>202</v>
      </c>
      <c r="MN239" s="2" t="s">
        <v>202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253</v>
      </c>
      <c r="MX239" s="2" t="s">
        <v>235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212</v>
      </c>
      <c r="NJ239" s="2" t="s">
        <v>235</v>
      </c>
      <c r="NK239" s="2" t="s">
        <v>2571</v>
      </c>
      <c r="NL239" s="2" t="s">
        <v>2013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253</v>
      </c>
      <c r="NV239" s="2" t="s">
        <v>235</v>
      </c>
      <c r="NW239" s="2" t="s">
        <v>202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253</v>
      </c>
      <c r="OH239" s="2" t="s">
        <v>235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202</v>
      </c>
      <c r="OU239" s="2" t="s">
        <v>202</v>
      </c>
      <c r="OV239" s="2" t="s">
        <v>202</v>
      </c>
      <c r="OW239" s="2" t="s">
        <v>202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242</v>
      </c>
      <c r="PF239" s="2" t="s">
        <v>235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253</v>
      </c>
      <c r="PR239" s="2" t="s">
        <v>235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253</v>
      </c>
      <c r="QP239" s="2" t="s">
        <v>235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</row>
    <row r="240">
      <c r="A240" s="2" t="s">
        <v>2584</v>
      </c>
      <c r="B240" s="2" t="s">
        <v>191</v>
      </c>
      <c r="C240" s="2" t="s">
        <v>192</v>
      </c>
      <c r="D240" s="2" t="s">
        <v>2497</v>
      </c>
      <c r="E240" s="2" t="s">
        <v>2498</v>
      </c>
      <c r="F240" s="2" t="s">
        <v>2585</v>
      </c>
      <c r="G240" s="2" t="s">
        <v>2585</v>
      </c>
      <c r="H240" s="2" t="s">
        <v>202</v>
      </c>
      <c r="I240" s="2" t="s">
        <v>2586</v>
      </c>
      <c r="J240" s="2" t="s">
        <v>2501</v>
      </c>
      <c r="K240" s="2" t="s">
        <v>1450</v>
      </c>
      <c r="L240" s="3">
        <v>14.85</v>
      </c>
      <c r="M240" s="3">
        <v>15.59</v>
      </c>
      <c r="N240" s="3">
        <v>32.99</v>
      </c>
      <c r="O240" s="2" t="s">
        <v>199</v>
      </c>
      <c r="P240" s="2" t="s">
        <v>490</v>
      </c>
      <c r="Q240" s="2" t="s">
        <v>201</v>
      </c>
      <c r="R240" s="2" t="s">
        <v>202</v>
      </c>
      <c r="S240" s="2" t="s">
        <v>1451</v>
      </c>
      <c r="T240" s="2" t="s">
        <v>204</v>
      </c>
      <c r="U240" s="2" t="s">
        <v>2520</v>
      </c>
      <c r="V240" s="2" t="s">
        <v>701</v>
      </c>
      <c r="W240" s="2" t="s">
        <v>703</v>
      </c>
      <c r="X240" s="2" t="s">
        <v>430</v>
      </c>
      <c r="Y240" s="2" t="s">
        <v>576</v>
      </c>
      <c r="Z240" s="4">
        <v>647</v>
      </c>
      <c r="AA240" s="4">
        <f>=ROUNDDOWN(40.4375,0)</f>
      </c>
      <c r="AB240" s="5">
        <v>16</v>
      </c>
      <c r="AC240" s="2" t="s">
        <v>202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14</v>
      </c>
      <c r="AQ240" s="8">
        <v>216.74</v>
      </c>
      <c r="AR240" s="4">
        <v>24</v>
      </c>
      <c r="AS240" s="8">
        <v>360.84</v>
      </c>
      <c r="AT240" s="7">
        <v>-0.4167</v>
      </c>
      <c r="AU240" s="7">
        <v>-0.3993</v>
      </c>
      <c r="AV240" s="4">
        <v>14</v>
      </c>
      <c r="AW240" s="8">
        <v>216.74</v>
      </c>
      <c r="AX240" s="4">
        <v>24</v>
      </c>
      <c r="AY240" s="8">
        <v>360.84</v>
      </c>
      <c r="AZ240" s="7">
        <v>-0.4167</v>
      </c>
      <c r="BA240" s="7">
        <v>-0.3993</v>
      </c>
      <c r="BB240" s="7">
        <v>1</v>
      </c>
      <c r="BC240" s="4">
        <v>16</v>
      </c>
      <c r="BD240" s="8">
        <v>241.82</v>
      </c>
      <c r="BE240" s="4">
        <v>34</v>
      </c>
      <c r="BF240" s="8">
        <v>517.66</v>
      </c>
      <c r="BG240" s="7">
        <v>-0.5294</v>
      </c>
      <c r="BH240" s="7">
        <v>-0.5329</v>
      </c>
      <c r="BI240" s="7">
        <v>0.8963</v>
      </c>
      <c r="BJ240" s="4">
        <v>14</v>
      </c>
      <c r="BK240" s="8">
        <v>216.74</v>
      </c>
      <c r="BL240" s="2" t="s">
        <v>2587</v>
      </c>
      <c r="BM240" s="7">
        <v>1</v>
      </c>
      <c r="BN240" s="7">
        <v>1</v>
      </c>
      <c r="BO240" s="4">
        <v>12</v>
      </c>
      <c r="BP240" s="8">
        <v>188.04</v>
      </c>
      <c r="BQ240" s="4">
        <v>12</v>
      </c>
      <c r="BR240" s="8">
        <v>188.04</v>
      </c>
      <c r="BS240" s="7"/>
      <c r="BT240" s="7"/>
      <c r="BU240" s="2" t="s">
        <v>212</v>
      </c>
      <c r="BV240" s="2" t="s">
        <v>199</v>
      </c>
      <c r="BW240" s="2" t="s">
        <v>202</v>
      </c>
      <c r="BX240" s="2" t="s">
        <v>675</v>
      </c>
      <c r="BY240" s="2" t="s">
        <v>214</v>
      </c>
      <c r="BZ240" s="2" t="s">
        <v>202</v>
      </c>
      <c r="CA240" s="4"/>
      <c r="CB240" s="8"/>
      <c r="CC240" s="4">
        <v>6</v>
      </c>
      <c r="CD240" s="8">
        <v>79.32</v>
      </c>
      <c r="CE240" s="7">
        <v>-1</v>
      </c>
      <c r="CF240" s="7">
        <v>-1</v>
      </c>
      <c r="CG240" s="2" t="s">
        <v>212</v>
      </c>
      <c r="CH240" s="2" t="s">
        <v>199</v>
      </c>
      <c r="CI240" s="2" t="s">
        <v>579</v>
      </c>
      <c r="CJ240" s="2" t="s">
        <v>1651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199</v>
      </c>
      <c r="CU240" s="2" t="s">
        <v>435</v>
      </c>
      <c r="CV240" s="2" t="s">
        <v>297</v>
      </c>
      <c r="CW240" s="2" t="s">
        <v>214</v>
      </c>
      <c r="CX240" s="2" t="s">
        <v>202</v>
      </c>
      <c r="CY240" s="4">
        <v>2</v>
      </c>
      <c r="CZ240" s="8">
        <v>28.7</v>
      </c>
      <c r="DA240" s="4"/>
      <c r="DB240" s="8"/>
      <c r="DC240" s="7"/>
      <c r="DD240" s="7"/>
      <c r="DE240" s="2" t="s">
        <v>212</v>
      </c>
      <c r="DF240" s="2" t="s">
        <v>199</v>
      </c>
      <c r="DG240" s="2" t="s">
        <v>2588</v>
      </c>
      <c r="DH240" s="2" t="s">
        <v>584</v>
      </c>
      <c r="DI240" s="2" t="s">
        <v>214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212</v>
      </c>
      <c r="DR240" s="2" t="s">
        <v>199</v>
      </c>
      <c r="DS240" s="2" t="s">
        <v>585</v>
      </c>
      <c r="DT240" s="2" t="s">
        <v>1469</v>
      </c>
      <c r="DU240" s="2" t="s">
        <v>214</v>
      </c>
      <c r="DV240" s="2" t="s">
        <v>202</v>
      </c>
      <c r="DW240" s="4"/>
      <c r="DX240" s="8"/>
      <c r="DY240" s="4">
        <v>6</v>
      </c>
      <c r="DZ240" s="8">
        <v>93.48</v>
      </c>
      <c r="EA240" s="7">
        <v>-1</v>
      </c>
      <c r="EB240" s="7">
        <v>-1</v>
      </c>
      <c r="EC240" s="2" t="s">
        <v>212</v>
      </c>
      <c r="ED240" s="2" t="s">
        <v>199</v>
      </c>
      <c r="EE240" s="2" t="s">
        <v>585</v>
      </c>
      <c r="EF240" s="2" t="s">
        <v>1456</v>
      </c>
      <c r="EG240" s="2" t="s">
        <v>214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212</v>
      </c>
      <c r="EP240" s="2" t="s">
        <v>199</v>
      </c>
      <c r="EQ240" s="2" t="s">
        <v>587</v>
      </c>
      <c r="ER240" s="2" t="s">
        <v>632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212</v>
      </c>
      <c r="FB240" s="2" t="s">
        <v>199</v>
      </c>
      <c r="FC240" s="2" t="s">
        <v>585</v>
      </c>
      <c r="FD240" s="2" t="s">
        <v>1604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199</v>
      </c>
      <c r="FO240" s="2" t="s">
        <v>296</v>
      </c>
      <c r="FP240" s="2" t="s">
        <v>1863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253</v>
      </c>
      <c r="FZ240" s="2" t="s">
        <v>199</v>
      </c>
      <c r="GA240" s="2" t="s">
        <v>202</v>
      </c>
      <c r="GB240" s="2" t="s">
        <v>202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231</v>
      </c>
      <c r="GL240" s="2" t="s">
        <v>199</v>
      </c>
      <c r="GM240" s="2" t="s">
        <v>202</v>
      </c>
      <c r="GN240" s="2" t="s">
        <v>202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253</v>
      </c>
      <c r="GX240" s="2" t="s">
        <v>199</v>
      </c>
      <c r="GY240" s="2" t="s">
        <v>202</v>
      </c>
      <c r="GZ240" s="2" t="s">
        <v>202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212</v>
      </c>
      <c r="HJ240" s="2" t="s">
        <v>199</v>
      </c>
      <c r="HK240" s="2" t="s">
        <v>585</v>
      </c>
      <c r="HL240" s="2" t="s">
        <v>2512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212</v>
      </c>
      <c r="HV240" s="2" t="s">
        <v>235</v>
      </c>
      <c r="HW240" s="2" t="s">
        <v>302</v>
      </c>
      <c r="HX240" s="2" t="s">
        <v>219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212</v>
      </c>
      <c r="IH240" s="2" t="s">
        <v>199</v>
      </c>
      <c r="II240" s="2" t="s">
        <v>238</v>
      </c>
      <c r="IJ240" s="2" t="s">
        <v>737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199</v>
      </c>
      <c r="IU240" s="2" t="s">
        <v>594</v>
      </c>
      <c r="IV240" s="2" t="s">
        <v>202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253</v>
      </c>
      <c r="JF240" s="2" t="s">
        <v>199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242</v>
      </c>
      <c r="JR240" s="2" t="s">
        <v>199</v>
      </c>
      <c r="JS240" s="2" t="s">
        <v>202</v>
      </c>
      <c r="JT240" s="2" t="s">
        <v>202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212</v>
      </c>
      <c r="KP240" s="2" t="s">
        <v>235</v>
      </c>
      <c r="KQ240" s="2" t="s">
        <v>1464</v>
      </c>
      <c r="KR240" s="2" t="s">
        <v>202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235</v>
      </c>
      <c r="LC240" s="2" t="s">
        <v>512</v>
      </c>
      <c r="LD240" s="2" t="s">
        <v>537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212</v>
      </c>
      <c r="LN240" s="2" t="s">
        <v>199</v>
      </c>
      <c r="LO240" s="2" t="s">
        <v>643</v>
      </c>
      <c r="LP240" s="2" t="s">
        <v>688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212</v>
      </c>
      <c r="LZ240" s="2" t="s">
        <v>199</v>
      </c>
      <c r="MA240" s="2" t="s">
        <v>1361</v>
      </c>
      <c r="MB240" s="2" t="s">
        <v>1821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231</v>
      </c>
      <c r="ML240" s="2" t="s">
        <v>199</v>
      </c>
      <c r="MM240" s="2" t="s">
        <v>202</v>
      </c>
      <c r="MN240" s="2" t="s">
        <v>202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253</v>
      </c>
      <c r="MX240" s="2" t="s">
        <v>199</v>
      </c>
      <c r="MY240" s="2" t="s">
        <v>202</v>
      </c>
      <c r="MZ240" s="2" t="s">
        <v>202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212</v>
      </c>
      <c r="NJ240" s="2" t="s">
        <v>250</v>
      </c>
      <c r="NK240" s="2" t="s">
        <v>646</v>
      </c>
      <c r="NL240" s="2" t="s">
        <v>1476</v>
      </c>
      <c r="NM240" s="2" t="s">
        <v>214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253</v>
      </c>
      <c r="OH240" s="2" t="s">
        <v>199</v>
      </c>
      <c r="OI240" s="2" t="s">
        <v>202</v>
      </c>
      <c r="OJ240" s="2" t="s">
        <v>202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212</v>
      </c>
      <c r="OT240" s="2" t="s">
        <v>199</v>
      </c>
      <c r="OU240" s="2" t="s">
        <v>254</v>
      </c>
      <c r="OV240" s="2" t="s">
        <v>202</v>
      </c>
      <c r="OW240" s="2" t="s">
        <v>214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212</v>
      </c>
      <c r="PR240" s="2" t="s">
        <v>235</v>
      </c>
      <c r="PS240" s="2" t="s">
        <v>602</v>
      </c>
      <c r="PT240" s="2" t="s">
        <v>301</v>
      </c>
      <c r="PU240" s="2" t="s">
        <v>214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404</v>
      </c>
      <c r="QP240" s="2" t="s">
        <v>235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647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2589</v>
      </c>
      <c r="B241" s="2" t="s">
        <v>191</v>
      </c>
      <c r="C241" s="2" t="s">
        <v>192</v>
      </c>
      <c r="D241" s="2" t="s">
        <v>2497</v>
      </c>
      <c r="E241" s="2" t="s">
        <v>2498</v>
      </c>
      <c r="F241" s="2" t="s">
        <v>2585</v>
      </c>
      <c r="G241" s="2" t="s">
        <v>2585</v>
      </c>
      <c r="H241" s="2" t="s">
        <v>202</v>
      </c>
      <c r="I241" s="2" t="s">
        <v>2586</v>
      </c>
      <c r="J241" s="2" t="s">
        <v>2501</v>
      </c>
      <c r="K241" s="2" t="s">
        <v>621</v>
      </c>
      <c r="L241" s="3">
        <v>14.85</v>
      </c>
      <c r="M241" s="3">
        <v>15.59</v>
      </c>
      <c r="N241" s="3">
        <v>32.99</v>
      </c>
      <c r="O241" s="2" t="s">
        <v>530</v>
      </c>
      <c r="P241" s="2" t="s">
        <v>394</v>
      </c>
      <c r="Q241" s="2" t="s">
        <v>201</v>
      </c>
      <c r="R241" s="2" t="s">
        <v>202</v>
      </c>
      <c r="S241" s="2" t="s">
        <v>1479</v>
      </c>
      <c r="T241" s="2" t="s">
        <v>202</v>
      </c>
      <c r="U241" s="2" t="s">
        <v>202</v>
      </c>
      <c r="V241" s="2" t="s">
        <v>701</v>
      </c>
      <c r="W241" s="2" t="s">
        <v>703</v>
      </c>
      <c r="X241" s="2" t="s">
        <v>430</v>
      </c>
      <c r="Y241" s="2" t="s">
        <v>2590</v>
      </c>
      <c r="Z241" s="4"/>
      <c r="AA241" s="4">
        <f>=ROUNDDOWN({0},0)</f>
      </c>
      <c r="AB241" s="5">
        <v>0.7</v>
      </c>
      <c r="AC241" s="2" t="s">
        <v>202</v>
      </c>
      <c r="AD241" s="4"/>
      <c r="AE241" s="4"/>
      <c r="AF241" s="6">
        <v>65</v>
      </c>
      <c r="AG241" s="6"/>
      <c r="AH241" s="7">
        <v>0.1429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2</v>
      </c>
      <c r="AQ241" s="8">
        <v>25.08</v>
      </c>
      <c r="AR241" s="4">
        <v>10</v>
      </c>
      <c r="AS241" s="8">
        <v>156.82</v>
      </c>
      <c r="AT241" s="7">
        <v>-0.8</v>
      </c>
      <c r="AU241" s="7">
        <v>-0.8401</v>
      </c>
      <c r="AV241" s="4">
        <v>2</v>
      </c>
      <c r="AW241" s="8">
        <v>25.08</v>
      </c>
      <c r="AX241" s="4">
        <v>10</v>
      </c>
      <c r="AY241" s="8">
        <v>156.82</v>
      </c>
      <c r="AZ241" s="7">
        <v>-0.8</v>
      </c>
      <c r="BA241" s="7">
        <v>-0.8401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>
        <v>0.1037</v>
      </c>
      <c r="BJ241" s="4">
        <v>2</v>
      </c>
      <c r="BK241" s="8">
        <v>25.08</v>
      </c>
      <c r="BL241" s="2" t="s">
        <v>1328</v>
      </c>
      <c r="BM241" s="7">
        <v>1</v>
      </c>
      <c r="BN241" s="7">
        <v>1</v>
      </c>
      <c r="BO241" s="4">
        <v>2</v>
      </c>
      <c r="BP241" s="8">
        <v>25.08</v>
      </c>
      <c r="BQ241" s="4">
        <v>2</v>
      </c>
      <c r="BR241" s="8">
        <v>31.34</v>
      </c>
      <c r="BS241" s="7"/>
      <c r="BT241" s="7">
        <v>-0.1997</v>
      </c>
      <c r="BU241" s="2" t="s">
        <v>212</v>
      </c>
      <c r="BV241" s="2" t="s">
        <v>235</v>
      </c>
      <c r="BW241" s="2" t="s">
        <v>202</v>
      </c>
      <c r="BX241" s="2" t="s">
        <v>675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212</v>
      </c>
      <c r="CH241" s="2" t="s">
        <v>235</v>
      </c>
      <c r="CI241" s="2" t="s">
        <v>579</v>
      </c>
      <c r="CJ241" s="2" t="s">
        <v>1657</v>
      </c>
      <c r="CK241" s="2" t="s">
        <v>214</v>
      </c>
      <c r="CL241" s="2" t="s">
        <v>202</v>
      </c>
      <c r="CM241" s="4"/>
      <c r="CN241" s="8"/>
      <c r="CO241" s="4">
        <v>2</v>
      </c>
      <c r="CP241" s="8">
        <v>32</v>
      </c>
      <c r="CQ241" s="7">
        <v>-1</v>
      </c>
      <c r="CR241" s="7">
        <v>-1</v>
      </c>
      <c r="CS241" s="2" t="s">
        <v>212</v>
      </c>
      <c r="CT241" s="2" t="s">
        <v>235</v>
      </c>
      <c r="CU241" s="2" t="s">
        <v>435</v>
      </c>
      <c r="CV241" s="2" t="s">
        <v>297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212</v>
      </c>
      <c r="DF241" s="2" t="s">
        <v>235</v>
      </c>
      <c r="DG241" s="2" t="s">
        <v>2588</v>
      </c>
      <c r="DH241" s="2" t="s">
        <v>1487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235</v>
      </c>
      <c r="DS241" s="2" t="s">
        <v>583</v>
      </c>
      <c r="DT241" s="2" t="s">
        <v>601</v>
      </c>
      <c r="DU241" s="2" t="s">
        <v>214</v>
      </c>
      <c r="DV241" s="2" t="s">
        <v>202</v>
      </c>
      <c r="DW241" s="4"/>
      <c r="DX241" s="8"/>
      <c r="DY241" s="4">
        <v>6</v>
      </c>
      <c r="DZ241" s="8">
        <v>93.48</v>
      </c>
      <c r="EA241" s="7">
        <v>-1</v>
      </c>
      <c r="EB241" s="7">
        <v>-1</v>
      </c>
      <c r="EC241" s="2" t="s">
        <v>212</v>
      </c>
      <c r="ED241" s="2" t="s">
        <v>235</v>
      </c>
      <c r="EE241" s="2" t="s">
        <v>1485</v>
      </c>
      <c r="EF241" s="2" t="s">
        <v>1490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235</v>
      </c>
      <c r="EQ241" s="2" t="s">
        <v>587</v>
      </c>
      <c r="ER241" s="2" t="s">
        <v>2591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212</v>
      </c>
      <c r="FB241" s="2" t="s">
        <v>235</v>
      </c>
      <c r="FC241" s="2" t="s">
        <v>2592</v>
      </c>
      <c r="FD241" s="2" t="s">
        <v>2272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235</v>
      </c>
      <c r="FO241" s="2" t="s">
        <v>296</v>
      </c>
      <c r="FP241" s="2" t="s">
        <v>2593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253</v>
      </c>
      <c r="FZ241" s="2" t="s">
        <v>235</v>
      </c>
      <c r="GA241" s="2" t="s">
        <v>202</v>
      </c>
      <c r="GB241" s="2" t="s">
        <v>202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231</v>
      </c>
      <c r="GL241" s="2" t="s">
        <v>235</v>
      </c>
      <c r="GM241" s="2" t="s">
        <v>202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253</v>
      </c>
      <c r="GX241" s="2" t="s">
        <v>235</v>
      </c>
      <c r="GY241" s="2" t="s">
        <v>202</v>
      </c>
      <c r="GZ241" s="2" t="s">
        <v>202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212</v>
      </c>
      <c r="HJ241" s="2" t="s">
        <v>235</v>
      </c>
      <c r="HK241" s="2" t="s">
        <v>1485</v>
      </c>
      <c r="HL241" s="2" t="s">
        <v>1562</v>
      </c>
      <c r="HM241" s="2" t="s">
        <v>214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212</v>
      </c>
      <c r="HV241" s="2" t="s">
        <v>235</v>
      </c>
      <c r="HW241" s="2" t="s">
        <v>302</v>
      </c>
      <c r="HX241" s="2" t="s">
        <v>1017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212</v>
      </c>
      <c r="IH241" s="2" t="s">
        <v>235</v>
      </c>
      <c r="II241" s="2" t="s">
        <v>238</v>
      </c>
      <c r="IJ241" s="2" t="s">
        <v>374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235</v>
      </c>
      <c r="IU241" s="2" t="s">
        <v>594</v>
      </c>
      <c r="IV241" s="2" t="s">
        <v>202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253</v>
      </c>
      <c r="JF241" s="2" t="s">
        <v>235</v>
      </c>
      <c r="JG241" s="2" t="s">
        <v>202</v>
      </c>
      <c r="JH241" s="2" t="s">
        <v>202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242</v>
      </c>
      <c r="JR241" s="2" t="s">
        <v>235</v>
      </c>
      <c r="JS241" s="2" t="s">
        <v>202</v>
      </c>
      <c r="JT241" s="2" t="s">
        <v>202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212</v>
      </c>
      <c r="KP241" s="2" t="s">
        <v>235</v>
      </c>
      <c r="KQ241" s="2" t="s">
        <v>2533</v>
      </c>
      <c r="KR241" s="2" t="s">
        <v>202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253</v>
      </c>
      <c r="LB241" s="2" t="s">
        <v>235</v>
      </c>
      <c r="LC241" s="2" t="s">
        <v>202</v>
      </c>
      <c r="LD241" s="2" t="s">
        <v>202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212</v>
      </c>
      <c r="LN241" s="2" t="s">
        <v>235</v>
      </c>
      <c r="LO241" s="2" t="s">
        <v>597</v>
      </c>
      <c r="LP241" s="2" t="s">
        <v>2289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212</v>
      </c>
      <c r="LZ241" s="2" t="s">
        <v>235</v>
      </c>
      <c r="MA241" s="2" t="s">
        <v>1361</v>
      </c>
      <c r="MB241" s="2" t="s">
        <v>1852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231</v>
      </c>
      <c r="ML241" s="2" t="s">
        <v>235</v>
      </c>
      <c r="MM241" s="2" t="s">
        <v>202</v>
      </c>
      <c r="MN241" s="2" t="s">
        <v>202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253</v>
      </c>
      <c r="MX241" s="2" t="s">
        <v>235</v>
      </c>
      <c r="MY241" s="2" t="s">
        <v>202</v>
      </c>
      <c r="MZ241" s="2" t="s">
        <v>202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212</v>
      </c>
      <c r="NJ241" s="2" t="s">
        <v>235</v>
      </c>
      <c r="NK241" s="2" t="s">
        <v>600</v>
      </c>
      <c r="NL241" s="2" t="s">
        <v>1495</v>
      </c>
      <c r="NM241" s="2" t="s">
        <v>214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253</v>
      </c>
      <c r="OH241" s="2" t="s">
        <v>235</v>
      </c>
      <c r="OI241" s="2" t="s">
        <v>202</v>
      </c>
      <c r="OJ241" s="2" t="s">
        <v>202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212</v>
      </c>
      <c r="OT241" s="2" t="s">
        <v>235</v>
      </c>
      <c r="OU241" s="2" t="s">
        <v>254</v>
      </c>
      <c r="OV241" s="2" t="s">
        <v>202</v>
      </c>
      <c r="OW241" s="2" t="s">
        <v>214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212</v>
      </c>
      <c r="PR241" s="2" t="s">
        <v>235</v>
      </c>
      <c r="PS241" s="2" t="s">
        <v>602</v>
      </c>
      <c r="PT241" s="2" t="s">
        <v>2115</v>
      </c>
      <c r="PU241" s="2" t="s">
        <v>214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404</v>
      </c>
      <c r="QP241" s="2" t="s">
        <v>235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2594</v>
      </c>
      <c r="B242" s="2" t="s">
        <v>191</v>
      </c>
      <c r="C242" s="2" t="s">
        <v>192</v>
      </c>
      <c r="D242" s="2" t="s">
        <v>2595</v>
      </c>
      <c r="E242" s="2" t="s">
        <v>2596</v>
      </c>
      <c r="F242" s="2" t="s">
        <v>2597</v>
      </c>
      <c r="G242" s="2" t="s">
        <v>2597</v>
      </c>
      <c r="H242" s="2" t="s">
        <v>202</v>
      </c>
      <c r="I242" s="2" t="s">
        <v>2598</v>
      </c>
      <c r="J242" s="2" t="s">
        <v>2599</v>
      </c>
      <c r="K242" s="2" t="s">
        <v>1550</v>
      </c>
      <c r="L242" s="3">
        <v>15.2</v>
      </c>
      <c r="M242" s="3">
        <v>15.96</v>
      </c>
      <c r="N242" s="3">
        <v>36.99</v>
      </c>
      <c r="O242" s="2" t="s">
        <v>199</v>
      </c>
      <c r="P242" s="2" t="s">
        <v>427</v>
      </c>
      <c r="Q242" s="2" t="s">
        <v>201</v>
      </c>
      <c r="R242" s="2" t="s">
        <v>202</v>
      </c>
      <c r="S242" s="2" t="s">
        <v>2600</v>
      </c>
      <c r="T242" s="2" t="s">
        <v>204</v>
      </c>
      <c r="U242" s="2" t="s">
        <v>2520</v>
      </c>
      <c r="V242" s="2" t="s">
        <v>2453</v>
      </c>
      <c r="W242" s="2" t="s">
        <v>430</v>
      </c>
      <c r="X242" s="2" t="s">
        <v>703</v>
      </c>
      <c r="Y242" s="2" t="s">
        <v>576</v>
      </c>
      <c r="Z242" s="4">
        <v>867</v>
      </c>
      <c r="AA242" s="4">
        <f>=ROUNDDOWN(20.6428571428571,0)</f>
      </c>
      <c r="AB242" s="5">
        <v>42</v>
      </c>
      <c r="AC242" s="2" t="s">
        <v>2446</v>
      </c>
      <c r="AD242" s="4">
        <v>900</v>
      </c>
      <c r="AE242" s="4">
        <v>1410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48</v>
      </c>
      <c r="AQ242" s="8">
        <v>821.27</v>
      </c>
      <c r="AR242" s="4">
        <v>28</v>
      </c>
      <c r="AS242" s="8">
        <v>472.83</v>
      </c>
      <c r="AT242" s="7">
        <v>0.7143</v>
      </c>
      <c r="AU242" s="7">
        <v>0.7369</v>
      </c>
      <c r="AV242" s="4">
        <v>48</v>
      </c>
      <c r="AW242" s="8">
        <v>821.27</v>
      </c>
      <c r="AX242" s="4">
        <v>28</v>
      </c>
      <c r="AY242" s="8">
        <v>472.83</v>
      </c>
      <c r="AZ242" s="7">
        <v>0.7143</v>
      </c>
      <c r="BA242" s="7">
        <v>0.7369</v>
      </c>
      <c r="BB242" s="7">
        <v>1</v>
      </c>
      <c r="BC242" s="4">
        <v>48</v>
      </c>
      <c r="BD242" s="8">
        <v>821.27</v>
      </c>
      <c r="BE242" s="4">
        <v>28</v>
      </c>
      <c r="BF242" s="8">
        <v>472.83</v>
      </c>
      <c r="BG242" s="7">
        <v>0.7143</v>
      </c>
      <c r="BH242" s="7">
        <v>0.7369</v>
      </c>
      <c r="BI242" s="7">
        <v>1</v>
      </c>
      <c r="BJ242" s="4">
        <v>48</v>
      </c>
      <c r="BK242" s="8">
        <v>821.27</v>
      </c>
      <c r="BL242" s="2" t="s">
        <v>2601</v>
      </c>
      <c r="BM242" s="7">
        <v>1</v>
      </c>
      <c r="BN242" s="7">
        <v>1</v>
      </c>
      <c r="BO242" s="4">
        <v>36</v>
      </c>
      <c r="BP242" s="8">
        <v>625.32</v>
      </c>
      <c r="BQ242" s="4">
        <v>4</v>
      </c>
      <c r="BR242" s="8">
        <v>69.48</v>
      </c>
      <c r="BS242" s="7">
        <v>8</v>
      </c>
      <c r="BT242" s="7">
        <v>8</v>
      </c>
      <c r="BU242" s="2" t="s">
        <v>212</v>
      </c>
      <c r="BV242" s="2" t="s">
        <v>199</v>
      </c>
      <c r="BW242" s="2" t="s">
        <v>202</v>
      </c>
      <c r="BX242" s="2" t="s">
        <v>1421</v>
      </c>
      <c r="BY242" s="2" t="s">
        <v>214</v>
      </c>
      <c r="BZ242" s="2" t="s">
        <v>202</v>
      </c>
      <c r="CA242" s="4">
        <v>9</v>
      </c>
      <c r="CB242" s="8">
        <v>146.52</v>
      </c>
      <c r="CC242" s="4">
        <v>9</v>
      </c>
      <c r="CD242" s="8">
        <v>146.52</v>
      </c>
      <c r="CE242" s="7"/>
      <c r="CF242" s="7"/>
      <c r="CG242" s="2" t="s">
        <v>212</v>
      </c>
      <c r="CH242" s="2" t="s">
        <v>199</v>
      </c>
      <c r="CI242" s="2" t="s">
        <v>579</v>
      </c>
      <c r="CJ242" s="2" t="s">
        <v>1649</v>
      </c>
      <c r="CK242" s="2" t="s">
        <v>214</v>
      </c>
      <c r="CL242" s="2" t="s">
        <v>202</v>
      </c>
      <c r="CM242" s="4">
        <v>2</v>
      </c>
      <c r="CN242" s="8">
        <v>34.98</v>
      </c>
      <c r="CO242" s="4">
        <v>2</v>
      </c>
      <c r="CP242" s="8">
        <v>34.98</v>
      </c>
      <c r="CQ242" s="7"/>
      <c r="CR242" s="7"/>
      <c r="CS242" s="2" t="s">
        <v>212</v>
      </c>
      <c r="CT242" s="2" t="s">
        <v>199</v>
      </c>
      <c r="CU242" s="2" t="s">
        <v>2602</v>
      </c>
      <c r="CV242" s="2" t="s">
        <v>285</v>
      </c>
      <c r="CW242" s="2" t="s">
        <v>214</v>
      </c>
      <c r="CX242" s="2" t="s">
        <v>202</v>
      </c>
      <c r="CY242" s="4">
        <v>1</v>
      </c>
      <c r="CZ242" s="8">
        <v>14.45</v>
      </c>
      <c r="DA242" s="4">
        <v>6</v>
      </c>
      <c r="DB242" s="8">
        <v>98.6</v>
      </c>
      <c r="DC242" s="7">
        <v>-0.8333</v>
      </c>
      <c r="DD242" s="7">
        <v>-0.8534</v>
      </c>
      <c r="DE242" s="2" t="s">
        <v>212</v>
      </c>
      <c r="DF242" s="2" t="s">
        <v>199</v>
      </c>
      <c r="DG242" s="2" t="s">
        <v>585</v>
      </c>
      <c r="DH242" s="2" t="s">
        <v>2603</v>
      </c>
      <c r="DI242" s="2" t="s">
        <v>214</v>
      </c>
      <c r="DJ242" s="2" t="s">
        <v>202</v>
      </c>
      <c r="DK242" s="4"/>
      <c r="DL242" s="8"/>
      <c r="DM242" s="4">
        <v>3</v>
      </c>
      <c r="DN242" s="8">
        <v>57.81</v>
      </c>
      <c r="DO242" s="7">
        <v>-1</v>
      </c>
      <c r="DP242" s="7">
        <v>-1</v>
      </c>
      <c r="DQ242" s="2" t="s">
        <v>212</v>
      </c>
      <c r="DR242" s="2" t="s">
        <v>199</v>
      </c>
      <c r="DS242" s="2" t="s">
        <v>585</v>
      </c>
      <c r="DT242" s="2" t="s">
        <v>1469</v>
      </c>
      <c r="DU242" s="2" t="s">
        <v>214</v>
      </c>
      <c r="DV242" s="2" t="s">
        <v>202</v>
      </c>
      <c r="DW242" s="4"/>
      <c r="DX242" s="8"/>
      <c r="DY242" s="4">
        <v>1</v>
      </c>
      <c r="DZ242" s="8">
        <v>15.96</v>
      </c>
      <c r="EA242" s="7">
        <v>-1</v>
      </c>
      <c r="EB242" s="7">
        <v>-1</v>
      </c>
      <c r="EC242" s="2" t="s">
        <v>212</v>
      </c>
      <c r="ED242" s="2" t="s">
        <v>199</v>
      </c>
      <c r="EE242" s="2" t="s">
        <v>583</v>
      </c>
      <c r="EF242" s="2" t="s">
        <v>1470</v>
      </c>
      <c r="EG242" s="2" t="s">
        <v>214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212</v>
      </c>
      <c r="EP242" s="2" t="s">
        <v>199</v>
      </c>
      <c r="EQ242" s="2" t="s">
        <v>585</v>
      </c>
      <c r="ER242" s="2" t="s">
        <v>2604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212</v>
      </c>
      <c r="FB242" s="2" t="s">
        <v>199</v>
      </c>
      <c r="FC242" s="2" t="s">
        <v>585</v>
      </c>
      <c r="FD242" s="2" t="s">
        <v>2605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296</v>
      </c>
      <c r="FP242" s="2" t="s">
        <v>202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253</v>
      </c>
      <c r="FZ242" s="2" t="s">
        <v>199</v>
      </c>
      <c r="GA242" s="2" t="s">
        <v>202</v>
      </c>
      <c r="GB242" s="2" t="s">
        <v>202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231</v>
      </c>
      <c r="GL242" s="2" t="s">
        <v>199</v>
      </c>
      <c r="GM242" s="2" t="s">
        <v>202</v>
      </c>
      <c r="GN242" s="2" t="s">
        <v>202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253</v>
      </c>
      <c r="GX242" s="2" t="s">
        <v>199</v>
      </c>
      <c r="GY242" s="2" t="s">
        <v>202</v>
      </c>
      <c r="GZ242" s="2" t="s">
        <v>202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212</v>
      </c>
      <c r="HJ242" s="2" t="s">
        <v>199</v>
      </c>
      <c r="HK242" s="2" t="s">
        <v>585</v>
      </c>
      <c r="HL242" s="2" t="s">
        <v>668</v>
      </c>
      <c r="HM242" s="2" t="s">
        <v>214</v>
      </c>
      <c r="HN242" s="2" t="s">
        <v>202</v>
      </c>
      <c r="HO242" s="4"/>
      <c r="HP242" s="8"/>
      <c r="HQ242" s="4">
        <v>2</v>
      </c>
      <c r="HR242" s="8">
        <v>33.52</v>
      </c>
      <c r="HS242" s="7">
        <v>-1</v>
      </c>
      <c r="HT242" s="7">
        <v>-1</v>
      </c>
      <c r="HU242" s="2" t="s">
        <v>212</v>
      </c>
      <c r="HV242" s="2" t="s">
        <v>199</v>
      </c>
      <c r="HW242" s="2" t="s">
        <v>302</v>
      </c>
      <c r="HX242" s="2" t="s">
        <v>478</v>
      </c>
      <c r="HY242" s="2" t="s">
        <v>214</v>
      </c>
      <c r="HZ242" s="2" t="s">
        <v>202</v>
      </c>
      <c r="IA242" s="4"/>
      <c r="IB242" s="8"/>
      <c r="IC242" s="4">
        <v>1</v>
      </c>
      <c r="ID242" s="8">
        <v>15.96</v>
      </c>
      <c r="IE242" s="7">
        <v>-1</v>
      </c>
      <c r="IF242" s="7">
        <v>-1</v>
      </c>
      <c r="IG242" s="2" t="s">
        <v>212</v>
      </c>
      <c r="IH242" s="2" t="s">
        <v>199</v>
      </c>
      <c r="II242" s="2" t="s">
        <v>2606</v>
      </c>
      <c r="IJ242" s="2" t="s">
        <v>1405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212</v>
      </c>
      <c r="IT242" s="2" t="s">
        <v>199</v>
      </c>
      <c r="IU242" s="2" t="s">
        <v>2320</v>
      </c>
      <c r="IV242" s="2" t="s">
        <v>2607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253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242</v>
      </c>
      <c r="JR242" s="2" t="s">
        <v>199</v>
      </c>
      <c r="JS242" s="2" t="s">
        <v>202</v>
      </c>
      <c r="JT242" s="2" t="s">
        <v>202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212</v>
      </c>
      <c r="KP242" s="2" t="s">
        <v>235</v>
      </c>
      <c r="KQ242" s="2" t="s">
        <v>1626</v>
      </c>
      <c r="KR242" s="2" t="s">
        <v>202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253</v>
      </c>
      <c r="LB242" s="2" t="s">
        <v>199</v>
      </c>
      <c r="LC242" s="2" t="s">
        <v>202</v>
      </c>
      <c r="LD242" s="2" t="s">
        <v>202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212</v>
      </c>
      <c r="LN242" s="2" t="s">
        <v>199</v>
      </c>
      <c r="LO242" s="2" t="s">
        <v>643</v>
      </c>
      <c r="LP242" s="2" t="s">
        <v>2554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212</v>
      </c>
      <c r="LZ242" s="2" t="s">
        <v>199</v>
      </c>
      <c r="MA242" s="2" t="s">
        <v>1361</v>
      </c>
      <c r="MB242" s="2" t="s">
        <v>1865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253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212</v>
      </c>
      <c r="MX242" s="2" t="s">
        <v>199</v>
      </c>
      <c r="MY242" s="2" t="s">
        <v>339</v>
      </c>
      <c r="MZ242" s="2" t="s">
        <v>1875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212</v>
      </c>
      <c r="NJ242" s="2" t="s">
        <v>250</v>
      </c>
      <c r="NK242" s="2" t="s">
        <v>646</v>
      </c>
      <c r="NL242" s="2" t="s">
        <v>1476</v>
      </c>
      <c r="NM242" s="2" t="s">
        <v>214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253</v>
      </c>
      <c r="OH242" s="2" t="s">
        <v>199</v>
      </c>
      <c r="OI242" s="2" t="s">
        <v>202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212</v>
      </c>
      <c r="OT242" s="2" t="s">
        <v>199</v>
      </c>
      <c r="OU242" s="2" t="s">
        <v>254</v>
      </c>
      <c r="OV242" s="2" t="s">
        <v>202</v>
      </c>
      <c r="OW242" s="2" t="s">
        <v>214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212</v>
      </c>
      <c r="PR242" s="2" t="s">
        <v>235</v>
      </c>
      <c r="PS242" s="2" t="s">
        <v>602</v>
      </c>
      <c r="PT242" s="2" t="s">
        <v>2608</v>
      </c>
      <c r="PU242" s="2" t="s">
        <v>214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404</v>
      </c>
      <c r="QP242" s="2" t="s">
        <v>235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867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>
        <v>900</v>
      </c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>
        <v>510</v>
      </c>
      <c r="TL242" s="4"/>
      <c r="TM242" s="4"/>
    </row>
    <row r="243">
      <c r="A243" s="2" t="s">
        <v>2609</v>
      </c>
      <c r="B243" s="2" t="s">
        <v>191</v>
      </c>
      <c r="C243" s="2" t="s">
        <v>192</v>
      </c>
      <c r="D243" s="2" t="s">
        <v>2595</v>
      </c>
      <c r="E243" s="2" t="s">
        <v>2596</v>
      </c>
      <c r="F243" s="2" t="s">
        <v>2610</v>
      </c>
      <c r="G243" s="2" t="s">
        <v>2610</v>
      </c>
      <c r="H243" s="2" t="s">
        <v>2610</v>
      </c>
      <c r="I243" s="2" t="s">
        <v>2611</v>
      </c>
      <c r="J243" s="2" t="s">
        <v>2612</v>
      </c>
      <c r="K243" s="2" t="s">
        <v>278</v>
      </c>
      <c r="L243" s="3">
        <v>14.4</v>
      </c>
      <c r="M243" s="3">
        <v>15.12</v>
      </c>
      <c r="N243" s="3">
        <v>31.99</v>
      </c>
      <c r="O243" s="2" t="s">
        <v>199</v>
      </c>
      <c r="P243" s="2" t="s">
        <v>490</v>
      </c>
      <c r="Q243" s="2" t="s">
        <v>201</v>
      </c>
      <c r="R243" s="2" t="s">
        <v>202</v>
      </c>
      <c r="S243" s="2" t="s">
        <v>202</v>
      </c>
      <c r="T243" s="2" t="s">
        <v>204</v>
      </c>
      <c r="U243" s="2" t="s">
        <v>2520</v>
      </c>
      <c r="V243" s="2" t="s">
        <v>429</v>
      </c>
      <c r="W243" s="2" t="s">
        <v>207</v>
      </c>
      <c r="X243" s="2" t="s">
        <v>208</v>
      </c>
      <c r="Y243" s="2" t="s">
        <v>2613</v>
      </c>
      <c r="Z243" s="4">
        <v>1429</v>
      </c>
      <c r="AA243" s="4">
        <f>=ROUNDDOWN(97.2108843537415,0)</f>
      </c>
      <c r="AB243" s="5">
        <v>14.7</v>
      </c>
      <c r="AC243" s="2" t="s">
        <v>202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22</v>
      </c>
      <c r="AQ243" s="8">
        <v>340.3</v>
      </c>
      <c r="AR243" s="4">
        <v>28</v>
      </c>
      <c r="AS243" s="8">
        <v>417.73</v>
      </c>
      <c r="AT243" s="7">
        <v>-0.2143</v>
      </c>
      <c r="AU243" s="7">
        <v>-0.1854</v>
      </c>
      <c r="AV243" s="4">
        <v>22</v>
      </c>
      <c r="AW243" s="8">
        <v>340.3</v>
      </c>
      <c r="AX243" s="4">
        <v>28</v>
      </c>
      <c r="AY243" s="8">
        <v>417.73</v>
      </c>
      <c r="AZ243" s="7">
        <v>-0.2143</v>
      </c>
      <c r="BA243" s="7">
        <v>-0.1854</v>
      </c>
      <c r="BB243" s="7">
        <v>1</v>
      </c>
      <c r="BC243" s="4">
        <v>32</v>
      </c>
      <c r="BD243" s="8">
        <v>445.62</v>
      </c>
      <c r="BE243" s="4">
        <v>57</v>
      </c>
      <c r="BF243" s="8">
        <v>782.69</v>
      </c>
      <c r="BG243" s="7">
        <v>-0.4386</v>
      </c>
      <c r="BH243" s="7">
        <v>-0.4307</v>
      </c>
      <c r="BI243" s="7">
        <v>0.7637</v>
      </c>
      <c r="BJ243" s="4">
        <v>22</v>
      </c>
      <c r="BK243" s="8">
        <v>340.3</v>
      </c>
      <c r="BL243" s="2" t="s">
        <v>2614</v>
      </c>
      <c r="BM243" s="7">
        <v>1</v>
      </c>
      <c r="BN243" s="7">
        <v>1</v>
      </c>
      <c r="BO243" s="4">
        <v>16</v>
      </c>
      <c r="BP243" s="8">
        <v>251.36</v>
      </c>
      <c r="BQ243" s="4">
        <v>2</v>
      </c>
      <c r="BR243" s="8">
        <v>31.42</v>
      </c>
      <c r="BS243" s="7">
        <v>7</v>
      </c>
      <c r="BT243" s="7">
        <v>7</v>
      </c>
      <c r="BU243" s="2" t="s">
        <v>212</v>
      </c>
      <c r="BV243" s="2" t="s">
        <v>199</v>
      </c>
      <c r="BW243" s="2" t="s">
        <v>202</v>
      </c>
      <c r="BX243" s="2" t="s">
        <v>2117</v>
      </c>
      <c r="BY243" s="2" t="s">
        <v>214</v>
      </c>
      <c r="BZ243" s="2" t="s">
        <v>202</v>
      </c>
      <c r="CA243" s="4">
        <v>5</v>
      </c>
      <c r="CB243" s="8">
        <v>75</v>
      </c>
      <c r="CC243" s="4">
        <v>21</v>
      </c>
      <c r="CD243" s="8">
        <v>315</v>
      </c>
      <c r="CE243" s="7">
        <v>-0.7619</v>
      </c>
      <c r="CF243" s="7">
        <v>-0.7619</v>
      </c>
      <c r="CG243" s="2" t="s">
        <v>212</v>
      </c>
      <c r="CH243" s="2" t="s">
        <v>199</v>
      </c>
      <c r="CI243" s="2" t="s">
        <v>2615</v>
      </c>
      <c r="CJ243" s="2" t="s">
        <v>2616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212</v>
      </c>
      <c r="CT243" s="2" t="s">
        <v>199</v>
      </c>
      <c r="CU243" s="2" t="s">
        <v>2602</v>
      </c>
      <c r="CV243" s="2" t="s">
        <v>2551</v>
      </c>
      <c r="CW243" s="2" t="s">
        <v>214</v>
      </c>
      <c r="CX243" s="2" t="s">
        <v>202</v>
      </c>
      <c r="CY243" s="4"/>
      <c r="CZ243" s="8"/>
      <c r="DA243" s="4">
        <v>2</v>
      </c>
      <c r="DB243" s="8">
        <v>28.64</v>
      </c>
      <c r="DC243" s="7">
        <v>-1</v>
      </c>
      <c r="DD243" s="7">
        <v>-1</v>
      </c>
      <c r="DE243" s="2" t="s">
        <v>212</v>
      </c>
      <c r="DF243" s="2" t="s">
        <v>199</v>
      </c>
      <c r="DG243" s="2" t="s">
        <v>2617</v>
      </c>
      <c r="DH243" s="2" t="s">
        <v>2120</v>
      </c>
      <c r="DI243" s="2" t="s">
        <v>214</v>
      </c>
      <c r="DJ243" s="2" t="s">
        <v>202</v>
      </c>
      <c r="DK243" s="4">
        <v>1</v>
      </c>
      <c r="DL243" s="8">
        <v>13.94</v>
      </c>
      <c r="DM243" s="4">
        <v>2</v>
      </c>
      <c r="DN243" s="8">
        <v>27.88</v>
      </c>
      <c r="DO243" s="7">
        <v>-0.5</v>
      </c>
      <c r="DP243" s="7">
        <v>-0.5</v>
      </c>
      <c r="DQ243" s="2" t="s">
        <v>212</v>
      </c>
      <c r="DR243" s="2" t="s">
        <v>199</v>
      </c>
      <c r="DS243" s="2" t="s">
        <v>1425</v>
      </c>
      <c r="DT243" s="2" t="s">
        <v>1673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199</v>
      </c>
      <c r="EE243" s="2" t="s">
        <v>291</v>
      </c>
      <c r="EF243" s="2" t="s">
        <v>2618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199</v>
      </c>
      <c r="EQ243" s="2" t="s">
        <v>1374</v>
      </c>
      <c r="ER243" s="2" t="s">
        <v>2619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199</v>
      </c>
      <c r="FC243" s="2" t="s">
        <v>288</v>
      </c>
      <c r="FD243" s="2" t="s">
        <v>2620</v>
      </c>
      <c r="FE243" s="2" t="s">
        <v>214</v>
      </c>
      <c r="FF243" s="2" t="s">
        <v>202</v>
      </c>
      <c r="FG243" s="4"/>
      <c r="FH243" s="8"/>
      <c r="FI243" s="4">
        <v>1</v>
      </c>
      <c r="FJ243" s="8">
        <v>14.79</v>
      </c>
      <c r="FK243" s="7">
        <v>-1</v>
      </c>
      <c r="FL243" s="7">
        <v>-1</v>
      </c>
      <c r="FM243" s="2" t="s">
        <v>212</v>
      </c>
      <c r="FN243" s="2" t="s">
        <v>199</v>
      </c>
      <c r="FO243" s="2" t="s">
        <v>296</v>
      </c>
      <c r="FP243" s="2" t="s">
        <v>472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253</v>
      </c>
      <c r="FZ243" s="2" t="s">
        <v>199</v>
      </c>
      <c r="GA243" s="2" t="s">
        <v>202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231</v>
      </c>
      <c r="GL243" s="2" t="s">
        <v>199</v>
      </c>
      <c r="GM243" s="2" t="s">
        <v>202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253</v>
      </c>
      <c r="GX243" s="2" t="s">
        <v>199</v>
      </c>
      <c r="GY243" s="2" t="s">
        <v>202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212</v>
      </c>
      <c r="HJ243" s="2" t="s">
        <v>199</v>
      </c>
      <c r="HK243" s="2" t="s">
        <v>291</v>
      </c>
      <c r="HL243" s="2" t="s">
        <v>2621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234</v>
      </c>
      <c r="HX243" s="2" t="s">
        <v>502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212</v>
      </c>
      <c r="IH243" s="2" t="s">
        <v>199</v>
      </c>
      <c r="II243" s="2" t="s">
        <v>2606</v>
      </c>
      <c r="IJ243" s="2" t="s">
        <v>331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199</v>
      </c>
      <c r="IU243" s="2" t="s">
        <v>594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212</v>
      </c>
      <c r="JF243" s="2" t="s">
        <v>199</v>
      </c>
      <c r="JG243" s="2" t="s">
        <v>240</v>
      </c>
      <c r="JH243" s="2" t="s">
        <v>2622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242</v>
      </c>
      <c r="JR243" s="2" t="s">
        <v>199</v>
      </c>
      <c r="JS243" s="2" t="s">
        <v>202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202</v>
      </c>
      <c r="KD243" s="2" t="s">
        <v>202</v>
      </c>
      <c r="KE243" s="2" t="s">
        <v>202</v>
      </c>
      <c r="KF243" s="2" t="s">
        <v>202</v>
      </c>
      <c r="KG243" s="2" t="s">
        <v>202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212</v>
      </c>
      <c r="KP243" s="2" t="s">
        <v>235</v>
      </c>
      <c r="KQ243" s="2" t="s">
        <v>335</v>
      </c>
      <c r="KR243" s="2" t="s">
        <v>1282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235</v>
      </c>
      <c r="LC243" s="2" t="s">
        <v>512</v>
      </c>
      <c r="LD243" s="2" t="s">
        <v>2136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253</v>
      </c>
      <c r="LN243" s="2" t="s">
        <v>199</v>
      </c>
      <c r="LO243" s="2" t="s">
        <v>595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212</v>
      </c>
      <c r="LZ243" s="2" t="s">
        <v>199</v>
      </c>
      <c r="MA243" s="2" t="s">
        <v>247</v>
      </c>
      <c r="MB243" s="2" t="s">
        <v>784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253</v>
      </c>
      <c r="ML243" s="2" t="s">
        <v>199</v>
      </c>
      <c r="MM243" s="2" t="s">
        <v>202</v>
      </c>
      <c r="MN243" s="2" t="s">
        <v>202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212</v>
      </c>
      <c r="MX243" s="2" t="s">
        <v>199</v>
      </c>
      <c r="MY243" s="2" t="s">
        <v>339</v>
      </c>
      <c r="MZ243" s="2" t="s">
        <v>2623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212</v>
      </c>
      <c r="NJ243" s="2" t="s">
        <v>250</v>
      </c>
      <c r="NK243" s="2" t="s">
        <v>1425</v>
      </c>
      <c r="NL243" s="2" t="s">
        <v>2620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253</v>
      </c>
      <c r="OH243" s="2" t="s">
        <v>199</v>
      </c>
      <c r="OI243" s="2" t="s">
        <v>202</v>
      </c>
      <c r="OJ243" s="2" t="s">
        <v>202</v>
      </c>
      <c r="OK243" s="2" t="s">
        <v>214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212</v>
      </c>
      <c r="OT243" s="2" t="s">
        <v>199</v>
      </c>
      <c r="OU243" s="2" t="s">
        <v>254</v>
      </c>
      <c r="OV243" s="2" t="s">
        <v>202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202</v>
      </c>
      <c r="PF243" s="2" t="s">
        <v>202</v>
      </c>
      <c r="PG243" s="2" t="s">
        <v>202</v>
      </c>
      <c r="PH243" s="2" t="s">
        <v>202</v>
      </c>
      <c r="PI243" s="2" t="s">
        <v>202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231</v>
      </c>
      <c r="PR243" s="2" t="s">
        <v>235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231</v>
      </c>
      <c r="QP243" s="2" t="s">
        <v>235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>
        <v>1429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2624</v>
      </c>
      <c r="B244" s="2" t="s">
        <v>191</v>
      </c>
      <c r="C244" s="2" t="s">
        <v>192</v>
      </c>
      <c r="D244" s="2" t="s">
        <v>2595</v>
      </c>
      <c r="E244" s="2" t="s">
        <v>2596</v>
      </c>
      <c r="F244" s="2" t="s">
        <v>2610</v>
      </c>
      <c r="G244" s="2" t="s">
        <v>2610</v>
      </c>
      <c r="H244" s="2" t="s">
        <v>2610</v>
      </c>
      <c r="I244" s="2" t="s">
        <v>2611</v>
      </c>
      <c r="J244" s="2" t="s">
        <v>2612</v>
      </c>
      <c r="K244" s="2" t="s">
        <v>1550</v>
      </c>
      <c r="L244" s="3">
        <v>14.4</v>
      </c>
      <c r="M244" s="3">
        <v>15.12</v>
      </c>
      <c r="N244" s="3">
        <v>31.99</v>
      </c>
      <c r="O244" s="2" t="s">
        <v>1109</v>
      </c>
      <c r="P244" s="2" t="s">
        <v>394</v>
      </c>
      <c r="Q244" s="2" t="s">
        <v>201</v>
      </c>
      <c r="R244" s="2" t="s">
        <v>202</v>
      </c>
      <c r="S244" s="2" t="s">
        <v>2625</v>
      </c>
      <c r="T244" s="2" t="s">
        <v>204</v>
      </c>
      <c r="U244" s="2" t="s">
        <v>2520</v>
      </c>
      <c r="V244" s="2" t="s">
        <v>429</v>
      </c>
      <c r="W244" s="2" t="s">
        <v>207</v>
      </c>
      <c r="X244" s="2" t="s">
        <v>208</v>
      </c>
      <c r="Y244" s="2" t="s">
        <v>2626</v>
      </c>
      <c r="Z244" s="4">
        <v>33</v>
      </c>
      <c r="AA244" s="4">
        <f>=ROUNDDOWN(4.34210526315789,0)</f>
      </c>
      <c r="AB244" s="5">
        <v>7.6</v>
      </c>
      <c r="AC244" s="2" t="s">
        <v>202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10</v>
      </c>
      <c r="AQ244" s="8">
        <v>105.32</v>
      </c>
      <c r="AR244" s="4">
        <v>29</v>
      </c>
      <c r="AS244" s="8">
        <v>364.96</v>
      </c>
      <c r="AT244" s="7">
        <v>-0.6552</v>
      </c>
      <c r="AU244" s="7">
        <v>-0.7114</v>
      </c>
      <c r="AV244" s="4">
        <v>10</v>
      </c>
      <c r="AW244" s="8">
        <v>105.32</v>
      </c>
      <c r="AX244" s="4">
        <v>29</v>
      </c>
      <c r="AY244" s="8">
        <v>364.96</v>
      </c>
      <c r="AZ244" s="7">
        <v>-0.6552</v>
      </c>
      <c r="BA244" s="7">
        <v>-0.7114</v>
      </c>
      <c r="BB244" s="7">
        <v>1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>
        <v>0.2363</v>
      </c>
      <c r="BJ244" s="4">
        <v>10</v>
      </c>
      <c r="BK244" s="8">
        <v>105.32</v>
      </c>
      <c r="BL244" s="2" t="s">
        <v>2627</v>
      </c>
      <c r="BM244" s="7">
        <v>1</v>
      </c>
      <c r="BN244" s="7">
        <v>1</v>
      </c>
      <c r="BO244" s="4">
        <v>3</v>
      </c>
      <c r="BP244" s="8">
        <v>24.84</v>
      </c>
      <c r="BQ244" s="4">
        <v>5</v>
      </c>
      <c r="BR244" s="8">
        <v>82.8</v>
      </c>
      <c r="BS244" s="7">
        <v>-0.4</v>
      </c>
      <c r="BT244" s="7">
        <v>-0.7</v>
      </c>
      <c r="BU244" s="2" t="s">
        <v>212</v>
      </c>
      <c r="BV244" s="2" t="s">
        <v>199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>
        <v>3</v>
      </c>
      <c r="CB244" s="8">
        <v>24</v>
      </c>
      <c r="CC244" s="4">
        <v>11</v>
      </c>
      <c r="CD244" s="8">
        <v>88</v>
      </c>
      <c r="CE244" s="7">
        <v>-0.7273</v>
      </c>
      <c r="CF244" s="7">
        <v>-0.7273</v>
      </c>
      <c r="CG244" s="2" t="s">
        <v>212</v>
      </c>
      <c r="CH244" s="2" t="s">
        <v>199</v>
      </c>
      <c r="CI244" s="2" t="s">
        <v>897</v>
      </c>
      <c r="CJ244" s="2" t="s">
        <v>1176</v>
      </c>
      <c r="CK244" s="2" t="s">
        <v>509</v>
      </c>
      <c r="CL244" s="2" t="s">
        <v>202</v>
      </c>
      <c r="CM244" s="4">
        <v>2</v>
      </c>
      <c r="CN244" s="8">
        <v>27.78</v>
      </c>
      <c r="CO244" s="4"/>
      <c r="CP244" s="8"/>
      <c r="CQ244" s="7"/>
      <c r="CR244" s="7"/>
      <c r="CS244" s="2" t="s">
        <v>212</v>
      </c>
      <c r="CT244" s="2" t="s">
        <v>199</v>
      </c>
      <c r="CU244" s="2" t="s">
        <v>2074</v>
      </c>
      <c r="CV244" s="2" t="s">
        <v>1130</v>
      </c>
      <c r="CW244" s="2" t="s">
        <v>214</v>
      </c>
      <c r="CX244" s="2" t="s">
        <v>202</v>
      </c>
      <c r="CY244" s="4"/>
      <c r="CZ244" s="8"/>
      <c r="DA244" s="4">
        <v>3</v>
      </c>
      <c r="DB244" s="8">
        <v>42.96</v>
      </c>
      <c r="DC244" s="7">
        <v>-1</v>
      </c>
      <c r="DD244" s="7">
        <v>-1</v>
      </c>
      <c r="DE244" s="2" t="s">
        <v>212</v>
      </c>
      <c r="DF244" s="2" t="s">
        <v>199</v>
      </c>
      <c r="DG244" s="2" t="s">
        <v>545</v>
      </c>
      <c r="DH244" s="2" t="s">
        <v>2628</v>
      </c>
      <c r="DI244" s="2" t="s">
        <v>509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199</v>
      </c>
      <c r="DS244" s="2" t="s">
        <v>2629</v>
      </c>
      <c r="DT244" s="2" t="s">
        <v>540</v>
      </c>
      <c r="DU244" s="2" t="s">
        <v>214</v>
      </c>
      <c r="DV244" s="2" t="s">
        <v>202</v>
      </c>
      <c r="DW244" s="4"/>
      <c r="DX244" s="8"/>
      <c r="DY244" s="4">
        <v>10</v>
      </c>
      <c r="DZ244" s="8">
        <v>151.2</v>
      </c>
      <c r="EA244" s="7">
        <v>-1</v>
      </c>
      <c r="EB244" s="7">
        <v>-1</v>
      </c>
      <c r="EC244" s="2" t="s">
        <v>212</v>
      </c>
      <c r="ED244" s="2" t="s">
        <v>199</v>
      </c>
      <c r="EE244" s="2" t="s">
        <v>2630</v>
      </c>
      <c r="EF244" s="2" t="s">
        <v>903</v>
      </c>
      <c r="EG244" s="2" t="s">
        <v>214</v>
      </c>
      <c r="EH244" s="2" t="s">
        <v>202</v>
      </c>
      <c r="EI244" s="4">
        <v>2</v>
      </c>
      <c r="EJ244" s="8">
        <v>28.7</v>
      </c>
      <c r="EK244" s="4"/>
      <c r="EL244" s="8"/>
      <c r="EM244" s="7"/>
      <c r="EN244" s="7"/>
      <c r="EO244" s="2" t="s">
        <v>212</v>
      </c>
      <c r="EP244" s="2" t="s">
        <v>199</v>
      </c>
      <c r="EQ244" s="2" t="s">
        <v>2629</v>
      </c>
      <c r="ER244" s="2" t="s">
        <v>538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199</v>
      </c>
      <c r="FC244" s="2" t="s">
        <v>2629</v>
      </c>
      <c r="FD244" s="2" t="s">
        <v>2631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231</v>
      </c>
      <c r="FN244" s="2" t="s">
        <v>199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253</v>
      </c>
      <c r="FZ244" s="2" t="s">
        <v>199</v>
      </c>
      <c r="GA244" s="2" t="s">
        <v>202</v>
      </c>
      <c r="GB244" s="2" t="s">
        <v>202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253</v>
      </c>
      <c r="GL244" s="2" t="s">
        <v>199</v>
      </c>
      <c r="GM244" s="2" t="s">
        <v>202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253</v>
      </c>
      <c r="GX244" s="2" t="s">
        <v>199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212</v>
      </c>
      <c r="HJ244" s="2" t="s">
        <v>199</v>
      </c>
      <c r="HK244" s="2" t="s">
        <v>2629</v>
      </c>
      <c r="HL244" s="2" t="s">
        <v>524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404</v>
      </c>
      <c r="HV244" s="2" t="s">
        <v>199</v>
      </c>
      <c r="HW244" s="2" t="s">
        <v>202</v>
      </c>
      <c r="HX244" s="2" t="s">
        <v>202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253</v>
      </c>
      <c r="IH244" s="2" t="s">
        <v>199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199</v>
      </c>
      <c r="IU244" s="2" t="s">
        <v>2564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253</v>
      </c>
      <c r="JF244" s="2" t="s">
        <v>199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242</v>
      </c>
      <c r="JR244" s="2" t="s">
        <v>199</v>
      </c>
      <c r="JS244" s="2" t="s">
        <v>202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202</v>
      </c>
      <c r="KD244" s="2" t="s">
        <v>202</v>
      </c>
      <c r="KE244" s="2" t="s">
        <v>202</v>
      </c>
      <c r="KF244" s="2" t="s">
        <v>202</v>
      </c>
      <c r="KG244" s="2" t="s">
        <v>202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212</v>
      </c>
      <c r="KP244" s="2" t="s">
        <v>235</v>
      </c>
      <c r="KQ244" s="2" t="s">
        <v>1155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253</v>
      </c>
      <c r="LB244" s="2" t="s">
        <v>199</v>
      </c>
      <c r="LC244" s="2" t="s">
        <v>202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253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231</v>
      </c>
      <c r="LZ244" s="2" t="s">
        <v>199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253</v>
      </c>
      <c r="ML244" s="2" t="s">
        <v>199</v>
      </c>
      <c r="MM244" s="2" t="s">
        <v>202</v>
      </c>
      <c r="MN244" s="2" t="s">
        <v>202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253</v>
      </c>
      <c r="MX244" s="2" t="s">
        <v>199</v>
      </c>
      <c r="MY244" s="2" t="s">
        <v>202</v>
      </c>
      <c r="MZ244" s="2" t="s">
        <v>202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212</v>
      </c>
      <c r="NJ244" s="2" t="s">
        <v>250</v>
      </c>
      <c r="NK244" s="2" t="s">
        <v>2629</v>
      </c>
      <c r="NL244" s="2" t="s">
        <v>1723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253</v>
      </c>
      <c r="NV244" s="2" t="s">
        <v>199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253</v>
      </c>
      <c r="OH244" s="2" t="s">
        <v>199</v>
      </c>
      <c r="OI244" s="2" t="s">
        <v>202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202</v>
      </c>
      <c r="OT244" s="2" t="s">
        <v>202</v>
      </c>
      <c r="OU244" s="2" t="s">
        <v>202</v>
      </c>
      <c r="OV244" s="2" t="s">
        <v>202</v>
      </c>
      <c r="OW244" s="2" t="s">
        <v>202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242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253</v>
      </c>
      <c r="PR244" s="2" t="s">
        <v>235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253</v>
      </c>
      <c r="QP244" s="2" t="s">
        <v>235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33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2632</v>
      </c>
      <c r="B245" s="2" t="s">
        <v>191</v>
      </c>
      <c r="C245" s="2" t="s">
        <v>192</v>
      </c>
      <c r="D245" s="2" t="s">
        <v>2595</v>
      </c>
      <c r="E245" s="2" t="s">
        <v>2596</v>
      </c>
      <c r="F245" s="2" t="s">
        <v>2633</v>
      </c>
      <c r="G245" s="2" t="s">
        <v>2633</v>
      </c>
      <c r="H245" s="2" t="s">
        <v>2633</v>
      </c>
      <c r="I245" s="2" t="s">
        <v>2634</v>
      </c>
      <c r="J245" s="2" t="s">
        <v>2612</v>
      </c>
      <c r="K245" s="2" t="s">
        <v>278</v>
      </c>
      <c r="L245" s="3">
        <v>11.88</v>
      </c>
      <c r="M245" s="3">
        <v>12.47</v>
      </c>
      <c r="N245" s="3">
        <v>26.99</v>
      </c>
      <c r="O245" s="2" t="s">
        <v>199</v>
      </c>
      <c r="P245" s="2" t="s">
        <v>490</v>
      </c>
      <c r="Q245" s="2" t="s">
        <v>201</v>
      </c>
      <c r="R245" s="2" t="s">
        <v>202</v>
      </c>
      <c r="S245" s="2" t="s">
        <v>2635</v>
      </c>
      <c r="T245" s="2" t="s">
        <v>204</v>
      </c>
      <c r="U245" s="2" t="s">
        <v>2520</v>
      </c>
      <c r="V245" s="2" t="s">
        <v>701</v>
      </c>
      <c r="W245" s="2" t="s">
        <v>818</v>
      </c>
      <c r="X245" s="2" t="s">
        <v>703</v>
      </c>
      <c r="Y245" s="2" t="s">
        <v>2636</v>
      </c>
      <c r="Z245" s="4">
        <v>676</v>
      </c>
      <c r="AA245" s="4">
        <f>=ROUNDDOWN(57.7777777777778,0)</f>
      </c>
      <c r="AB245" s="5">
        <v>11.7</v>
      </c>
      <c r="AC245" s="2" t="s">
        <v>202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12</v>
      </c>
      <c r="AQ245" s="8">
        <v>160.61</v>
      </c>
      <c r="AR245" s="4">
        <v>39</v>
      </c>
      <c r="AS245" s="8">
        <v>514.57</v>
      </c>
      <c r="AT245" s="7">
        <v>-0.6923</v>
      </c>
      <c r="AU245" s="7">
        <v>-0.6879</v>
      </c>
      <c r="AV245" s="4">
        <v>12</v>
      </c>
      <c r="AW245" s="8">
        <v>160.61</v>
      </c>
      <c r="AX245" s="4">
        <v>39</v>
      </c>
      <c r="AY245" s="8">
        <v>514.57</v>
      </c>
      <c r="AZ245" s="7">
        <v>-0.6923</v>
      </c>
      <c r="BA245" s="7">
        <v>-0.6879</v>
      </c>
      <c r="BB245" s="7">
        <v>1</v>
      </c>
      <c r="BC245" s="4">
        <v>12</v>
      </c>
      <c r="BD245" s="8">
        <v>160.61</v>
      </c>
      <c r="BE245" s="4">
        <v>39</v>
      </c>
      <c r="BF245" s="8">
        <v>514.57</v>
      </c>
      <c r="BG245" s="7">
        <v>-0.6923</v>
      </c>
      <c r="BH245" s="7">
        <v>-0.6879</v>
      </c>
      <c r="BI245" s="7">
        <v>1</v>
      </c>
      <c r="BJ245" s="4">
        <v>12</v>
      </c>
      <c r="BK245" s="8">
        <v>160.61</v>
      </c>
      <c r="BL245" s="2" t="s">
        <v>2637</v>
      </c>
      <c r="BM245" s="7">
        <v>1</v>
      </c>
      <c r="BN245" s="7">
        <v>1</v>
      </c>
      <c r="BO245" s="4">
        <v>3</v>
      </c>
      <c r="BP245" s="8">
        <v>39.51</v>
      </c>
      <c r="BQ245" s="4">
        <v>8</v>
      </c>
      <c r="BR245" s="8">
        <v>105.36</v>
      </c>
      <c r="BS245" s="7">
        <v>-0.625</v>
      </c>
      <c r="BT245" s="7">
        <v>-0.625</v>
      </c>
      <c r="BU245" s="2" t="s">
        <v>212</v>
      </c>
      <c r="BV245" s="2" t="s">
        <v>199</v>
      </c>
      <c r="BW245" s="2" t="s">
        <v>202</v>
      </c>
      <c r="BX245" s="2" t="s">
        <v>723</v>
      </c>
      <c r="BY245" s="2" t="s">
        <v>214</v>
      </c>
      <c r="BZ245" s="2" t="s">
        <v>202</v>
      </c>
      <c r="CA245" s="4">
        <v>7</v>
      </c>
      <c r="CB245" s="8">
        <v>96.04</v>
      </c>
      <c r="CC245" s="4">
        <v>23</v>
      </c>
      <c r="CD245" s="8">
        <v>315.56</v>
      </c>
      <c r="CE245" s="7">
        <v>-0.6957</v>
      </c>
      <c r="CF245" s="7">
        <v>-0.6957</v>
      </c>
      <c r="CG245" s="2" t="s">
        <v>212</v>
      </c>
      <c r="CH245" s="2" t="s">
        <v>199</v>
      </c>
      <c r="CI245" s="2" t="s">
        <v>1904</v>
      </c>
      <c r="CJ245" s="2" t="s">
        <v>909</v>
      </c>
      <c r="CK245" s="2" t="s">
        <v>214</v>
      </c>
      <c r="CL245" s="2" t="s">
        <v>202</v>
      </c>
      <c r="CM245" s="4"/>
      <c r="CN245" s="8"/>
      <c r="CO245" s="4">
        <v>3</v>
      </c>
      <c r="CP245" s="8">
        <v>34.47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1753</v>
      </c>
      <c r="CV245" s="2" t="s">
        <v>725</v>
      </c>
      <c r="CW245" s="2" t="s">
        <v>214</v>
      </c>
      <c r="CX245" s="2" t="s">
        <v>202</v>
      </c>
      <c r="CY245" s="4"/>
      <c r="CZ245" s="8"/>
      <c r="DA245" s="4">
        <v>4</v>
      </c>
      <c r="DB245" s="8">
        <v>46.62</v>
      </c>
      <c r="DC245" s="7">
        <v>-1</v>
      </c>
      <c r="DD245" s="7">
        <v>-1</v>
      </c>
      <c r="DE245" s="2" t="s">
        <v>212</v>
      </c>
      <c r="DF245" s="2" t="s">
        <v>199</v>
      </c>
      <c r="DG245" s="2" t="s">
        <v>1888</v>
      </c>
      <c r="DH245" s="2" t="s">
        <v>234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2638</v>
      </c>
      <c r="DT245" s="2" t="s">
        <v>219</v>
      </c>
      <c r="DU245" s="2" t="s">
        <v>214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212</v>
      </c>
      <c r="ED245" s="2" t="s">
        <v>199</v>
      </c>
      <c r="EE245" s="2" t="s">
        <v>836</v>
      </c>
      <c r="EF245" s="2" t="s">
        <v>1100</v>
      </c>
      <c r="EG245" s="2" t="s">
        <v>214</v>
      </c>
      <c r="EH245" s="2" t="s">
        <v>202</v>
      </c>
      <c r="EI245" s="4">
        <v>2</v>
      </c>
      <c r="EJ245" s="8">
        <v>25.06</v>
      </c>
      <c r="EK245" s="4"/>
      <c r="EL245" s="8"/>
      <c r="EM245" s="7"/>
      <c r="EN245" s="7"/>
      <c r="EO245" s="2" t="s">
        <v>212</v>
      </c>
      <c r="EP245" s="2" t="s">
        <v>199</v>
      </c>
      <c r="EQ245" s="2" t="s">
        <v>221</v>
      </c>
      <c r="ER245" s="2" t="s">
        <v>414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1793</v>
      </c>
      <c r="FD245" s="2" t="s">
        <v>781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1748</v>
      </c>
      <c r="FP245" s="2" t="s">
        <v>794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253</v>
      </c>
      <c r="FZ245" s="2" t="s">
        <v>199</v>
      </c>
      <c r="GA245" s="2" t="s">
        <v>202</v>
      </c>
      <c r="GB245" s="2" t="s">
        <v>202</v>
      </c>
      <c r="GC245" s="2" t="s">
        <v>214</v>
      </c>
      <c r="GD245" s="2" t="s">
        <v>202</v>
      </c>
      <c r="GE245" s="4"/>
      <c r="GF245" s="8"/>
      <c r="GG245" s="4">
        <v>1</v>
      </c>
      <c r="GH245" s="8">
        <v>12.56</v>
      </c>
      <c r="GI245" s="7">
        <v>-1</v>
      </c>
      <c r="GJ245" s="7">
        <v>-1</v>
      </c>
      <c r="GK245" s="2" t="s">
        <v>212</v>
      </c>
      <c r="GL245" s="2" t="s">
        <v>199</v>
      </c>
      <c r="GM245" s="2" t="s">
        <v>221</v>
      </c>
      <c r="GN245" s="2" t="s">
        <v>719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253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212</v>
      </c>
      <c r="HJ245" s="2" t="s">
        <v>199</v>
      </c>
      <c r="HK245" s="2" t="s">
        <v>2636</v>
      </c>
      <c r="HL245" s="2" t="s">
        <v>223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235</v>
      </c>
      <c r="HW245" s="2" t="s">
        <v>523</v>
      </c>
      <c r="HX245" s="2" t="s">
        <v>965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199</v>
      </c>
      <c r="II245" s="2" t="s">
        <v>2606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199</v>
      </c>
      <c r="IU245" s="2" t="s">
        <v>957</v>
      </c>
      <c r="IV245" s="2" t="s">
        <v>923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253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242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202</v>
      </c>
      <c r="KE245" s="2" t="s">
        <v>202</v>
      </c>
      <c r="KF245" s="2" t="s">
        <v>202</v>
      </c>
      <c r="KG245" s="2" t="s">
        <v>202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212</v>
      </c>
      <c r="KP245" s="2" t="s">
        <v>235</v>
      </c>
      <c r="KQ245" s="2" t="s">
        <v>1116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404</v>
      </c>
      <c r="LB245" s="2" t="s">
        <v>199</v>
      </c>
      <c r="LC245" s="2" t="s">
        <v>202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253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231</v>
      </c>
      <c r="LZ245" s="2" t="s">
        <v>199</v>
      </c>
      <c r="MA245" s="2" t="s">
        <v>202</v>
      </c>
      <c r="MB245" s="2" t="s">
        <v>202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253</v>
      </c>
      <c r="ML245" s="2" t="s">
        <v>199</v>
      </c>
      <c r="MM245" s="2" t="s">
        <v>202</v>
      </c>
      <c r="MN245" s="2" t="s">
        <v>202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253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212</v>
      </c>
      <c r="NJ245" s="2" t="s">
        <v>250</v>
      </c>
      <c r="NK245" s="2" t="s">
        <v>710</v>
      </c>
      <c r="NL245" s="2" t="s">
        <v>1772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202</v>
      </c>
      <c r="NV245" s="2" t="s">
        <v>202</v>
      </c>
      <c r="NW245" s="2" t="s">
        <v>202</v>
      </c>
      <c r="NX245" s="2" t="s">
        <v>202</v>
      </c>
      <c r="NY245" s="2" t="s">
        <v>202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253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212</v>
      </c>
      <c r="OT245" s="2" t="s">
        <v>199</v>
      </c>
      <c r="OU245" s="2" t="s">
        <v>418</v>
      </c>
      <c r="OV245" s="2" t="s">
        <v>202</v>
      </c>
      <c r="OW245" s="2" t="s">
        <v>214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242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231</v>
      </c>
      <c r="PR245" s="2" t="s">
        <v>235</v>
      </c>
      <c r="PS245" s="2" t="s">
        <v>202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202</v>
      </c>
      <c r="QD245" s="2" t="s">
        <v>202</v>
      </c>
      <c r="QE245" s="2" t="s">
        <v>202</v>
      </c>
      <c r="QF245" s="2" t="s">
        <v>202</v>
      </c>
      <c r="QG245" s="2" t="s">
        <v>202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231</v>
      </c>
      <c r="QP245" s="2" t="s">
        <v>235</v>
      </c>
      <c r="QQ245" s="2" t="s">
        <v>202</v>
      </c>
      <c r="QR245" s="2" t="s">
        <v>202</v>
      </c>
      <c r="QS245" s="2" t="s">
        <v>214</v>
      </c>
      <c r="QT245" s="2" t="s">
        <v>202</v>
      </c>
      <c r="QU245" s="4">
        <v>676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2639</v>
      </c>
      <c r="B246" s="2" t="s">
        <v>191</v>
      </c>
      <c r="C246" s="2" t="s">
        <v>192</v>
      </c>
      <c r="D246" s="2" t="s">
        <v>2595</v>
      </c>
      <c r="E246" s="2" t="s">
        <v>2596</v>
      </c>
      <c r="F246" s="2" t="s">
        <v>2640</v>
      </c>
      <c r="G246" s="2" t="s">
        <v>2640</v>
      </c>
      <c r="H246" s="2" t="s">
        <v>2640</v>
      </c>
      <c r="I246" s="2" t="s">
        <v>2641</v>
      </c>
      <c r="J246" s="2" t="s">
        <v>2612</v>
      </c>
      <c r="K246" s="2" t="s">
        <v>1550</v>
      </c>
      <c r="L246" s="3">
        <v>11.88</v>
      </c>
      <c r="M246" s="3">
        <v>12.47</v>
      </c>
      <c r="N246" s="3">
        <v>26.99</v>
      </c>
      <c r="O246" s="2" t="s">
        <v>1109</v>
      </c>
      <c r="P246" s="2" t="s">
        <v>394</v>
      </c>
      <c r="Q246" s="2" t="s">
        <v>201</v>
      </c>
      <c r="R246" s="2" t="s">
        <v>202</v>
      </c>
      <c r="S246" s="2" t="s">
        <v>2642</v>
      </c>
      <c r="T246" s="2" t="s">
        <v>202</v>
      </c>
      <c r="U246" s="2" t="s">
        <v>202</v>
      </c>
      <c r="V246" s="2" t="s">
        <v>1209</v>
      </c>
      <c r="W246" s="2" t="s">
        <v>430</v>
      </c>
      <c r="X246" s="2" t="s">
        <v>703</v>
      </c>
      <c r="Y246" s="2" t="s">
        <v>2613</v>
      </c>
      <c r="Z246" s="4">
        <v>43</v>
      </c>
      <c r="AA246" s="4">
        <f>=ROUNDDOWN(4.72527472527473,0)</f>
      </c>
      <c r="AB246" s="5">
        <v>9.1</v>
      </c>
      <c r="AC246" s="2" t="s">
        <v>202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13</v>
      </c>
      <c r="AQ246" s="8">
        <v>123.06</v>
      </c>
      <c r="AR246" s="4">
        <v>25</v>
      </c>
      <c r="AS246" s="8">
        <v>249.74</v>
      </c>
      <c r="AT246" s="7">
        <v>-0.48</v>
      </c>
      <c r="AU246" s="7">
        <v>-0.5072</v>
      </c>
      <c r="AV246" s="4">
        <v>13</v>
      </c>
      <c r="AW246" s="8">
        <v>123.06</v>
      </c>
      <c r="AX246" s="4">
        <v>25</v>
      </c>
      <c r="AY246" s="8">
        <v>249.74</v>
      </c>
      <c r="AZ246" s="7">
        <v>-0.48</v>
      </c>
      <c r="BA246" s="7">
        <v>-0.5072</v>
      </c>
      <c r="BB246" s="7">
        <v>1</v>
      </c>
      <c r="BC246" s="4">
        <v>13</v>
      </c>
      <c r="BD246" s="8">
        <v>123.06</v>
      </c>
      <c r="BE246" s="4">
        <v>25</v>
      </c>
      <c r="BF246" s="8">
        <v>249.74</v>
      </c>
      <c r="BG246" s="7">
        <v>-0.48</v>
      </c>
      <c r="BH246" s="7">
        <v>-0.5072</v>
      </c>
      <c r="BI246" s="7">
        <v>1</v>
      </c>
      <c r="BJ246" s="4">
        <v>13</v>
      </c>
      <c r="BK246" s="8">
        <v>123.06</v>
      </c>
      <c r="BL246" s="2" t="s">
        <v>2643</v>
      </c>
      <c r="BM246" s="7">
        <v>1</v>
      </c>
      <c r="BN246" s="7">
        <v>1</v>
      </c>
      <c r="BO246" s="4">
        <v>6</v>
      </c>
      <c r="BP246" s="8">
        <v>38.7</v>
      </c>
      <c r="BQ246" s="4">
        <v>17</v>
      </c>
      <c r="BR246" s="8">
        <v>186.49</v>
      </c>
      <c r="BS246" s="7">
        <v>-0.6471</v>
      </c>
      <c r="BT246" s="7">
        <v>-0.7925</v>
      </c>
      <c r="BU246" s="2" t="s">
        <v>212</v>
      </c>
      <c r="BV246" s="2" t="s">
        <v>199</v>
      </c>
      <c r="BW246" s="2" t="s">
        <v>202</v>
      </c>
      <c r="BX246" s="2" t="s">
        <v>296</v>
      </c>
      <c r="BY246" s="2" t="s">
        <v>214</v>
      </c>
      <c r="BZ246" s="2" t="s">
        <v>202</v>
      </c>
      <c r="CA246" s="4"/>
      <c r="CB246" s="8"/>
      <c r="CC246" s="4">
        <v>5</v>
      </c>
      <c r="CD246" s="8">
        <v>27.75</v>
      </c>
      <c r="CE246" s="7">
        <v>-1</v>
      </c>
      <c r="CF246" s="7">
        <v>-1</v>
      </c>
      <c r="CG246" s="2" t="s">
        <v>212</v>
      </c>
      <c r="CH246" s="2" t="s">
        <v>250</v>
      </c>
      <c r="CI246" s="2" t="s">
        <v>2615</v>
      </c>
      <c r="CJ246" s="2" t="s">
        <v>2644</v>
      </c>
      <c r="CK246" s="2" t="s">
        <v>509</v>
      </c>
      <c r="CL246" s="2" t="s">
        <v>202</v>
      </c>
      <c r="CM246" s="4">
        <v>4</v>
      </c>
      <c r="CN246" s="8">
        <v>46.32</v>
      </c>
      <c r="CO246" s="4">
        <v>1</v>
      </c>
      <c r="CP246" s="8">
        <v>11.58</v>
      </c>
      <c r="CQ246" s="7">
        <v>3</v>
      </c>
      <c r="CR246" s="7">
        <v>3</v>
      </c>
      <c r="CS246" s="2" t="s">
        <v>212</v>
      </c>
      <c r="CT246" s="2" t="s">
        <v>199</v>
      </c>
      <c r="CU246" s="2" t="s">
        <v>2602</v>
      </c>
      <c r="CV246" s="2" t="s">
        <v>2551</v>
      </c>
      <c r="CW246" s="2" t="s">
        <v>214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212</v>
      </c>
      <c r="DF246" s="2" t="s">
        <v>199</v>
      </c>
      <c r="DG246" s="2" t="s">
        <v>2617</v>
      </c>
      <c r="DH246" s="2" t="s">
        <v>2645</v>
      </c>
      <c r="DI246" s="2" t="s">
        <v>509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1425</v>
      </c>
      <c r="DT246" s="2" t="s">
        <v>2646</v>
      </c>
      <c r="DU246" s="2" t="s">
        <v>214</v>
      </c>
      <c r="DV246" s="2" t="s">
        <v>202</v>
      </c>
      <c r="DW246" s="4">
        <v>2</v>
      </c>
      <c r="DX246" s="8">
        <v>24.94</v>
      </c>
      <c r="DY246" s="4"/>
      <c r="DZ246" s="8"/>
      <c r="EA246" s="7"/>
      <c r="EB246" s="7"/>
      <c r="EC246" s="2" t="s">
        <v>212</v>
      </c>
      <c r="ED246" s="2" t="s">
        <v>199</v>
      </c>
      <c r="EE246" s="2" t="s">
        <v>291</v>
      </c>
      <c r="EF246" s="2" t="s">
        <v>290</v>
      </c>
      <c r="EG246" s="2" t="s">
        <v>214</v>
      </c>
      <c r="EH246" s="2" t="s">
        <v>202</v>
      </c>
      <c r="EI246" s="4"/>
      <c r="EJ246" s="8"/>
      <c r="EK246" s="4">
        <v>2</v>
      </c>
      <c r="EL246" s="8">
        <v>23.92</v>
      </c>
      <c r="EM246" s="7">
        <v>-1</v>
      </c>
      <c r="EN246" s="7">
        <v>-1</v>
      </c>
      <c r="EO246" s="2" t="s">
        <v>212</v>
      </c>
      <c r="EP246" s="2" t="s">
        <v>199</v>
      </c>
      <c r="EQ246" s="2" t="s">
        <v>1374</v>
      </c>
      <c r="ER246" s="2" t="s">
        <v>2647</v>
      </c>
      <c r="ES246" s="2" t="s">
        <v>214</v>
      </c>
      <c r="ET246" s="2" t="s">
        <v>202</v>
      </c>
      <c r="EU246" s="4">
        <v>1</v>
      </c>
      <c r="EV246" s="8">
        <v>13.1</v>
      </c>
      <c r="EW246" s="4"/>
      <c r="EX246" s="8"/>
      <c r="EY246" s="7"/>
      <c r="EZ246" s="7"/>
      <c r="FA246" s="2" t="s">
        <v>212</v>
      </c>
      <c r="FB246" s="2" t="s">
        <v>199</v>
      </c>
      <c r="FC246" s="2" t="s">
        <v>288</v>
      </c>
      <c r="FD246" s="2" t="s">
        <v>2546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822</v>
      </c>
      <c r="FP246" s="2" t="s">
        <v>2648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253</v>
      </c>
      <c r="FZ246" s="2" t="s">
        <v>199</v>
      </c>
      <c r="GA246" s="2" t="s">
        <v>202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253</v>
      </c>
      <c r="GL246" s="2" t="s">
        <v>199</v>
      </c>
      <c r="GM246" s="2" t="s">
        <v>202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253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212</v>
      </c>
      <c r="HJ246" s="2" t="s">
        <v>199</v>
      </c>
      <c r="HK246" s="2" t="s">
        <v>291</v>
      </c>
      <c r="HL246" s="2" t="s">
        <v>2649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404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212</v>
      </c>
      <c r="IH246" s="2" t="s">
        <v>199</v>
      </c>
      <c r="II246" s="2" t="s">
        <v>2606</v>
      </c>
      <c r="IJ246" s="2" t="s">
        <v>1489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253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253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242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202</v>
      </c>
      <c r="KE246" s="2" t="s">
        <v>202</v>
      </c>
      <c r="KF246" s="2" t="s">
        <v>202</v>
      </c>
      <c r="KG246" s="2" t="s">
        <v>202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212</v>
      </c>
      <c r="KP246" s="2" t="s">
        <v>235</v>
      </c>
      <c r="KQ246" s="2" t="s">
        <v>735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404</v>
      </c>
      <c r="LB246" s="2" t="s">
        <v>199</v>
      </c>
      <c r="LC246" s="2" t="s">
        <v>202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253</v>
      </c>
      <c r="LN246" s="2" t="s">
        <v>199</v>
      </c>
      <c r="LO246" s="2" t="s">
        <v>844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231</v>
      </c>
      <c r="LZ246" s="2" t="s">
        <v>199</v>
      </c>
      <c r="MA246" s="2" t="s">
        <v>202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253</v>
      </c>
      <c r="ML246" s="2" t="s">
        <v>199</v>
      </c>
      <c r="MM246" s="2" t="s">
        <v>202</v>
      </c>
      <c r="MN246" s="2" t="s">
        <v>202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253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212</v>
      </c>
      <c r="NJ246" s="2" t="s">
        <v>250</v>
      </c>
      <c r="NK246" s="2" t="s">
        <v>1425</v>
      </c>
      <c r="NL246" s="2" t="s">
        <v>2650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202</v>
      </c>
      <c r="NV246" s="2" t="s">
        <v>202</v>
      </c>
      <c r="NW246" s="2" t="s">
        <v>202</v>
      </c>
      <c r="NX246" s="2" t="s">
        <v>202</v>
      </c>
      <c r="NY246" s="2" t="s">
        <v>202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253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202</v>
      </c>
      <c r="PF246" s="2" t="s">
        <v>202</v>
      </c>
      <c r="PG246" s="2" t="s">
        <v>202</v>
      </c>
      <c r="PH246" s="2" t="s">
        <v>202</v>
      </c>
      <c r="PI246" s="2" t="s">
        <v>202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231</v>
      </c>
      <c r="PR246" s="2" t="s">
        <v>235</v>
      </c>
      <c r="PS246" s="2" t="s">
        <v>202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202</v>
      </c>
      <c r="QD246" s="2" t="s">
        <v>202</v>
      </c>
      <c r="QE246" s="2" t="s">
        <v>202</v>
      </c>
      <c r="QF246" s="2" t="s">
        <v>202</v>
      </c>
      <c r="QG246" s="2" t="s">
        <v>202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231</v>
      </c>
      <c r="QP246" s="2" t="s">
        <v>235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43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2651</v>
      </c>
      <c r="B247" s="2" t="s">
        <v>191</v>
      </c>
      <c r="C247" s="2" t="s">
        <v>192</v>
      </c>
      <c r="D247" s="2" t="s">
        <v>2595</v>
      </c>
      <c r="E247" s="2" t="s">
        <v>2596</v>
      </c>
      <c r="F247" s="2" t="s">
        <v>2652</v>
      </c>
      <c r="G247" s="2" t="s">
        <v>2652</v>
      </c>
      <c r="H247" s="2" t="s">
        <v>2652</v>
      </c>
      <c r="I247" s="2" t="s">
        <v>2653</v>
      </c>
      <c r="J247" s="2" t="s">
        <v>2599</v>
      </c>
      <c r="K247" s="2" t="s">
        <v>869</v>
      </c>
      <c r="L247" s="3">
        <v>17.28</v>
      </c>
      <c r="M247" s="3">
        <v>18.14</v>
      </c>
      <c r="N247" s="3">
        <v>35.99</v>
      </c>
      <c r="O247" s="2" t="s">
        <v>199</v>
      </c>
      <c r="P247" s="2" t="s">
        <v>490</v>
      </c>
      <c r="Q247" s="2" t="s">
        <v>201</v>
      </c>
      <c r="R247" s="2" t="s">
        <v>202</v>
      </c>
      <c r="S247" s="2" t="s">
        <v>2654</v>
      </c>
      <c r="T247" s="2" t="s">
        <v>204</v>
      </c>
      <c r="U247" s="2" t="s">
        <v>2520</v>
      </c>
      <c r="V247" s="2" t="s">
        <v>701</v>
      </c>
      <c r="W247" s="2" t="s">
        <v>703</v>
      </c>
      <c r="X247" s="2" t="s">
        <v>818</v>
      </c>
      <c r="Y247" s="2" t="s">
        <v>2636</v>
      </c>
      <c r="Z247" s="4">
        <v>306</v>
      </c>
      <c r="AA247" s="4">
        <f>=ROUNDDOWN(76.5,0)</f>
      </c>
      <c r="AB247" s="5">
        <v>4</v>
      </c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>
        <v>4</v>
      </c>
      <c r="AQ247" s="8">
        <v>78.93</v>
      </c>
      <c r="AR247" s="4">
        <v>14</v>
      </c>
      <c r="AS247" s="8">
        <v>271.93</v>
      </c>
      <c r="AT247" s="7">
        <v>-0.7143</v>
      </c>
      <c r="AU247" s="7">
        <v>-0.7097</v>
      </c>
      <c r="AV247" s="4">
        <v>4</v>
      </c>
      <c r="AW247" s="8">
        <v>78.93</v>
      </c>
      <c r="AX247" s="4">
        <v>14</v>
      </c>
      <c r="AY247" s="8">
        <v>271.93</v>
      </c>
      <c r="AZ247" s="7">
        <v>-0.7143</v>
      </c>
      <c r="BA247" s="7">
        <v>-0.7097</v>
      </c>
      <c r="BB247" s="7">
        <v>1</v>
      </c>
      <c r="BC247" s="4">
        <v>4</v>
      </c>
      <c r="BD247" s="8">
        <v>78.93</v>
      </c>
      <c r="BE247" s="4">
        <v>14</v>
      </c>
      <c r="BF247" s="8">
        <v>271.93</v>
      </c>
      <c r="BG247" s="7">
        <v>-0.7143</v>
      </c>
      <c r="BH247" s="7">
        <v>-0.7097</v>
      </c>
      <c r="BI247" s="7">
        <v>1</v>
      </c>
      <c r="BJ247" s="4">
        <v>4</v>
      </c>
      <c r="BK247" s="8">
        <v>78.93</v>
      </c>
      <c r="BL247" s="2" t="s">
        <v>2655</v>
      </c>
      <c r="BM247" s="7">
        <v>1</v>
      </c>
      <c r="BN247" s="7">
        <v>1</v>
      </c>
      <c r="BO247" s="4"/>
      <c r="BP247" s="8"/>
      <c r="BQ247" s="4">
        <v>4</v>
      </c>
      <c r="BR247" s="8">
        <v>77.88</v>
      </c>
      <c r="BS247" s="7">
        <v>-1</v>
      </c>
      <c r="BT247" s="7">
        <v>-1</v>
      </c>
      <c r="BU247" s="2" t="s">
        <v>212</v>
      </c>
      <c r="BV247" s="2" t="s">
        <v>199</v>
      </c>
      <c r="BW247" s="2" t="s">
        <v>202</v>
      </c>
      <c r="BX247" s="2" t="s">
        <v>847</v>
      </c>
      <c r="BY247" s="2" t="s">
        <v>214</v>
      </c>
      <c r="BZ247" s="2" t="s">
        <v>202</v>
      </c>
      <c r="CA247" s="4">
        <v>3</v>
      </c>
      <c r="CB247" s="8">
        <v>59.88</v>
      </c>
      <c r="CC247" s="4">
        <v>7</v>
      </c>
      <c r="CD247" s="8">
        <v>139.72</v>
      </c>
      <c r="CE247" s="7">
        <v>-0.5714</v>
      </c>
      <c r="CF247" s="7">
        <v>-0.5714</v>
      </c>
      <c r="CG247" s="2" t="s">
        <v>212</v>
      </c>
      <c r="CH247" s="2" t="s">
        <v>199</v>
      </c>
      <c r="CI247" s="2" t="s">
        <v>897</v>
      </c>
      <c r="CJ247" s="2" t="s">
        <v>2078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199</v>
      </c>
      <c r="CU247" s="2" t="s">
        <v>1753</v>
      </c>
      <c r="CV247" s="2" t="s">
        <v>401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199</v>
      </c>
      <c r="DG247" s="2" t="s">
        <v>1888</v>
      </c>
      <c r="DH247" s="2" t="s">
        <v>218</v>
      </c>
      <c r="DI247" s="2" t="s">
        <v>214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199</v>
      </c>
      <c r="DS247" s="2" t="s">
        <v>2638</v>
      </c>
      <c r="DT247" s="2" t="s">
        <v>615</v>
      </c>
      <c r="DU247" s="2" t="s">
        <v>214</v>
      </c>
      <c r="DV247" s="2" t="s">
        <v>202</v>
      </c>
      <c r="DW247" s="4"/>
      <c r="DX247" s="8"/>
      <c r="DY247" s="4">
        <v>2</v>
      </c>
      <c r="DZ247" s="8">
        <v>36.28</v>
      </c>
      <c r="EA247" s="7">
        <v>-1</v>
      </c>
      <c r="EB247" s="7">
        <v>-1</v>
      </c>
      <c r="EC247" s="2" t="s">
        <v>212</v>
      </c>
      <c r="ED247" s="2" t="s">
        <v>199</v>
      </c>
      <c r="EE247" s="2" t="s">
        <v>711</v>
      </c>
      <c r="EF247" s="2" t="s">
        <v>1197</v>
      </c>
      <c r="EG247" s="2" t="s">
        <v>214</v>
      </c>
      <c r="EH247" s="2" t="s">
        <v>202</v>
      </c>
      <c r="EI247" s="4"/>
      <c r="EJ247" s="8"/>
      <c r="EK247" s="4">
        <v>1</v>
      </c>
      <c r="EL247" s="8">
        <v>18.05</v>
      </c>
      <c r="EM247" s="7">
        <v>-1</v>
      </c>
      <c r="EN247" s="7">
        <v>-1</v>
      </c>
      <c r="EO247" s="2" t="s">
        <v>212</v>
      </c>
      <c r="EP247" s="2" t="s">
        <v>199</v>
      </c>
      <c r="EQ247" s="2" t="s">
        <v>221</v>
      </c>
      <c r="ER247" s="2" t="s">
        <v>224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199</v>
      </c>
      <c r="FC247" s="2" t="s">
        <v>1793</v>
      </c>
      <c r="FD247" s="2" t="s">
        <v>1785</v>
      </c>
      <c r="FE247" s="2" t="s">
        <v>214</v>
      </c>
      <c r="FF247" s="2" t="s">
        <v>202</v>
      </c>
      <c r="FG247" s="4">
        <v>1</v>
      </c>
      <c r="FH247" s="8">
        <v>19.05</v>
      </c>
      <c r="FI247" s="4"/>
      <c r="FJ247" s="8"/>
      <c r="FK247" s="7"/>
      <c r="FL247" s="7"/>
      <c r="FM247" s="2" t="s">
        <v>212</v>
      </c>
      <c r="FN247" s="2" t="s">
        <v>199</v>
      </c>
      <c r="FO247" s="2" t="s">
        <v>1260</v>
      </c>
      <c r="FP247" s="2" t="s">
        <v>901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253</v>
      </c>
      <c r="FZ247" s="2" t="s">
        <v>199</v>
      </c>
      <c r="GA247" s="2" t="s">
        <v>202</v>
      </c>
      <c r="GB247" s="2" t="s">
        <v>202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235</v>
      </c>
      <c r="GM247" s="2" t="s">
        <v>221</v>
      </c>
      <c r="GN247" s="2" t="s">
        <v>719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253</v>
      </c>
      <c r="GX247" s="2" t="s">
        <v>199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212</v>
      </c>
      <c r="HJ247" s="2" t="s">
        <v>199</v>
      </c>
      <c r="HK247" s="2" t="s">
        <v>2636</v>
      </c>
      <c r="HL247" s="2" t="s">
        <v>1537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199</v>
      </c>
      <c r="HW247" s="2" t="s">
        <v>236</v>
      </c>
      <c r="HX247" s="2" t="s">
        <v>2656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212</v>
      </c>
      <c r="IH247" s="2" t="s">
        <v>199</v>
      </c>
      <c r="II247" s="2" t="s">
        <v>368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199</v>
      </c>
      <c r="IU247" s="2" t="s">
        <v>2564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253</v>
      </c>
      <c r="JF247" s="2" t="s">
        <v>199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242</v>
      </c>
      <c r="JR247" s="2" t="s">
        <v>199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202</v>
      </c>
      <c r="KD247" s="2" t="s">
        <v>202</v>
      </c>
      <c r="KE247" s="2" t="s">
        <v>202</v>
      </c>
      <c r="KF247" s="2" t="s">
        <v>202</v>
      </c>
      <c r="KG247" s="2" t="s">
        <v>202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235</v>
      </c>
      <c r="KQ247" s="2" t="s">
        <v>510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253</v>
      </c>
      <c r="LB247" s="2" t="s">
        <v>199</v>
      </c>
      <c r="LC247" s="2" t="s">
        <v>202</v>
      </c>
      <c r="LD247" s="2" t="s">
        <v>202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253</v>
      </c>
      <c r="LN247" s="2" t="s">
        <v>199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231</v>
      </c>
      <c r="LZ247" s="2" t="s">
        <v>199</v>
      </c>
      <c r="MA247" s="2" t="s">
        <v>202</v>
      </c>
      <c r="MB247" s="2" t="s">
        <v>202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253</v>
      </c>
      <c r="ML247" s="2" t="s">
        <v>199</v>
      </c>
      <c r="MM247" s="2" t="s">
        <v>202</v>
      </c>
      <c r="MN247" s="2" t="s">
        <v>202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253</v>
      </c>
      <c r="MX247" s="2" t="s">
        <v>199</v>
      </c>
      <c r="MY247" s="2" t="s">
        <v>202</v>
      </c>
      <c r="MZ247" s="2" t="s">
        <v>202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212</v>
      </c>
      <c r="NJ247" s="2" t="s">
        <v>250</v>
      </c>
      <c r="NK247" s="2" t="s">
        <v>710</v>
      </c>
      <c r="NL247" s="2" t="s">
        <v>718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253</v>
      </c>
      <c r="OH247" s="2" t="s">
        <v>199</v>
      </c>
      <c r="OI247" s="2" t="s">
        <v>202</v>
      </c>
      <c r="OJ247" s="2" t="s">
        <v>202</v>
      </c>
      <c r="OK247" s="2" t="s">
        <v>214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199</v>
      </c>
      <c r="OU247" s="2" t="s">
        <v>254</v>
      </c>
      <c r="OV247" s="2" t="s">
        <v>202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242</v>
      </c>
      <c r="PF247" s="2" t="s">
        <v>199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231</v>
      </c>
      <c r="PR247" s="2" t="s">
        <v>235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231</v>
      </c>
      <c r="QP247" s="2" t="s">
        <v>235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>
        <v>306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2657</v>
      </c>
      <c r="B248" s="2" t="s">
        <v>191</v>
      </c>
      <c r="C248" s="2" t="s">
        <v>192</v>
      </c>
      <c r="D248" s="2" t="s">
        <v>2595</v>
      </c>
      <c r="E248" s="2" t="s">
        <v>2596</v>
      </c>
      <c r="F248" s="2" t="s">
        <v>2658</v>
      </c>
      <c r="G248" s="2" t="s">
        <v>202</v>
      </c>
      <c r="H248" s="2" t="s">
        <v>202</v>
      </c>
      <c r="I248" s="2" t="s">
        <v>2659</v>
      </c>
      <c r="J248" s="2" t="s">
        <v>2660</v>
      </c>
      <c r="K248" s="2" t="s">
        <v>621</v>
      </c>
      <c r="L248" s="3">
        <v>14.4</v>
      </c>
      <c r="M248" s="3">
        <v>15.12</v>
      </c>
      <c r="N248" s="3">
        <v>31.99</v>
      </c>
      <c r="O248" s="2" t="s">
        <v>199</v>
      </c>
      <c r="P248" s="2" t="s">
        <v>490</v>
      </c>
      <c r="Q248" s="2" t="s">
        <v>201</v>
      </c>
      <c r="R248" s="2" t="s">
        <v>202</v>
      </c>
      <c r="S248" s="2" t="s">
        <v>2661</v>
      </c>
      <c r="T248" s="2" t="s">
        <v>202</v>
      </c>
      <c r="U248" s="2" t="s">
        <v>202</v>
      </c>
      <c r="V248" s="2" t="s">
        <v>2453</v>
      </c>
      <c r="W248" s="2" t="s">
        <v>703</v>
      </c>
      <c r="X248" s="2" t="s">
        <v>2662</v>
      </c>
      <c r="Y248" s="2" t="s">
        <v>576</v>
      </c>
      <c r="Z248" s="4">
        <v>322</v>
      </c>
      <c r="AA248" s="4">
        <f>=ROUNDDOWN(64.4,0)</f>
      </c>
      <c r="AB248" s="5">
        <v>5</v>
      </c>
      <c r="AC248" s="2" t="s">
        <v>202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>
        <v>5</v>
      </c>
      <c r="AQ248" s="8">
        <v>68.03</v>
      </c>
      <c r="AR248" s="4">
        <v>8</v>
      </c>
      <c r="AS248" s="8">
        <v>117.72</v>
      </c>
      <c r="AT248" s="7">
        <v>-0.375</v>
      </c>
      <c r="AU248" s="7">
        <v>-0.4221</v>
      </c>
      <c r="AV248" s="4">
        <v>5</v>
      </c>
      <c r="AW248" s="8">
        <v>68.03</v>
      </c>
      <c r="AX248" s="4">
        <v>8</v>
      </c>
      <c r="AY248" s="8">
        <v>117.72</v>
      </c>
      <c r="AZ248" s="7">
        <v>-0.375</v>
      </c>
      <c r="BA248" s="7">
        <v>-0.4221</v>
      </c>
      <c r="BB248" s="7">
        <v>1</v>
      </c>
      <c r="BC248" s="4">
        <v>5</v>
      </c>
      <c r="BD248" s="8">
        <v>68.03</v>
      </c>
      <c r="BE248" s="4">
        <v>8</v>
      </c>
      <c r="BF248" s="8">
        <v>117.72</v>
      </c>
      <c r="BG248" s="7">
        <v>-0.375</v>
      </c>
      <c r="BH248" s="7">
        <v>-0.4221</v>
      </c>
      <c r="BI248" s="7">
        <v>1</v>
      </c>
      <c r="BJ248" s="4">
        <v>5</v>
      </c>
      <c r="BK248" s="8">
        <v>68.03</v>
      </c>
      <c r="BL248" s="2" t="s">
        <v>2663</v>
      </c>
      <c r="BM248" s="7">
        <v>1</v>
      </c>
      <c r="BN248" s="7">
        <v>1</v>
      </c>
      <c r="BO248" s="4"/>
      <c r="BP248" s="8"/>
      <c r="BQ248" s="4">
        <v>2</v>
      </c>
      <c r="BR248" s="8">
        <v>31.3</v>
      </c>
      <c r="BS248" s="7">
        <v>-1</v>
      </c>
      <c r="BT248" s="7">
        <v>-1</v>
      </c>
      <c r="BU248" s="2" t="s">
        <v>212</v>
      </c>
      <c r="BV248" s="2" t="s">
        <v>199</v>
      </c>
      <c r="BW248" s="2" t="s">
        <v>202</v>
      </c>
      <c r="BX248" s="2" t="s">
        <v>1352</v>
      </c>
      <c r="BY248" s="2" t="s">
        <v>214</v>
      </c>
      <c r="BZ248" s="2" t="s">
        <v>202</v>
      </c>
      <c r="CA248" s="4">
        <v>4</v>
      </c>
      <c r="CB248" s="8">
        <v>53.24</v>
      </c>
      <c r="CC248" s="4">
        <v>2</v>
      </c>
      <c r="CD248" s="8">
        <v>26.62</v>
      </c>
      <c r="CE248" s="7">
        <v>1</v>
      </c>
      <c r="CF248" s="7">
        <v>1</v>
      </c>
      <c r="CG248" s="2" t="s">
        <v>212</v>
      </c>
      <c r="CH248" s="2" t="s">
        <v>199</v>
      </c>
      <c r="CI248" s="2" t="s">
        <v>2615</v>
      </c>
      <c r="CJ248" s="2" t="s">
        <v>2664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212</v>
      </c>
      <c r="CT248" s="2" t="s">
        <v>199</v>
      </c>
      <c r="CU248" s="2" t="s">
        <v>2602</v>
      </c>
      <c r="CV248" s="2" t="s">
        <v>328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212</v>
      </c>
      <c r="DF248" s="2" t="s">
        <v>199</v>
      </c>
      <c r="DG248" s="2" t="s">
        <v>585</v>
      </c>
      <c r="DH248" s="2" t="s">
        <v>2665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199</v>
      </c>
      <c r="DS248" s="2" t="s">
        <v>585</v>
      </c>
      <c r="DT248" s="2" t="s">
        <v>2666</v>
      </c>
      <c r="DU248" s="2" t="s">
        <v>214</v>
      </c>
      <c r="DV248" s="2" t="s">
        <v>202</v>
      </c>
      <c r="DW248" s="4"/>
      <c r="DX248" s="8"/>
      <c r="DY248" s="4">
        <v>2</v>
      </c>
      <c r="DZ248" s="8">
        <v>30.22</v>
      </c>
      <c r="EA248" s="7">
        <v>-1</v>
      </c>
      <c r="EB248" s="7">
        <v>-1</v>
      </c>
      <c r="EC248" s="2" t="s">
        <v>212</v>
      </c>
      <c r="ED248" s="2" t="s">
        <v>199</v>
      </c>
      <c r="EE248" s="2" t="s">
        <v>585</v>
      </c>
      <c r="EF248" s="2" t="s">
        <v>2361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199</v>
      </c>
      <c r="EQ248" s="2" t="s">
        <v>585</v>
      </c>
      <c r="ER248" s="2" t="s">
        <v>2667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199</v>
      </c>
      <c r="FC248" s="2" t="s">
        <v>585</v>
      </c>
      <c r="FD248" s="2" t="s">
        <v>1490</v>
      </c>
      <c r="FE248" s="2" t="s">
        <v>214</v>
      </c>
      <c r="FF248" s="2" t="s">
        <v>202</v>
      </c>
      <c r="FG248" s="4">
        <v>1</v>
      </c>
      <c r="FH248" s="8">
        <v>14.79</v>
      </c>
      <c r="FI248" s="4">
        <v>2</v>
      </c>
      <c r="FJ248" s="8">
        <v>29.58</v>
      </c>
      <c r="FK248" s="7">
        <v>-0.5</v>
      </c>
      <c r="FL248" s="7">
        <v>-0.5</v>
      </c>
      <c r="FM248" s="2" t="s">
        <v>212</v>
      </c>
      <c r="FN248" s="2" t="s">
        <v>199</v>
      </c>
      <c r="FO248" s="2" t="s">
        <v>296</v>
      </c>
      <c r="FP248" s="2" t="s">
        <v>321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253</v>
      </c>
      <c r="FZ248" s="2" t="s">
        <v>199</v>
      </c>
      <c r="GA248" s="2" t="s">
        <v>202</v>
      </c>
      <c r="GB248" s="2" t="s">
        <v>202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231</v>
      </c>
      <c r="GL248" s="2" t="s">
        <v>199</v>
      </c>
      <c r="GM248" s="2" t="s">
        <v>202</v>
      </c>
      <c r="GN248" s="2" t="s">
        <v>202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253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212</v>
      </c>
      <c r="HJ248" s="2" t="s">
        <v>199</v>
      </c>
      <c r="HK248" s="2" t="s">
        <v>585</v>
      </c>
      <c r="HL248" s="2" t="s">
        <v>1830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235</v>
      </c>
      <c r="HW248" s="2" t="s">
        <v>302</v>
      </c>
      <c r="HX248" s="2" t="s">
        <v>303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212</v>
      </c>
      <c r="IH248" s="2" t="s">
        <v>199</v>
      </c>
      <c r="II248" s="2" t="s">
        <v>2606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212</v>
      </c>
      <c r="IT248" s="2" t="s">
        <v>199</v>
      </c>
      <c r="IU248" s="2" t="s">
        <v>2320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253</v>
      </c>
      <c r="JF248" s="2" t="s">
        <v>199</v>
      </c>
      <c r="JG248" s="2" t="s">
        <v>202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242</v>
      </c>
      <c r="JR248" s="2" t="s">
        <v>199</v>
      </c>
      <c r="JS248" s="2" t="s">
        <v>202</v>
      </c>
      <c r="JT248" s="2" t="s">
        <v>202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202</v>
      </c>
      <c r="KD248" s="2" t="s">
        <v>202</v>
      </c>
      <c r="KE248" s="2" t="s">
        <v>202</v>
      </c>
      <c r="KF248" s="2" t="s">
        <v>202</v>
      </c>
      <c r="KG248" s="2" t="s">
        <v>202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212</v>
      </c>
      <c r="KP248" s="2" t="s">
        <v>235</v>
      </c>
      <c r="KQ248" s="2" t="s">
        <v>335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253</v>
      </c>
      <c r="LB248" s="2" t="s">
        <v>199</v>
      </c>
      <c r="LC248" s="2" t="s">
        <v>202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212</v>
      </c>
      <c r="LN248" s="2" t="s">
        <v>199</v>
      </c>
      <c r="LO248" s="2" t="s">
        <v>643</v>
      </c>
      <c r="LP248" s="2" t="s">
        <v>1647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231</v>
      </c>
      <c r="LZ248" s="2" t="s">
        <v>199</v>
      </c>
      <c r="MA248" s="2" t="s">
        <v>202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231</v>
      </c>
      <c r="ML248" s="2" t="s">
        <v>199</v>
      </c>
      <c r="MM248" s="2" t="s">
        <v>202</v>
      </c>
      <c r="MN248" s="2" t="s">
        <v>202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253</v>
      </c>
      <c r="MX248" s="2" t="s">
        <v>199</v>
      </c>
      <c r="MY248" s="2" t="s">
        <v>202</v>
      </c>
      <c r="MZ248" s="2" t="s">
        <v>202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212</v>
      </c>
      <c r="NJ248" s="2" t="s">
        <v>250</v>
      </c>
      <c r="NK248" s="2" t="s">
        <v>646</v>
      </c>
      <c r="NL248" s="2" t="s">
        <v>2319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253</v>
      </c>
      <c r="OH248" s="2" t="s">
        <v>199</v>
      </c>
      <c r="OI248" s="2" t="s">
        <v>202</v>
      </c>
      <c r="OJ248" s="2" t="s">
        <v>202</v>
      </c>
      <c r="OK248" s="2" t="s">
        <v>214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199</v>
      </c>
      <c r="OU248" s="2" t="s">
        <v>254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202</v>
      </c>
      <c r="PF248" s="2" t="s">
        <v>202</v>
      </c>
      <c r="PG248" s="2" t="s">
        <v>202</v>
      </c>
      <c r="PH248" s="2" t="s">
        <v>202</v>
      </c>
      <c r="PI248" s="2" t="s">
        <v>202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212</v>
      </c>
      <c r="PR248" s="2" t="s">
        <v>235</v>
      </c>
      <c r="PS248" s="2" t="s">
        <v>602</v>
      </c>
      <c r="PT248" s="2" t="s">
        <v>2567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404</v>
      </c>
      <c r="QP248" s="2" t="s">
        <v>235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>
        <v>322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</row>
    <row r="249">
      <c r="A249" s="2" t="s">
        <v>2668</v>
      </c>
      <c r="B249" s="2" t="s">
        <v>191</v>
      </c>
      <c r="C249" s="2" t="s">
        <v>192</v>
      </c>
      <c r="D249" s="2" t="s">
        <v>2595</v>
      </c>
      <c r="E249" s="2" t="s">
        <v>2596</v>
      </c>
      <c r="F249" s="2" t="s">
        <v>2669</v>
      </c>
      <c r="G249" s="2" t="s">
        <v>2669</v>
      </c>
      <c r="H249" s="2" t="s">
        <v>2669</v>
      </c>
      <c r="I249" s="2" t="s">
        <v>2670</v>
      </c>
      <c r="J249" s="2" t="s">
        <v>2599</v>
      </c>
      <c r="K249" s="2" t="s">
        <v>621</v>
      </c>
      <c r="L249" s="3">
        <v>15.2</v>
      </c>
      <c r="M249" s="3">
        <v>15.96</v>
      </c>
      <c r="N249" s="3">
        <v>39.99</v>
      </c>
      <c r="O249" s="2" t="s">
        <v>199</v>
      </c>
      <c r="P249" s="2" t="s">
        <v>490</v>
      </c>
      <c r="Q249" s="2" t="s">
        <v>201</v>
      </c>
      <c r="R249" s="2" t="s">
        <v>202</v>
      </c>
      <c r="S249" s="2" t="s">
        <v>2671</v>
      </c>
      <c r="T249" s="2" t="s">
        <v>204</v>
      </c>
      <c r="U249" s="2" t="s">
        <v>2520</v>
      </c>
      <c r="V249" s="2" t="s">
        <v>429</v>
      </c>
      <c r="W249" s="2" t="s">
        <v>818</v>
      </c>
      <c r="X249" s="2" t="s">
        <v>207</v>
      </c>
      <c r="Y249" s="2" t="s">
        <v>1001</v>
      </c>
      <c r="Z249" s="4">
        <v>212</v>
      </c>
      <c r="AA249" s="4">
        <f>=ROUNDDOWN(42.4,0)</f>
      </c>
      <c r="AB249" s="5">
        <v>5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5</v>
      </c>
      <c r="AQ249" s="8">
        <v>67.9</v>
      </c>
      <c r="AR249" s="4">
        <v>8</v>
      </c>
      <c r="AS249" s="8">
        <v>122.26</v>
      </c>
      <c r="AT249" s="7">
        <v>-0.375</v>
      </c>
      <c r="AU249" s="7">
        <v>-0.4446</v>
      </c>
      <c r="AV249" s="4">
        <v>5</v>
      </c>
      <c r="AW249" s="8">
        <v>67.9</v>
      </c>
      <c r="AX249" s="4">
        <v>8</v>
      </c>
      <c r="AY249" s="8">
        <v>122.26</v>
      </c>
      <c r="AZ249" s="7">
        <v>-0.375</v>
      </c>
      <c r="BA249" s="7">
        <v>-0.4446</v>
      </c>
      <c r="BB249" s="7">
        <v>1</v>
      </c>
      <c r="BC249" s="4">
        <v>5</v>
      </c>
      <c r="BD249" s="8">
        <v>67.9</v>
      </c>
      <c r="BE249" s="4">
        <v>8</v>
      </c>
      <c r="BF249" s="8">
        <v>122.26</v>
      </c>
      <c r="BG249" s="7">
        <v>-0.375</v>
      </c>
      <c r="BH249" s="7">
        <v>-0.4446</v>
      </c>
      <c r="BI249" s="7">
        <v>1</v>
      </c>
      <c r="BJ249" s="4">
        <v>5</v>
      </c>
      <c r="BK249" s="8">
        <v>67.9</v>
      </c>
      <c r="BL249" s="2" t="s">
        <v>2672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858</v>
      </c>
      <c r="BY249" s="2" t="s">
        <v>214</v>
      </c>
      <c r="BZ249" s="2" t="s">
        <v>202</v>
      </c>
      <c r="CA249" s="4">
        <v>5</v>
      </c>
      <c r="CB249" s="8">
        <v>67.9</v>
      </c>
      <c r="CC249" s="4">
        <v>2</v>
      </c>
      <c r="CD249" s="8">
        <v>27.16</v>
      </c>
      <c r="CE249" s="7">
        <v>1.5</v>
      </c>
      <c r="CF249" s="7">
        <v>1.5</v>
      </c>
      <c r="CG249" s="2" t="s">
        <v>212</v>
      </c>
      <c r="CH249" s="2" t="s">
        <v>199</v>
      </c>
      <c r="CI249" s="2" t="s">
        <v>822</v>
      </c>
      <c r="CJ249" s="2" t="s">
        <v>2673</v>
      </c>
      <c r="CK249" s="2" t="s">
        <v>214</v>
      </c>
      <c r="CL249" s="2" t="s">
        <v>202</v>
      </c>
      <c r="CM249" s="4"/>
      <c r="CN249" s="8"/>
      <c r="CO249" s="4">
        <v>2</v>
      </c>
      <c r="CP249" s="8">
        <v>33</v>
      </c>
      <c r="CQ249" s="7">
        <v>-1</v>
      </c>
      <c r="CR249" s="7">
        <v>-1</v>
      </c>
      <c r="CS249" s="2" t="s">
        <v>212</v>
      </c>
      <c r="CT249" s="2" t="s">
        <v>199</v>
      </c>
      <c r="CU249" s="2" t="s">
        <v>1540</v>
      </c>
      <c r="CV249" s="2" t="s">
        <v>822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1006</v>
      </c>
      <c r="DH249" s="2" t="s">
        <v>2674</v>
      </c>
      <c r="DI249" s="2" t="s">
        <v>214</v>
      </c>
      <c r="DJ249" s="2" t="s">
        <v>202</v>
      </c>
      <c r="DK249" s="4"/>
      <c r="DL249" s="8"/>
      <c r="DM249" s="4"/>
      <c r="DN249" s="8"/>
      <c r="DO249" s="7"/>
      <c r="DP249" s="7"/>
      <c r="DQ249" s="2" t="s">
        <v>212</v>
      </c>
      <c r="DR249" s="2" t="s">
        <v>199</v>
      </c>
      <c r="DS249" s="2" t="s">
        <v>1279</v>
      </c>
      <c r="DT249" s="2" t="s">
        <v>2123</v>
      </c>
      <c r="DU249" s="2" t="s">
        <v>214</v>
      </c>
      <c r="DV249" s="2" t="s">
        <v>202</v>
      </c>
      <c r="DW249" s="4"/>
      <c r="DX249" s="8"/>
      <c r="DY249" s="4">
        <v>1</v>
      </c>
      <c r="DZ249" s="8">
        <v>15.95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1984</v>
      </c>
      <c r="EF249" s="2" t="s">
        <v>844</v>
      </c>
      <c r="EG249" s="2" t="s">
        <v>214</v>
      </c>
      <c r="EH249" s="2" t="s">
        <v>202</v>
      </c>
      <c r="EI249" s="4"/>
      <c r="EJ249" s="8"/>
      <c r="EK249" s="4">
        <v>1</v>
      </c>
      <c r="EL249" s="8">
        <v>15.07</v>
      </c>
      <c r="EM249" s="7">
        <v>-1</v>
      </c>
      <c r="EN249" s="7">
        <v>-1</v>
      </c>
      <c r="EO249" s="2" t="s">
        <v>212</v>
      </c>
      <c r="EP249" s="2" t="s">
        <v>199</v>
      </c>
      <c r="EQ249" s="2" t="s">
        <v>2675</v>
      </c>
      <c r="ER249" s="2" t="s">
        <v>1894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1793</v>
      </c>
      <c r="FD249" s="2" t="s">
        <v>798</v>
      </c>
      <c r="FE249" s="2" t="s">
        <v>214</v>
      </c>
      <c r="FF249" s="2" t="s">
        <v>202</v>
      </c>
      <c r="FG249" s="4"/>
      <c r="FH249" s="8"/>
      <c r="FI249" s="4">
        <v>2</v>
      </c>
      <c r="FJ249" s="8">
        <v>31.08</v>
      </c>
      <c r="FK249" s="7">
        <v>-1</v>
      </c>
      <c r="FL249" s="7">
        <v>-1</v>
      </c>
      <c r="FM249" s="2" t="s">
        <v>212</v>
      </c>
      <c r="FN249" s="2" t="s">
        <v>199</v>
      </c>
      <c r="FO249" s="2" t="s">
        <v>822</v>
      </c>
      <c r="FP249" s="2" t="s">
        <v>1065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253</v>
      </c>
      <c r="FZ249" s="2" t="s">
        <v>199</v>
      </c>
      <c r="GA249" s="2" t="s">
        <v>202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231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253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212</v>
      </c>
      <c r="HJ249" s="2" t="s">
        <v>199</v>
      </c>
      <c r="HK249" s="2" t="s">
        <v>1001</v>
      </c>
      <c r="HL249" s="2" t="s">
        <v>2058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235</v>
      </c>
      <c r="HW249" s="2" t="s">
        <v>2676</v>
      </c>
      <c r="HX249" s="2" t="s">
        <v>742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253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212</v>
      </c>
      <c r="IT249" s="2" t="s">
        <v>199</v>
      </c>
      <c r="IU249" s="2" t="s">
        <v>754</v>
      </c>
      <c r="IV249" s="2" t="s">
        <v>861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253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242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202</v>
      </c>
      <c r="KD249" s="2" t="s">
        <v>202</v>
      </c>
      <c r="KE249" s="2" t="s">
        <v>202</v>
      </c>
      <c r="KF249" s="2" t="s">
        <v>202</v>
      </c>
      <c r="KG249" s="2" t="s">
        <v>202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212</v>
      </c>
      <c r="KP249" s="2" t="s">
        <v>235</v>
      </c>
      <c r="KQ249" s="2" t="s">
        <v>2444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253</v>
      </c>
      <c r="LB249" s="2" t="s">
        <v>199</v>
      </c>
      <c r="LC249" s="2" t="s">
        <v>202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253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231</v>
      </c>
      <c r="LZ249" s="2" t="s">
        <v>199</v>
      </c>
      <c r="MA249" s="2" t="s">
        <v>202</v>
      </c>
      <c r="MB249" s="2" t="s">
        <v>202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253</v>
      </c>
      <c r="ML249" s="2" t="s">
        <v>199</v>
      </c>
      <c r="MM249" s="2" t="s">
        <v>202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253</v>
      </c>
      <c r="MX249" s="2" t="s">
        <v>199</v>
      </c>
      <c r="MY249" s="2" t="s">
        <v>202</v>
      </c>
      <c r="MZ249" s="2" t="s">
        <v>202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212</v>
      </c>
      <c r="NJ249" s="2" t="s">
        <v>250</v>
      </c>
      <c r="NK249" s="2" t="s">
        <v>1061</v>
      </c>
      <c r="NL249" s="2" t="s">
        <v>2673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202</v>
      </c>
      <c r="NV249" s="2" t="s">
        <v>202</v>
      </c>
      <c r="NW249" s="2" t="s">
        <v>202</v>
      </c>
      <c r="NX249" s="2" t="s">
        <v>202</v>
      </c>
      <c r="NY249" s="2" t="s">
        <v>202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253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212</v>
      </c>
      <c r="OT249" s="2" t="s">
        <v>199</v>
      </c>
      <c r="OU249" s="2" t="s">
        <v>254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242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231</v>
      </c>
      <c r="PR249" s="2" t="s">
        <v>235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231</v>
      </c>
      <c r="QP249" s="2" t="s">
        <v>235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212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2677</v>
      </c>
      <c r="B250" s="2" t="s">
        <v>191</v>
      </c>
      <c r="C250" s="2" t="s">
        <v>192</v>
      </c>
      <c r="D250" s="2" t="s">
        <v>2595</v>
      </c>
      <c r="E250" s="2" t="s">
        <v>2596</v>
      </c>
      <c r="F250" s="2" t="s">
        <v>2678</v>
      </c>
      <c r="G250" s="2" t="s">
        <v>202</v>
      </c>
      <c r="H250" s="2" t="s">
        <v>202</v>
      </c>
      <c r="I250" s="2" t="s">
        <v>2679</v>
      </c>
      <c r="J250" s="2" t="s">
        <v>2680</v>
      </c>
      <c r="K250" s="2" t="s">
        <v>671</v>
      </c>
      <c r="L250" s="3">
        <v>14.4</v>
      </c>
      <c r="M250" s="3">
        <v>15.12</v>
      </c>
      <c r="N250" s="3">
        <v>31.99</v>
      </c>
      <c r="O250" s="2" t="s">
        <v>199</v>
      </c>
      <c r="P250" s="2" t="s">
        <v>394</v>
      </c>
      <c r="Q250" s="2" t="s">
        <v>201</v>
      </c>
      <c r="R250" s="2" t="s">
        <v>202</v>
      </c>
      <c r="S250" s="2" t="s">
        <v>2549</v>
      </c>
      <c r="T250" s="2" t="s">
        <v>202</v>
      </c>
      <c r="U250" s="2" t="s">
        <v>202</v>
      </c>
      <c r="V250" s="2" t="s">
        <v>206</v>
      </c>
      <c r="W250" s="2" t="s">
        <v>207</v>
      </c>
      <c r="X250" s="2" t="s">
        <v>202</v>
      </c>
      <c r="Y250" s="2" t="s">
        <v>576</v>
      </c>
      <c r="Z250" s="4">
        <v>125</v>
      </c>
      <c r="AA250" s="4">
        <f>=ROUNDDOWN(10.4166666666667,0)</f>
      </c>
      <c r="AB250" s="5">
        <v>12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5</v>
      </c>
      <c r="AQ250" s="8">
        <v>55.75</v>
      </c>
      <c r="AR250" s="4">
        <v>22</v>
      </c>
      <c r="AS250" s="8">
        <v>311.5</v>
      </c>
      <c r="AT250" s="7">
        <v>-0.7727</v>
      </c>
      <c r="AU250" s="7">
        <v>-0.821</v>
      </c>
      <c r="AV250" s="4">
        <v>5</v>
      </c>
      <c r="AW250" s="8">
        <v>55.75</v>
      </c>
      <c r="AX250" s="4">
        <v>22</v>
      </c>
      <c r="AY250" s="8">
        <v>311.5</v>
      </c>
      <c r="AZ250" s="7">
        <v>-0.7727</v>
      </c>
      <c r="BA250" s="7">
        <v>-0.821</v>
      </c>
      <c r="BB250" s="7">
        <v>1</v>
      </c>
      <c r="BC250" s="4">
        <v>5</v>
      </c>
      <c r="BD250" s="8">
        <v>55.75</v>
      </c>
      <c r="BE250" s="4">
        <v>48</v>
      </c>
      <c r="BF250" s="8">
        <v>670.53</v>
      </c>
      <c r="BG250" s="7">
        <v>-0.8958</v>
      </c>
      <c r="BH250" s="7">
        <v>-0.9169</v>
      </c>
      <c r="BI250" s="7">
        <v>1</v>
      </c>
      <c r="BJ250" s="4">
        <v>5</v>
      </c>
      <c r="BK250" s="8">
        <v>55.75</v>
      </c>
      <c r="BL250" s="2" t="s">
        <v>2681</v>
      </c>
      <c r="BM250" s="7">
        <v>1</v>
      </c>
      <c r="BN250" s="7">
        <v>1</v>
      </c>
      <c r="BO250" s="4">
        <v>1</v>
      </c>
      <c r="BP250" s="8">
        <v>15.49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2227</v>
      </c>
      <c r="BY250" s="2" t="s">
        <v>214</v>
      </c>
      <c r="BZ250" s="2" t="s">
        <v>202</v>
      </c>
      <c r="CA250" s="4">
        <v>2</v>
      </c>
      <c r="CB250" s="8">
        <v>26.62</v>
      </c>
      <c r="CC250" s="4">
        <v>5</v>
      </c>
      <c r="CD250" s="8">
        <v>66.55</v>
      </c>
      <c r="CE250" s="7">
        <v>-0.6</v>
      </c>
      <c r="CF250" s="7">
        <v>-0.6</v>
      </c>
      <c r="CG250" s="2" t="s">
        <v>212</v>
      </c>
      <c r="CH250" s="2" t="s">
        <v>199</v>
      </c>
      <c r="CI250" s="2" t="s">
        <v>579</v>
      </c>
      <c r="CJ250" s="2" t="s">
        <v>1652</v>
      </c>
      <c r="CK250" s="2" t="s">
        <v>214</v>
      </c>
      <c r="CL250" s="2" t="s">
        <v>202</v>
      </c>
      <c r="CM250" s="4"/>
      <c r="CN250" s="8"/>
      <c r="CO250" s="4">
        <v>2</v>
      </c>
      <c r="CP250" s="8">
        <v>27.78</v>
      </c>
      <c r="CQ250" s="7">
        <v>-1</v>
      </c>
      <c r="CR250" s="7">
        <v>-1</v>
      </c>
      <c r="CS250" s="2" t="s">
        <v>212</v>
      </c>
      <c r="CT250" s="2" t="s">
        <v>199</v>
      </c>
      <c r="CU250" s="2" t="s">
        <v>2602</v>
      </c>
      <c r="CV250" s="2" t="s">
        <v>2682</v>
      </c>
      <c r="CW250" s="2" t="s">
        <v>214</v>
      </c>
      <c r="CX250" s="2" t="s">
        <v>202</v>
      </c>
      <c r="CY250" s="4">
        <v>2</v>
      </c>
      <c r="CZ250" s="8">
        <v>13.64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585</v>
      </c>
      <c r="DH250" s="2" t="s">
        <v>1566</v>
      </c>
      <c r="DI250" s="2" t="s">
        <v>214</v>
      </c>
      <c r="DJ250" s="2" t="s">
        <v>202</v>
      </c>
      <c r="DK250" s="4"/>
      <c r="DL250" s="8"/>
      <c r="DM250" s="4">
        <v>6</v>
      </c>
      <c r="DN250" s="8">
        <v>82.62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585</v>
      </c>
      <c r="DT250" s="2" t="s">
        <v>1567</v>
      </c>
      <c r="DU250" s="2" t="s">
        <v>214</v>
      </c>
      <c r="DV250" s="2" t="s">
        <v>202</v>
      </c>
      <c r="DW250" s="4"/>
      <c r="DX250" s="8"/>
      <c r="DY250" s="4">
        <v>8</v>
      </c>
      <c r="DZ250" s="8">
        <v>120.88</v>
      </c>
      <c r="EA250" s="7">
        <v>-1</v>
      </c>
      <c r="EB250" s="7">
        <v>-1</v>
      </c>
      <c r="EC250" s="2" t="s">
        <v>212</v>
      </c>
      <c r="ED250" s="2" t="s">
        <v>199</v>
      </c>
      <c r="EE250" s="2" t="s">
        <v>585</v>
      </c>
      <c r="EF250" s="2" t="s">
        <v>1567</v>
      </c>
      <c r="EG250" s="2" t="s">
        <v>214</v>
      </c>
      <c r="EH250" s="2" t="s">
        <v>202</v>
      </c>
      <c r="EI250" s="4"/>
      <c r="EJ250" s="8"/>
      <c r="EK250" s="4">
        <v>1</v>
      </c>
      <c r="EL250" s="8">
        <v>13.67</v>
      </c>
      <c r="EM250" s="7">
        <v>-1</v>
      </c>
      <c r="EN250" s="7">
        <v>-1</v>
      </c>
      <c r="EO250" s="2" t="s">
        <v>212</v>
      </c>
      <c r="EP250" s="2" t="s">
        <v>199</v>
      </c>
      <c r="EQ250" s="2" t="s">
        <v>585</v>
      </c>
      <c r="ER250" s="2" t="s">
        <v>1567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235</v>
      </c>
      <c r="FC250" s="2" t="s">
        <v>585</v>
      </c>
      <c r="FD250" s="2" t="s">
        <v>1601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296</v>
      </c>
      <c r="FP250" s="2" t="s">
        <v>1431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253</v>
      </c>
      <c r="FZ250" s="2" t="s">
        <v>199</v>
      </c>
      <c r="GA250" s="2" t="s">
        <v>202</v>
      </c>
      <c r="GB250" s="2" t="s">
        <v>202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231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253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199</v>
      </c>
      <c r="HK250" s="2" t="s">
        <v>585</v>
      </c>
      <c r="HL250" s="2" t="s">
        <v>2683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404</v>
      </c>
      <c r="HV250" s="2" t="s">
        <v>199</v>
      </c>
      <c r="HW250" s="2" t="s">
        <v>202</v>
      </c>
      <c r="HX250" s="2" t="s">
        <v>202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212</v>
      </c>
      <c r="IH250" s="2" t="s">
        <v>199</v>
      </c>
      <c r="II250" s="2" t="s">
        <v>304</v>
      </c>
      <c r="IJ250" s="2" t="s">
        <v>551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212</v>
      </c>
      <c r="IT250" s="2" t="s">
        <v>199</v>
      </c>
      <c r="IU250" s="2" t="s">
        <v>2320</v>
      </c>
      <c r="IV250" s="2" t="s">
        <v>285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253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242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202</v>
      </c>
      <c r="KD250" s="2" t="s">
        <v>202</v>
      </c>
      <c r="KE250" s="2" t="s">
        <v>202</v>
      </c>
      <c r="KF250" s="2" t="s">
        <v>202</v>
      </c>
      <c r="KG250" s="2" t="s">
        <v>202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235</v>
      </c>
      <c r="KQ250" s="2" t="s">
        <v>1360</v>
      </c>
      <c r="KR250" s="2" t="s">
        <v>641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235</v>
      </c>
      <c r="LC250" s="2" t="s">
        <v>512</v>
      </c>
      <c r="LD250" s="2" t="s">
        <v>2013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212</v>
      </c>
      <c r="LN250" s="2" t="s">
        <v>199</v>
      </c>
      <c r="LO250" s="2" t="s">
        <v>643</v>
      </c>
      <c r="LP250" s="2" t="s">
        <v>1634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199</v>
      </c>
      <c r="MA250" s="2" t="s">
        <v>247</v>
      </c>
      <c r="MB250" s="2" t="s">
        <v>2684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231</v>
      </c>
      <c r="ML250" s="2" t="s">
        <v>199</v>
      </c>
      <c r="MM250" s="2" t="s">
        <v>202</v>
      </c>
      <c r="MN250" s="2" t="s">
        <v>202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253</v>
      </c>
      <c r="MX250" s="2" t="s">
        <v>199</v>
      </c>
      <c r="MY250" s="2" t="s">
        <v>202</v>
      </c>
      <c r="MZ250" s="2" t="s">
        <v>202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212</v>
      </c>
      <c r="NJ250" s="2" t="s">
        <v>250</v>
      </c>
      <c r="NK250" s="2" t="s">
        <v>646</v>
      </c>
      <c r="NL250" s="2" t="s">
        <v>2685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202</v>
      </c>
      <c r="NV250" s="2" t="s">
        <v>202</v>
      </c>
      <c r="NW250" s="2" t="s">
        <v>202</v>
      </c>
      <c r="NX250" s="2" t="s">
        <v>202</v>
      </c>
      <c r="NY250" s="2" t="s">
        <v>202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231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212</v>
      </c>
      <c r="OT250" s="2" t="s">
        <v>199</v>
      </c>
      <c r="OU250" s="2" t="s">
        <v>254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202</v>
      </c>
      <c r="PF250" s="2" t="s">
        <v>202</v>
      </c>
      <c r="PG250" s="2" t="s">
        <v>202</v>
      </c>
      <c r="PH250" s="2" t="s">
        <v>202</v>
      </c>
      <c r="PI250" s="2" t="s">
        <v>202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212</v>
      </c>
      <c r="PR250" s="2" t="s">
        <v>235</v>
      </c>
      <c r="PS250" s="2" t="s">
        <v>1826</v>
      </c>
      <c r="PT250" s="2" t="s">
        <v>2415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212</v>
      </c>
      <c r="QP250" s="2" t="s">
        <v>235</v>
      </c>
      <c r="QQ250" s="2" t="s">
        <v>2104</v>
      </c>
      <c r="QR250" s="2" t="s">
        <v>2107</v>
      </c>
      <c r="QS250" s="2" t="s">
        <v>214</v>
      </c>
      <c r="QT250" s="2" t="s">
        <v>202</v>
      </c>
      <c r="QU250" s="4">
        <v>125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2686</v>
      </c>
      <c r="B251" s="2" t="s">
        <v>191</v>
      </c>
      <c r="C251" s="2" t="s">
        <v>192</v>
      </c>
      <c r="D251" s="2" t="s">
        <v>2595</v>
      </c>
      <c r="E251" s="2" t="s">
        <v>2596</v>
      </c>
      <c r="F251" s="2" t="s">
        <v>2678</v>
      </c>
      <c r="G251" s="2" t="s">
        <v>202</v>
      </c>
      <c r="H251" s="2" t="s">
        <v>202</v>
      </c>
      <c r="I251" s="2" t="s">
        <v>2679</v>
      </c>
      <c r="J251" s="2" t="s">
        <v>2680</v>
      </c>
      <c r="K251" s="2" t="s">
        <v>869</v>
      </c>
      <c r="L251" s="3">
        <v>14.4</v>
      </c>
      <c r="M251" s="3">
        <v>15.12</v>
      </c>
      <c r="N251" s="3">
        <v>31.99</v>
      </c>
      <c r="O251" s="2" t="s">
        <v>530</v>
      </c>
      <c r="P251" s="2" t="s">
        <v>1126</v>
      </c>
      <c r="Q251" s="2" t="s">
        <v>201</v>
      </c>
      <c r="R251" s="2" t="s">
        <v>202</v>
      </c>
      <c r="S251" s="2" t="s">
        <v>2687</v>
      </c>
      <c r="T251" s="2" t="s">
        <v>202</v>
      </c>
      <c r="U251" s="2" t="s">
        <v>202</v>
      </c>
      <c r="V251" s="2" t="s">
        <v>206</v>
      </c>
      <c r="W251" s="2" t="s">
        <v>207</v>
      </c>
      <c r="X251" s="2" t="s">
        <v>202</v>
      </c>
      <c r="Y251" s="2" t="s">
        <v>576</v>
      </c>
      <c r="Z251" s="4"/>
      <c r="AA251" s="4">
        <f>=ROUNDDOWN({0},0)</f>
      </c>
      <c r="AB251" s="5">
        <v>0.8</v>
      </c>
      <c r="AC251" s="2" t="s">
        <v>202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/>
      <c r="AQ251" s="8"/>
      <c r="AR251" s="4">
        <v>26</v>
      </c>
      <c r="AS251" s="8">
        <v>359.03</v>
      </c>
      <c r="AT251" s="7">
        <v>-1</v>
      </c>
      <c r="AU251" s="7">
        <v>-1</v>
      </c>
      <c r="AV251" s="4"/>
      <c r="AW251" s="8"/>
      <c r="AX251" s="4">
        <v>26</v>
      </c>
      <c r="AY251" s="8">
        <v>359.03</v>
      </c>
      <c r="AZ251" s="7">
        <v>-1</v>
      </c>
      <c r="BA251" s="7">
        <v>-1</v>
      </c>
      <c r="BB251" s="7"/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/>
      <c r="BJ251" s="4"/>
      <c r="BK251" s="8"/>
      <c r="BL251" s="2" t="s">
        <v>2688</v>
      </c>
      <c r="BM251" s="7"/>
      <c r="BN251" s="7"/>
      <c r="BO251" s="4"/>
      <c r="BP251" s="8"/>
      <c r="BQ251" s="4"/>
      <c r="BR251" s="8"/>
      <c r="BS251" s="7"/>
      <c r="BT251" s="7"/>
      <c r="BU251" s="2" t="s">
        <v>212</v>
      </c>
      <c r="BV251" s="2" t="s">
        <v>235</v>
      </c>
      <c r="BW251" s="2" t="s">
        <v>202</v>
      </c>
      <c r="BX251" s="2" t="s">
        <v>2236</v>
      </c>
      <c r="BY251" s="2" t="s">
        <v>214</v>
      </c>
      <c r="BZ251" s="2" t="s">
        <v>202</v>
      </c>
      <c r="CA251" s="4"/>
      <c r="CB251" s="8"/>
      <c r="CC251" s="4">
        <v>18</v>
      </c>
      <c r="CD251" s="8">
        <v>239.58</v>
      </c>
      <c r="CE251" s="7">
        <v>-1</v>
      </c>
      <c r="CF251" s="7">
        <v>-1</v>
      </c>
      <c r="CG251" s="2" t="s">
        <v>212</v>
      </c>
      <c r="CH251" s="2" t="s">
        <v>235</v>
      </c>
      <c r="CI251" s="2" t="s">
        <v>2615</v>
      </c>
      <c r="CJ251" s="2" t="s">
        <v>1374</v>
      </c>
      <c r="CK251" s="2" t="s">
        <v>214</v>
      </c>
      <c r="CL251" s="2" t="s">
        <v>202</v>
      </c>
      <c r="CM251" s="4"/>
      <c r="CN251" s="8"/>
      <c r="CO251" s="4"/>
      <c r="CP251" s="8"/>
      <c r="CQ251" s="7"/>
      <c r="CR251" s="7"/>
      <c r="CS251" s="2" t="s">
        <v>212</v>
      </c>
      <c r="CT251" s="2" t="s">
        <v>235</v>
      </c>
      <c r="CU251" s="2" t="s">
        <v>2602</v>
      </c>
      <c r="CV251" s="2" t="s">
        <v>297</v>
      </c>
      <c r="CW251" s="2" t="s">
        <v>214</v>
      </c>
      <c r="CX251" s="2" t="s">
        <v>202</v>
      </c>
      <c r="CY251" s="4"/>
      <c r="CZ251" s="8"/>
      <c r="DA251" s="4"/>
      <c r="DB251" s="8"/>
      <c r="DC251" s="7"/>
      <c r="DD251" s="7"/>
      <c r="DE251" s="2" t="s">
        <v>212</v>
      </c>
      <c r="DF251" s="2" t="s">
        <v>235</v>
      </c>
      <c r="DG251" s="2" t="s">
        <v>585</v>
      </c>
      <c r="DH251" s="2" t="s">
        <v>2689</v>
      </c>
      <c r="DI251" s="2" t="s">
        <v>509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235</v>
      </c>
      <c r="DS251" s="2" t="s">
        <v>585</v>
      </c>
      <c r="DT251" s="2" t="s">
        <v>2690</v>
      </c>
      <c r="DU251" s="2" t="s">
        <v>214</v>
      </c>
      <c r="DV251" s="2" t="s">
        <v>202</v>
      </c>
      <c r="DW251" s="4"/>
      <c r="DX251" s="8"/>
      <c r="DY251" s="4">
        <v>6</v>
      </c>
      <c r="DZ251" s="8">
        <v>90.66</v>
      </c>
      <c r="EA251" s="7">
        <v>-1</v>
      </c>
      <c r="EB251" s="7">
        <v>-1</v>
      </c>
      <c r="EC251" s="2" t="s">
        <v>212</v>
      </c>
      <c r="ED251" s="2" t="s">
        <v>235</v>
      </c>
      <c r="EE251" s="2" t="s">
        <v>585</v>
      </c>
      <c r="EF251" s="2" t="s">
        <v>2227</v>
      </c>
      <c r="EG251" s="2" t="s">
        <v>214</v>
      </c>
      <c r="EH251" s="2" t="s">
        <v>202</v>
      </c>
      <c r="EI251" s="4"/>
      <c r="EJ251" s="8"/>
      <c r="EK251" s="4">
        <v>1</v>
      </c>
      <c r="EL251" s="8">
        <v>13.67</v>
      </c>
      <c r="EM251" s="7">
        <v>-1</v>
      </c>
      <c r="EN251" s="7">
        <v>-1</v>
      </c>
      <c r="EO251" s="2" t="s">
        <v>212</v>
      </c>
      <c r="EP251" s="2" t="s">
        <v>235</v>
      </c>
      <c r="EQ251" s="2" t="s">
        <v>585</v>
      </c>
      <c r="ER251" s="2" t="s">
        <v>2178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235</v>
      </c>
      <c r="FC251" s="2" t="s">
        <v>585</v>
      </c>
      <c r="FD251" s="2" t="s">
        <v>2113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235</v>
      </c>
      <c r="FO251" s="2" t="s">
        <v>296</v>
      </c>
      <c r="FP251" s="2" t="s">
        <v>2128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253</v>
      </c>
      <c r="FZ251" s="2" t="s">
        <v>235</v>
      </c>
      <c r="GA251" s="2" t="s">
        <v>202</v>
      </c>
      <c r="GB251" s="2" t="s">
        <v>202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231</v>
      </c>
      <c r="GL251" s="2" t="s">
        <v>235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253</v>
      </c>
      <c r="GX251" s="2" t="s">
        <v>235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212</v>
      </c>
      <c r="HJ251" s="2" t="s">
        <v>235</v>
      </c>
      <c r="HK251" s="2" t="s">
        <v>585</v>
      </c>
      <c r="HL251" s="2" t="s">
        <v>2691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404</v>
      </c>
      <c r="HV251" s="2" t="s">
        <v>235</v>
      </c>
      <c r="HW251" s="2" t="s">
        <v>202</v>
      </c>
      <c r="HX251" s="2" t="s">
        <v>202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235</v>
      </c>
      <c r="II251" s="2" t="s">
        <v>2606</v>
      </c>
      <c r="IJ251" s="2" t="s">
        <v>337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235</v>
      </c>
      <c r="IU251" s="2" t="s">
        <v>2320</v>
      </c>
      <c r="IV251" s="2" t="s">
        <v>640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253</v>
      </c>
      <c r="JF251" s="2" t="s">
        <v>235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242</v>
      </c>
      <c r="JR251" s="2" t="s">
        <v>235</v>
      </c>
      <c r="JS251" s="2" t="s">
        <v>202</v>
      </c>
      <c r="JT251" s="2" t="s">
        <v>202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202</v>
      </c>
      <c r="KD251" s="2" t="s">
        <v>202</v>
      </c>
      <c r="KE251" s="2" t="s">
        <v>202</v>
      </c>
      <c r="KF251" s="2" t="s">
        <v>202</v>
      </c>
      <c r="KG251" s="2" t="s">
        <v>202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235</v>
      </c>
      <c r="KQ251" s="2" t="s">
        <v>320</v>
      </c>
      <c r="KR251" s="2" t="s">
        <v>907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253</v>
      </c>
      <c r="LB251" s="2" t="s">
        <v>235</v>
      </c>
      <c r="LC251" s="2" t="s">
        <v>202</v>
      </c>
      <c r="LD251" s="2" t="s">
        <v>202</v>
      </c>
      <c r="LE251" s="2" t="s">
        <v>214</v>
      </c>
      <c r="LF251" s="2" t="s">
        <v>202</v>
      </c>
      <c r="LG251" s="4"/>
      <c r="LH251" s="8"/>
      <c r="LI251" s="4">
        <v>1</v>
      </c>
      <c r="LJ251" s="8">
        <v>15.12</v>
      </c>
      <c r="LK251" s="7">
        <v>-1</v>
      </c>
      <c r="LL251" s="7">
        <v>-1</v>
      </c>
      <c r="LM251" s="2" t="s">
        <v>212</v>
      </c>
      <c r="LN251" s="2" t="s">
        <v>235</v>
      </c>
      <c r="LO251" s="2" t="s">
        <v>643</v>
      </c>
      <c r="LP251" s="2" t="s">
        <v>2135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231</v>
      </c>
      <c r="LZ251" s="2" t="s">
        <v>235</v>
      </c>
      <c r="MA251" s="2" t="s">
        <v>202</v>
      </c>
      <c r="MB251" s="2" t="s">
        <v>202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231</v>
      </c>
      <c r="ML251" s="2" t="s">
        <v>235</v>
      </c>
      <c r="MM251" s="2" t="s">
        <v>202</v>
      </c>
      <c r="MN251" s="2" t="s">
        <v>202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253</v>
      </c>
      <c r="MX251" s="2" t="s">
        <v>235</v>
      </c>
      <c r="MY251" s="2" t="s">
        <v>202</v>
      </c>
      <c r="MZ251" s="2" t="s">
        <v>202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212</v>
      </c>
      <c r="NJ251" s="2" t="s">
        <v>250</v>
      </c>
      <c r="NK251" s="2" t="s">
        <v>646</v>
      </c>
      <c r="NL251" s="2" t="s">
        <v>2178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202</v>
      </c>
      <c r="NV251" s="2" t="s">
        <v>202</v>
      </c>
      <c r="NW251" s="2" t="s">
        <v>202</v>
      </c>
      <c r="NX251" s="2" t="s">
        <v>202</v>
      </c>
      <c r="NY251" s="2" t="s">
        <v>202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253</v>
      </c>
      <c r="OH251" s="2" t="s">
        <v>235</v>
      </c>
      <c r="OI251" s="2" t="s">
        <v>202</v>
      </c>
      <c r="OJ251" s="2" t="s">
        <v>202</v>
      </c>
      <c r="OK251" s="2" t="s">
        <v>214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253</v>
      </c>
      <c r="OT251" s="2" t="s">
        <v>235</v>
      </c>
      <c r="OU251" s="2" t="s">
        <v>202</v>
      </c>
      <c r="OV251" s="2" t="s">
        <v>202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202</v>
      </c>
      <c r="PF251" s="2" t="s">
        <v>202</v>
      </c>
      <c r="PG251" s="2" t="s">
        <v>202</v>
      </c>
      <c r="PH251" s="2" t="s">
        <v>202</v>
      </c>
      <c r="PI251" s="2" t="s">
        <v>202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235</v>
      </c>
      <c r="PS251" s="2" t="s">
        <v>602</v>
      </c>
      <c r="PT251" s="2" t="s">
        <v>2281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404</v>
      </c>
      <c r="QP251" s="2" t="s">
        <v>235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2692</v>
      </c>
      <c r="B252" s="2" t="s">
        <v>191</v>
      </c>
      <c r="C252" s="2" t="s">
        <v>192</v>
      </c>
      <c r="D252" s="2" t="s">
        <v>2595</v>
      </c>
      <c r="E252" s="2" t="s">
        <v>2596</v>
      </c>
      <c r="F252" s="2" t="s">
        <v>2693</v>
      </c>
      <c r="G252" s="2" t="s">
        <v>2693</v>
      </c>
      <c r="H252" s="2" t="s">
        <v>2693</v>
      </c>
      <c r="I252" s="2" t="s">
        <v>2694</v>
      </c>
      <c r="J252" s="2" t="s">
        <v>2612</v>
      </c>
      <c r="K252" s="2" t="s">
        <v>2695</v>
      </c>
      <c r="L252" s="3">
        <v>13.5</v>
      </c>
      <c r="M252" s="3">
        <v>14.17</v>
      </c>
      <c r="N252" s="3">
        <v>29.99</v>
      </c>
      <c r="O252" s="2" t="s">
        <v>199</v>
      </c>
      <c r="P252" s="2" t="s">
        <v>394</v>
      </c>
      <c r="Q252" s="2" t="s">
        <v>201</v>
      </c>
      <c r="R252" s="2" t="s">
        <v>202</v>
      </c>
      <c r="S252" s="2" t="s">
        <v>2696</v>
      </c>
      <c r="T252" s="2" t="s">
        <v>204</v>
      </c>
      <c r="U252" s="2" t="s">
        <v>2520</v>
      </c>
      <c r="V252" s="2" t="s">
        <v>206</v>
      </c>
      <c r="W252" s="2" t="s">
        <v>207</v>
      </c>
      <c r="X252" s="2" t="s">
        <v>703</v>
      </c>
      <c r="Y252" s="2" t="s">
        <v>1138</v>
      </c>
      <c r="Z252" s="4">
        <v>81</v>
      </c>
      <c r="AA252" s="4">
        <f>=ROUNDDOWN(27,0)</f>
      </c>
      <c r="AB252" s="5">
        <v>3</v>
      </c>
      <c r="AC252" s="2" t="s">
        <v>202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4</v>
      </c>
      <c r="AQ252" s="8">
        <v>51.59</v>
      </c>
      <c r="AR252" s="4">
        <v>2</v>
      </c>
      <c r="AS252" s="8">
        <v>29.48</v>
      </c>
      <c r="AT252" s="7">
        <v>1</v>
      </c>
      <c r="AU252" s="7">
        <v>0.75</v>
      </c>
      <c r="AV252" s="4">
        <v>4</v>
      </c>
      <c r="AW252" s="8">
        <v>51.59</v>
      </c>
      <c r="AX252" s="4">
        <v>2</v>
      </c>
      <c r="AY252" s="8">
        <v>29.48</v>
      </c>
      <c r="AZ252" s="7">
        <v>1</v>
      </c>
      <c r="BA252" s="7">
        <v>0.75</v>
      </c>
      <c r="BB252" s="7">
        <v>1</v>
      </c>
      <c r="BC252" s="4">
        <v>4</v>
      </c>
      <c r="BD252" s="8">
        <v>51.59</v>
      </c>
      <c r="BE252" s="4">
        <v>2</v>
      </c>
      <c r="BF252" s="8">
        <v>29.48</v>
      </c>
      <c r="BG252" s="7">
        <v>1</v>
      </c>
      <c r="BH252" s="7">
        <v>0.75</v>
      </c>
      <c r="BI252" s="7">
        <v>1</v>
      </c>
      <c r="BJ252" s="4">
        <v>4</v>
      </c>
      <c r="BK252" s="8">
        <v>51.59</v>
      </c>
      <c r="BL252" s="2" t="s">
        <v>2401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212</v>
      </c>
      <c r="BV252" s="2" t="s">
        <v>199</v>
      </c>
      <c r="BW252" s="2" t="s">
        <v>202</v>
      </c>
      <c r="BX252" s="2" t="s">
        <v>202</v>
      </c>
      <c r="BY252" s="2" t="s">
        <v>214</v>
      </c>
      <c r="BZ252" s="2" t="s">
        <v>202</v>
      </c>
      <c r="CA252" s="4">
        <v>1</v>
      </c>
      <c r="CB252" s="8">
        <v>7.94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349</v>
      </c>
      <c r="CJ252" s="2" t="s">
        <v>1790</v>
      </c>
      <c r="CK252" s="2" t="s">
        <v>214</v>
      </c>
      <c r="CL252" s="2" t="s">
        <v>202</v>
      </c>
      <c r="CM252" s="4">
        <v>1</v>
      </c>
      <c r="CN252" s="8">
        <v>15.31</v>
      </c>
      <c r="CO252" s="4">
        <v>1</v>
      </c>
      <c r="CP252" s="8">
        <v>15.31</v>
      </c>
      <c r="CQ252" s="7"/>
      <c r="CR252" s="7"/>
      <c r="CS252" s="2" t="s">
        <v>212</v>
      </c>
      <c r="CT252" s="2" t="s">
        <v>199</v>
      </c>
      <c r="CU252" s="2" t="s">
        <v>359</v>
      </c>
      <c r="CV252" s="2" t="s">
        <v>382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212</v>
      </c>
      <c r="DF252" s="2" t="s">
        <v>199</v>
      </c>
      <c r="DG252" s="2" t="s">
        <v>2697</v>
      </c>
      <c r="DH252" s="2" t="s">
        <v>2032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199</v>
      </c>
      <c r="DS252" s="2" t="s">
        <v>2697</v>
      </c>
      <c r="DT252" s="2" t="s">
        <v>1312</v>
      </c>
      <c r="DU252" s="2" t="s">
        <v>214</v>
      </c>
      <c r="DV252" s="2" t="s">
        <v>202</v>
      </c>
      <c r="DW252" s="4">
        <v>2</v>
      </c>
      <c r="DX252" s="8">
        <v>28.34</v>
      </c>
      <c r="DY252" s="4">
        <v>1</v>
      </c>
      <c r="DZ252" s="8">
        <v>14.17</v>
      </c>
      <c r="EA252" s="7">
        <v>1</v>
      </c>
      <c r="EB252" s="7">
        <v>1</v>
      </c>
      <c r="EC252" s="2" t="s">
        <v>212</v>
      </c>
      <c r="ED252" s="2" t="s">
        <v>199</v>
      </c>
      <c r="EE252" s="2" t="s">
        <v>352</v>
      </c>
      <c r="EF252" s="2" t="s">
        <v>1313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199</v>
      </c>
      <c r="EQ252" s="2" t="s">
        <v>272</v>
      </c>
      <c r="ER252" s="2" t="s">
        <v>782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2525</v>
      </c>
      <c r="FD252" s="2" t="s">
        <v>1027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231</v>
      </c>
      <c r="FN252" s="2" t="s">
        <v>199</v>
      </c>
      <c r="FO252" s="2" t="s">
        <v>202</v>
      </c>
      <c r="FP252" s="2" t="s">
        <v>202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253</v>
      </c>
      <c r="FZ252" s="2" t="s">
        <v>199</v>
      </c>
      <c r="GA252" s="2" t="s">
        <v>202</v>
      </c>
      <c r="GB252" s="2" t="s">
        <v>202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231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253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212</v>
      </c>
      <c r="HJ252" s="2" t="s">
        <v>199</v>
      </c>
      <c r="HK252" s="2" t="s">
        <v>2697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253</v>
      </c>
      <c r="HV252" s="2" t="s">
        <v>199</v>
      </c>
      <c r="HW252" s="2" t="s">
        <v>202</v>
      </c>
      <c r="HX252" s="2" t="s">
        <v>202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253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199</v>
      </c>
      <c r="IU252" s="2" t="s">
        <v>594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253</v>
      </c>
      <c r="JF252" s="2" t="s">
        <v>199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242</v>
      </c>
      <c r="JR252" s="2" t="s">
        <v>199</v>
      </c>
      <c r="JS252" s="2" t="s">
        <v>202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202</v>
      </c>
      <c r="KD252" s="2" t="s">
        <v>202</v>
      </c>
      <c r="KE252" s="2" t="s">
        <v>202</v>
      </c>
      <c r="KF252" s="2" t="s">
        <v>202</v>
      </c>
      <c r="KG252" s="2" t="s">
        <v>202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231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235</v>
      </c>
      <c r="LC252" s="2" t="s">
        <v>408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253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231</v>
      </c>
      <c r="LZ252" s="2" t="s">
        <v>199</v>
      </c>
      <c r="MA252" s="2" t="s">
        <v>202</v>
      </c>
      <c r="MB252" s="2" t="s">
        <v>202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253</v>
      </c>
      <c r="ML252" s="2" t="s">
        <v>199</v>
      </c>
      <c r="MM252" s="2" t="s">
        <v>202</v>
      </c>
      <c r="MN252" s="2" t="s">
        <v>202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253</v>
      </c>
      <c r="MX252" s="2" t="s">
        <v>199</v>
      </c>
      <c r="MY252" s="2" t="s">
        <v>202</v>
      </c>
      <c r="MZ252" s="2" t="s">
        <v>202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212</v>
      </c>
      <c r="NJ252" s="2" t="s">
        <v>250</v>
      </c>
      <c r="NK252" s="2" t="s">
        <v>305</v>
      </c>
      <c r="NL252" s="2" t="s">
        <v>2698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253</v>
      </c>
      <c r="NV252" s="2" t="s">
        <v>199</v>
      </c>
      <c r="NW252" s="2" t="s">
        <v>202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253</v>
      </c>
      <c r="OH252" s="2" t="s">
        <v>199</v>
      </c>
      <c r="OI252" s="2" t="s">
        <v>202</v>
      </c>
      <c r="OJ252" s="2" t="s">
        <v>202</v>
      </c>
      <c r="OK252" s="2" t="s">
        <v>214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199</v>
      </c>
      <c r="OU252" s="2" t="s">
        <v>254</v>
      </c>
      <c r="OV252" s="2" t="s">
        <v>202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242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202</v>
      </c>
      <c r="PS252" s="2" t="s">
        <v>202</v>
      </c>
      <c r="PT252" s="2" t="s">
        <v>202</v>
      </c>
      <c r="PU252" s="2" t="s">
        <v>202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253</v>
      </c>
      <c r="QD252" s="2" t="s">
        <v>199</v>
      </c>
      <c r="QE252" s="2" t="s">
        <v>202</v>
      </c>
      <c r="QF252" s="2" t="s">
        <v>202</v>
      </c>
      <c r="QG252" s="2" t="s">
        <v>214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202</v>
      </c>
      <c r="QP252" s="2" t="s">
        <v>202</v>
      </c>
      <c r="QQ252" s="2" t="s">
        <v>202</v>
      </c>
      <c r="QR252" s="2" t="s">
        <v>202</v>
      </c>
      <c r="QS252" s="2" t="s">
        <v>202</v>
      </c>
      <c r="QT252" s="2" t="s">
        <v>202</v>
      </c>
      <c r="QU252" s="4">
        <v>81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2699</v>
      </c>
      <c r="B253" s="2" t="s">
        <v>191</v>
      </c>
      <c r="C253" s="2" t="s">
        <v>192</v>
      </c>
      <c r="D253" s="2" t="s">
        <v>2595</v>
      </c>
      <c r="E253" s="2" t="s">
        <v>2596</v>
      </c>
      <c r="F253" s="2" t="s">
        <v>2700</v>
      </c>
      <c r="G253" s="2" t="s">
        <v>202</v>
      </c>
      <c r="H253" s="2" t="s">
        <v>202</v>
      </c>
      <c r="I253" s="2" t="s">
        <v>2659</v>
      </c>
      <c r="J253" s="2" t="s">
        <v>2660</v>
      </c>
      <c r="K253" s="2" t="s">
        <v>869</v>
      </c>
      <c r="L253" s="3">
        <v>14.4</v>
      </c>
      <c r="M253" s="3">
        <v>15.12</v>
      </c>
      <c r="N253" s="3">
        <v>34.99</v>
      </c>
      <c r="O253" s="2" t="s">
        <v>199</v>
      </c>
      <c r="P253" s="2" t="s">
        <v>394</v>
      </c>
      <c r="Q253" s="2" t="s">
        <v>201</v>
      </c>
      <c r="R253" s="2" t="s">
        <v>202</v>
      </c>
      <c r="S253" s="2" t="s">
        <v>2701</v>
      </c>
      <c r="T253" s="2" t="s">
        <v>202</v>
      </c>
      <c r="U253" s="2" t="s">
        <v>202</v>
      </c>
      <c r="V253" s="2" t="s">
        <v>429</v>
      </c>
      <c r="W253" s="2" t="s">
        <v>703</v>
      </c>
      <c r="X253" s="2" t="s">
        <v>430</v>
      </c>
      <c r="Y253" s="2" t="s">
        <v>576</v>
      </c>
      <c r="Z253" s="4">
        <v>209</v>
      </c>
      <c r="AA253" s="4">
        <f>=ROUNDDOWN(53.5897435897436,0)</f>
      </c>
      <c r="AB253" s="5">
        <v>3.9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5</v>
      </c>
      <c r="AQ253" s="8">
        <v>46.32</v>
      </c>
      <c r="AR253" s="4">
        <v>7</v>
      </c>
      <c r="AS253" s="8">
        <v>99.35</v>
      </c>
      <c r="AT253" s="7">
        <v>-0.2857</v>
      </c>
      <c r="AU253" s="7">
        <v>-0.5338</v>
      </c>
      <c r="AV253" s="4">
        <v>5</v>
      </c>
      <c r="AW253" s="8">
        <v>46.32</v>
      </c>
      <c r="AX253" s="4">
        <v>7</v>
      </c>
      <c r="AY253" s="8">
        <v>99.35</v>
      </c>
      <c r="AZ253" s="7">
        <v>-0.2857</v>
      </c>
      <c r="BA253" s="7">
        <v>-0.5338</v>
      </c>
      <c r="BB253" s="7">
        <v>1</v>
      </c>
      <c r="BC253" s="4">
        <v>5</v>
      </c>
      <c r="BD253" s="8">
        <v>46.32</v>
      </c>
      <c r="BE253" s="4">
        <v>23</v>
      </c>
      <c r="BF253" s="8">
        <v>336.01</v>
      </c>
      <c r="BG253" s="7">
        <v>-0.7826</v>
      </c>
      <c r="BH253" s="7">
        <v>-0.8621</v>
      </c>
      <c r="BI253" s="7">
        <v>1</v>
      </c>
      <c r="BJ253" s="4">
        <v>5</v>
      </c>
      <c r="BK253" s="8">
        <v>46.32</v>
      </c>
      <c r="BL253" s="2" t="s">
        <v>2702</v>
      </c>
      <c r="BM253" s="7">
        <v>1</v>
      </c>
      <c r="BN253" s="7">
        <v>1</v>
      </c>
      <c r="BO253" s="4">
        <v>2</v>
      </c>
      <c r="BP253" s="8">
        <v>26.34</v>
      </c>
      <c r="BQ253" s="4"/>
      <c r="BR253" s="8"/>
      <c r="BS253" s="7"/>
      <c r="BT253" s="7"/>
      <c r="BU253" s="2" t="s">
        <v>212</v>
      </c>
      <c r="BV253" s="2" t="s">
        <v>199</v>
      </c>
      <c r="BW253" s="2" t="s">
        <v>202</v>
      </c>
      <c r="BX253" s="2" t="s">
        <v>2227</v>
      </c>
      <c r="BY253" s="2" t="s">
        <v>214</v>
      </c>
      <c r="BZ253" s="2" t="s">
        <v>202</v>
      </c>
      <c r="CA253" s="4">
        <v>3</v>
      </c>
      <c r="CB253" s="8">
        <v>19.98</v>
      </c>
      <c r="CC253" s="4">
        <v>4</v>
      </c>
      <c r="CD253" s="8">
        <v>53.24</v>
      </c>
      <c r="CE253" s="7">
        <v>-0.25</v>
      </c>
      <c r="CF253" s="7">
        <v>-0.6247</v>
      </c>
      <c r="CG253" s="2" t="s">
        <v>212</v>
      </c>
      <c r="CH253" s="2" t="s">
        <v>199</v>
      </c>
      <c r="CI253" s="2" t="s">
        <v>579</v>
      </c>
      <c r="CJ253" s="2" t="s">
        <v>2110</v>
      </c>
      <c r="CK253" s="2" t="s">
        <v>214</v>
      </c>
      <c r="CL253" s="2" t="s">
        <v>202</v>
      </c>
      <c r="CM253" s="4"/>
      <c r="CN253" s="8"/>
      <c r="CO253" s="4"/>
      <c r="CP253" s="8"/>
      <c r="CQ253" s="7"/>
      <c r="CR253" s="7"/>
      <c r="CS253" s="2" t="s">
        <v>212</v>
      </c>
      <c r="CT253" s="2" t="s">
        <v>199</v>
      </c>
      <c r="CU253" s="2" t="s">
        <v>2602</v>
      </c>
      <c r="CV253" s="2" t="s">
        <v>2375</v>
      </c>
      <c r="CW253" s="2" t="s">
        <v>214</v>
      </c>
      <c r="CX253" s="2" t="s">
        <v>202</v>
      </c>
      <c r="CY253" s="4"/>
      <c r="CZ253" s="8"/>
      <c r="DA253" s="4"/>
      <c r="DB253" s="8"/>
      <c r="DC253" s="7"/>
      <c r="DD253" s="7"/>
      <c r="DE253" s="2" t="s">
        <v>212</v>
      </c>
      <c r="DF253" s="2" t="s">
        <v>199</v>
      </c>
      <c r="DG253" s="2" t="s">
        <v>585</v>
      </c>
      <c r="DH253" s="2" t="s">
        <v>2703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585</v>
      </c>
      <c r="DT253" s="2" t="s">
        <v>1592</v>
      </c>
      <c r="DU253" s="2" t="s">
        <v>214</v>
      </c>
      <c r="DV253" s="2" t="s">
        <v>202</v>
      </c>
      <c r="DW253" s="4"/>
      <c r="DX253" s="8"/>
      <c r="DY253" s="4">
        <v>1</v>
      </c>
      <c r="DZ253" s="8">
        <v>15.11</v>
      </c>
      <c r="EA253" s="7">
        <v>-1</v>
      </c>
      <c r="EB253" s="7">
        <v>-1</v>
      </c>
      <c r="EC253" s="2" t="s">
        <v>212</v>
      </c>
      <c r="ED253" s="2" t="s">
        <v>199</v>
      </c>
      <c r="EE253" s="2" t="s">
        <v>585</v>
      </c>
      <c r="EF253" s="2" t="s">
        <v>1567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199</v>
      </c>
      <c r="EQ253" s="2" t="s">
        <v>585</v>
      </c>
      <c r="ER253" s="2" t="s">
        <v>2229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585</v>
      </c>
      <c r="FD253" s="2" t="s">
        <v>2704</v>
      </c>
      <c r="FE253" s="2" t="s">
        <v>214</v>
      </c>
      <c r="FF253" s="2" t="s">
        <v>202</v>
      </c>
      <c r="FG253" s="4"/>
      <c r="FH253" s="8"/>
      <c r="FI253" s="4">
        <v>1</v>
      </c>
      <c r="FJ253" s="8">
        <v>15.88</v>
      </c>
      <c r="FK253" s="7">
        <v>-1</v>
      </c>
      <c r="FL253" s="7">
        <v>-1</v>
      </c>
      <c r="FM253" s="2" t="s">
        <v>212</v>
      </c>
      <c r="FN253" s="2" t="s">
        <v>199</v>
      </c>
      <c r="FO253" s="2" t="s">
        <v>296</v>
      </c>
      <c r="FP253" s="2" t="s">
        <v>2335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253</v>
      </c>
      <c r="FZ253" s="2" t="s">
        <v>199</v>
      </c>
      <c r="GA253" s="2" t="s">
        <v>202</v>
      </c>
      <c r="GB253" s="2" t="s">
        <v>202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231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253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212</v>
      </c>
      <c r="HJ253" s="2" t="s">
        <v>199</v>
      </c>
      <c r="HK253" s="2" t="s">
        <v>585</v>
      </c>
      <c r="HL253" s="2" t="s">
        <v>2705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302</v>
      </c>
      <c r="HX253" s="2" t="s">
        <v>478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2606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212</v>
      </c>
      <c r="IT253" s="2" t="s">
        <v>199</v>
      </c>
      <c r="IU253" s="2" t="s">
        <v>2320</v>
      </c>
      <c r="IV253" s="2" t="s">
        <v>1887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253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242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202</v>
      </c>
      <c r="KD253" s="2" t="s">
        <v>202</v>
      </c>
      <c r="KE253" s="2" t="s">
        <v>202</v>
      </c>
      <c r="KF253" s="2" t="s">
        <v>202</v>
      </c>
      <c r="KG253" s="2" t="s">
        <v>202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235</v>
      </c>
      <c r="KQ253" s="2" t="s">
        <v>1464</v>
      </c>
      <c r="KR253" s="2" t="s">
        <v>1913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253</v>
      </c>
      <c r="LB253" s="2" t="s">
        <v>199</v>
      </c>
      <c r="LC253" s="2" t="s">
        <v>202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>
        <v>1</v>
      </c>
      <c r="LJ253" s="8">
        <v>15.12</v>
      </c>
      <c r="LK253" s="7">
        <v>-1</v>
      </c>
      <c r="LL253" s="7">
        <v>-1</v>
      </c>
      <c r="LM253" s="2" t="s">
        <v>212</v>
      </c>
      <c r="LN253" s="2" t="s">
        <v>199</v>
      </c>
      <c r="LO253" s="2" t="s">
        <v>643</v>
      </c>
      <c r="LP253" s="2" t="s">
        <v>688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235</v>
      </c>
      <c r="MA253" s="2" t="s">
        <v>2706</v>
      </c>
      <c r="MB253" s="2" t="s">
        <v>2707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231</v>
      </c>
      <c r="ML253" s="2" t="s">
        <v>199</v>
      </c>
      <c r="MM253" s="2" t="s">
        <v>202</v>
      </c>
      <c r="MN253" s="2" t="s">
        <v>202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253</v>
      </c>
      <c r="MX253" s="2" t="s">
        <v>199</v>
      </c>
      <c r="MY253" s="2" t="s">
        <v>202</v>
      </c>
      <c r="MZ253" s="2" t="s">
        <v>202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212</v>
      </c>
      <c r="NJ253" s="2" t="s">
        <v>250</v>
      </c>
      <c r="NK253" s="2" t="s">
        <v>646</v>
      </c>
      <c r="NL253" s="2" t="s">
        <v>1556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202</v>
      </c>
      <c r="NV253" s="2" t="s">
        <v>202</v>
      </c>
      <c r="NW253" s="2" t="s">
        <v>202</v>
      </c>
      <c r="NX253" s="2" t="s">
        <v>202</v>
      </c>
      <c r="NY253" s="2" t="s">
        <v>202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253</v>
      </c>
      <c r="OH253" s="2" t="s">
        <v>199</v>
      </c>
      <c r="OI253" s="2" t="s">
        <v>202</v>
      </c>
      <c r="OJ253" s="2" t="s">
        <v>202</v>
      </c>
      <c r="OK253" s="2" t="s">
        <v>214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212</v>
      </c>
      <c r="OT253" s="2" t="s">
        <v>199</v>
      </c>
      <c r="OU253" s="2" t="s">
        <v>254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202</v>
      </c>
      <c r="PF253" s="2" t="s">
        <v>202</v>
      </c>
      <c r="PG253" s="2" t="s">
        <v>202</v>
      </c>
      <c r="PH253" s="2" t="s">
        <v>202</v>
      </c>
      <c r="PI253" s="2" t="s">
        <v>202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212</v>
      </c>
      <c r="PR253" s="2" t="s">
        <v>235</v>
      </c>
      <c r="PS253" s="2" t="s">
        <v>602</v>
      </c>
      <c r="PT253" s="2" t="s">
        <v>470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404</v>
      </c>
      <c r="QP253" s="2" t="s">
        <v>235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209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2708</v>
      </c>
      <c r="B254" s="2" t="s">
        <v>191</v>
      </c>
      <c r="C254" s="2" t="s">
        <v>192</v>
      </c>
      <c r="D254" s="2" t="s">
        <v>2595</v>
      </c>
      <c r="E254" s="2" t="s">
        <v>2596</v>
      </c>
      <c r="F254" s="2" t="s">
        <v>2700</v>
      </c>
      <c r="G254" s="2" t="s">
        <v>202</v>
      </c>
      <c r="H254" s="2" t="s">
        <v>202</v>
      </c>
      <c r="I254" s="2" t="s">
        <v>2659</v>
      </c>
      <c r="J254" s="2" t="s">
        <v>2660</v>
      </c>
      <c r="K254" s="2" t="s">
        <v>1308</v>
      </c>
      <c r="L254" s="3">
        <v>14.4</v>
      </c>
      <c r="M254" s="3">
        <v>15.12</v>
      </c>
      <c r="N254" s="3">
        <v>34.99</v>
      </c>
      <c r="O254" s="2" t="s">
        <v>530</v>
      </c>
      <c r="P254" s="2" t="s">
        <v>394</v>
      </c>
      <c r="Q254" s="2" t="s">
        <v>201</v>
      </c>
      <c r="R254" s="2" t="s">
        <v>202</v>
      </c>
      <c r="S254" s="2" t="s">
        <v>2709</v>
      </c>
      <c r="T254" s="2" t="s">
        <v>202</v>
      </c>
      <c r="U254" s="2" t="s">
        <v>202</v>
      </c>
      <c r="V254" s="2" t="s">
        <v>429</v>
      </c>
      <c r="W254" s="2" t="s">
        <v>703</v>
      </c>
      <c r="X254" s="2" t="s">
        <v>430</v>
      </c>
      <c r="Y254" s="2" t="s">
        <v>576</v>
      </c>
      <c r="Z254" s="4"/>
      <c r="AA254" s="4">
        <f>=ROUNDDOWN({0},0)</f>
      </c>
      <c r="AB254" s="5">
        <v>0.2</v>
      </c>
      <c r="AC254" s="2" t="s">
        <v>202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16</v>
      </c>
      <c r="AS254" s="8">
        <v>236.66</v>
      </c>
      <c r="AT254" s="7">
        <v>-1</v>
      </c>
      <c r="AU254" s="7">
        <v>-1</v>
      </c>
      <c r="AV254" s="4"/>
      <c r="AW254" s="8"/>
      <c r="AX254" s="4">
        <v>16</v>
      </c>
      <c r="AY254" s="8">
        <v>236.66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1328</v>
      </c>
      <c r="BM254" s="7"/>
      <c r="BN254" s="7"/>
      <c r="BO254" s="4"/>
      <c r="BP254" s="8"/>
      <c r="BQ254" s="4">
        <v>11</v>
      </c>
      <c r="BR254" s="8">
        <v>160.25</v>
      </c>
      <c r="BS254" s="7">
        <v>-1</v>
      </c>
      <c r="BT254" s="7">
        <v>-1</v>
      </c>
      <c r="BU254" s="2" t="s">
        <v>212</v>
      </c>
      <c r="BV254" s="2" t="s">
        <v>235</v>
      </c>
      <c r="BW254" s="2" t="s">
        <v>202</v>
      </c>
      <c r="BX254" s="2" t="s">
        <v>1355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235</v>
      </c>
      <c r="CI254" s="2" t="s">
        <v>579</v>
      </c>
      <c r="CJ254" s="2" t="s">
        <v>676</v>
      </c>
      <c r="CK254" s="2" t="s">
        <v>214</v>
      </c>
      <c r="CL254" s="2" t="s">
        <v>202</v>
      </c>
      <c r="CM254" s="4"/>
      <c r="CN254" s="8"/>
      <c r="CO254" s="4">
        <v>1</v>
      </c>
      <c r="CP254" s="8">
        <v>15.97</v>
      </c>
      <c r="CQ254" s="7">
        <v>-1</v>
      </c>
      <c r="CR254" s="7">
        <v>-1</v>
      </c>
      <c r="CS254" s="2" t="s">
        <v>212</v>
      </c>
      <c r="CT254" s="2" t="s">
        <v>235</v>
      </c>
      <c r="CU254" s="2" t="s">
        <v>2602</v>
      </c>
      <c r="CV254" s="2" t="s">
        <v>436</v>
      </c>
      <c r="CW254" s="2" t="s">
        <v>214</v>
      </c>
      <c r="CX254" s="2" t="s">
        <v>202</v>
      </c>
      <c r="CY254" s="4"/>
      <c r="CZ254" s="8"/>
      <c r="DA254" s="4"/>
      <c r="DB254" s="8"/>
      <c r="DC254" s="7"/>
      <c r="DD254" s="7"/>
      <c r="DE254" s="2" t="s">
        <v>212</v>
      </c>
      <c r="DF254" s="2" t="s">
        <v>235</v>
      </c>
      <c r="DG254" s="2" t="s">
        <v>585</v>
      </c>
      <c r="DH254" s="2" t="s">
        <v>1566</v>
      </c>
      <c r="DI254" s="2" t="s">
        <v>509</v>
      </c>
      <c r="DJ254" s="2" t="s">
        <v>202</v>
      </c>
      <c r="DK254" s="4"/>
      <c r="DL254" s="8"/>
      <c r="DM254" s="4"/>
      <c r="DN254" s="8"/>
      <c r="DO254" s="7"/>
      <c r="DP254" s="7"/>
      <c r="DQ254" s="2" t="s">
        <v>212</v>
      </c>
      <c r="DR254" s="2" t="s">
        <v>235</v>
      </c>
      <c r="DS254" s="2" t="s">
        <v>585</v>
      </c>
      <c r="DT254" s="2" t="s">
        <v>1567</v>
      </c>
      <c r="DU254" s="2" t="s">
        <v>214</v>
      </c>
      <c r="DV254" s="2" t="s">
        <v>202</v>
      </c>
      <c r="DW254" s="4"/>
      <c r="DX254" s="8"/>
      <c r="DY254" s="4">
        <v>4</v>
      </c>
      <c r="DZ254" s="8">
        <v>60.44</v>
      </c>
      <c r="EA254" s="7">
        <v>-1</v>
      </c>
      <c r="EB254" s="7">
        <v>-1</v>
      </c>
      <c r="EC254" s="2" t="s">
        <v>212</v>
      </c>
      <c r="ED254" s="2" t="s">
        <v>235</v>
      </c>
      <c r="EE254" s="2" t="s">
        <v>585</v>
      </c>
      <c r="EF254" s="2" t="s">
        <v>1567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212</v>
      </c>
      <c r="EP254" s="2" t="s">
        <v>235</v>
      </c>
      <c r="EQ254" s="2" t="s">
        <v>585</v>
      </c>
      <c r="ER254" s="2" t="s">
        <v>2455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235</v>
      </c>
      <c r="FC254" s="2" t="s">
        <v>585</v>
      </c>
      <c r="FD254" s="2" t="s">
        <v>2710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235</v>
      </c>
      <c r="FO254" s="2" t="s">
        <v>296</v>
      </c>
      <c r="FP254" s="2" t="s">
        <v>2328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253</v>
      </c>
      <c r="FZ254" s="2" t="s">
        <v>235</v>
      </c>
      <c r="GA254" s="2" t="s">
        <v>202</v>
      </c>
      <c r="GB254" s="2" t="s">
        <v>202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253</v>
      </c>
      <c r="GL254" s="2" t="s">
        <v>235</v>
      </c>
      <c r="GM254" s="2" t="s">
        <v>202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253</v>
      </c>
      <c r="GX254" s="2" t="s">
        <v>235</v>
      </c>
      <c r="GY254" s="2" t="s">
        <v>202</v>
      </c>
      <c r="GZ254" s="2" t="s">
        <v>202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212</v>
      </c>
      <c r="HJ254" s="2" t="s">
        <v>235</v>
      </c>
      <c r="HK254" s="2" t="s">
        <v>585</v>
      </c>
      <c r="HL254" s="2" t="s">
        <v>2683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235</v>
      </c>
      <c r="HW254" s="2" t="s">
        <v>302</v>
      </c>
      <c r="HX254" s="2" t="s">
        <v>219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235</v>
      </c>
      <c r="II254" s="2" t="s">
        <v>2606</v>
      </c>
      <c r="IJ254" s="2" t="s">
        <v>563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212</v>
      </c>
      <c r="IT254" s="2" t="s">
        <v>235</v>
      </c>
      <c r="IU254" s="2" t="s">
        <v>2320</v>
      </c>
      <c r="IV254" s="2" t="s">
        <v>1038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253</v>
      </c>
      <c r="JF254" s="2" t="s">
        <v>235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242</v>
      </c>
      <c r="JR254" s="2" t="s">
        <v>235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202</v>
      </c>
      <c r="KD254" s="2" t="s">
        <v>202</v>
      </c>
      <c r="KE254" s="2" t="s">
        <v>202</v>
      </c>
      <c r="KF254" s="2" t="s">
        <v>202</v>
      </c>
      <c r="KG254" s="2" t="s">
        <v>202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212</v>
      </c>
      <c r="KP254" s="2" t="s">
        <v>235</v>
      </c>
      <c r="KQ254" s="2" t="s">
        <v>1626</v>
      </c>
      <c r="KR254" s="2" t="s">
        <v>641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253</v>
      </c>
      <c r="LB254" s="2" t="s">
        <v>235</v>
      </c>
      <c r="LC254" s="2" t="s">
        <v>202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212</v>
      </c>
      <c r="LN254" s="2" t="s">
        <v>235</v>
      </c>
      <c r="LO254" s="2" t="s">
        <v>643</v>
      </c>
      <c r="LP254" s="2" t="s">
        <v>2554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235</v>
      </c>
      <c r="MA254" s="2" t="s">
        <v>2706</v>
      </c>
      <c r="MB254" s="2" t="s">
        <v>2711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231</v>
      </c>
      <c r="ML254" s="2" t="s">
        <v>235</v>
      </c>
      <c r="MM254" s="2" t="s">
        <v>202</v>
      </c>
      <c r="MN254" s="2" t="s">
        <v>202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253</v>
      </c>
      <c r="MX254" s="2" t="s">
        <v>235</v>
      </c>
      <c r="MY254" s="2" t="s">
        <v>202</v>
      </c>
      <c r="MZ254" s="2" t="s">
        <v>202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212</v>
      </c>
      <c r="NJ254" s="2" t="s">
        <v>235</v>
      </c>
      <c r="NK254" s="2" t="s">
        <v>646</v>
      </c>
      <c r="NL254" s="2" t="s">
        <v>1556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202</v>
      </c>
      <c r="NV254" s="2" t="s">
        <v>202</v>
      </c>
      <c r="NW254" s="2" t="s">
        <v>202</v>
      </c>
      <c r="NX254" s="2" t="s">
        <v>202</v>
      </c>
      <c r="NY254" s="2" t="s">
        <v>202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253</v>
      </c>
      <c r="OH254" s="2" t="s">
        <v>235</v>
      </c>
      <c r="OI254" s="2" t="s">
        <v>202</v>
      </c>
      <c r="OJ254" s="2" t="s">
        <v>202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202</v>
      </c>
      <c r="OT254" s="2" t="s">
        <v>202</v>
      </c>
      <c r="OU254" s="2" t="s">
        <v>202</v>
      </c>
      <c r="OV254" s="2" t="s">
        <v>202</v>
      </c>
      <c r="OW254" s="2" t="s">
        <v>202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202</v>
      </c>
      <c r="PF254" s="2" t="s">
        <v>202</v>
      </c>
      <c r="PG254" s="2" t="s">
        <v>202</v>
      </c>
      <c r="PH254" s="2" t="s">
        <v>202</v>
      </c>
      <c r="PI254" s="2" t="s">
        <v>202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235</v>
      </c>
      <c r="PS254" s="2" t="s">
        <v>602</v>
      </c>
      <c r="PT254" s="2" t="s">
        <v>2211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404</v>
      </c>
      <c r="QP254" s="2" t="s">
        <v>235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2712</v>
      </c>
      <c r="B255" s="2" t="s">
        <v>191</v>
      </c>
      <c r="C255" s="2" t="s">
        <v>192</v>
      </c>
      <c r="D255" s="2" t="s">
        <v>2595</v>
      </c>
      <c r="E255" s="2" t="s">
        <v>2596</v>
      </c>
      <c r="F255" s="2" t="s">
        <v>2275</v>
      </c>
      <c r="G255" s="2" t="s">
        <v>2275</v>
      </c>
      <c r="H255" s="2" t="s">
        <v>2275</v>
      </c>
      <c r="I255" s="2" t="s">
        <v>2634</v>
      </c>
      <c r="J255" s="2" t="s">
        <v>2713</v>
      </c>
      <c r="K255" s="2" t="s">
        <v>2277</v>
      </c>
      <c r="L255" s="3">
        <v>11.88</v>
      </c>
      <c r="M255" s="3">
        <v>12.47</v>
      </c>
      <c r="N255" s="3">
        <v>26.99</v>
      </c>
      <c r="O255" s="2" t="s">
        <v>530</v>
      </c>
      <c r="P255" s="2" t="s">
        <v>394</v>
      </c>
      <c r="Q255" s="2" t="s">
        <v>201</v>
      </c>
      <c r="R255" s="2" t="s">
        <v>202</v>
      </c>
      <c r="S255" s="2" t="s">
        <v>2278</v>
      </c>
      <c r="T255" s="2" t="s">
        <v>202</v>
      </c>
      <c r="U255" s="2" t="s">
        <v>202</v>
      </c>
      <c r="V255" s="2" t="s">
        <v>574</v>
      </c>
      <c r="W255" s="2" t="s">
        <v>942</v>
      </c>
      <c r="X255" s="2" t="s">
        <v>1227</v>
      </c>
      <c r="Y255" s="2" t="s">
        <v>2279</v>
      </c>
      <c r="Z255" s="4">
        <v>81</v>
      </c>
      <c r="AA255" s="4">
        <f>=ROUNDDOWN(40.5,0)</f>
      </c>
      <c r="AB255" s="5">
        <v>2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3</v>
      </c>
      <c r="AQ255" s="8">
        <v>37.98</v>
      </c>
      <c r="AR255" s="4">
        <v>4</v>
      </c>
      <c r="AS255" s="8">
        <v>49.88</v>
      </c>
      <c r="AT255" s="7">
        <v>-0.25</v>
      </c>
      <c r="AU255" s="7">
        <v>-0.2386</v>
      </c>
      <c r="AV255" s="4">
        <v>3</v>
      </c>
      <c r="AW255" s="8">
        <v>37.98</v>
      </c>
      <c r="AX255" s="4">
        <v>4</v>
      </c>
      <c r="AY255" s="8">
        <v>49.88</v>
      </c>
      <c r="AZ255" s="7">
        <v>-0.25</v>
      </c>
      <c r="BA255" s="7">
        <v>-0.2386</v>
      </c>
      <c r="BB255" s="7">
        <v>1</v>
      </c>
      <c r="BC255" s="4">
        <v>3</v>
      </c>
      <c r="BD255" s="8">
        <v>37.98</v>
      </c>
      <c r="BE255" s="4">
        <v>4</v>
      </c>
      <c r="BF255" s="8">
        <v>49.88</v>
      </c>
      <c r="BG255" s="7">
        <v>-0.25</v>
      </c>
      <c r="BH255" s="7">
        <v>-0.2386</v>
      </c>
      <c r="BI255" s="7">
        <v>1</v>
      </c>
      <c r="BJ255" s="4">
        <v>3</v>
      </c>
      <c r="BK255" s="8">
        <v>37.98</v>
      </c>
      <c r="BL255" s="2" t="s">
        <v>2714</v>
      </c>
      <c r="BM255" s="7">
        <v>1</v>
      </c>
      <c r="BN255" s="7">
        <v>1</v>
      </c>
      <c r="BO255" s="4">
        <v>1</v>
      </c>
      <c r="BP255" s="8">
        <v>11.78</v>
      </c>
      <c r="BQ255" s="4"/>
      <c r="BR255" s="8"/>
      <c r="BS255" s="7"/>
      <c r="BT255" s="7"/>
      <c r="BU255" s="2" t="s">
        <v>212</v>
      </c>
      <c r="BV255" s="2" t="s">
        <v>199</v>
      </c>
      <c r="BW255" s="2" t="s">
        <v>202</v>
      </c>
      <c r="BX255" s="2" t="s">
        <v>2715</v>
      </c>
      <c r="BY255" s="2" t="s">
        <v>214</v>
      </c>
      <c r="BZ255" s="2" t="s">
        <v>202</v>
      </c>
      <c r="CA255" s="4"/>
      <c r="CB255" s="8"/>
      <c r="CC255" s="4"/>
      <c r="CD255" s="8"/>
      <c r="CE255" s="7"/>
      <c r="CF255" s="7"/>
      <c r="CG255" s="2" t="s">
        <v>212</v>
      </c>
      <c r="CH255" s="2" t="s">
        <v>199</v>
      </c>
      <c r="CI255" s="2" t="s">
        <v>2281</v>
      </c>
      <c r="CJ255" s="2" t="s">
        <v>2567</v>
      </c>
      <c r="CK255" s="2" t="s">
        <v>214</v>
      </c>
      <c r="CL255" s="2" t="s">
        <v>202</v>
      </c>
      <c r="CM255" s="4"/>
      <c r="CN255" s="8"/>
      <c r="CO255" s="4"/>
      <c r="CP255" s="8"/>
      <c r="CQ255" s="7"/>
      <c r="CR255" s="7"/>
      <c r="CS255" s="2" t="s">
        <v>212</v>
      </c>
      <c r="CT255" s="2" t="s">
        <v>199</v>
      </c>
      <c r="CU255" s="2" t="s">
        <v>2602</v>
      </c>
      <c r="CV255" s="2" t="s">
        <v>297</v>
      </c>
      <c r="CW255" s="2" t="s">
        <v>214</v>
      </c>
      <c r="CX255" s="2" t="s">
        <v>202</v>
      </c>
      <c r="CY255" s="4"/>
      <c r="CZ255" s="8"/>
      <c r="DA255" s="4"/>
      <c r="DB255" s="8"/>
      <c r="DC255" s="7"/>
      <c r="DD255" s="7"/>
      <c r="DE255" s="2" t="s">
        <v>212</v>
      </c>
      <c r="DF255" s="2" t="s">
        <v>199</v>
      </c>
      <c r="DG255" s="2" t="s">
        <v>2283</v>
      </c>
      <c r="DH255" s="2" t="s">
        <v>2290</v>
      </c>
      <c r="DI255" s="2" t="s">
        <v>214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2716</v>
      </c>
      <c r="DT255" s="2" t="s">
        <v>2544</v>
      </c>
      <c r="DU255" s="2" t="s">
        <v>214</v>
      </c>
      <c r="DV255" s="2" t="s">
        <v>202</v>
      </c>
      <c r="DW255" s="4"/>
      <c r="DX255" s="8"/>
      <c r="DY255" s="4">
        <v>4</v>
      </c>
      <c r="DZ255" s="8">
        <v>49.88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2717</v>
      </c>
      <c r="EF255" s="2" t="s">
        <v>1361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2718</v>
      </c>
      <c r="ER255" s="2" t="s">
        <v>2673</v>
      </c>
      <c r="ES255" s="2" t="s">
        <v>214</v>
      </c>
      <c r="ET255" s="2" t="s">
        <v>202</v>
      </c>
      <c r="EU255" s="4">
        <v>2</v>
      </c>
      <c r="EV255" s="8">
        <v>26.2</v>
      </c>
      <c r="EW255" s="4"/>
      <c r="EX255" s="8"/>
      <c r="EY255" s="7"/>
      <c r="EZ255" s="7"/>
      <c r="FA255" s="2" t="s">
        <v>212</v>
      </c>
      <c r="FB255" s="2" t="s">
        <v>199</v>
      </c>
      <c r="FC255" s="2" t="s">
        <v>607</v>
      </c>
      <c r="FD255" s="2" t="s">
        <v>2719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296</v>
      </c>
      <c r="FP255" s="2" t="s">
        <v>1626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253</v>
      </c>
      <c r="FZ255" s="2" t="s">
        <v>199</v>
      </c>
      <c r="GA255" s="2" t="s">
        <v>202</v>
      </c>
      <c r="GB255" s="2" t="s">
        <v>202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231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253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212</v>
      </c>
      <c r="HJ255" s="2" t="s">
        <v>199</v>
      </c>
      <c r="HK255" s="2" t="s">
        <v>2717</v>
      </c>
      <c r="HL255" s="2" t="s">
        <v>2567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235</v>
      </c>
      <c r="HW255" s="2" t="s">
        <v>302</v>
      </c>
      <c r="HX255" s="2" t="s">
        <v>1009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253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212</v>
      </c>
      <c r="IT255" s="2" t="s">
        <v>199</v>
      </c>
      <c r="IU255" s="2" t="s">
        <v>2564</v>
      </c>
      <c r="IV255" s="2" t="s">
        <v>2720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253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242</v>
      </c>
      <c r="JR255" s="2" t="s">
        <v>199</v>
      </c>
      <c r="JS255" s="2" t="s">
        <v>202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202</v>
      </c>
      <c r="KD255" s="2" t="s">
        <v>202</v>
      </c>
      <c r="KE255" s="2" t="s">
        <v>202</v>
      </c>
      <c r="KF255" s="2" t="s">
        <v>202</v>
      </c>
      <c r="KG255" s="2" t="s">
        <v>202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212</v>
      </c>
      <c r="KP255" s="2" t="s">
        <v>235</v>
      </c>
      <c r="KQ255" s="2" t="s">
        <v>640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253</v>
      </c>
      <c r="LB255" s="2" t="s">
        <v>199</v>
      </c>
      <c r="LC255" s="2" t="s">
        <v>202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212</v>
      </c>
      <c r="LN255" s="2" t="s">
        <v>199</v>
      </c>
      <c r="LO255" s="2" t="s">
        <v>2214</v>
      </c>
      <c r="LP255" s="2" t="s">
        <v>2644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231</v>
      </c>
      <c r="LZ255" s="2" t="s">
        <v>199</v>
      </c>
      <c r="MA255" s="2" t="s">
        <v>202</v>
      </c>
      <c r="MB255" s="2" t="s">
        <v>202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253</v>
      </c>
      <c r="ML255" s="2" t="s">
        <v>199</v>
      </c>
      <c r="MM255" s="2" t="s">
        <v>202</v>
      </c>
      <c r="MN255" s="2" t="s">
        <v>202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253</v>
      </c>
      <c r="MX255" s="2" t="s">
        <v>199</v>
      </c>
      <c r="MY255" s="2" t="s">
        <v>202</v>
      </c>
      <c r="MZ255" s="2" t="s">
        <v>202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212</v>
      </c>
      <c r="NJ255" s="2" t="s">
        <v>250</v>
      </c>
      <c r="NK255" s="2" t="s">
        <v>2721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202</v>
      </c>
      <c r="NW255" s="2" t="s">
        <v>202</v>
      </c>
      <c r="NX255" s="2" t="s">
        <v>202</v>
      </c>
      <c r="NY255" s="2" t="s">
        <v>202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253</v>
      </c>
      <c r="OH255" s="2" t="s">
        <v>199</v>
      </c>
      <c r="OI255" s="2" t="s">
        <v>202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199</v>
      </c>
      <c r="OU255" s="2" t="s">
        <v>254</v>
      </c>
      <c r="OV255" s="2" t="s">
        <v>202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202</v>
      </c>
      <c r="PF255" s="2" t="s">
        <v>202</v>
      </c>
      <c r="PG255" s="2" t="s">
        <v>202</v>
      </c>
      <c r="PH255" s="2" t="s">
        <v>202</v>
      </c>
      <c r="PI255" s="2" t="s">
        <v>202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212</v>
      </c>
      <c r="PR255" s="2" t="s">
        <v>235</v>
      </c>
      <c r="PS255" s="2" t="s">
        <v>1382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404</v>
      </c>
      <c r="QP255" s="2" t="s">
        <v>235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81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2722</v>
      </c>
      <c r="B256" s="2" t="s">
        <v>191</v>
      </c>
      <c r="C256" s="2" t="s">
        <v>192</v>
      </c>
      <c r="D256" s="2" t="s">
        <v>2595</v>
      </c>
      <c r="E256" s="2" t="s">
        <v>2596</v>
      </c>
      <c r="F256" s="2" t="s">
        <v>2723</v>
      </c>
      <c r="G256" s="2" t="s">
        <v>202</v>
      </c>
      <c r="H256" s="2" t="s">
        <v>202</v>
      </c>
      <c r="I256" s="2" t="s">
        <v>2724</v>
      </c>
      <c r="J256" s="2" t="s">
        <v>2680</v>
      </c>
      <c r="K256" s="2" t="s">
        <v>621</v>
      </c>
      <c r="L256" s="3">
        <v>11.88</v>
      </c>
      <c r="M256" s="3">
        <v>12.47</v>
      </c>
      <c r="N256" s="3">
        <v>26.99</v>
      </c>
      <c r="O256" s="2" t="s">
        <v>199</v>
      </c>
      <c r="P256" s="2" t="s">
        <v>394</v>
      </c>
      <c r="Q256" s="2" t="s">
        <v>201</v>
      </c>
      <c r="R256" s="2" t="s">
        <v>202</v>
      </c>
      <c r="S256" s="2" t="s">
        <v>2725</v>
      </c>
      <c r="T256" s="2" t="s">
        <v>202</v>
      </c>
      <c r="U256" s="2" t="s">
        <v>202</v>
      </c>
      <c r="V256" s="2" t="s">
        <v>574</v>
      </c>
      <c r="W256" s="2" t="s">
        <v>942</v>
      </c>
      <c r="X256" s="2" t="s">
        <v>1227</v>
      </c>
      <c r="Y256" s="2" t="s">
        <v>576</v>
      </c>
      <c r="Z256" s="4">
        <v>61</v>
      </c>
      <c r="AA256" s="4">
        <f>=ROUNDDOWN(20.3333333333333,0)</f>
      </c>
      <c r="AB256" s="5">
        <v>3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2</v>
      </c>
      <c r="AQ256" s="8">
        <v>21.68</v>
      </c>
      <c r="AR256" s="4">
        <v>8</v>
      </c>
      <c r="AS256" s="8">
        <v>96.87</v>
      </c>
      <c r="AT256" s="7">
        <v>-0.75</v>
      </c>
      <c r="AU256" s="7">
        <v>-0.7762</v>
      </c>
      <c r="AV256" s="4">
        <v>2</v>
      </c>
      <c r="AW256" s="8">
        <v>21.68</v>
      </c>
      <c r="AX256" s="4">
        <v>8</v>
      </c>
      <c r="AY256" s="8">
        <v>96.87</v>
      </c>
      <c r="AZ256" s="7">
        <v>-0.75</v>
      </c>
      <c r="BA256" s="7">
        <v>-0.7762</v>
      </c>
      <c r="BB256" s="7">
        <v>1</v>
      </c>
      <c r="BC256" s="4">
        <v>2</v>
      </c>
      <c r="BD256" s="8">
        <v>21.68</v>
      </c>
      <c r="BE256" s="4">
        <v>37</v>
      </c>
      <c r="BF256" s="8">
        <v>435.65</v>
      </c>
      <c r="BG256" s="7">
        <v>-0.9459</v>
      </c>
      <c r="BH256" s="7">
        <v>-0.9502</v>
      </c>
      <c r="BI256" s="7">
        <v>1</v>
      </c>
      <c r="BJ256" s="4">
        <v>2</v>
      </c>
      <c r="BK256" s="8">
        <v>21.68</v>
      </c>
      <c r="BL256" s="2" t="s">
        <v>2726</v>
      </c>
      <c r="BM256" s="7">
        <v>1</v>
      </c>
      <c r="BN256" s="7">
        <v>1</v>
      </c>
      <c r="BO256" s="4">
        <v>1</v>
      </c>
      <c r="BP256" s="8">
        <v>10.58</v>
      </c>
      <c r="BQ256" s="4">
        <v>1</v>
      </c>
      <c r="BR256" s="8">
        <v>13.23</v>
      </c>
      <c r="BS256" s="7"/>
      <c r="BT256" s="7">
        <v>-0.2003</v>
      </c>
      <c r="BU256" s="2" t="s">
        <v>212</v>
      </c>
      <c r="BV256" s="2" t="s">
        <v>199</v>
      </c>
      <c r="BW256" s="2" t="s">
        <v>202</v>
      </c>
      <c r="BX256" s="2" t="s">
        <v>625</v>
      </c>
      <c r="BY256" s="2" t="s">
        <v>214</v>
      </c>
      <c r="BZ256" s="2" t="s">
        <v>202</v>
      </c>
      <c r="CA256" s="4">
        <v>1</v>
      </c>
      <c r="CB256" s="8">
        <v>11.1</v>
      </c>
      <c r="CC256" s="4"/>
      <c r="CD256" s="8"/>
      <c r="CE256" s="7"/>
      <c r="CF256" s="7"/>
      <c r="CG256" s="2" t="s">
        <v>212</v>
      </c>
      <c r="CH256" s="2" t="s">
        <v>199</v>
      </c>
      <c r="CI256" s="2" t="s">
        <v>579</v>
      </c>
      <c r="CJ256" s="2" t="s">
        <v>626</v>
      </c>
      <c r="CK256" s="2" t="s">
        <v>214</v>
      </c>
      <c r="CL256" s="2" t="s">
        <v>202</v>
      </c>
      <c r="CM256" s="4"/>
      <c r="CN256" s="8"/>
      <c r="CO256" s="4">
        <v>4</v>
      </c>
      <c r="CP256" s="8">
        <v>46.32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2602</v>
      </c>
      <c r="CV256" s="2" t="s">
        <v>443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585</v>
      </c>
      <c r="DH256" s="2" t="s">
        <v>2665</v>
      </c>
      <c r="DI256" s="2" t="s">
        <v>214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585</v>
      </c>
      <c r="DT256" s="2" t="s">
        <v>2727</v>
      </c>
      <c r="DU256" s="2" t="s">
        <v>214</v>
      </c>
      <c r="DV256" s="2" t="s">
        <v>202</v>
      </c>
      <c r="DW256" s="4"/>
      <c r="DX256" s="8"/>
      <c r="DY256" s="4">
        <v>1</v>
      </c>
      <c r="DZ256" s="8">
        <v>12.47</v>
      </c>
      <c r="EA256" s="7">
        <v>-1</v>
      </c>
      <c r="EB256" s="7">
        <v>-1</v>
      </c>
      <c r="EC256" s="2" t="s">
        <v>212</v>
      </c>
      <c r="ED256" s="2" t="s">
        <v>199</v>
      </c>
      <c r="EE256" s="2" t="s">
        <v>585</v>
      </c>
      <c r="EF256" s="2" t="s">
        <v>2728</v>
      </c>
      <c r="EG256" s="2" t="s">
        <v>214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585</v>
      </c>
      <c r="ER256" s="2" t="s">
        <v>2729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585</v>
      </c>
      <c r="FD256" s="2" t="s">
        <v>1486</v>
      </c>
      <c r="FE256" s="2" t="s">
        <v>214</v>
      </c>
      <c r="FF256" s="2" t="s">
        <v>202</v>
      </c>
      <c r="FG256" s="4"/>
      <c r="FH256" s="8"/>
      <c r="FI256" s="4">
        <v>1</v>
      </c>
      <c r="FJ256" s="8">
        <v>12.52</v>
      </c>
      <c r="FK256" s="7">
        <v>-1</v>
      </c>
      <c r="FL256" s="7">
        <v>-1</v>
      </c>
      <c r="FM256" s="2" t="s">
        <v>212</v>
      </c>
      <c r="FN256" s="2" t="s">
        <v>199</v>
      </c>
      <c r="FO256" s="2" t="s">
        <v>296</v>
      </c>
      <c r="FP256" s="2" t="s">
        <v>1663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253</v>
      </c>
      <c r="FZ256" s="2" t="s">
        <v>199</v>
      </c>
      <c r="GA256" s="2" t="s">
        <v>202</v>
      </c>
      <c r="GB256" s="2" t="s">
        <v>202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231</v>
      </c>
      <c r="GL256" s="2" t="s">
        <v>199</v>
      </c>
      <c r="GM256" s="2" t="s">
        <v>202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253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212</v>
      </c>
      <c r="HJ256" s="2" t="s">
        <v>199</v>
      </c>
      <c r="HK256" s="2" t="s">
        <v>585</v>
      </c>
      <c r="HL256" s="2" t="s">
        <v>637</v>
      </c>
      <c r="HM256" s="2" t="s">
        <v>214</v>
      </c>
      <c r="HN256" s="2" t="s">
        <v>202</v>
      </c>
      <c r="HO256" s="4"/>
      <c r="HP256" s="8"/>
      <c r="HQ256" s="4">
        <v>1</v>
      </c>
      <c r="HR256" s="8">
        <v>12.33</v>
      </c>
      <c r="HS256" s="7">
        <v>-1</v>
      </c>
      <c r="HT256" s="7">
        <v>-1</v>
      </c>
      <c r="HU256" s="2" t="s">
        <v>212</v>
      </c>
      <c r="HV256" s="2" t="s">
        <v>199</v>
      </c>
      <c r="HW256" s="2" t="s">
        <v>2730</v>
      </c>
      <c r="HX256" s="2" t="s">
        <v>502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212</v>
      </c>
      <c r="IH256" s="2" t="s">
        <v>199</v>
      </c>
      <c r="II256" s="2" t="s">
        <v>2606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2320</v>
      </c>
      <c r="IV256" s="2" t="s">
        <v>1005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242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202</v>
      </c>
      <c r="KD256" s="2" t="s">
        <v>202</v>
      </c>
      <c r="KE256" s="2" t="s">
        <v>202</v>
      </c>
      <c r="KF256" s="2" t="s">
        <v>202</v>
      </c>
      <c r="KG256" s="2" t="s">
        <v>202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212</v>
      </c>
      <c r="KP256" s="2" t="s">
        <v>235</v>
      </c>
      <c r="KQ256" s="2" t="s">
        <v>1626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253</v>
      </c>
      <c r="LB256" s="2" t="s">
        <v>199</v>
      </c>
      <c r="LC256" s="2" t="s">
        <v>202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212</v>
      </c>
      <c r="LN256" s="2" t="s">
        <v>199</v>
      </c>
      <c r="LO256" s="2" t="s">
        <v>643</v>
      </c>
      <c r="LP256" s="2" t="s">
        <v>1656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199</v>
      </c>
      <c r="MA256" s="2" t="s">
        <v>1361</v>
      </c>
      <c r="MB256" s="2" t="s">
        <v>2731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253</v>
      </c>
      <c r="ML256" s="2" t="s">
        <v>199</v>
      </c>
      <c r="MM256" s="2" t="s">
        <v>202</v>
      </c>
      <c r="MN256" s="2" t="s">
        <v>202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253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212</v>
      </c>
      <c r="NJ256" s="2" t="s">
        <v>250</v>
      </c>
      <c r="NK256" s="2" t="s">
        <v>646</v>
      </c>
      <c r="NL256" s="2" t="s">
        <v>2732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253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212</v>
      </c>
      <c r="OT256" s="2" t="s">
        <v>199</v>
      </c>
      <c r="OU256" s="2" t="s">
        <v>254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202</v>
      </c>
      <c r="PF256" s="2" t="s">
        <v>202</v>
      </c>
      <c r="PG256" s="2" t="s">
        <v>202</v>
      </c>
      <c r="PH256" s="2" t="s">
        <v>202</v>
      </c>
      <c r="PI256" s="2" t="s">
        <v>202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212</v>
      </c>
      <c r="PR256" s="2" t="s">
        <v>235</v>
      </c>
      <c r="PS256" s="2" t="s">
        <v>602</v>
      </c>
      <c r="PT256" s="2" t="s">
        <v>2378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404</v>
      </c>
      <c r="QP256" s="2" t="s">
        <v>235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/>
      <c r="QV256" s="4"/>
      <c r="QW256" s="4"/>
      <c r="QX256" s="4"/>
      <c r="QY256" s="4">
        <v>61</v>
      </c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2733</v>
      </c>
      <c r="B257" s="2" t="s">
        <v>191</v>
      </c>
      <c r="C257" s="2" t="s">
        <v>192</v>
      </c>
      <c r="D257" s="2" t="s">
        <v>2595</v>
      </c>
      <c r="E257" s="2" t="s">
        <v>2596</v>
      </c>
      <c r="F257" s="2" t="s">
        <v>2723</v>
      </c>
      <c r="G257" s="2" t="s">
        <v>202</v>
      </c>
      <c r="H257" s="2" t="s">
        <v>202</v>
      </c>
      <c r="I257" s="2" t="s">
        <v>2734</v>
      </c>
      <c r="J257" s="2" t="s">
        <v>2680</v>
      </c>
      <c r="K257" s="2" t="s">
        <v>2735</v>
      </c>
      <c r="L257" s="3">
        <v>11.88</v>
      </c>
      <c r="M257" s="3">
        <v>12.47</v>
      </c>
      <c r="N257" s="3">
        <v>26.99</v>
      </c>
      <c r="O257" s="2" t="s">
        <v>530</v>
      </c>
      <c r="P257" s="2" t="s">
        <v>1126</v>
      </c>
      <c r="Q257" s="2" t="s">
        <v>201</v>
      </c>
      <c r="R257" s="2" t="s">
        <v>202</v>
      </c>
      <c r="S257" s="2" t="s">
        <v>2736</v>
      </c>
      <c r="T257" s="2" t="s">
        <v>202</v>
      </c>
      <c r="U257" s="2" t="s">
        <v>202</v>
      </c>
      <c r="V257" s="2" t="s">
        <v>574</v>
      </c>
      <c r="W257" s="2" t="s">
        <v>942</v>
      </c>
      <c r="X257" s="2" t="s">
        <v>1227</v>
      </c>
      <c r="Y257" s="2" t="s">
        <v>576</v>
      </c>
      <c r="Z257" s="4"/>
      <c r="AA257" s="4">
        <f>=ROUNDDOWN({0},0)</f>
      </c>
      <c r="AB257" s="5">
        <v>4.5</v>
      </c>
      <c r="AC257" s="2" t="s">
        <v>202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/>
      <c r="AQ257" s="8"/>
      <c r="AR257" s="4">
        <v>26</v>
      </c>
      <c r="AS257" s="8">
        <v>304.23</v>
      </c>
      <c r="AT257" s="7">
        <v>-1</v>
      </c>
      <c r="AU257" s="7">
        <v>-1</v>
      </c>
      <c r="AV257" s="4"/>
      <c r="AW257" s="8"/>
      <c r="AX257" s="4">
        <v>26</v>
      </c>
      <c r="AY257" s="8">
        <v>304.23</v>
      </c>
      <c r="AZ257" s="7">
        <v>-1</v>
      </c>
      <c r="BA257" s="7">
        <v>-1</v>
      </c>
      <c r="BB257" s="7"/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/>
      <c r="BJ257" s="4"/>
      <c r="BK257" s="8"/>
      <c r="BL257" s="2" t="s">
        <v>2737</v>
      </c>
      <c r="BM257" s="7"/>
      <c r="BN257" s="7"/>
      <c r="BO257" s="4"/>
      <c r="BP257" s="8"/>
      <c r="BQ257" s="4">
        <v>7</v>
      </c>
      <c r="BR257" s="8">
        <v>90.37</v>
      </c>
      <c r="BS257" s="7">
        <v>-1</v>
      </c>
      <c r="BT257" s="7">
        <v>-1</v>
      </c>
      <c r="BU257" s="2" t="s">
        <v>212</v>
      </c>
      <c r="BV257" s="2" t="s">
        <v>235</v>
      </c>
      <c r="BW257" s="2" t="s">
        <v>202</v>
      </c>
      <c r="BX257" s="2" t="s">
        <v>1553</v>
      </c>
      <c r="BY257" s="2" t="s">
        <v>214</v>
      </c>
      <c r="BZ257" s="2" t="s">
        <v>202</v>
      </c>
      <c r="CA257" s="4"/>
      <c r="CB257" s="8"/>
      <c r="CC257" s="4">
        <v>8</v>
      </c>
      <c r="CD257" s="8">
        <v>88.8</v>
      </c>
      <c r="CE257" s="7">
        <v>-1</v>
      </c>
      <c r="CF257" s="7">
        <v>-1</v>
      </c>
      <c r="CG257" s="2" t="s">
        <v>212</v>
      </c>
      <c r="CH257" s="2" t="s">
        <v>235</v>
      </c>
      <c r="CI257" s="2" t="s">
        <v>2615</v>
      </c>
      <c r="CJ257" s="2" t="s">
        <v>2592</v>
      </c>
      <c r="CK257" s="2" t="s">
        <v>214</v>
      </c>
      <c r="CL257" s="2" t="s">
        <v>202</v>
      </c>
      <c r="CM257" s="4"/>
      <c r="CN257" s="8"/>
      <c r="CO257" s="4">
        <v>1</v>
      </c>
      <c r="CP257" s="8">
        <v>11.58</v>
      </c>
      <c r="CQ257" s="7">
        <v>-1</v>
      </c>
      <c r="CR257" s="7">
        <v>-1</v>
      </c>
      <c r="CS257" s="2" t="s">
        <v>212</v>
      </c>
      <c r="CT257" s="2" t="s">
        <v>235</v>
      </c>
      <c r="CU257" s="2" t="s">
        <v>2602</v>
      </c>
      <c r="CV257" s="2" t="s">
        <v>285</v>
      </c>
      <c r="CW257" s="2" t="s">
        <v>214</v>
      </c>
      <c r="CX257" s="2" t="s">
        <v>202</v>
      </c>
      <c r="CY257" s="4"/>
      <c r="CZ257" s="8"/>
      <c r="DA257" s="4">
        <v>8</v>
      </c>
      <c r="DB257" s="8">
        <v>85.42</v>
      </c>
      <c r="DC257" s="7">
        <v>-1</v>
      </c>
      <c r="DD257" s="7">
        <v>-1</v>
      </c>
      <c r="DE257" s="2" t="s">
        <v>212</v>
      </c>
      <c r="DF257" s="2" t="s">
        <v>235</v>
      </c>
      <c r="DG257" s="2" t="s">
        <v>585</v>
      </c>
      <c r="DH257" s="2" t="s">
        <v>2228</v>
      </c>
      <c r="DI257" s="2" t="s">
        <v>509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235</v>
      </c>
      <c r="DS257" s="2" t="s">
        <v>585</v>
      </c>
      <c r="DT257" s="2" t="s">
        <v>2455</v>
      </c>
      <c r="DU257" s="2" t="s">
        <v>214</v>
      </c>
      <c r="DV257" s="2" t="s">
        <v>202</v>
      </c>
      <c r="DW257" s="4"/>
      <c r="DX257" s="8"/>
      <c r="DY257" s="4"/>
      <c r="DZ257" s="8"/>
      <c r="EA257" s="7"/>
      <c r="EB257" s="7"/>
      <c r="EC257" s="2" t="s">
        <v>212</v>
      </c>
      <c r="ED257" s="2" t="s">
        <v>235</v>
      </c>
      <c r="EE257" s="2" t="s">
        <v>585</v>
      </c>
      <c r="EF257" s="2" t="s">
        <v>1566</v>
      </c>
      <c r="EG257" s="2" t="s">
        <v>214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235</v>
      </c>
      <c r="EQ257" s="2" t="s">
        <v>585</v>
      </c>
      <c r="ER257" s="2" t="s">
        <v>1567</v>
      </c>
      <c r="ES257" s="2" t="s">
        <v>214</v>
      </c>
      <c r="ET257" s="2" t="s">
        <v>202</v>
      </c>
      <c r="EU257" s="4"/>
      <c r="EV257" s="8"/>
      <c r="EW257" s="4">
        <v>2</v>
      </c>
      <c r="EX257" s="8">
        <v>28.06</v>
      </c>
      <c r="EY257" s="7">
        <v>-1</v>
      </c>
      <c r="EZ257" s="7">
        <v>-1</v>
      </c>
      <c r="FA257" s="2" t="s">
        <v>212</v>
      </c>
      <c r="FB257" s="2" t="s">
        <v>235</v>
      </c>
      <c r="FC257" s="2" t="s">
        <v>585</v>
      </c>
      <c r="FD257" s="2" t="s">
        <v>2706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235</v>
      </c>
      <c r="FO257" s="2" t="s">
        <v>296</v>
      </c>
      <c r="FP257" s="2" t="s">
        <v>287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253</v>
      </c>
      <c r="FZ257" s="2" t="s">
        <v>235</v>
      </c>
      <c r="GA257" s="2" t="s">
        <v>202</v>
      </c>
      <c r="GB257" s="2" t="s">
        <v>202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231</v>
      </c>
      <c r="GL257" s="2" t="s">
        <v>235</v>
      </c>
      <c r="GM257" s="2" t="s">
        <v>202</v>
      </c>
      <c r="GN257" s="2" t="s">
        <v>202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253</v>
      </c>
      <c r="GX257" s="2" t="s">
        <v>235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212</v>
      </c>
      <c r="HJ257" s="2" t="s">
        <v>235</v>
      </c>
      <c r="HK257" s="2" t="s">
        <v>585</v>
      </c>
      <c r="HL257" s="2" t="s">
        <v>2738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212</v>
      </c>
      <c r="HV257" s="2" t="s">
        <v>235</v>
      </c>
      <c r="HW257" s="2" t="s">
        <v>302</v>
      </c>
      <c r="HX257" s="2" t="s">
        <v>209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212</v>
      </c>
      <c r="IH257" s="2" t="s">
        <v>235</v>
      </c>
      <c r="II257" s="2" t="s">
        <v>2606</v>
      </c>
      <c r="IJ257" s="2" t="s">
        <v>968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235</v>
      </c>
      <c r="IU257" s="2" t="s">
        <v>2320</v>
      </c>
      <c r="IV257" s="2" t="s">
        <v>756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253</v>
      </c>
      <c r="JF257" s="2" t="s">
        <v>235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242</v>
      </c>
      <c r="JR257" s="2" t="s">
        <v>235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202</v>
      </c>
      <c r="KD257" s="2" t="s">
        <v>202</v>
      </c>
      <c r="KE257" s="2" t="s">
        <v>202</v>
      </c>
      <c r="KF257" s="2" t="s">
        <v>202</v>
      </c>
      <c r="KG257" s="2" t="s">
        <v>202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235</v>
      </c>
      <c r="KQ257" s="2" t="s">
        <v>640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253</v>
      </c>
      <c r="LB257" s="2" t="s">
        <v>235</v>
      </c>
      <c r="LC257" s="2" t="s">
        <v>202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212</v>
      </c>
      <c r="LN257" s="2" t="s">
        <v>235</v>
      </c>
      <c r="LO257" s="2" t="s">
        <v>643</v>
      </c>
      <c r="LP257" s="2" t="s">
        <v>1857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235</v>
      </c>
      <c r="MA257" s="2" t="s">
        <v>2706</v>
      </c>
      <c r="MB257" s="2" t="s">
        <v>630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253</v>
      </c>
      <c r="ML257" s="2" t="s">
        <v>235</v>
      </c>
      <c r="MM257" s="2" t="s">
        <v>202</v>
      </c>
      <c r="MN257" s="2" t="s">
        <v>202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253</v>
      </c>
      <c r="MX257" s="2" t="s">
        <v>235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212</v>
      </c>
      <c r="NJ257" s="2" t="s">
        <v>235</v>
      </c>
      <c r="NK257" s="2" t="s">
        <v>646</v>
      </c>
      <c r="NL257" s="2" t="s">
        <v>1563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231</v>
      </c>
      <c r="OH257" s="2" t="s">
        <v>235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253</v>
      </c>
      <c r="OT257" s="2" t="s">
        <v>235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202</v>
      </c>
      <c r="PF257" s="2" t="s">
        <v>202</v>
      </c>
      <c r="PG257" s="2" t="s">
        <v>202</v>
      </c>
      <c r="PH257" s="2" t="s">
        <v>202</v>
      </c>
      <c r="PI257" s="2" t="s">
        <v>202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212</v>
      </c>
      <c r="PR257" s="2" t="s">
        <v>235</v>
      </c>
      <c r="PS257" s="2" t="s">
        <v>1826</v>
      </c>
      <c r="PT257" s="2" t="s">
        <v>2301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212</v>
      </c>
      <c r="QP257" s="2" t="s">
        <v>235</v>
      </c>
      <c r="QQ257" s="2" t="s">
        <v>2104</v>
      </c>
      <c r="QR257" s="2" t="s">
        <v>202</v>
      </c>
      <c r="QS257" s="2" t="s">
        <v>214</v>
      </c>
      <c r="QT257" s="2" t="s">
        <v>202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2739</v>
      </c>
      <c r="B258" s="2" t="s">
        <v>191</v>
      </c>
      <c r="C258" s="2" t="s">
        <v>192</v>
      </c>
      <c r="D258" s="2" t="s">
        <v>2595</v>
      </c>
      <c r="E258" s="2" t="s">
        <v>2596</v>
      </c>
      <c r="F258" s="2" t="s">
        <v>2723</v>
      </c>
      <c r="G258" s="2" t="s">
        <v>202</v>
      </c>
      <c r="H258" s="2" t="s">
        <v>202</v>
      </c>
      <c r="I258" s="2" t="s">
        <v>2740</v>
      </c>
      <c r="J258" s="2" t="s">
        <v>2680</v>
      </c>
      <c r="K258" s="2" t="s">
        <v>2741</v>
      </c>
      <c r="L258" s="3">
        <v>11.88</v>
      </c>
      <c r="M258" s="3">
        <v>12.47</v>
      </c>
      <c r="N258" s="3">
        <v>26.99</v>
      </c>
      <c r="O258" s="2" t="s">
        <v>1109</v>
      </c>
      <c r="P258" s="2" t="s">
        <v>394</v>
      </c>
      <c r="Q258" s="2" t="s">
        <v>201</v>
      </c>
      <c r="R258" s="2" t="s">
        <v>202</v>
      </c>
      <c r="S258" s="2" t="s">
        <v>2742</v>
      </c>
      <c r="T258" s="2" t="s">
        <v>204</v>
      </c>
      <c r="U258" s="2" t="s">
        <v>2520</v>
      </c>
      <c r="V258" s="2" t="s">
        <v>574</v>
      </c>
      <c r="W258" s="2" t="s">
        <v>942</v>
      </c>
      <c r="X258" s="2" t="s">
        <v>1227</v>
      </c>
      <c r="Y258" s="2" t="s">
        <v>576</v>
      </c>
      <c r="Z258" s="4"/>
      <c r="AA258" s="4">
        <f>=ROUNDDOWN({0},0)</f>
      </c>
      <c r="AB258" s="5">
        <v>0.5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3</v>
      </c>
      <c r="AS258" s="8">
        <v>34.55</v>
      </c>
      <c r="AT258" s="7">
        <v>-1</v>
      </c>
      <c r="AU258" s="7">
        <v>-1</v>
      </c>
      <c r="AV258" s="4"/>
      <c r="AW258" s="8"/>
      <c r="AX258" s="4">
        <v>3</v>
      </c>
      <c r="AY258" s="8">
        <v>34.55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2743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235</v>
      </c>
      <c r="BW258" s="2" t="s">
        <v>202</v>
      </c>
      <c r="BX258" s="2" t="s">
        <v>1590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235</v>
      </c>
      <c r="CI258" s="2" t="s">
        <v>579</v>
      </c>
      <c r="CJ258" s="2" t="s">
        <v>2550</v>
      </c>
      <c r="CK258" s="2" t="s">
        <v>214</v>
      </c>
      <c r="CL258" s="2" t="s">
        <v>202</v>
      </c>
      <c r="CM258" s="4"/>
      <c r="CN258" s="8"/>
      <c r="CO258" s="4">
        <v>2</v>
      </c>
      <c r="CP258" s="8">
        <v>23.16</v>
      </c>
      <c r="CQ258" s="7">
        <v>-1</v>
      </c>
      <c r="CR258" s="7">
        <v>-1</v>
      </c>
      <c r="CS258" s="2" t="s">
        <v>212</v>
      </c>
      <c r="CT258" s="2" t="s">
        <v>235</v>
      </c>
      <c r="CU258" s="2" t="s">
        <v>2602</v>
      </c>
      <c r="CV258" s="2" t="s">
        <v>2375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235</v>
      </c>
      <c r="DG258" s="2" t="s">
        <v>585</v>
      </c>
      <c r="DH258" s="2" t="s">
        <v>1569</v>
      </c>
      <c r="DI258" s="2" t="s">
        <v>509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235</v>
      </c>
      <c r="DS258" s="2" t="s">
        <v>585</v>
      </c>
      <c r="DT258" s="2" t="s">
        <v>1558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235</v>
      </c>
      <c r="EE258" s="2" t="s">
        <v>585</v>
      </c>
      <c r="EF258" s="2" t="s">
        <v>1566</v>
      </c>
      <c r="EG258" s="2" t="s">
        <v>214</v>
      </c>
      <c r="EH258" s="2" t="s">
        <v>202</v>
      </c>
      <c r="EI258" s="4"/>
      <c r="EJ258" s="8"/>
      <c r="EK258" s="4">
        <v>1</v>
      </c>
      <c r="EL258" s="8">
        <v>11.39</v>
      </c>
      <c r="EM258" s="7">
        <v>-1</v>
      </c>
      <c r="EN258" s="7">
        <v>-1</v>
      </c>
      <c r="EO258" s="2" t="s">
        <v>212</v>
      </c>
      <c r="EP258" s="2" t="s">
        <v>235</v>
      </c>
      <c r="EQ258" s="2" t="s">
        <v>585</v>
      </c>
      <c r="ER258" s="2" t="s">
        <v>1567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235</v>
      </c>
      <c r="FC258" s="2" t="s">
        <v>585</v>
      </c>
      <c r="FD258" s="2" t="s">
        <v>1471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235</v>
      </c>
      <c r="FO258" s="2" t="s">
        <v>296</v>
      </c>
      <c r="FP258" s="2" t="s">
        <v>1447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253</v>
      </c>
      <c r="FZ258" s="2" t="s">
        <v>235</v>
      </c>
      <c r="GA258" s="2" t="s">
        <v>202</v>
      </c>
      <c r="GB258" s="2" t="s">
        <v>202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253</v>
      </c>
      <c r="GL258" s="2" t="s">
        <v>235</v>
      </c>
      <c r="GM258" s="2" t="s">
        <v>202</v>
      </c>
      <c r="GN258" s="2" t="s">
        <v>202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253</v>
      </c>
      <c r="GX258" s="2" t="s">
        <v>235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212</v>
      </c>
      <c r="HJ258" s="2" t="s">
        <v>235</v>
      </c>
      <c r="HK258" s="2" t="s">
        <v>585</v>
      </c>
      <c r="HL258" s="2" t="s">
        <v>2178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235</v>
      </c>
      <c r="HW258" s="2" t="s">
        <v>302</v>
      </c>
      <c r="HX258" s="2" t="s">
        <v>1714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235</v>
      </c>
      <c r="II258" s="2" t="s">
        <v>2606</v>
      </c>
      <c r="IJ258" s="2" t="s">
        <v>360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235</v>
      </c>
      <c r="IU258" s="2" t="s">
        <v>2320</v>
      </c>
      <c r="IV258" s="2" t="s">
        <v>327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253</v>
      </c>
      <c r="JF258" s="2" t="s">
        <v>235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242</v>
      </c>
      <c r="JR258" s="2" t="s">
        <v>235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202</v>
      </c>
      <c r="KD258" s="2" t="s">
        <v>202</v>
      </c>
      <c r="KE258" s="2" t="s">
        <v>202</v>
      </c>
      <c r="KF258" s="2" t="s">
        <v>202</v>
      </c>
      <c r="KG258" s="2" t="s">
        <v>202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235</v>
      </c>
      <c r="KQ258" s="2" t="s">
        <v>640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253</v>
      </c>
      <c r="LB258" s="2" t="s">
        <v>235</v>
      </c>
      <c r="LC258" s="2" t="s">
        <v>202</v>
      </c>
      <c r="LD258" s="2" t="s">
        <v>202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212</v>
      </c>
      <c r="LN258" s="2" t="s">
        <v>235</v>
      </c>
      <c r="LO258" s="2" t="s">
        <v>643</v>
      </c>
      <c r="LP258" s="2" t="s">
        <v>1573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235</v>
      </c>
      <c r="MA258" s="2" t="s">
        <v>2706</v>
      </c>
      <c r="MB258" s="2" t="s">
        <v>2744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253</v>
      </c>
      <c r="ML258" s="2" t="s">
        <v>235</v>
      </c>
      <c r="MM258" s="2" t="s">
        <v>202</v>
      </c>
      <c r="MN258" s="2" t="s">
        <v>202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253</v>
      </c>
      <c r="MX258" s="2" t="s">
        <v>235</v>
      </c>
      <c r="MY258" s="2" t="s">
        <v>202</v>
      </c>
      <c r="MZ258" s="2" t="s">
        <v>202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212</v>
      </c>
      <c r="NJ258" s="2" t="s">
        <v>235</v>
      </c>
      <c r="NK258" s="2" t="s">
        <v>646</v>
      </c>
      <c r="NL258" s="2" t="s">
        <v>2507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202</v>
      </c>
      <c r="NV258" s="2" t="s">
        <v>202</v>
      </c>
      <c r="NW258" s="2" t="s">
        <v>202</v>
      </c>
      <c r="NX258" s="2" t="s">
        <v>202</v>
      </c>
      <c r="NY258" s="2" t="s">
        <v>202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253</v>
      </c>
      <c r="OH258" s="2" t="s">
        <v>235</v>
      </c>
      <c r="OI258" s="2" t="s">
        <v>202</v>
      </c>
      <c r="OJ258" s="2" t="s">
        <v>202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202</v>
      </c>
      <c r="OU258" s="2" t="s">
        <v>202</v>
      </c>
      <c r="OV258" s="2" t="s">
        <v>202</v>
      </c>
      <c r="OW258" s="2" t="s">
        <v>202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202</v>
      </c>
      <c r="PF258" s="2" t="s">
        <v>202</v>
      </c>
      <c r="PG258" s="2" t="s">
        <v>202</v>
      </c>
      <c r="PH258" s="2" t="s">
        <v>202</v>
      </c>
      <c r="PI258" s="2" t="s">
        <v>202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212</v>
      </c>
      <c r="PR258" s="2" t="s">
        <v>235</v>
      </c>
      <c r="PS258" s="2" t="s">
        <v>602</v>
      </c>
      <c r="PT258" s="2" t="s">
        <v>2290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404</v>
      </c>
      <c r="QP258" s="2" t="s">
        <v>235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2745</v>
      </c>
      <c r="B259" s="2" t="s">
        <v>191</v>
      </c>
      <c r="C259" s="2" t="s">
        <v>192</v>
      </c>
      <c r="D259" s="2" t="s">
        <v>2595</v>
      </c>
      <c r="E259" s="2" t="s">
        <v>2596</v>
      </c>
      <c r="F259" s="2" t="s">
        <v>2746</v>
      </c>
      <c r="G259" s="2" t="s">
        <v>2746</v>
      </c>
      <c r="H259" s="2" t="s">
        <v>2746</v>
      </c>
      <c r="I259" s="2" t="s">
        <v>2724</v>
      </c>
      <c r="J259" s="2" t="s">
        <v>2713</v>
      </c>
      <c r="K259" s="2" t="s">
        <v>571</v>
      </c>
      <c r="L259" s="3">
        <v>10.5</v>
      </c>
      <c r="M259" s="3">
        <v>11.03</v>
      </c>
      <c r="N259" s="3">
        <v>24.99</v>
      </c>
      <c r="O259" s="2" t="s">
        <v>1109</v>
      </c>
      <c r="P259" s="2" t="s">
        <v>394</v>
      </c>
      <c r="Q259" s="2" t="s">
        <v>201</v>
      </c>
      <c r="R259" s="2" t="s">
        <v>202</v>
      </c>
      <c r="S259" s="2" t="s">
        <v>2747</v>
      </c>
      <c r="T259" s="2" t="s">
        <v>202</v>
      </c>
      <c r="U259" s="2" t="s">
        <v>202</v>
      </c>
      <c r="V259" s="2" t="s">
        <v>2453</v>
      </c>
      <c r="W259" s="2" t="s">
        <v>430</v>
      </c>
      <c r="X259" s="2" t="s">
        <v>202</v>
      </c>
      <c r="Y259" s="2" t="s">
        <v>576</v>
      </c>
      <c r="Z259" s="4"/>
      <c r="AA259" s="4">
        <f>=ROUNDDOWN({0},0)</f>
      </c>
      <c r="AB259" s="5"/>
      <c r="AC259" s="2" t="s">
        <v>202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202</v>
      </c>
      <c r="BM259" s="7"/>
      <c r="BN259" s="7"/>
      <c r="BO259" s="4"/>
      <c r="BP259" s="8"/>
      <c r="BQ259" s="4"/>
      <c r="BR259" s="8"/>
      <c r="BS259" s="7"/>
      <c r="BT259" s="7"/>
      <c r="BU259" s="2" t="s">
        <v>212</v>
      </c>
      <c r="BV259" s="2" t="s">
        <v>235</v>
      </c>
      <c r="BW259" s="2" t="s">
        <v>202</v>
      </c>
      <c r="BX259" s="2" t="s">
        <v>1674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235</v>
      </c>
      <c r="CI259" s="2" t="s">
        <v>579</v>
      </c>
      <c r="CJ259" s="2" t="s">
        <v>202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253</v>
      </c>
      <c r="CT259" s="2" t="s">
        <v>235</v>
      </c>
      <c r="CU259" s="2" t="s">
        <v>202</v>
      </c>
      <c r="CV259" s="2" t="s">
        <v>202</v>
      </c>
      <c r="CW259" s="2" t="s">
        <v>214</v>
      </c>
      <c r="CX259" s="2" t="s">
        <v>202</v>
      </c>
      <c r="CY259" s="4"/>
      <c r="CZ259" s="8"/>
      <c r="DA259" s="4"/>
      <c r="DB259" s="8"/>
      <c r="DC259" s="7"/>
      <c r="DD259" s="7"/>
      <c r="DE259" s="2" t="s">
        <v>212</v>
      </c>
      <c r="DF259" s="2" t="s">
        <v>235</v>
      </c>
      <c r="DG259" s="2" t="s">
        <v>676</v>
      </c>
      <c r="DH259" s="2" t="s">
        <v>2262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235</v>
      </c>
      <c r="DS259" s="2" t="s">
        <v>1648</v>
      </c>
      <c r="DT259" s="2" t="s">
        <v>2567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235</v>
      </c>
      <c r="EE259" s="2" t="s">
        <v>1650</v>
      </c>
      <c r="EF259" s="2" t="s">
        <v>2748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235</v>
      </c>
      <c r="EQ259" s="2" t="s">
        <v>1652</v>
      </c>
      <c r="ER259" s="2" t="s">
        <v>2717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235</v>
      </c>
      <c r="FC259" s="2" t="s">
        <v>2517</v>
      </c>
      <c r="FD259" s="2" t="s">
        <v>2749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231</v>
      </c>
      <c r="FN259" s="2" t="s">
        <v>235</v>
      </c>
      <c r="FO259" s="2" t="s">
        <v>202</v>
      </c>
      <c r="FP259" s="2" t="s">
        <v>202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202</v>
      </c>
      <c r="FZ259" s="2" t="s">
        <v>202</v>
      </c>
      <c r="GA259" s="2" t="s">
        <v>202</v>
      </c>
      <c r="GB259" s="2" t="s">
        <v>202</v>
      </c>
      <c r="GC259" s="2" t="s">
        <v>202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235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253</v>
      </c>
      <c r="GX259" s="2" t="s">
        <v>235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212</v>
      </c>
      <c r="HJ259" s="2" t="s">
        <v>235</v>
      </c>
      <c r="HK259" s="2" t="s">
        <v>1650</v>
      </c>
      <c r="HL259" s="2" t="s">
        <v>2750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235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202</v>
      </c>
      <c r="IH259" s="2" t="s">
        <v>202</v>
      </c>
      <c r="II259" s="2" t="s">
        <v>202</v>
      </c>
      <c r="IJ259" s="2" t="s">
        <v>202</v>
      </c>
      <c r="IK259" s="2" t="s">
        <v>202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253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253</v>
      </c>
      <c r="JF259" s="2" t="s">
        <v>235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242</v>
      </c>
      <c r="JR259" s="2" t="s">
        <v>235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202</v>
      </c>
      <c r="KD259" s="2" t="s">
        <v>202</v>
      </c>
      <c r="KE259" s="2" t="s">
        <v>202</v>
      </c>
      <c r="KF259" s="2" t="s">
        <v>202</v>
      </c>
      <c r="KG259" s="2" t="s">
        <v>202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235</v>
      </c>
      <c r="KQ259" s="2" t="s">
        <v>2272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253</v>
      </c>
      <c r="LB259" s="2" t="s">
        <v>235</v>
      </c>
      <c r="LC259" s="2" t="s">
        <v>202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231</v>
      </c>
      <c r="LN259" s="2" t="s">
        <v>235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231</v>
      </c>
      <c r="LZ259" s="2" t="s">
        <v>235</v>
      </c>
      <c r="MA259" s="2" t="s">
        <v>202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231</v>
      </c>
      <c r="ML259" s="2" t="s">
        <v>235</v>
      </c>
      <c r="MM259" s="2" t="s">
        <v>202</v>
      </c>
      <c r="MN259" s="2" t="s">
        <v>202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253</v>
      </c>
      <c r="MX259" s="2" t="s">
        <v>235</v>
      </c>
      <c r="MY259" s="2" t="s">
        <v>202</v>
      </c>
      <c r="MZ259" s="2" t="s">
        <v>202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212</v>
      </c>
      <c r="NJ259" s="2" t="s">
        <v>235</v>
      </c>
      <c r="NK259" s="2" t="s">
        <v>1656</v>
      </c>
      <c r="NL259" s="2" t="s">
        <v>1609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202</v>
      </c>
      <c r="NV259" s="2" t="s">
        <v>202</v>
      </c>
      <c r="NW259" s="2" t="s">
        <v>202</v>
      </c>
      <c r="NX259" s="2" t="s">
        <v>202</v>
      </c>
      <c r="NY259" s="2" t="s">
        <v>202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253</v>
      </c>
      <c r="OH259" s="2" t="s">
        <v>235</v>
      </c>
      <c r="OI259" s="2" t="s">
        <v>202</v>
      </c>
      <c r="OJ259" s="2" t="s">
        <v>202</v>
      </c>
      <c r="OK259" s="2" t="s">
        <v>214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202</v>
      </c>
      <c r="OU259" s="2" t="s">
        <v>202</v>
      </c>
      <c r="OV259" s="2" t="s">
        <v>202</v>
      </c>
      <c r="OW259" s="2" t="s">
        <v>202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202</v>
      </c>
      <c r="PF259" s="2" t="s">
        <v>202</v>
      </c>
      <c r="PG259" s="2" t="s">
        <v>202</v>
      </c>
      <c r="PH259" s="2" t="s">
        <v>202</v>
      </c>
      <c r="PI259" s="2" t="s">
        <v>202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235</v>
      </c>
      <c r="PS259" s="2" t="s">
        <v>602</v>
      </c>
      <c r="PT259" s="2" t="s">
        <v>2751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253</v>
      </c>
      <c r="QP259" s="2" t="s">
        <v>235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2752</v>
      </c>
      <c r="B260" s="2" t="s">
        <v>191</v>
      </c>
      <c r="C260" s="2" t="s">
        <v>192</v>
      </c>
      <c r="D260" s="2" t="s">
        <v>2595</v>
      </c>
      <c r="E260" s="2" t="s">
        <v>2596</v>
      </c>
      <c r="F260" s="2" t="s">
        <v>2753</v>
      </c>
      <c r="G260" s="2" t="s">
        <v>202</v>
      </c>
      <c r="H260" s="2" t="s">
        <v>202</v>
      </c>
      <c r="I260" s="2" t="s">
        <v>2724</v>
      </c>
      <c r="J260" s="2" t="s">
        <v>2680</v>
      </c>
      <c r="K260" s="2" t="s">
        <v>571</v>
      </c>
      <c r="L260" s="3">
        <v>12.6</v>
      </c>
      <c r="M260" s="3">
        <v>13.23</v>
      </c>
      <c r="N260" s="3">
        <v>29.99</v>
      </c>
      <c r="O260" s="2" t="s">
        <v>1644</v>
      </c>
      <c r="P260" s="2" t="s">
        <v>394</v>
      </c>
      <c r="Q260" s="2" t="s">
        <v>201</v>
      </c>
      <c r="R260" s="2" t="s">
        <v>202</v>
      </c>
      <c r="S260" s="2" t="s">
        <v>2452</v>
      </c>
      <c r="T260" s="2" t="s">
        <v>202</v>
      </c>
      <c r="U260" s="2" t="s">
        <v>202</v>
      </c>
      <c r="V260" s="2" t="s">
        <v>1209</v>
      </c>
      <c r="W260" s="2" t="s">
        <v>703</v>
      </c>
      <c r="X260" s="2" t="s">
        <v>202</v>
      </c>
      <c r="Y260" s="2" t="s">
        <v>576</v>
      </c>
      <c r="Z260" s="4"/>
      <c r="AA260" s="4">
        <f>=ROUNDDOWN({0},0)</f>
      </c>
      <c r="AB260" s="5"/>
      <c r="AC260" s="2" t="s">
        <v>202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202</v>
      </c>
      <c r="BM260" s="7"/>
      <c r="BN260" s="7"/>
      <c r="BO260" s="4"/>
      <c r="BP260" s="8"/>
      <c r="BQ260" s="4"/>
      <c r="BR260" s="8"/>
      <c r="BS260" s="7"/>
      <c r="BT260" s="7"/>
      <c r="BU260" s="2" t="s">
        <v>212</v>
      </c>
      <c r="BV260" s="2" t="s">
        <v>235</v>
      </c>
      <c r="BW260" s="2" t="s">
        <v>202</v>
      </c>
      <c r="BX260" s="2" t="s">
        <v>1553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404</v>
      </c>
      <c r="CH260" s="2" t="s">
        <v>235</v>
      </c>
      <c r="CI260" s="2" t="s">
        <v>202</v>
      </c>
      <c r="CJ260" s="2" t="s">
        <v>202</v>
      </c>
      <c r="CK260" s="2" t="s">
        <v>214</v>
      </c>
      <c r="CL260" s="2" t="s">
        <v>202</v>
      </c>
      <c r="CM260" s="4"/>
      <c r="CN260" s="8"/>
      <c r="CO260" s="4"/>
      <c r="CP260" s="8"/>
      <c r="CQ260" s="7"/>
      <c r="CR260" s="7"/>
      <c r="CS260" s="2" t="s">
        <v>253</v>
      </c>
      <c r="CT260" s="2" t="s">
        <v>235</v>
      </c>
      <c r="CU260" s="2" t="s">
        <v>202</v>
      </c>
      <c r="CV260" s="2" t="s">
        <v>202</v>
      </c>
      <c r="CW260" s="2" t="s">
        <v>214</v>
      </c>
      <c r="CX260" s="2" t="s">
        <v>202</v>
      </c>
      <c r="CY260" s="4"/>
      <c r="CZ260" s="8"/>
      <c r="DA260" s="4"/>
      <c r="DB260" s="8"/>
      <c r="DC260" s="7"/>
      <c r="DD260" s="7"/>
      <c r="DE260" s="2" t="s">
        <v>212</v>
      </c>
      <c r="DF260" s="2" t="s">
        <v>235</v>
      </c>
      <c r="DG260" s="2" t="s">
        <v>1605</v>
      </c>
      <c r="DH260" s="2" t="s">
        <v>2754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235</v>
      </c>
      <c r="DS260" s="2" t="s">
        <v>1605</v>
      </c>
      <c r="DT260" s="2" t="s">
        <v>1566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235</v>
      </c>
      <c r="EE260" s="2" t="s">
        <v>1605</v>
      </c>
      <c r="EF260" s="2" t="s">
        <v>1558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235</v>
      </c>
      <c r="EQ260" s="2" t="s">
        <v>1605</v>
      </c>
      <c r="ER260" s="2" t="s">
        <v>1567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235</v>
      </c>
      <c r="FC260" s="2" t="s">
        <v>1605</v>
      </c>
      <c r="FD260" s="2" t="s">
        <v>2577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242</v>
      </c>
      <c r="FN260" s="2" t="s">
        <v>235</v>
      </c>
      <c r="FO260" s="2" t="s">
        <v>202</v>
      </c>
      <c r="FP260" s="2" t="s">
        <v>202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202</v>
      </c>
      <c r="FZ260" s="2" t="s">
        <v>202</v>
      </c>
      <c r="GA260" s="2" t="s">
        <v>202</v>
      </c>
      <c r="GB260" s="2" t="s">
        <v>202</v>
      </c>
      <c r="GC260" s="2" t="s">
        <v>202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202</v>
      </c>
      <c r="GL260" s="2" t="s">
        <v>202</v>
      </c>
      <c r="GM260" s="2" t="s">
        <v>202</v>
      </c>
      <c r="GN260" s="2" t="s">
        <v>202</v>
      </c>
      <c r="GO260" s="2" t="s">
        <v>202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242</v>
      </c>
      <c r="GX260" s="2" t="s">
        <v>235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212</v>
      </c>
      <c r="HJ260" s="2" t="s">
        <v>235</v>
      </c>
      <c r="HK260" s="2" t="s">
        <v>1605</v>
      </c>
      <c r="HL260" s="2" t="s">
        <v>1592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202</v>
      </c>
      <c r="HV260" s="2" t="s">
        <v>202</v>
      </c>
      <c r="HW260" s="2" t="s">
        <v>202</v>
      </c>
      <c r="HX260" s="2" t="s">
        <v>202</v>
      </c>
      <c r="HY260" s="2" t="s">
        <v>202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202</v>
      </c>
      <c r="IH260" s="2" t="s">
        <v>202</v>
      </c>
      <c r="II260" s="2" t="s">
        <v>202</v>
      </c>
      <c r="IJ260" s="2" t="s">
        <v>202</v>
      </c>
      <c r="IK260" s="2" t="s">
        <v>202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202</v>
      </c>
      <c r="IT260" s="2" t="s">
        <v>202</v>
      </c>
      <c r="IU260" s="2" t="s">
        <v>202</v>
      </c>
      <c r="IV260" s="2" t="s">
        <v>202</v>
      </c>
      <c r="IW260" s="2" t="s">
        <v>202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202</v>
      </c>
      <c r="JF260" s="2" t="s">
        <v>202</v>
      </c>
      <c r="JG260" s="2" t="s">
        <v>202</v>
      </c>
      <c r="JH260" s="2" t="s">
        <v>202</v>
      </c>
      <c r="JI260" s="2" t="s">
        <v>202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242</v>
      </c>
      <c r="JR260" s="2" t="s">
        <v>235</v>
      </c>
      <c r="JS260" s="2" t="s">
        <v>202</v>
      </c>
      <c r="JT260" s="2" t="s">
        <v>202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202</v>
      </c>
      <c r="KD260" s="2" t="s">
        <v>202</v>
      </c>
      <c r="KE260" s="2" t="s">
        <v>202</v>
      </c>
      <c r="KF260" s="2" t="s">
        <v>202</v>
      </c>
      <c r="KG260" s="2" t="s">
        <v>202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253</v>
      </c>
      <c r="KP260" s="2" t="s">
        <v>235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253</v>
      </c>
      <c r="LB260" s="2" t="s">
        <v>235</v>
      </c>
      <c r="LC260" s="2" t="s">
        <v>202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212</v>
      </c>
      <c r="LN260" s="2" t="s">
        <v>235</v>
      </c>
      <c r="LO260" s="2" t="s">
        <v>643</v>
      </c>
      <c r="LP260" s="2" t="s">
        <v>1504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253</v>
      </c>
      <c r="LZ260" s="2" t="s">
        <v>235</v>
      </c>
      <c r="MA260" s="2" t="s">
        <v>202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231</v>
      </c>
      <c r="ML260" s="2" t="s">
        <v>235</v>
      </c>
      <c r="MM260" s="2" t="s">
        <v>202</v>
      </c>
      <c r="MN260" s="2" t="s">
        <v>202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253</v>
      </c>
      <c r="MX260" s="2" t="s">
        <v>199</v>
      </c>
      <c r="MY260" s="2" t="s">
        <v>202</v>
      </c>
      <c r="MZ260" s="2" t="s">
        <v>202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212</v>
      </c>
      <c r="NJ260" s="2" t="s">
        <v>235</v>
      </c>
      <c r="NK260" s="2" t="s">
        <v>1605</v>
      </c>
      <c r="NL260" s="2" t="s">
        <v>2225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202</v>
      </c>
      <c r="NV260" s="2" t="s">
        <v>202</v>
      </c>
      <c r="NW260" s="2" t="s">
        <v>202</v>
      </c>
      <c r="NX260" s="2" t="s">
        <v>202</v>
      </c>
      <c r="NY260" s="2" t="s">
        <v>202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253</v>
      </c>
      <c r="OH260" s="2" t="s">
        <v>235</v>
      </c>
      <c r="OI260" s="2" t="s">
        <v>202</v>
      </c>
      <c r="OJ260" s="2" t="s">
        <v>202</v>
      </c>
      <c r="OK260" s="2" t="s">
        <v>214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202</v>
      </c>
      <c r="OT260" s="2" t="s">
        <v>202</v>
      </c>
      <c r="OU260" s="2" t="s">
        <v>202</v>
      </c>
      <c r="OV260" s="2" t="s">
        <v>202</v>
      </c>
      <c r="OW260" s="2" t="s">
        <v>202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202</v>
      </c>
      <c r="PF260" s="2" t="s">
        <v>202</v>
      </c>
      <c r="PG260" s="2" t="s">
        <v>202</v>
      </c>
      <c r="PH260" s="2" t="s">
        <v>202</v>
      </c>
      <c r="PI260" s="2" t="s">
        <v>202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202</v>
      </c>
      <c r="PR260" s="2" t="s">
        <v>202</v>
      </c>
      <c r="PS260" s="2" t="s">
        <v>202</v>
      </c>
      <c r="PT260" s="2" t="s">
        <v>202</v>
      </c>
      <c r="PU260" s="2" t="s">
        <v>202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253</v>
      </c>
      <c r="QP260" s="2" t="s">
        <v>235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2755</v>
      </c>
      <c r="B261" s="2" t="s">
        <v>191</v>
      </c>
      <c r="C261" s="2" t="s">
        <v>192</v>
      </c>
      <c r="D261" s="2" t="s">
        <v>2595</v>
      </c>
      <c r="E261" s="2" t="s">
        <v>2596</v>
      </c>
      <c r="F261" s="2" t="s">
        <v>2756</v>
      </c>
      <c r="G261" s="2" t="s">
        <v>2756</v>
      </c>
      <c r="H261" s="2" t="s">
        <v>202</v>
      </c>
      <c r="I261" s="2" t="s">
        <v>2757</v>
      </c>
      <c r="J261" s="2" t="s">
        <v>2599</v>
      </c>
      <c r="K261" s="2" t="s">
        <v>2398</v>
      </c>
      <c r="L261" s="3">
        <v>12.6</v>
      </c>
      <c r="M261" s="3">
        <v>13.23</v>
      </c>
      <c r="N261" s="3">
        <v>29.99</v>
      </c>
      <c r="O261" s="2" t="s">
        <v>1644</v>
      </c>
      <c r="P261" s="2" t="s">
        <v>394</v>
      </c>
      <c r="Q261" s="2" t="s">
        <v>201</v>
      </c>
      <c r="R261" s="2" t="s">
        <v>202</v>
      </c>
      <c r="S261" s="2" t="s">
        <v>2758</v>
      </c>
      <c r="T261" s="2" t="s">
        <v>202</v>
      </c>
      <c r="U261" s="2" t="s">
        <v>202</v>
      </c>
      <c r="V261" s="2" t="s">
        <v>206</v>
      </c>
      <c r="W261" s="2" t="s">
        <v>703</v>
      </c>
      <c r="X261" s="2" t="s">
        <v>202</v>
      </c>
      <c r="Y261" s="2" t="s">
        <v>576</v>
      </c>
      <c r="Z261" s="4"/>
      <c r="AA261" s="4">
        <f>=ROUNDDOWN({0},0)</f>
      </c>
      <c r="AB261" s="5"/>
      <c r="AC261" s="2" t="s">
        <v>202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202</v>
      </c>
      <c r="BM261" s="7"/>
      <c r="BN261" s="7"/>
      <c r="BO261" s="4"/>
      <c r="BP261" s="8"/>
      <c r="BQ261" s="4"/>
      <c r="BR261" s="8"/>
      <c r="BS261" s="7"/>
      <c r="BT261" s="7"/>
      <c r="BU261" s="2" t="s">
        <v>253</v>
      </c>
      <c r="BV261" s="2" t="s">
        <v>235</v>
      </c>
      <c r="BW261" s="2" t="s">
        <v>202</v>
      </c>
      <c r="BX261" s="2" t="s">
        <v>202</v>
      </c>
      <c r="BY261" s="2" t="s">
        <v>214</v>
      </c>
      <c r="BZ261" s="2" t="s">
        <v>202</v>
      </c>
      <c r="CA261" s="4"/>
      <c r="CB261" s="8"/>
      <c r="CC261" s="4"/>
      <c r="CD261" s="8"/>
      <c r="CE261" s="7"/>
      <c r="CF261" s="7"/>
      <c r="CG261" s="2" t="s">
        <v>253</v>
      </c>
      <c r="CH261" s="2" t="s">
        <v>235</v>
      </c>
      <c r="CI261" s="2" t="s">
        <v>202</v>
      </c>
      <c r="CJ261" s="2" t="s">
        <v>202</v>
      </c>
      <c r="CK261" s="2" t="s">
        <v>214</v>
      </c>
      <c r="CL261" s="2" t="s">
        <v>202</v>
      </c>
      <c r="CM261" s="4"/>
      <c r="CN261" s="8"/>
      <c r="CO261" s="4"/>
      <c r="CP261" s="8"/>
      <c r="CQ261" s="7"/>
      <c r="CR261" s="7"/>
      <c r="CS261" s="2" t="s">
        <v>253</v>
      </c>
      <c r="CT261" s="2" t="s">
        <v>235</v>
      </c>
      <c r="CU261" s="2" t="s">
        <v>202</v>
      </c>
      <c r="CV261" s="2" t="s">
        <v>202</v>
      </c>
      <c r="CW261" s="2" t="s">
        <v>214</v>
      </c>
      <c r="CX261" s="2" t="s">
        <v>202</v>
      </c>
      <c r="CY261" s="4"/>
      <c r="CZ261" s="8"/>
      <c r="DA261" s="4"/>
      <c r="DB261" s="8"/>
      <c r="DC261" s="7"/>
      <c r="DD261" s="7"/>
      <c r="DE261" s="2" t="s">
        <v>212</v>
      </c>
      <c r="DF261" s="2" t="s">
        <v>235</v>
      </c>
      <c r="DG261" s="2" t="s">
        <v>1601</v>
      </c>
      <c r="DH261" s="2" t="s">
        <v>2759</v>
      </c>
      <c r="DI261" s="2" t="s">
        <v>214</v>
      </c>
      <c r="DJ261" s="2" t="s">
        <v>202</v>
      </c>
      <c r="DK261" s="4"/>
      <c r="DL261" s="8"/>
      <c r="DM261" s="4"/>
      <c r="DN261" s="8"/>
      <c r="DO261" s="7"/>
      <c r="DP261" s="7"/>
      <c r="DQ261" s="2" t="s">
        <v>212</v>
      </c>
      <c r="DR261" s="2" t="s">
        <v>235</v>
      </c>
      <c r="DS261" s="2" t="s">
        <v>1603</v>
      </c>
      <c r="DT261" s="2" t="s">
        <v>2340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235</v>
      </c>
      <c r="EE261" s="2" t="s">
        <v>1605</v>
      </c>
      <c r="EF261" s="2" t="s">
        <v>2760</v>
      </c>
      <c r="EG261" s="2" t="s">
        <v>214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235</v>
      </c>
      <c r="EQ261" s="2" t="s">
        <v>1605</v>
      </c>
      <c r="ER261" s="2" t="s">
        <v>1457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235</v>
      </c>
      <c r="FC261" s="2" t="s">
        <v>1605</v>
      </c>
      <c r="FD261" s="2" t="s">
        <v>2706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242</v>
      </c>
      <c r="FN261" s="2" t="s">
        <v>235</v>
      </c>
      <c r="FO261" s="2" t="s">
        <v>202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202</v>
      </c>
      <c r="FZ261" s="2" t="s">
        <v>202</v>
      </c>
      <c r="GA261" s="2" t="s">
        <v>202</v>
      </c>
      <c r="GB261" s="2" t="s">
        <v>202</v>
      </c>
      <c r="GC261" s="2" t="s">
        <v>202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202</v>
      </c>
      <c r="GL261" s="2" t="s">
        <v>202</v>
      </c>
      <c r="GM261" s="2" t="s">
        <v>202</v>
      </c>
      <c r="GN261" s="2" t="s">
        <v>202</v>
      </c>
      <c r="GO261" s="2" t="s">
        <v>202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242</v>
      </c>
      <c r="GX261" s="2" t="s">
        <v>235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212</v>
      </c>
      <c r="HJ261" s="2" t="s">
        <v>235</v>
      </c>
      <c r="HK261" s="2" t="s">
        <v>1605</v>
      </c>
      <c r="HL261" s="2" t="s">
        <v>2341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202</v>
      </c>
      <c r="HW261" s="2" t="s">
        <v>202</v>
      </c>
      <c r="HX261" s="2" t="s">
        <v>202</v>
      </c>
      <c r="HY261" s="2" t="s">
        <v>202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202</v>
      </c>
      <c r="IH261" s="2" t="s">
        <v>202</v>
      </c>
      <c r="II261" s="2" t="s">
        <v>202</v>
      </c>
      <c r="IJ261" s="2" t="s">
        <v>202</v>
      </c>
      <c r="IK261" s="2" t="s">
        <v>202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202</v>
      </c>
      <c r="IT261" s="2" t="s">
        <v>202</v>
      </c>
      <c r="IU261" s="2" t="s">
        <v>202</v>
      </c>
      <c r="IV261" s="2" t="s">
        <v>202</v>
      </c>
      <c r="IW261" s="2" t="s">
        <v>202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202</v>
      </c>
      <c r="JF261" s="2" t="s">
        <v>202</v>
      </c>
      <c r="JG261" s="2" t="s">
        <v>202</v>
      </c>
      <c r="JH261" s="2" t="s">
        <v>202</v>
      </c>
      <c r="JI261" s="2" t="s">
        <v>202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242</v>
      </c>
      <c r="JR261" s="2" t="s">
        <v>235</v>
      </c>
      <c r="JS261" s="2" t="s">
        <v>202</v>
      </c>
      <c r="JT261" s="2" t="s">
        <v>202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202</v>
      </c>
      <c r="KD261" s="2" t="s">
        <v>202</v>
      </c>
      <c r="KE261" s="2" t="s">
        <v>202</v>
      </c>
      <c r="KF261" s="2" t="s">
        <v>202</v>
      </c>
      <c r="KG261" s="2" t="s">
        <v>202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253</v>
      </c>
      <c r="KP261" s="2" t="s">
        <v>235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253</v>
      </c>
      <c r="LB261" s="2" t="s">
        <v>235</v>
      </c>
      <c r="LC261" s="2" t="s">
        <v>202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235</v>
      </c>
      <c r="LO261" s="2" t="s">
        <v>643</v>
      </c>
      <c r="LP261" s="2" t="s">
        <v>688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253</v>
      </c>
      <c r="LZ261" s="2" t="s">
        <v>235</v>
      </c>
      <c r="MA261" s="2" t="s">
        <v>202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231</v>
      </c>
      <c r="ML261" s="2" t="s">
        <v>235</v>
      </c>
      <c r="MM261" s="2" t="s">
        <v>202</v>
      </c>
      <c r="MN261" s="2" t="s">
        <v>202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253</v>
      </c>
      <c r="MX261" s="2" t="s">
        <v>199</v>
      </c>
      <c r="MY261" s="2" t="s">
        <v>202</v>
      </c>
      <c r="MZ261" s="2" t="s">
        <v>202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212</v>
      </c>
      <c r="NJ261" s="2" t="s">
        <v>235</v>
      </c>
      <c r="NK261" s="2" t="s">
        <v>1605</v>
      </c>
      <c r="NL261" s="2" t="s">
        <v>2516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202</v>
      </c>
      <c r="NV261" s="2" t="s">
        <v>202</v>
      </c>
      <c r="NW261" s="2" t="s">
        <v>202</v>
      </c>
      <c r="NX261" s="2" t="s">
        <v>202</v>
      </c>
      <c r="NY261" s="2" t="s">
        <v>202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253</v>
      </c>
      <c r="OH261" s="2" t="s">
        <v>235</v>
      </c>
      <c r="OI261" s="2" t="s">
        <v>202</v>
      </c>
      <c r="OJ261" s="2" t="s">
        <v>202</v>
      </c>
      <c r="OK261" s="2" t="s">
        <v>214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202</v>
      </c>
      <c r="OT261" s="2" t="s">
        <v>202</v>
      </c>
      <c r="OU261" s="2" t="s">
        <v>202</v>
      </c>
      <c r="OV261" s="2" t="s">
        <v>202</v>
      </c>
      <c r="OW261" s="2" t="s">
        <v>202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202</v>
      </c>
      <c r="PF261" s="2" t="s">
        <v>202</v>
      </c>
      <c r="PG261" s="2" t="s">
        <v>202</v>
      </c>
      <c r="PH261" s="2" t="s">
        <v>202</v>
      </c>
      <c r="PI261" s="2" t="s">
        <v>202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202</v>
      </c>
      <c r="PS261" s="2" t="s">
        <v>202</v>
      </c>
      <c r="PT261" s="2" t="s">
        <v>202</v>
      </c>
      <c r="PU261" s="2" t="s">
        <v>202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253</v>
      </c>
      <c r="QP261" s="2" t="s">
        <v>235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2761</v>
      </c>
      <c r="B262" s="2" t="s">
        <v>191</v>
      </c>
      <c r="C262" s="2" t="s">
        <v>192</v>
      </c>
      <c r="D262" s="2" t="s">
        <v>2595</v>
      </c>
      <c r="E262" s="2" t="s">
        <v>2596</v>
      </c>
      <c r="F262" s="2" t="s">
        <v>2762</v>
      </c>
      <c r="G262" s="2" t="s">
        <v>2762</v>
      </c>
      <c r="H262" s="2" t="s">
        <v>202</v>
      </c>
      <c r="I262" s="2" t="s">
        <v>2757</v>
      </c>
      <c r="J262" s="2" t="s">
        <v>2599</v>
      </c>
      <c r="K262" s="2" t="s">
        <v>1450</v>
      </c>
      <c r="L262" s="3">
        <v>12.6</v>
      </c>
      <c r="M262" s="3">
        <v>13.23</v>
      </c>
      <c r="N262" s="3">
        <v>29.99</v>
      </c>
      <c r="O262" s="2" t="s">
        <v>1644</v>
      </c>
      <c r="P262" s="2" t="s">
        <v>394</v>
      </c>
      <c r="Q262" s="2" t="s">
        <v>201</v>
      </c>
      <c r="R262" s="2" t="s">
        <v>202</v>
      </c>
      <c r="S262" s="2" t="s">
        <v>2763</v>
      </c>
      <c r="T262" s="2" t="s">
        <v>202</v>
      </c>
      <c r="U262" s="2" t="s">
        <v>202</v>
      </c>
      <c r="V262" s="2" t="s">
        <v>206</v>
      </c>
      <c r="W262" s="2" t="s">
        <v>207</v>
      </c>
      <c r="X262" s="2" t="s">
        <v>942</v>
      </c>
      <c r="Y262" s="2" t="s">
        <v>576</v>
      </c>
      <c r="Z262" s="4"/>
      <c r="AA262" s="4">
        <f>=ROUNDDOWN({0},0)</f>
      </c>
      <c r="AB262" s="5"/>
      <c r="AC262" s="2" t="s">
        <v>202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202</v>
      </c>
      <c r="BM262" s="7"/>
      <c r="BN262" s="7"/>
      <c r="BO262" s="4"/>
      <c r="BP262" s="8"/>
      <c r="BQ262" s="4"/>
      <c r="BR262" s="8"/>
      <c r="BS262" s="7"/>
      <c r="BT262" s="7"/>
      <c r="BU262" s="2" t="s">
        <v>212</v>
      </c>
      <c r="BV262" s="2" t="s">
        <v>235</v>
      </c>
      <c r="BW262" s="2" t="s">
        <v>202</v>
      </c>
      <c r="BX262" s="2" t="s">
        <v>1674</v>
      </c>
      <c r="BY262" s="2" t="s">
        <v>214</v>
      </c>
      <c r="BZ262" s="2" t="s">
        <v>202</v>
      </c>
      <c r="CA262" s="4"/>
      <c r="CB262" s="8"/>
      <c r="CC262" s="4"/>
      <c r="CD262" s="8"/>
      <c r="CE262" s="7"/>
      <c r="CF262" s="7"/>
      <c r="CG262" s="2" t="s">
        <v>212</v>
      </c>
      <c r="CH262" s="2" t="s">
        <v>235</v>
      </c>
      <c r="CI262" s="2" t="s">
        <v>579</v>
      </c>
      <c r="CJ262" s="2" t="s">
        <v>2764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253</v>
      </c>
      <c r="CT262" s="2" t="s">
        <v>235</v>
      </c>
      <c r="CU262" s="2" t="s">
        <v>202</v>
      </c>
      <c r="CV262" s="2" t="s">
        <v>202</v>
      </c>
      <c r="CW262" s="2" t="s">
        <v>214</v>
      </c>
      <c r="CX262" s="2" t="s">
        <v>202</v>
      </c>
      <c r="CY262" s="4"/>
      <c r="CZ262" s="8"/>
      <c r="DA262" s="4"/>
      <c r="DB262" s="8"/>
      <c r="DC262" s="7"/>
      <c r="DD262" s="7"/>
      <c r="DE262" s="2" t="s">
        <v>212</v>
      </c>
      <c r="DF262" s="2" t="s">
        <v>235</v>
      </c>
      <c r="DG262" s="2" t="s">
        <v>581</v>
      </c>
      <c r="DH262" s="2" t="s">
        <v>2765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235</v>
      </c>
      <c r="DS262" s="2" t="s">
        <v>2766</v>
      </c>
      <c r="DT262" s="2" t="s">
        <v>586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235</v>
      </c>
      <c r="EE262" s="2" t="s">
        <v>585</v>
      </c>
      <c r="EF262" s="2" t="s">
        <v>586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235</v>
      </c>
      <c r="EQ262" s="2" t="s">
        <v>2767</v>
      </c>
      <c r="ER262" s="2" t="s">
        <v>586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235</v>
      </c>
      <c r="FC262" s="2" t="s">
        <v>1387</v>
      </c>
      <c r="FD262" s="2" t="s">
        <v>2281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235</v>
      </c>
      <c r="FO262" s="2" t="s">
        <v>296</v>
      </c>
      <c r="FP262" s="2" t="s">
        <v>202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253</v>
      </c>
      <c r="FZ262" s="2" t="s">
        <v>199</v>
      </c>
      <c r="GA262" s="2" t="s">
        <v>202</v>
      </c>
      <c r="GB262" s="2" t="s">
        <v>202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253</v>
      </c>
      <c r="GL262" s="2" t="s">
        <v>235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242</v>
      </c>
      <c r="GX262" s="2" t="s">
        <v>235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212</v>
      </c>
      <c r="HJ262" s="2" t="s">
        <v>235</v>
      </c>
      <c r="HK262" s="2" t="s">
        <v>585</v>
      </c>
      <c r="HL262" s="2" t="s">
        <v>2768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253</v>
      </c>
      <c r="HV262" s="2" t="s">
        <v>235</v>
      </c>
      <c r="HW262" s="2" t="s">
        <v>202</v>
      </c>
      <c r="HX262" s="2" t="s">
        <v>202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202</v>
      </c>
      <c r="IH262" s="2" t="s">
        <v>202</v>
      </c>
      <c r="II262" s="2" t="s">
        <v>202</v>
      </c>
      <c r="IJ262" s="2" t="s">
        <v>202</v>
      </c>
      <c r="IK262" s="2" t="s">
        <v>202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242</v>
      </c>
      <c r="IT262" s="2" t="s">
        <v>235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253</v>
      </c>
      <c r="JF262" s="2" t="s">
        <v>235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242</v>
      </c>
      <c r="JR262" s="2" t="s">
        <v>235</v>
      </c>
      <c r="JS262" s="2" t="s">
        <v>202</v>
      </c>
      <c r="JT262" s="2" t="s">
        <v>202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202</v>
      </c>
      <c r="KD262" s="2" t="s">
        <v>202</v>
      </c>
      <c r="KE262" s="2" t="s">
        <v>202</v>
      </c>
      <c r="KF262" s="2" t="s">
        <v>202</v>
      </c>
      <c r="KG262" s="2" t="s">
        <v>202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235</v>
      </c>
      <c r="KQ262" s="2" t="s">
        <v>2769</v>
      </c>
      <c r="KR262" s="2" t="s">
        <v>439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253</v>
      </c>
      <c r="LB262" s="2" t="s">
        <v>235</v>
      </c>
      <c r="LC262" s="2" t="s">
        <v>202</v>
      </c>
      <c r="LD262" s="2" t="s">
        <v>202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212</v>
      </c>
      <c r="LN262" s="2" t="s">
        <v>235</v>
      </c>
      <c r="LO262" s="2" t="s">
        <v>643</v>
      </c>
      <c r="LP262" s="2" t="s">
        <v>601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235</v>
      </c>
      <c r="MA262" s="2" t="s">
        <v>1361</v>
      </c>
      <c r="MB262" s="2" t="s">
        <v>202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231</v>
      </c>
      <c r="ML262" s="2" t="s">
        <v>235</v>
      </c>
      <c r="MM262" s="2" t="s">
        <v>202</v>
      </c>
      <c r="MN262" s="2" t="s">
        <v>202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253</v>
      </c>
      <c r="MX262" s="2" t="s">
        <v>235</v>
      </c>
      <c r="MY262" s="2" t="s">
        <v>202</v>
      </c>
      <c r="MZ262" s="2" t="s">
        <v>202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212</v>
      </c>
      <c r="NJ262" s="2" t="s">
        <v>235</v>
      </c>
      <c r="NK262" s="2" t="s">
        <v>600</v>
      </c>
      <c r="NL262" s="2" t="s">
        <v>692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202</v>
      </c>
      <c r="NV262" s="2" t="s">
        <v>202</v>
      </c>
      <c r="NW262" s="2" t="s">
        <v>202</v>
      </c>
      <c r="NX262" s="2" t="s">
        <v>202</v>
      </c>
      <c r="NY262" s="2" t="s">
        <v>202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253</v>
      </c>
      <c r="OH262" s="2" t="s">
        <v>235</v>
      </c>
      <c r="OI262" s="2" t="s">
        <v>202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202</v>
      </c>
      <c r="OU262" s="2" t="s">
        <v>202</v>
      </c>
      <c r="OV262" s="2" t="s">
        <v>202</v>
      </c>
      <c r="OW262" s="2" t="s">
        <v>202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202</v>
      </c>
      <c r="PF262" s="2" t="s">
        <v>202</v>
      </c>
      <c r="PG262" s="2" t="s">
        <v>202</v>
      </c>
      <c r="PH262" s="2" t="s">
        <v>202</v>
      </c>
      <c r="PI262" s="2" t="s">
        <v>202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235</v>
      </c>
      <c r="PS262" s="2" t="s">
        <v>602</v>
      </c>
      <c r="PT262" s="2" t="s">
        <v>2290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404</v>
      </c>
      <c r="QP262" s="2" t="s">
        <v>235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2770</v>
      </c>
      <c r="B263" s="2" t="s">
        <v>191</v>
      </c>
      <c r="C263" s="2" t="s">
        <v>192</v>
      </c>
      <c r="D263" s="2" t="s">
        <v>2595</v>
      </c>
      <c r="E263" s="2" t="s">
        <v>2596</v>
      </c>
      <c r="F263" s="2" t="s">
        <v>2771</v>
      </c>
      <c r="G263" s="2" t="s">
        <v>2771</v>
      </c>
      <c r="H263" s="2" t="s">
        <v>2771</v>
      </c>
      <c r="I263" s="2" t="s">
        <v>2670</v>
      </c>
      <c r="J263" s="2" t="s">
        <v>2599</v>
      </c>
      <c r="K263" s="2" t="s">
        <v>2772</v>
      </c>
      <c r="L263" s="3">
        <v>12.6</v>
      </c>
      <c r="M263" s="3">
        <v>13.23</v>
      </c>
      <c r="N263" s="3">
        <v>29.99</v>
      </c>
      <c r="O263" s="2" t="s">
        <v>530</v>
      </c>
      <c r="P263" s="2" t="s">
        <v>394</v>
      </c>
      <c r="Q263" s="2" t="s">
        <v>201</v>
      </c>
      <c r="R263" s="2" t="s">
        <v>202</v>
      </c>
      <c r="S263" s="2" t="s">
        <v>2297</v>
      </c>
      <c r="T263" s="2" t="s">
        <v>202</v>
      </c>
      <c r="U263" s="2" t="s">
        <v>202</v>
      </c>
      <c r="V263" s="2" t="s">
        <v>1579</v>
      </c>
      <c r="W263" s="2" t="s">
        <v>430</v>
      </c>
      <c r="X263" s="2" t="s">
        <v>202</v>
      </c>
      <c r="Y263" s="2" t="s">
        <v>2298</v>
      </c>
      <c r="Z263" s="4"/>
      <c r="AA263" s="4">
        <f>=ROUNDDOWN({0},0)</f>
      </c>
      <c r="AB263" s="5"/>
      <c r="AC263" s="2" t="s">
        <v>202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202</v>
      </c>
      <c r="BM263" s="7"/>
      <c r="BN263" s="7"/>
      <c r="BO263" s="4"/>
      <c r="BP263" s="8"/>
      <c r="BQ263" s="4"/>
      <c r="BR263" s="8"/>
      <c r="BS263" s="7"/>
      <c r="BT263" s="7"/>
      <c r="BU263" s="2" t="s">
        <v>212</v>
      </c>
      <c r="BV263" s="2" t="s">
        <v>235</v>
      </c>
      <c r="BW263" s="2" t="s">
        <v>202</v>
      </c>
      <c r="BX263" s="2" t="s">
        <v>2773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235</v>
      </c>
      <c r="CI263" s="2" t="s">
        <v>2615</v>
      </c>
      <c r="CJ263" s="2" t="s">
        <v>301</v>
      </c>
      <c r="CK263" s="2" t="s">
        <v>214</v>
      </c>
      <c r="CL263" s="2" t="s">
        <v>202</v>
      </c>
      <c r="CM263" s="4"/>
      <c r="CN263" s="8"/>
      <c r="CO263" s="4"/>
      <c r="CP263" s="8"/>
      <c r="CQ263" s="7"/>
      <c r="CR263" s="7"/>
      <c r="CS263" s="2" t="s">
        <v>212</v>
      </c>
      <c r="CT263" s="2" t="s">
        <v>235</v>
      </c>
      <c r="CU263" s="2" t="s">
        <v>2602</v>
      </c>
      <c r="CV263" s="2" t="s">
        <v>436</v>
      </c>
      <c r="CW263" s="2" t="s">
        <v>214</v>
      </c>
      <c r="CX263" s="2" t="s">
        <v>202</v>
      </c>
      <c r="CY263" s="4"/>
      <c r="CZ263" s="8"/>
      <c r="DA263" s="4"/>
      <c r="DB263" s="8"/>
      <c r="DC263" s="7"/>
      <c r="DD263" s="7"/>
      <c r="DE263" s="2" t="s">
        <v>212</v>
      </c>
      <c r="DF263" s="2" t="s">
        <v>235</v>
      </c>
      <c r="DG263" s="2" t="s">
        <v>2301</v>
      </c>
      <c r="DH263" s="2" t="s">
        <v>1850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235</v>
      </c>
      <c r="DS263" s="2" t="s">
        <v>2378</v>
      </c>
      <c r="DT263" s="2" t="s">
        <v>1535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235</v>
      </c>
      <c r="EE263" s="2" t="s">
        <v>1862</v>
      </c>
      <c r="EF263" s="2" t="s">
        <v>1629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235</v>
      </c>
      <c r="EQ263" s="2" t="s">
        <v>2718</v>
      </c>
      <c r="ER263" s="2" t="s">
        <v>202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235</v>
      </c>
      <c r="FC263" s="2" t="s">
        <v>607</v>
      </c>
      <c r="FD263" s="2" t="s">
        <v>2608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231</v>
      </c>
      <c r="FN263" s="2" t="s">
        <v>235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253</v>
      </c>
      <c r="FZ263" s="2" t="s">
        <v>199</v>
      </c>
      <c r="GA263" s="2" t="s">
        <v>202</v>
      </c>
      <c r="GB263" s="2" t="s">
        <v>202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253</v>
      </c>
      <c r="GL263" s="2" t="s">
        <v>235</v>
      </c>
      <c r="GM263" s="2" t="s">
        <v>202</v>
      </c>
      <c r="GN263" s="2" t="s">
        <v>202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253</v>
      </c>
      <c r="GX263" s="2" t="s">
        <v>235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212</v>
      </c>
      <c r="HJ263" s="2" t="s">
        <v>235</v>
      </c>
      <c r="HK263" s="2" t="s">
        <v>2304</v>
      </c>
      <c r="HL263" s="2" t="s">
        <v>2774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253</v>
      </c>
      <c r="HV263" s="2" t="s">
        <v>235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253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253</v>
      </c>
      <c r="IT263" s="2" t="s">
        <v>235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253</v>
      </c>
      <c r="JF263" s="2" t="s">
        <v>235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242</v>
      </c>
      <c r="JR263" s="2" t="s">
        <v>235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202</v>
      </c>
      <c r="KD263" s="2" t="s">
        <v>202</v>
      </c>
      <c r="KE263" s="2" t="s">
        <v>202</v>
      </c>
      <c r="KF263" s="2" t="s">
        <v>202</v>
      </c>
      <c r="KG263" s="2" t="s">
        <v>202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235</v>
      </c>
      <c r="KQ263" s="2" t="s">
        <v>1464</v>
      </c>
      <c r="KR263" s="2" t="s">
        <v>1741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253</v>
      </c>
      <c r="LB263" s="2" t="s">
        <v>235</v>
      </c>
      <c r="LC263" s="2" t="s">
        <v>202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253</v>
      </c>
      <c r="LN263" s="2" t="s">
        <v>235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231</v>
      </c>
      <c r="LZ263" s="2" t="s">
        <v>235</v>
      </c>
      <c r="MA263" s="2" t="s">
        <v>202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253</v>
      </c>
      <c r="ML263" s="2" t="s">
        <v>235</v>
      </c>
      <c r="MM263" s="2" t="s">
        <v>202</v>
      </c>
      <c r="MN263" s="2" t="s">
        <v>202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253</v>
      </c>
      <c r="MX263" s="2" t="s">
        <v>235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212</v>
      </c>
      <c r="NJ263" s="2" t="s">
        <v>235</v>
      </c>
      <c r="NK263" s="2" t="s">
        <v>2721</v>
      </c>
      <c r="NL263" s="2" t="s">
        <v>1520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253</v>
      </c>
      <c r="OH263" s="2" t="s">
        <v>235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202</v>
      </c>
      <c r="OU263" s="2" t="s">
        <v>202</v>
      </c>
      <c r="OV263" s="2" t="s">
        <v>202</v>
      </c>
      <c r="OW263" s="2" t="s">
        <v>202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202</v>
      </c>
      <c r="PF263" s="2" t="s">
        <v>202</v>
      </c>
      <c r="PG263" s="2" t="s">
        <v>202</v>
      </c>
      <c r="PH263" s="2" t="s">
        <v>202</v>
      </c>
      <c r="PI263" s="2" t="s">
        <v>202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231</v>
      </c>
      <c r="PR263" s="2" t="s">
        <v>235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253</v>
      </c>
      <c r="QP263" s="2" t="s">
        <v>235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2775</v>
      </c>
      <c r="B264" s="2" t="s">
        <v>191</v>
      </c>
      <c r="C264" s="2" t="s">
        <v>192</v>
      </c>
      <c r="D264" s="2" t="s">
        <v>2595</v>
      </c>
      <c r="E264" s="2" t="s">
        <v>2596</v>
      </c>
      <c r="F264" s="2" t="s">
        <v>2776</v>
      </c>
      <c r="G264" s="2" t="s">
        <v>202</v>
      </c>
      <c r="H264" s="2" t="s">
        <v>202</v>
      </c>
      <c r="I264" s="2" t="s">
        <v>2724</v>
      </c>
      <c r="J264" s="2" t="s">
        <v>2680</v>
      </c>
      <c r="K264" s="2" t="s">
        <v>1389</v>
      </c>
      <c r="L264" s="3">
        <v>10.5</v>
      </c>
      <c r="M264" s="3">
        <v>11.2</v>
      </c>
      <c r="N264" s="3">
        <v>24.99</v>
      </c>
      <c r="O264" s="2" t="s">
        <v>1644</v>
      </c>
      <c r="P264" s="2" t="s">
        <v>394</v>
      </c>
      <c r="Q264" s="2" t="s">
        <v>201</v>
      </c>
      <c r="R264" s="2" t="s">
        <v>202</v>
      </c>
      <c r="S264" s="2" t="s">
        <v>202</v>
      </c>
      <c r="T264" s="2" t="s">
        <v>202</v>
      </c>
      <c r="U264" s="2" t="s">
        <v>202</v>
      </c>
      <c r="V264" s="2" t="s">
        <v>206</v>
      </c>
      <c r="W264" s="2" t="s">
        <v>703</v>
      </c>
      <c r="X264" s="2" t="s">
        <v>202</v>
      </c>
      <c r="Y264" s="2" t="s">
        <v>576</v>
      </c>
      <c r="Z264" s="4"/>
      <c r="AA264" s="4">
        <f>=ROUNDDOWN({0},0)</f>
      </c>
      <c r="AB264" s="5"/>
      <c r="AC264" s="2" t="s">
        <v>202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202</v>
      </c>
      <c r="BM264" s="7"/>
      <c r="BN264" s="7"/>
      <c r="BO264" s="4"/>
      <c r="BP264" s="8"/>
      <c r="BQ264" s="4"/>
      <c r="BR264" s="8"/>
      <c r="BS264" s="7"/>
      <c r="BT264" s="7"/>
      <c r="BU264" s="2" t="s">
        <v>212</v>
      </c>
      <c r="BV264" s="2" t="s">
        <v>235</v>
      </c>
      <c r="BW264" s="2" t="s">
        <v>202</v>
      </c>
      <c r="BX264" s="2" t="s">
        <v>625</v>
      </c>
      <c r="BY264" s="2" t="s">
        <v>214</v>
      </c>
      <c r="BZ264" s="2" t="s">
        <v>202</v>
      </c>
      <c r="CA264" s="4"/>
      <c r="CB264" s="8"/>
      <c r="CC264" s="4"/>
      <c r="CD264" s="8"/>
      <c r="CE264" s="7"/>
      <c r="CF264" s="7"/>
      <c r="CG264" s="2" t="s">
        <v>404</v>
      </c>
      <c r="CH264" s="2" t="s">
        <v>235</v>
      </c>
      <c r="CI264" s="2" t="s">
        <v>202</v>
      </c>
      <c r="CJ264" s="2" t="s">
        <v>202</v>
      </c>
      <c r="CK264" s="2" t="s">
        <v>214</v>
      </c>
      <c r="CL264" s="2" t="s">
        <v>202</v>
      </c>
      <c r="CM264" s="4"/>
      <c r="CN264" s="8"/>
      <c r="CO264" s="4"/>
      <c r="CP264" s="8"/>
      <c r="CQ264" s="7"/>
      <c r="CR264" s="7"/>
      <c r="CS264" s="2" t="s">
        <v>253</v>
      </c>
      <c r="CT264" s="2" t="s">
        <v>235</v>
      </c>
      <c r="CU264" s="2" t="s">
        <v>202</v>
      </c>
      <c r="CV264" s="2" t="s">
        <v>202</v>
      </c>
      <c r="CW264" s="2" t="s">
        <v>214</v>
      </c>
      <c r="CX264" s="2" t="s">
        <v>202</v>
      </c>
      <c r="CY264" s="4"/>
      <c r="CZ264" s="8"/>
      <c r="DA264" s="4"/>
      <c r="DB264" s="8"/>
      <c r="DC264" s="7"/>
      <c r="DD264" s="7"/>
      <c r="DE264" s="2" t="s">
        <v>212</v>
      </c>
      <c r="DF264" s="2" t="s">
        <v>235</v>
      </c>
      <c r="DG264" s="2" t="s">
        <v>1605</v>
      </c>
      <c r="DH264" s="2" t="s">
        <v>2777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235</v>
      </c>
      <c r="DS264" s="2" t="s">
        <v>1605</v>
      </c>
      <c r="DT264" s="2" t="s">
        <v>2778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235</v>
      </c>
      <c r="EE264" s="2" t="s">
        <v>1605</v>
      </c>
      <c r="EF264" s="2" t="s">
        <v>1830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235</v>
      </c>
      <c r="EQ264" s="2" t="s">
        <v>1605</v>
      </c>
      <c r="ER264" s="2" t="s">
        <v>2779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235</v>
      </c>
      <c r="FC264" s="2" t="s">
        <v>1605</v>
      </c>
      <c r="FD264" s="2" t="s">
        <v>202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242</v>
      </c>
      <c r="FN264" s="2" t="s">
        <v>235</v>
      </c>
      <c r="FO264" s="2" t="s">
        <v>202</v>
      </c>
      <c r="FP264" s="2" t="s">
        <v>202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202</v>
      </c>
      <c r="FZ264" s="2" t="s">
        <v>202</v>
      </c>
      <c r="GA264" s="2" t="s">
        <v>202</v>
      </c>
      <c r="GB264" s="2" t="s">
        <v>202</v>
      </c>
      <c r="GC264" s="2" t="s">
        <v>202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202</v>
      </c>
      <c r="GL264" s="2" t="s">
        <v>202</v>
      </c>
      <c r="GM264" s="2" t="s">
        <v>202</v>
      </c>
      <c r="GN264" s="2" t="s">
        <v>202</v>
      </c>
      <c r="GO264" s="2" t="s">
        <v>202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242</v>
      </c>
      <c r="GX264" s="2" t="s">
        <v>235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212</v>
      </c>
      <c r="HJ264" s="2" t="s">
        <v>235</v>
      </c>
      <c r="HK264" s="2" t="s">
        <v>585</v>
      </c>
      <c r="HL264" s="2" t="s">
        <v>1570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202</v>
      </c>
      <c r="HV264" s="2" t="s">
        <v>202</v>
      </c>
      <c r="HW264" s="2" t="s">
        <v>202</v>
      </c>
      <c r="HX264" s="2" t="s">
        <v>202</v>
      </c>
      <c r="HY264" s="2" t="s">
        <v>202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202</v>
      </c>
      <c r="IH264" s="2" t="s">
        <v>202</v>
      </c>
      <c r="II264" s="2" t="s">
        <v>202</v>
      </c>
      <c r="IJ264" s="2" t="s">
        <v>202</v>
      </c>
      <c r="IK264" s="2" t="s">
        <v>202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202</v>
      </c>
      <c r="IT264" s="2" t="s">
        <v>202</v>
      </c>
      <c r="IU264" s="2" t="s">
        <v>202</v>
      </c>
      <c r="IV264" s="2" t="s">
        <v>202</v>
      </c>
      <c r="IW264" s="2" t="s">
        <v>202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202</v>
      </c>
      <c r="JF264" s="2" t="s">
        <v>202</v>
      </c>
      <c r="JG264" s="2" t="s">
        <v>202</v>
      </c>
      <c r="JH264" s="2" t="s">
        <v>202</v>
      </c>
      <c r="JI264" s="2" t="s">
        <v>202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242</v>
      </c>
      <c r="JR264" s="2" t="s">
        <v>235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202</v>
      </c>
      <c r="KD264" s="2" t="s">
        <v>202</v>
      </c>
      <c r="KE264" s="2" t="s">
        <v>202</v>
      </c>
      <c r="KF264" s="2" t="s">
        <v>202</v>
      </c>
      <c r="KG264" s="2" t="s">
        <v>202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253</v>
      </c>
      <c r="KP264" s="2" t="s">
        <v>235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253</v>
      </c>
      <c r="LB264" s="2" t="s">
        <v>235</v>
      </c>
      <c r="LC264" s="2" t="s">
        <v>202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212</v>
      </c>
      <c r="LN264" s="2" t="s">
        <v>235</v>
      </c>
      <c r="LO264" s="2" t="s">
        <v>643</v>
      </c>
      <c r="LP264" s="2" t="s">
        <v>1500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253</v>
      </c>
      <c r="LZ264" s="2" t="s">
        <v>235</v>
      </c>
      <c r="MA264" s="2" t="s">
        <v>202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231</v>
      </c>
      <c r="ML264" s="2" t="s">
        <v>235</v>
      </c>
      <c r="MM264" s="2" t="s">
        <v>202</v>
      </c>
      <c r="MN264" s="2" t="s">
        <v>202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253</v>
      </c>
      <c r="MX264" s="2" t="s">
        <v>199</v>
      </c>
      <c r="MY264" s="2" t="s">
        <v>202</v>
      </c>
      <c r="MZ264" s="2" t="s">
        <v>202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212</v>
      </c>
      <c r="NJ264" s="2" t="s">
        <v>235</v>
      </c>
      <c r="NK264" s="2" t="s">
        <v>1605</v>
      </c>
      <c r="NL264" s="2" t="s">
        <v>2732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202</v>
      </c>
      <c r="NV264" s="2" t="s">
        <v>202</v>
      </c>
      <c r="NW264" s="2" t="s">
        <v>202</v>
      </c>
      <c r="NX264" s="2" t="s">
        <v>202</v>
      </c>
      <c r="NY264" s="2" t="s">
        <v>202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253</v>
      </c>
      <c r="OH264" s="2" t="s">
        <v>235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202</v>
      </c>
      <c r="OU264" s="2" t="s">
        <v>202</v>
      </c>
      <c r="OV264" s="2" t="s">
        <v>202</v>
      </c>
      <c r="OW264" s="2" t="s">
        <v>202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202</v>
      </c>
      <c r="PF264" s="2" t="s">
        <v>202</v>
      </c>
      <c r="PG264" s="2" t="s">
        <v>202</v>
      </c>
      <c r="PH264" s="2" t="s">
        <v>202</v>
      </c>
      <c r="PI264" s="2" t="s">
        <v>202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202</v>
      </c>
      <c r="PR264" s="2" t="s">
        <v>202</v>
      </c>
      <c r="PS264" s="2" t="s">
        <v>202</v>
      </c>
      <c r="PT264" s="2" t="s">
        <v>202</v>
      </c>
      <c r="PU264" s="2" t="s">
        <v>202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253</v>
      </c>
      <c r="QP264" s="2" t="s">
        <v>235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2780</v>
      </c>
      <c r="B265" s="2" t="s">
        <v>191</v>
      </c>
      <c r="C265" s="2" t="s">
        <v>192</v>
      </c>
      <c r="D265" s="2" t="s">
        <v>2595</v>
      </c>
      <c r="E265" s="2" t="s">
        <v>2596</v>
      </c>
      <c r="F265" s="2" t="s">
        <v>2781</v>
      </c>
      <c r="G265" s="2" t="s">
        <v>2781</v>
      </c>
      <c r="H265" s="2" t="s">
        <v>202</v>
      </c>
      <c r="I265" s="2" t="s">
        <v>2757</v>
      </c>
      <c r="J265" s="2" t="s">
        <v>2713</v>
      </c>
      <c r="K265" s="2" t="s">
        <v>2735</v>
      </c>
      <c r="L265" s="3">
        <v>10.5</v>
      </c>
      <c r="M265" s="3">
        <v>11.03</v>
      </c>
      <c r="N265" s="3">
        <v>24.99</v>
      </c>
      <c r="O265" s="2" t="s">
        <v>1644</v>
      </c>
      <c r="P265" s="2" t="s">
        <v>394</v>
      </c>
      <c r="Q265" s="2" t="s">
        <v>201</v>
      </c>
      <c r="R265" s="2" t="s">
        <v>202</v>
      </c>
      <c r="S265" s="2" t="s">
        <v>2758</v>
      </c>
      <c r="T265" s="2" t="s">
        <v>202</v>
      </c>
      <c r="U265" s="2" t="s">
        <v>202</v>
      </c>
      <c r="V265" s="2" t="s">
        <v>429</v>
      </c>
      <c r="W265" s="2" t="s">
        <v>703</v>
      </c>
      <c r="X265" s="2" t="s">
        <v>202</v>
      </c>
      <c r="Y265" s="2" t="s">
        <v>576</v>
      </c>
      <c r="Z265" s="4"/>
      <c r="AA265" s="4">
        <f>=ROUNDDOWN({0},0)</f>
      </c>
      <c r="AB265" s="5"/>
      <c r="AC265" s="2" t="s">
        <v>202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202</v>
      </c>
      <c r="BD265" s="8" t="s">
        <v>202</v>
      </c>
      <c r="BE265" s="4" t="s">
        <v>202</v>
      </c>
      <c r="BF265" s="8" t="s">
        <v>202</v>
      </c>
      <c r="BG265" s="7" t="s">
        <v>202</v>
      </c>
      <c r="BH265" s="7" t="s">
        <v>202</v>
      </c>
      <c r="BI265" s="7"/>
      <c r="BJ265" s="4"/>
      <c r="BK265" s="8"/>
      <c r="BL265" s="2" t="s">
        <v>202</v>
      </c>
      <c r="BM265" s="7"/>
      <c r="BN265" s="7"/>
      <c r="BO265" s="4"/>
      <c r="BP265" s="8"/>
      <c r="BQ265" s="4"/>
      <c r="BR265" s="8"/>
      <c r="BS265" s="7"/>
      <c r="BT265" s="7"/>
      <c r="BU265" s="2" t="s">
        <v>253</v>
      </c>
      <c r="BV265" s="2" t="s">
        <v>235</v>
      </c>
      <c r="BW265" s="2" t="s">
        <v>202</v>
      </c>
      <c r="BX265" s="2" t="s">
        <v>202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253</v>
      </c>
      <c r="CH265" s="2" t="s">
        <v>235</v>
      </c>
      <c r="CI265" s="2" t="s">
        <v>202</v>
      </c>
      <c r="CJ265" s="2" t="s">
        <v>202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253</v>
      </c>
      <c r="CT265" s="2" t="s">
        <v>235</v>
      </c>
      <c r="CU265" s="2" t="s">
        <v>202</v>
      </c>
      <c r="CV265" s="2" t="s">
        <v>202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235</v>
      </c>
      <c r="DG265" s="2" t="s">
        <v>585</v>
      </c>
      <c r="DH265" s="2" t="s">
        <v>2706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235</v>
      </c>
      <c r="DS265" s="2" t="s">
        <v>585</v>
      </c>
      <c r="DT265" s="2" t="s">
        <v>2341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235</v>
      </c>
      <c r="EE265" s="2" t="s">
        <v>585</v>
      </c>
      <c r="EF265" s="2" t="s">
        <v>2516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235</v>
      </c>
      <c r="EQ265" s="2" t="s">
        <v>585</v>
      </c>
      <c r="ER265" s="2" t="s">
        <v>2782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235</v>
      </c>
      <c r="FC265" s="2" t="s">
        <v>585</v>
      </c>
      <c r="FD265" s="2" t="s">
        <v>2704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242</v>
      </c>
      <c r="FN265" s="2" t="s">
        <v>235</v>
      </c>
      <c r="FO265" s="2" t="s">
        <v>202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202</v>
      </c>
      <c r="FZ265" s="2" t="s">
        <v>202</v>
      </c>
      <c r="GA265" s="2" t="s">
        <v>202</v>
      </c>
      <c r="GB265" s="2" t="s">
        <v>202</v>
      </c>
      <c r="GC265" s="2" t="s">
        <v>202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202</v>
      </c>
      <c r="GL265" s="2" t="s">
        <v>202</v>
      </c>
      <c r="GM265" s="2" t="s">
        <v>202</v>
      </c>
      <c r="GN265" s="2" t="s">
        <v>202</v>
      </c>
      <c r="GO265" s="2" t="s">
        <v>202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242</v>
      </c>
      <c r="GX265" s="2" t="s">
        <v>235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212</v>
      </c>
      <c r="HJ265" s="2" t="s">
        <v>235</v>
      </c>
      <c r="HK265" s="2" t="s">
        <v>585</v>
      </c>
      <c r="HL265" s="2" t="s">
        <v>2783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202</v>
      </c>
      <c r="HW265" s="2" t="s">
        <v>202</v>
      </c>
      <c r="HX265" s="2" t="s">
        <v>202</v>
      </c>
      <c r="HY265" s="2" t="s">
        <v>202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202</v>
      </c>
      <c r="IH265" s="2" t="s">
        <v>202</v>
      </c>
      <c r="II265" s="2" t="s">
        <v>202</v>
      </c>
      <c r="IJ265" s="2" t="s">
        <v>202</v>
      </c>
      <c r="IK265" s="2" t="s">
        <v>202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202</v>
      </c>
      <c r="IT265" s="2" t="s">
        <v>202</v>
      </c>
      <c r="IU265" s="2" t="s">
        <v>202</v>
      </c>
      <c r="IV265" s="2" t="s">
        <v>202</v>
      </c>
      <c r="IW265" s="2" t="s">
        <v>202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202</v>
      </c>
      <c r="JF265" s="2" t="s">
        <v>202</v>
      </c>
      <c r="JG265" s="2" t="s">
        <v>202</v>
      </c>
      <c r="JH265" s="2" t="s">
        <v>202</v>
      </c>
      <c r="JI265" s="2" t="s">
        <v>202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242</v>
      </c>
      <c r="JR265" s="2" t="s">
        <v>235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202</v>
      </c>
      <c r="KD265" s="2" t="s">
        <v>202</v>
      </c>
      <c r="KE265" s="2" t="s">
        <v>202</v>
      </c>
      <c r="KF265" s="2" t="s">
        <v>202</v>
      </c>
      <c r="KG265" s="2" t="s">
        <v>202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253</v>
      </c>
      <c r="KP265" s="2" t="s">
        <v>235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253</v>
      </c>
      <c r="LB265" s="2" t="s">
        <v>235</v>
      </c>
      <c r="LC265" s="2" t="s">
        <v>202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212</v>
      </c>
      <c r="LN265" s="2" t="s">
        <v>235</v>
      </c>
      <c r="LO265" s="2" t="s">
        <v>643</v>
      </c>
      <c r="LP265" s="2" t="s">
        <v>1483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231</v>
      </c>
      <c r="LZ265" s="2" t="s">
        <v>235</v>
      </c>
      <c r="MA265" s="2" t="s">
        <v>202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231</v>
      </c>
      <c r="ML265" s="2" t="s">
        <v>235</v>
      </c>
      <c r="MM265" s="2" t="s">
        <v>202</v>
      </c>
      <c r="MN265" s="2" t="s">
        <v>202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253</v>
      </c>
      <c r="MX265" s="2" t="s">
        <v>199</v>
      </c>
      <c r="MY265" s="2" t="s">
        <v>202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212</v>
      </c>
      <c r="NJ265" s="2" t="s">
        <v>235</v>
      </c>
      <c r="NK265" s="2" t="s">
        <v>646</v>
      </c>
      <c r="NL265" s="2" t="s">
        <v>1476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253</v>
      </c>
      <c r="OH265" s="2" t="s">
        <v>235</v>
      </c>
      <c r="OI265" s="2" t="s">
        <v>202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202</v>
      </c>
      <c r="PF265" s="2" t="s">
        <v>202</v>
      </c>
      <c r="PG265" s="2" t="s">
        <v>202</v>
      </c>
      <c r="PH265" s="2" t="s">
        <v>202</v>
      </c>
      <c r="PI265" s="2" t="s">
        <v>202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253</v>
      </c>
      <c r="PR265" s="2" t="s">
        <v>235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253</v>
      </c>
      <c r="QP265" s="2" t="s">
        <v>235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2784</v>
      </c>
      <c r="B266" s="2" t="s">
        <v>191</v>
      </c>
      <c r="C266" s="2" t="s">
        <v>192</v>
      </c>
      <c r="D266" s="2" t="s">
        <v>2595</v>
      </c>
      <c r="E266" s="2" t="s">
        <v>2596</v>
      </c>
      <c r="F266" s="2" t="s">
        <v>2781</v>
      </c>
      <c r="G266" s="2" t="s">
        <v>2781</v>
      </c>
      <c r="H266" s="2" t="s">
        <v>202</v>
      </c>
      <c r="I266" s="2" t="s">
        <v>2757</v>
      </c>
      <c r="J266" s="2" t="s">
        <v>2713</v>
      </c>
      <c r="K266" s="2" t="s">
        <v>1550</v>
      </c>
      <c r="L266" s="3">
        <v>10.5</v>
      </c>
      <c r="M266" s="3">
        <v>11.03</v>
      </c>
      <c r="N266" s="3">
        <v>24.99</v>
      </c>
      <c r="O266" s="2" t="s">
        <v>530</v>
      </c>
      <c r="P266" s="2" t="s">
        <v>394</v>
      </c>
      <c r="Q266" s="2" t="s">
        <v>201</v>
      </c>
      <c r="R266" s="2" t="s">
        <v>202</v>
      </c>
      <c r="S266" s="2" t="s">
        <v>2785</v>
      </c>
      <c r="T266" s="2" t="s">
        <v>202</v>
      </c>
      <c r="U266" s="2" t="s">
        <v>202</v>
      </c>
      <c r="V266" s="2" t="s">
        <v>429</v>
      </c>
      <c r="W266" s="2" t="s">
        <v>430</v>
      </c>
      <c r="X266" s="2" t="s">
        <v>703</v>
      </c>
      <c r="Y266" s="2" t="s">
        <v>2748</v>
      </c>
      <c r="Z266" s="4"/>
      <c r="AA266" s="4">
        <f>=ROUNDDOWN({0},0)</f>
      </c>
      <c r="AB266" s="5"/>
      <c r="AC266" s="2" t="s">
        <v>202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202</v>
      </c>
      <c r="BD266" s="8" t="s">
        <v>202</v>
      </c>
      <c r="BE266" s="4" t="s">
        <v>202</v>
      </c>
      <c r="BF266" s="8" t="s">
        <v>202</v>
      </c>
      <c r="BG266" s="7" t="s">
        <v>202</v>
      </c>
      <c r="BH266" s="7" t="s">
        <v>202</v>
      </c>
      <c r="BI266" s="7"/>
      <c r="BJ266" s="4"/>
      <c r="BK266" s="8"/>
      <c r="BL266" s="2" t="s">
        <v>202</v>
      </c>
      <c r="BM266" s="7"/>
      <c r="BN266" s="7"/>
      <c r="BO266" s="4"/>
      <c r="BP266" s="8"/>
      <c r="BQ266" s="4"/>
      <c r="BR266" s="8"/>
      <c r="BS266" s="7"/>
      <c r="BT266" s="7"/>
      <c r="BU266" s="2" t="s">
        <v>212</v>
      </c>
      <c r="BV266" s="2" t="s">
        <v>235</v>
      </c>
      <c r="BW266" s="2" t="s">
        <v>202</v>
      </c>
      <c r="BX266" s="2" t="s">
        <v>2773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235</v>
      </c>
      <c r="CI266" s="2" t="s">
        <v>579</v>
      </c>
      <c r="CJ266" s="2" t="s">
        <v>202</v>
      </c>
      <c r="CK266" s="2" t="s">
        <v>214</v>
      </c>
      <c r="CL266" s="2" t="s">
        <v>202</v>
      </c>
      <c r="CM266" s="4"/>
      <c r="CN266" s="8"/>
      <c r="CO266" s="4"/>
      <c r="CP266" s="8"/>
      <c r="CQ266" s="7"/>
      <c r="CR266" s="7"/>
      <c r="CS266" s="2" t="s">
        <v>253</v>
      </c>
      <c r="CT266" s="2" t="s">
        <v>235</v>
      </c>
      <c r="CU266" s="2" t="s">
        <v>202</v>
      </c>
      <c r="CV266" s="2" t="s">
        <v>202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235</v>
      </c>
      <c r="DG266" s="2" t="s">
        <v>581</v>
      </c>
      <c r="DH266" s="2" t="s">
        <v>2786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235</v>
      </c>
      <c r="DS266" s="2" t="s">
        <v>2332</v>
      </c>
      <c r="DT266" s="2" t="s">
        <v>2787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235</v>
      </c>
      <c r="EE266" s="2" t="s">
        <v>585</v>
      </c>
      <c r="EF266" s="2" t="s">
        <v>586</v>
      </c>
      <c r="EG266" s="2" t="s">
        <v>214</v>
      </c>
      <c r="EH266" s="2" t="s">
        <v>202</v>
      </c>
      <c r="EI266" s="4"/>
      <c r="EJ266" s="8"/>
      <c r="EK266" s="4"/>
      <c r="EL266" s="8"/>
      <c r="EM266" s="7"/>
      <c r="EN266" s="7"/>
      <c r="EO266" s="2" t="s">
        <v>212</v>
      </c>
      <c r="EP266" s="2" t="s">
        <v>235</v>
      </c>
      <c r="EQ266" s="2" t="s">
        <v>2767</v>
      </c>
      <c r="ER266" s="2" t="s">
        <v>601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235</v>
      </c>
      <c r="FC266" s="2" t="s">
        <v>1387</v>
      </c>
      <c r="FD266" s="2" t="s">
        <v>683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235</v>
      </c>
      <c r="FO266" s="2" t="s">
        <v>296</v>
      </c>
      <c r="FP266" s="2" t="s">
        <v>663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253</v>
      </c>
      <c r="FZ266" s="2" t="s">
        <v>199</v>
      </c>
      <c r="GA266" s="2" t="s">
        <v>202</v>
      </c>
      <c r="GB266" s="2" t="s">
        <v>202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253</v>
      </c>
      <c r="GL266" s="2" t="s">
        <v>235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253</v>
      </c>
      <c r="GX266" s="2" t="s">
        <v>235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212</v>
      </c>
      <c r="HJ266" s="2" t="s">
        <v>235</v>
      </c>
      <c r="HK266" s="2" t="s">
        <v>585</v>
      </c>
      <c r="HL266" s="2" t="s">
        <v>2266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253</v>
      </c>
      <c r="HV266" s="2" t="s">
        <v>235</v>
      </c>
      <c r="HW266" s="2" t="s">
        <v>202</v>
      </c>
      <c r="HX266" s="2" t="s">
        <v>202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253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253</v>
      </c>
      <c r="IT266" s="2" t="s">
        <v>235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253</v>
      </c>
      <c r="JF266" s="2" t="s">
        <v>235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242</v>
      </c>
      <c r="JR266" s="2" t="s">
        <v>235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202</v>
      </c>
      <c r="KD266" s="2" t="s">
        <v>202</v>
      </c>
      <c r="KE266" s="2" t="s">
        <v>202</v>
      </c>
      <c r="KF266" s="2" t="s">
        <v>202</v>
      </c>
      <c r="KG266" s="2" t="s">
        <v>202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212</v>
      </c>
      <c r="KP266" s="2" t="s">
        <v>235</v>
      </c>
      <c r="KQ266" s="2" t="s">
        <v>2769</v>
      </c>
      <c r="KR266" s="2" t="s">
        <v>439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235</v>
      </c>
      <c r="LC266" s="2" t="s">
        <v>202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212</v>
      </c>
      <c r="LN266" s="2" t="s">
        <v>235</v>
      </c>
      <c r="LO266" s="2" t="s">
        <v>643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235</v>
      </c>
      <c r="MA266" s="2" t="s">
        <v>1361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231</v>
      </c>
      <c r="ML266" s="2" t="s">
        <v>235</v>
      </c>
      <c r="MM266" s="2" t="s">
        <v>202</v>
      </c>
      <c r="MN266" s="2" t="s">
        <v>202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253</v>
      </c>
      <c r="MX266" s="2" t="s">
        <v>235</v>
      </c>
      <c r="MY266" s="2" t="s">
        <v>202</v>
      </c>
      <c r="MZ266" s="2" t="s">
        <v>202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212</v>
      </c>
      <c r="NJ266" s="2" t="s">
        <v>235</v>
      </c>
      <c r="NK266" s="2" t="s">
        <v>600</v>
      </c>
      <c r="NL266" s="2" t="s">
        <v>688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202</v>
      </c>
      <c r="NW266" s="2" t="s">
        <v>202</v>
      </c>
      <c r="NX266" s="2" t="s">
        <v>202</v>
      </c>
      <c r="NY266" s="2" t="s">
        <v>202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253</v>
      </c>
      <c r="OH266" s="2" t="s">
        <v>235</v>
      </c>
      <c r="OI266" s="2" t="s">
        <v>202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202</v>
      </c>
      <c r="OT266" s="2" t="s">
        <v>202</v>
      </c>
      <c r="OU266" s="2" t="s">
        <v>202</v>
      </c>
      <c r="OV266" s="2" t="s">
        <v>202</v>
      </c>
      <c r="OW266" s="2" t="s">
        <v>202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202</v>
      </c>
      <c r="PF266" s="2" t="s">
        <v>202</v>
      </c>
      <c r="PG266" s="2" t="s">
        <v>202</v>
      </c>
      <c r="PH266" s="2" t="s">
        <v>202</v>
      </c>
      <c r="PI266" s="2" t="s">
        <v>202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212</v>
      </c>
      <c r="PR266" s="2" t="s">
        <v>235</v>
      </c>
      <c r="PS266" s="2" t="s">
        <v>602</v>
      </c>
      <c r="PT266" s="2" t="s">
        <v>2290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404</v>
      </c>
      <c r="QP266" s="2" t="s">
        <v>235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2788</v>
      </c>
      <c r="B267" s="2" t="s">
        <v>191</v>
      </c>
      <c r="C267" s="2" t="s">
        <v>192</v>
      </c>
      <c r="D267" s="2" t="s">
        <v>2595</v>
      </c>
      <c r="E267" s="2" t="s">
        <v>2789</v>
      </c>
      <c r="F267" s="2" t="s">
        <v>2597</v>
      </c>
      <c r="G267" s="2" t="s">
        <v>2597</v>
      </c>
      <c r="H267" s="2" t="s">
        <v>2597</v>
      </c>
      <c r="I267" s="2" t="s">
        <v>2598</v>
      </c>
      <c r="J267" s="2" t="s">
        <v>2599</v>
      </c>
      <c r="K267" s="2" t="s">
        <v>621</v>
      </c>
      <c r="L267" s="3">
        <v>15.2</v>
      </c>
      <c r="M267" s="3">
        <v>15.96</v>
      </c>
      <c r="N267" s="3">
        <v>36.99</v>
      </c>
      <c r="O267" s="2" t="s">
        <v>530</v>
      </c>
      <c r="P267" s="2" t="s">
        <v>394</v>
      </c>
      <c r="Q267" s="2" t="s">
        <v>201</v>
      </c>
      <c r="R267" s="2" t="s">
        <v>202</v>
      </c>
      <c r="S267" s="2" t="s">
        <v>2790</v>
      </c>
      <c r="T267" s="2" t="s">
        <v>204</v>
      </c>
      <c r="U267" s="2" t="s">
        <v>2520</v>
      </c>
      <c r="V267" s="2" t="s">
        <v>2453</v>
      </c>
      <c r="W267" s="2" t="s">
        <v>703</v>
      </c>
      <c r="X267" s="2" t="s">
        <v>1227</v>
      </c>
      <c r="Y267" s="2" t="s">
        <v>2623</v>
      </c>
      <c r="Z267" s="4"/>
      <c r="AA267" s="4">
        <f>=ROUNDDOWN({0},0)</f>
      </c>
      <c r="AB267" s="5">
        <v>1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15</v>
      </c>
      <c r="AS267" s="8">
        <v>141.12</v>
      </c>
      <c r="AT267" s="7">
        <v>-1</v>
      </c>
      <c r="AU267" s="7">
        <v>-1</v>
      </c>
      <c r="AV267" s="4"/>
      <c r="AW267" s="8"/>
      <c r="AX267" s="4">
        <v>15</v>
      </c>
      <c r="AY267" s="8">
        <v>141.12</v>
      </c>
      <c r="AZ267" s="7">
        <v>-1</v>
      </c>
      <c r="BA267" s="7">
        <v>-1</v>
      </c>
      <c r="BB267" s="7"/>
      <c r="BC267" s="4"/>
      <c r="BD267" s="8"/>
      <c r="BE267" s="4">
        <v>15</v>
      </c>
      <c r="BF267" s="8">
        <v>141.12</v>
      </c>
      <c r="BG267" s="7">
        <v>-1</v>
      </c>
      <c r="BH267" s="7">
        <v>-1</v>
      </c>
      <c r="BI267" s="7"/>
      <c r="BJ267" s="4"/>
      <c r="BK267" s="8"/>
      <c r="BL267" s="2" t="s">
        <v>2791</v>
      </c>
      <c r="BM267" s="7"/>
      <c r="BN267" s="7"/>
      <c r="BO267" s="4"/>
      <c r="BP267" s="8"/>
      <c r="BQ267" s="4">
        <v>1</v>
      </c>
      <c r="BR267" s="8">
        <v>17.48</v>
      </c>
      <c r="BS267" s="7">
        <v>-1</v>
      </c>
      <c r="BT267" s="7">
        <v>-1</v>
      </c>
      <c r="BU267" s="2" t="s">
        <v>212</v>
      </c>
      <c r="BV267" s="2" t="s">
        <v>235</v>
      </c>
      <c r="BW267" s="2" t="s">
        <v>202</v>
      </c>
      <c r="BX267" s="2" t="s">
        <v>202</v>
      </c>
      <c r="BY267" s="2" t="s">
        <v>214</v>
      </c>
      <c r="BZ267" s="2" t="s">
        <v>202</v>
      </c>
      <c r="CA267" s="4"/>
      <c r="CB267" s="8"/>
      <c r="CC267" s="4">
        <v>11</v>
      </c>
      <c r="CD267" s="8">
        <v>89.54</v>
      </c>
      <c r="CE267" s="7">
        <v>-1</v>
      </c>
      <c r="CF267" s="7">
        <v>-1</v>
      </c>
      <c r="CG267" s="2" t="s">
        <v>212</v>
      </c>
      <c r="CH267" s="2" t="s">
        <v>235</v>
      </c>
      <c r="CI267" s="2" t="s">
        <v>349</v>
      </c>
      <c r="CJ267" s="2" t="s">
        <v>1811</v>
      </c>
      <c r="CK267" s="2" t="s">
        <v>509</v>
      </c>
      <c r="CL267" s="2" t="s">
        <v>202</v>
      </c>
      <c r="CM267" s="4"/>
      <c r="CN267" s="8"/>
      <c r="CO267" s="4"/>
      <c r="CP267" s="8"/>
      <c r="CQ267" s="7"/>
      <c r="CR267" s="7"/>
      <c r="CS267" s="2" t="s">
        <v>212</v>
      </c>
      <c r="CT267" s="2" t="s">
        <v>235</v>
      </c>
      <c r="CU267" s="2" t="s">
        <v>1296</v>
      </c>
      <c r="CV267" s="2" t="s">
        <v>1123</v>
      </c>
      <c r="CW267" s="2" t="s">
        <v>214</v>
      </c>
      <c r="CX267" s="2" t="s">
        <v>202</v>
      </c>
      <c r="CY267" s="4"/>
      <c r="CZ267" s="8"/>
      <c r="DA267" s="4">
        <v>1</v>
      </c>
      <c r="DB267" s="8">
        <v>8.5</v>
      </c>
      <c r="DC267" s="7">
        <v>-1</v>
      </c>
      <c r="DD267" s="7">
        <v>-1</v>
      </c>
      <c r="DE267" s="2" t="s">
        <v>212</v>
      </c>
      <c r="DF267" s="2" t="s">
        <v>235</v>
      </c>
      <c r="DG267" s="2" t="s">
        <v>1403</v>
      </c>
      <c r="DH267" s="2" t="s">
        <v>756</v>
      </c>
      <c r="DI267" s="2" t="s">
        <v>509</v>
      </c>
      <c r="DJ267" s="2" t="s">
        <v>202</v>
      </c>
      <c r="DK267" s="4"/>
      <c r="DL267" s="8"/>
      <c r="DM267" s="4">
        <v>1</v>
      </c>
      <c r="DN267" s="8">
        <v>9.64</v>
      </c>
      <c r="DO267" s="7">
        <v>-1</v>
      </c>
      <c r="DP267" s="7">
        <v>-1</v>
      </c>
      <c r="DQ267" s="2" t="s">
        <v>212</v>
      </c>
      <c r="DR267" s="2" t="s">
        <v>235</v>
      </c>
      <c r="DS267" s="2" t="s">
        <v>2623</v>
      </c>
      <c r="DT267" s="2" t="s">
        <v>1493</v>
      </c>
      <c r="DU267" s="2" t="s">
        <v>214</v>
      </c>
      <c r="DV267" s="2" t="s">
        <v>202</v>
      </c>
      <c r="DW267" s="4"/>
      <c r="DX267" s="8"/>
      <c r="DY267" s="4">
        <v>1</v>
      </c>
      <c r="DZ267" s="8">
        <v>15.96</v>
      </c>
      <c r="EA267" s="7">
        <v>-1</v>
      </c>
      <c r="EB267" s="7">
        <v>-1</v>
      </c>
      <c r="EC267" s="2" t="s">
        <v>212</v>
      </c>
      <c r="ED267" s="2" t="s">
        <v>235</v>
      </c>
      <c r="EE267" s="2" t="s">
        <v>1937</v>
      </c>
      <c r="EF267" s="2" t="s">
        <v>1245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235</v>
      </c>
      <c r="EQ267" s="2" t="s">
        <v>527</v>
      </c>
      <c r="ER267" s="2" t="s">
        <v>2792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235</v>
      </c>
      <c r="FC267" s="2" t="s">
        <v>1423</v>
      </c>
      <c r="FD267" s="2" t="s">
        <v>2793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231</v>
      </c>
      <c r="FN267" s="2" t="s">
        <v>235</v>
      </c>
      <c r="FO267" s="2" t="s">
        <v>202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253</v>
      </c>
      <c r="FZ267" s="2" t="s">
        <v>235</v>
      </c>
      <c r="GA267" s="2" t="s">
        <v>202</v>
      </c>
      <c r="GB267" s="2" t="s">
        <v>202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253</v>
      </c>
      <c r="GL267" s="2" t="s">
        <v>235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253</v>
      </c>
      <c r="GX267" s="2" t="s">
        <v>235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212</v>
      </c>
      <c r="HJ267" s="2" t="s">
        <v>235</v>
      </c>
      <c r="HK267" s="2" t="s">
        <v>2623</v>
      </c>
      <c r="HL267" s="2" t="s">
        <v>537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253</v>
      </c>
      <c r="HV267" s="2" t="s">
        <v>235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253</v>
      </c>
      <c r="IH267" s="2" t="s">
        <v>235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212</v>
      </c>
      <c r="IT267" s="2" t="s">
        <v>235</v>
      </c>
      <c r="IU267" s="2" t="s">
        <v>804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253</v>
      </c>
      <c r="JF267" s="2" t="s">
        <v>235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242</v>
      </c>
      <c r="JR267" s="2" t="s">
        <v>235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202</v>
      </c>
      <c r="KD267" s="2" t="s">
        <v>202</v>
      </c>
      <c r="KE267" s="2" t="s">
        <v>202</v>
      </c>
      <c r="KF267" s="2" t="s">
        <v>202</v>
      </c>
      <c r="KG267" s="2" t="s">
        <v>202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235</v>
      </c>
      <c r="KQ267" s="2" t="s">
        <v>733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253</v>
      </c>
      <c r="LB267" s="2" t="s">
        <v>235</v>
      </c>
      <c r="LC267" s="2" t="s">
        <v>202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253</v>
      </c>
      <c r="LN267" s="2" t="s">
        <v>235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231</v>
      </c>
      <c r="LZ267" s="2" t="s">
        <v>235</v>
      </c>
      <c r="MA267" s="2" t="s">
        <v>202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253</v>
      </c>
      <c r="ML267" s="2" t="s">
        <v>235</v>
      </c>
      <c r="MM267" s="2" t="s">
        <v>202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253</v>
      </c>
      <c r="MX267" s="2" t="s">
        <v>235</v>
      </c>
      <c r="MY267" s="2" t="s">
        <v>202</v>
      </c>
      <c r="MZ267" s="2" t="s">
        <v>202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212</v>
      </c>
      <c r="NJ267" s="2" t="s">
        <v>235</v>
      </c>
      <c r="NK267" s="2" t="s">
        <v>1991</v>
      </c>
      <c r="NL267" s="2" t="s">
        <v>1120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253</v>
      </c>
      <c r="NV267" s="2" t="s">
        <v>235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253</v>
      </c>
      <c r="OH267" s="2" t="s">
        <v>235</v>
      </c>
      <c r="OI267" s="2" t="s">
        <v>202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202</v>
      </c>
      <c r="OT267" s="2" t="s">
        <v>202</v>
      </c>
      <c r="OU267" s="2" t="s">
        <v>202</v>
      </c>
      <c r="OV267" s="2" t="s">
        <v>202</v>
      </c>
      <c r="OW267" s="2" t="s">
        <v>202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242</v>
      </c>
      <c r="PF267" s="2" t="s">
        <v>235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253</v>
      </c>
      <c r="PR267" s="2" t="s">
        <v>235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253</v>
      </c>
      <c r="QP267" s="2" t="s">
        <v>235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2794</v>
      </c>
      <c r="B268" s="2" t="s">
        <v>191</v>
      </c>
      <c r="C268" s="2" t="s">
        <v>2795</v>
      </c>
      <c r="D268" s="2" t="s">
        <v>193</v>
      </c>
      <c r="E268" s="2" t="s">
        <v>1346</v>
      </c>
      <c r="F268" s="2" t="s">
        <v>2796</v>
      </c>
      <c r="G268" s="2" t="s">
        <v>2796</v>
      </c>
      <c r="H268" s="2" t="s">
        <v>2796</v>
      </c>
      <c r="I268" s="2" t="s">
        <v>2797</v>
      </c>
      <c r="J268" s="2" t="s">
        <v>2798</v>
      </c>
      <c r="K268" s="2" t="s">
        <v>1308</v>
      </c>
      <c r="L268" s="3">
        <v>72.79</v>
      </c>
      <c r="M268" s="3">
        <v>76.43</v>
      </c>
      <c r="N268" s="3">
        <v>154.99</v>
      </c>
      <c r="O268" s="2" t="s">
        <v>199</v>
      </c>
      <c r="P268" s="2" t="s">
        <v>200</v>
      </c>
      <c r="Q268" s="2" t="s">
        <v>201</v>
      </c>
      <c r="R268" s="2" t="s">
        <v>202</v>
      </c>
      <c r="S268" s="2" t="s">
        <v>2799</v>
      </c>
      <c r="T268" s="2" t="s">
        <v>202</v>
      </c>
      <c r="U268" s="2" t="s">
        <v>202</v>
      </c>
      <c r="V268" s="2" t="s">
        <v>701</v>
      </c>
      <c r="W268" s="2" t="s">
        <v>703</v>
      </c>
      <c r="X268" s="2" t="s">
        <v>2800</v>
      </c>
      <c r="Y268" s="2" t="s">
        <v>2202</v>
      </c>
      <c r="Z268" s="4">
        <v>252</v>
      </c>
      <c r="AA268" s="4">
        <f>=ROUNDDOWN(16.8,0)</f>
      </c>
      <c r="AB268" s="5">
        <v>15</v>
      </c>
      <c r="AC268" s="2" t="s">
        <v>623</v>
      </c>
      <c r="AD268" s="4">
        <v>50</v>
      </c>
      <c r="AE268" s="4">
        <v>840</v>
      </c>
      <c r="AF268" s="6">
        <v>67</v>
      </c>
      <c r="AG268" s="6">
        <v>75</v>
      </c>
      <c r="AH268" s="7">
        <v>1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>
        <v>6</v>
      </c>
      <c r="AQ268" s="8">
        <v>448.12</v>
      </c>
      <c r="AR268" s="4">
        <v>10</v>
      </c>
      <c r="AS268" s="8">
        <v>805.8</v>
      </c>
      <c r="AT268" s="7">
        <v>-0.4</v>
      </c>
      <c r="AU268" s="7">
        <v>-0.4439</v>
      </c>
      <c r="AV268" s="4">
        <v>128</v>
      </c>
      <c r="AW268" s="8">
        <v>12648.82</v>
      </c>
      <c r="AX268" s="4">
        <v>28</v>
      </c>
      <c r="AY268" s="8">
        <v>2488.64</v>
      </c>
      <c r="AZ268" s="7">
        <v>3.5714</v>
      </c>
      <c r="BA268" s="7">
        <v>4.0826</v>
      </c>
      <c r="BB268" s="7">
        <v>0.0354</v>
      </c>
      <c r="BC268" s="4">
        <v>128</v>
      </c>
      <c r="BD268" s="8">
        <v>12648.82</v>
      </c>
      <c r="BE268" s="4">
        <v>28</v>
      </c>
      <c r="BF268" s="8">
        <v>2488.64</v>
      </c>
      <c r="BG268" s="7">
        <v>3.5714</v>
      </c>
      <c r="BH268" s="7">
        <v>4.0826</v>
      </c>
      <c r="BI268" s="7">
        <v>1</v>
      </c>
      <c r="BJ268" s="4">
        <v>6</v>
      </c>
      <c r="BK268" s="8">
        <v>448.12</v>
      </c>
      <c r="BL268" s="2" t="s">
        <v>2801</v>
      </c>
      <c r="BM268" s="7">
        <v>1</v>
      </c>
      <c r="BN268" s="7">
        <v>1</v>
      </c>
      <c r="BO268" s="4">
        <v>2</v>
      </c>
      <c r="BP268" s="8">
        <v>155.88</v>
      </c>
      <c r="BQ268" s="4">
        <v>2</v>
      </c>
      <c r="BR268" s="8">
        <v>155.88</v>
      </c>
      <c r="BS268" s="7"/>
      <c r="BT268" s="7"/>
      <c r="BU268" s="2" t="s">
        <v>212</v>
      </c>
      <c r="BV268" s="2" t="s">
        <v>199</v>
      </c>
      <c r="BW268" s="2" t="s">
        <v>202</v>
      </c>
      <c r="BX268" s="2" t="s">
        <v>2117</v>
      </c>
      <c r="BY268" s="2" t="s">
        <v>214</v>
      </c>
      <c r="BZ268" s="2" t="s">
        <v>202</v>
      </c>
      <c r="CA268" s="4">
        <v>3</v>
      </c>
      <c r="CB268" s="8">
        <v>218.37</v>
      </c>
      <c r="CC268" s="4">
        <v>2</v>
      </c>
      <c r="CD268" s="8">
        <v>145.58</v>
      </c>
      <c r="CE268" s="7">
        <v>0.5</v>
      </c>
      <c r="CF268" s="7">
        <v>0.5</v>
      </c>
      <c r="CG268" s="2" t="s">
        <v>212</v>
      </c>
      <c r="CH268" s="2" t="s">
        <v>199</v>
      </c>
      <c r="CI268" s="2" t="s">
        <v>2802</v>
      </c>
      <c r="CJ268" s="2" t="s">
        <v>470</v>
      </c>
      <c r="CK268" s="2" t="s">
        <v>509</v>
      </c>
      <c r="CL268" s="2" t="s">
        <v>202</v>
      </c>
      <c r="CM268" s="4"/>
      <c r="CN268" s="8"/>
      <c r="CO268" s="4">
        <v>2</v>
      </c>
      <c r="CP268" s="8">
        <v>174.34</v>
      </c>
      <c r="CQ268" s="7">
        <v>-1</v>
      </c>
      <c r="CR268" s="7">
        <v>-1</v>
      </c>
      <c r="CS268" s="2" t="s">
        <v>212</v>
      </c>
      <c r="CT268" s="2" t="s">
        <v>199</v>
      </c>
      <c r="CU268" s="2" t="s">
        <v>498</v>
      </c>
      <c r="CV268" s="2" t="s">
        <v>735</v>
      </c>
      <c r="CW268" s="2" t="s">
        <v>214</v>
      </c>
      <c r="CX268" s="2" t="s">
        <v>202</v>
      </c>
      <c r="CY268" s="4">
        <v>1</v>
      </c>
      <c r="CZ268" s="8">
        <v>73.87</v>
      </c>
      <c r="DA268" s="4"/>
      <c r="DB268" s="8"/>
      <c r="DC268" s="7"/>
      <c r="DD268" s="7"/>
      <c r="DE268" s="2" t="s">
        <v>212</v>
      </c>
      <c r="DF268" s="2" t="s">
        <v>199</v>
      </c>
      <c r="DG268" s="2" t="s">
        <v>2803</v>
      </c>
      <c r="DH268" s="2" t="s">
        <v>2804</v>
      </c>
      <c r="DI268" s="2" t="s">
        <v>214</v>
      </c>
      <c r="DJ268" s="2" t="s">
        <v>202</v>
      </c>
      <c r="DK268" s="4"/>
      <c r="DL268" s="8"/>
      <c r="DM268" s="4">
        <v>2</v>
      </c>
      <c r="DN268" s="8">
        <v>169.5</v>
      </c>
      <c r="DO268" s="7">
        <v>-1</v>
      </c>
      <c r="DP268" s="7">
        <v>-1</v>
      </c>
      <c r="DQ268" s="2" t="s">
        <v>212</v>
      </c>
      <c r="DR268" s="2" t="s">
        <v>199</v>
      </c>
      <c r="DS268" s="2" t="s">
        <v>2368</v>
      </c>
      <c r="DT268" s="2" t="s">
        <v>2299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199</v>
      </c>
      <c r="EE268" s="2" t="s">
        <v>2119</v>
      </c>
      <c r="EF268" s="2" t="s">
        <v>2805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199</v>
      </c>
      <c r="EQ268" s="2" t="s">
        <v>2806</v>
      </c>
      <c r="ER268" s="2" t="s">
        <v>2303</v>
      </c>
      <c r="ES268" s="2" t="s">
        <v>214</v>
      </c>
      <c r="ET268" s="2" t="s">
        <v>202</v>
      </c>
      <c r="EU268" s="4"/>
      <c r="EV268" s="8"/>
      <c r="EW268" s="4">
        <v>1</v>
      </c>
      <c r="EX268" s="8">
        <v>80.25</v>
      </c>
      <c r="EY268" s="7">
        <v>-1</v>
      </c>
      <c r="EZ268" s="7">
        <v>-1</v>
      </c>
      <c r="FA268" s="2" t="s">
        <v>212</v>
      </c>
      <c r="FB268" s="2" t="s">
        <v>199</v>
      </c>
      <c r="FC268" s="2" t="s">
        <v>578</v>
      </c>
      <c r="FD268" s="2" t="s">
        <v>2807</v>
      </c>
      <c r="FE268" s="2" t="s">
        <v>214</v>
      </c>
      <c r="FF268" s="2" t="s">
        <v>202</v>
      </c>
      <c r="FG268" s="4"/>
      <c r="FH268" s="8"/>
      <c r="FI268" s="4">
        <v>1</v>
      </c>
      <c r="FJ268" s="8">
        <v>80.25</v>
      </c>
      <c r="FK268" s="7">
        <v>-1</v>
      </c>
      <c r="FL268" s="7">
        <v>-1</v>
      </c>
      <c r="FM268" s="2" t="s">
        <v>212</v>
      </c>
      <c r="FN268" s="2" t="s">
        <v>199</v>
      </c>
      <c r="FO268" s="2" t="s">
        <v>296</v>
      </c>
      <c r="FP268" s="2" t="s">
        <v>444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253</v>
      </c>
      <c r="FZ268" s="2" t="s">
        <v>199</v>
      </c>
      <c r="GA268" s="2" t="s">
        <v>202</v>
      </c>
      <c r="GB268" s="2" t="s">
        <v>202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212</v>
      </c>
      <c r="GL268" s="2" t="s">
        <v>199</v>
      </c>
      <c r="GM268" s="2" t="s">
        <v>638</v>
      </c>
      <c r="GN268" s="2" t="s">
        <v>608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199</v>
      </c>
      <c r="GY268" s="2" t="s">
        <v>2808</v>
      </c>
      <c r="GZ268" s="2" t="s">
        <v>2013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212</v>
      </c>
      <c r="HJ268" s="2" t="s">
        <v>199</v>
      </c>
      <c r="HK268" s="2" t="s">
        <v>678</v>
      </c>
      <c r="HL268" s="2" t="s">
        <v>2719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242</v>
      </c>
      <c r="HV268" s="2" t="s">
        <v>199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199</v>
      </c>
      <c r="II268" s="2" t="s">
        <v>238</v>
      </c>
      <c r="IJ268" s="2" t="s">
        <v>202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212</v>
      </c>
      <c r="IT268" s="2" t="s">
        <v>199</v>
      </c>
      <c r="IU268" s="2" t="s">
        <v>957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199</v>
      </c>
      <c r="JG268" s="2" t="s">
        <v>898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231</v>
      </c>
      <c r="JR268" s="2" t="s">
        <v>199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212</v>
      </c>
      <c r="KD268" s="2" t="s">
        <v>199</v>
      </c>
      <c r="KE268" s="2" t="s">
        <v>1707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212</v>
      </c>
      <c r="KP268" s="2" t="s">
        <v>235</v>
      </c>
      <c r="KQ268" s="2" t="s">
        <v>541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242</v>
      </c>
      <c r="LB268" s="2" t="s">
        <v>199</v>
      </c>
      <c r="LC268" s="2" t="s">
        <v>202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212</v>
      </c>
      <c r="LN268" s="2" t="s">
        <v>199</v>
      </c>
      <c r="LO268" s="2" t="s">
        <v>1017</v>
      </c>
      <c r="LP268" s="2" t="s">
        <v>2526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231</v>
      </c>
      <c r="LZ268" s="2" t="s">
        <v>199</v>
      </c>
      <c r="MA268" s="2" t="s">
        <v>202</v>
      </c>
      <c r="MB268" s="2" t="s">
        <v>202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253</v>
      </c>
      <c r="ML268" s="2" t="s">
        <v>199</v>
      </c>
      <c r="MM268" s="2" t="s">
        <v>202</v>
      </c>
      <c r="MN268" s="2" t="s">
        <v>202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242</v>
      </c>
      <c r="MX268" s="2" t="s">
        <v>199</v>
      </c>
      <c r="MY268" s="2" t="s">
        <v>202</v>
      </c>
      <c r="MZ268" s="2" t="s">
        <v>202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212</v>
      </c>
      <c r="NJ268" s="2" t="s">
        <v>250</v>
      </c>
      <c r="NK268" s="2" t="s">
        <v>1529</v>
      </c>
      <c r="NL268" s="2" t="s">
        <v>2809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202</v>
      </c>
      <c r="NV268" s="2" t="s">
        <v>202</v>
      </c>
      <c r="NW268" s="2" t="s">
        <v>202</v>
      </c>
      <c r="NX268" s="2" t="s">
        <v>202</v>
      </c>
      <c r="NY268" s="2" t="s">
        <v>202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253</v>
      </c>
      <c r="OH268" s="2" t="s">
        <v>199</v>
      </c>
      <c r="OI268" s="2" t="s">
        <v>202</v>
      </c>
      <c r="OJ268" s="2" t="s">
        <v>202</v>
      </c>
      <c r="OK268" s="2" t="s">
        <v>214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199</v>
      </c>
      <c r="OU268" s="2" t="s">
        <v>1707</v>
      </c>
      <c r="OV268" s="2" t="s">
        <v>202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202</v>
      </c>
      <c r="PF268" s="2" t="s">
        <v>202</v>
      </c>
      <c r="PG268" s="2" t="s">
        <v>202</v>
      </c>
      <c r="PH268" s="2" t="s">
        <v>202</v>
      </c>
      <c r="PI268" s="2" t="s">
        <v>202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212</v>
      </c>
      <c r="PR268" s="2" t="s">
        <v>235</v>
      </c>
      <c r="PS268" s="2" t="s">
        <v>1360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235</v>
      </c>
      <c r="QQ268" s="2" t="s">
        <v>325</v>
      </c>
      <c r="QR268" s="2" t="s">
        <v>1475</v>
      </c>
      <c r="QS268" s="2" t="s">
        <v>214</v>
      </c>
      <c r="QT268" s="2" t="s">
        <v>202</v>
      </c>
      <c r="QU268" s="4">
        <v>234</v>
      </c>
      <c r="QV268" s="4"/>
      <c r="QW268" s="4"/>
      <c r="QX268" s="4"/>
      <c r="QY268" s="4">
        <v>18</v>
      </c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>
        <v>50</v>
      </c>
      <c r="SK268" s="4"/>
      <c r="SL268" s="4"/>
      <c r="SM268" s="4"/>
      <c r="SN268" s="4"/>
      <c r="SO268" s="4"/>
      <c r="SP268" s="4"/>
      <c r="SQ268" s="4"/>
      <c r="SR268" s="4"/>
      <c r="SS268" s="4">
        <v>200</v>
      </c>
      <c r="ST268" s="4">
        <v>80</v>
      </c>
      <c r="SU268" s="4"/>
      <c r="SV268" s="4"/>
      <c r="SW268" s="4"/>
      <c r="SX268" s="4"/>
      <c r="SY268" s="4"/>
      <c r="SZ268" s="4"/>
      <c r="TA268" s="4"/>
      <c r="TB268" s="4"/>
      <c r="TC268" s="4">
        <v>280</v>
      </c>
      <c r="TD268" s="4">
        <v>150</v>
      </c>
      <c r="TE268" s="4"/>
      <c r="TF268" s="4"/>
      <c r="TG268" s="4"/>
      <c r="TH268" s="4">
        <v>30</v>
      </c>
      <c r="TI268" s="4"/>
      <c r="TJ268" s="4">
        <v>50</v>
      </c>
      <c r="TK268" s="4"/>
      <c r="TL268" s="4"/>
      <c r="TM268" s="4"/>
    </row>
    <row r="269">
      <c r="A269" s="2" t="s">
        <v>2810</v>
      </c>
      <c r="B269" s="2" t="s">
        <v>191</v>
      </c>
      <c r="C269" s="2" t="s">
        <v>2795</v>
      </c>
      <c r="D269" s="2" t="s">
        <v>193</v>
      </c>
      <c r="E269" s="2" t="s">
        <v>1346</v>
      </c>
      <c r="F269" s="2" t="s">
        <v>2796</v>
      </c>
      <c r="G269" s="2" t="s">
        <v>2796</v>
      </c>
      <c r="H269" s="2" t="s">
        <v>2796</v>
      </c>
      <c r="I269" s="2" t="s">
        <v>2797</v>
      </c>
      <c r="J269" s="2" t="s">
        <v>2811</v>
      </c>
      <c r="K269" s="2" t="s">
        <v>1308</v>
      </c>
      <c r="L269" s="3">
        <v>83.19</v>
      </c>
      <c r="M269" s="3">
        <v>87.35</v>
      </c>
      <c r="N269" s="3">
        <v>179.99</v>
      </c>
      <c r="O269" s="2" t="s">
        <v>199</v>
      </c>
      <c r="P269" s="2" t="s">
        <v>200</v>
      </c>
      <c r="Q269" s="2" t="s">
        <v>201</v>
      </c>
      <c r="R269" s="2" t="s">
        <v>202</v>
      </c>
      <c r="S269" s="2" t="s">
        <v>2799</v>
      </c>
      <c r="T269" s="2" t="s">
        <v>202</v>
      </c>
      <c r="U269" s="2" t="s">
        <v>202</v>
      </c>
      <c r="V269" s="2" t="s">
        <v>701</v>
      </c>
      <c r="W269" s="2" t="s">
        <v>703</v>
      </c>
      <c r="X269" s="2" t="s">
        <v>2800</v>
      </c>
      <c r="Y269" s="2" t="s">
        <v>2202</v>
      </c>
      <c r="Z269" s="4">
        <v>126</v>
      </c>
      <c r="AA269" s="4">
        <f>=ROUNDDOWN(14,0)</f>
      </c>
      <c r="AB269" s="5">
        <v>9</v>
      </c>
      <c r="AC269" s="2" t="s">
        <v>2812</v>
      </c>
      <c r="AD269" s="4">
        <v>80</v>
      </c>
      <c r="AE269" s="4">
        <v>510</v>
      </c>
      <c r="AF269" s="6">
        <v>67</v>
      </c>
      <c r="AG269" s="6">
        <v>75</v>
      </c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2</v>
      </c>
      <c r="AQ269" s="8">
        <v>162.38</v>
      </c>
      <c r="AR269" s="4">
        <v>7</v>
      </c>
      <c r="AS269" s="8">
        <v>615.22</v>
      </c>
      <c r="AT269" s="7">
        <v>-0.7143</v>
      </c>
      <c r="AU269" s="7">
        <v>-0.7361</v>
      </c>
      <c r="AV269" s="4" t="s">
        <v>202</v>
      </c>
      <c r="AW269" s="8" t="s">
        <v>202</v>
      </c>
      <c r="AX269" s="4" t="s">
        <v>202</v>
      </c>
      <c r="AY269" s="8" t="s">
        <v>202</v>
      </c>
      <c r="AZ269" s="7" t="s">
        <v>202</v>
      </c>
      <c r="BA269" s="7" t="s">
        <v>202</v>
      </c>
      <c r="BB269" s="7">
        <v>0.0128</v>
      </c>
      <c r="BC269" s="4" t="s">
        <v>202</v>
      </c>
      <c r="BD269" s="8" t="s">
        <v>202</v>
      </c>
      <c r="BE269" s="4" t="s">
        <v>202</v>
      </c>
      <c r="BF269" s="8" t="s">
        <v>202</v>
      </c>
      <c r="BG269" s="7" t="s">
        <v>202</v>
      </c>
      <c r="BH269" s="7" t="s">
        <v>202</v>
      </c>
      <c r="BI269" s="7" t="s">
        <v>202</v>
      </c>
      <c r="BJ269" s="4">
        <v>2</v>
      </c>
      <c r="BK269" s="8">
        <v>162.38</v>
      </c>
      <c r="BL269" s="2" t="s">
        <v>2813</v>
      </c>
      <c r="BM269" s="7">
        <v>1</v>
      </c>
      <c r="BN269" s="7">
        <v>1</v>
      </c>
      <c r="BO269" s="4">
        <v>1</v>
      </c>
      <c r="BP269" s="8">
        <v>89.93</v>
      </c>
      <c r="BQ269" s="4">
        <v>1</v>
      </c>
      <c r="BR269" s="8">
        <v>89.93</v>
      </c>
      <c r="BS269" s="7"/>
      <c r="BT269" s="7"/>
      <c r="BU269" s="2" t="s">
        <v>212</v>
      </c>
      <c r="BV269" s="2" t="s">
        <v>199</v>
      </c>
      <c r="BW269" s="2" t="s">
        <v>202</v>
      </c>
      <c r="BX269" s="2" t="s">
        <v>2117</v>
      </c>
      <c r="BY269" s="2" t="s">
        <v>214</v>
      </c>
      <c r="BZ269" s="2" t="s">
        <v>202</v>
      </c>
      <c r="CA269" s="4"/>
      <c r="CB269" s="8"/>
      <c r="CC269" s="4">
        <v>3</v>
      </c>
      <c r="CD269" s="8">
        <v>249.57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2802</v>
      </c>
      <c r="CJ269" s="2" t="s">
        <v>451</v>
      </c>
      <c r="CK269" s="2" t="s">
        <v>509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199</v>
      </c>
      <c r="CU269" s="2" t="s">
        <v>496</v>
      </c>
      <c r="CV269" s="2" t="s">
        <v>1106</v>
      </c>
      <c r="CW269" s="2" t="s">
        <v>214</v>
      </c>
      <c r="CX269" s="2" t="s">
        <v>202</v>
      </c>
      <c r="CY269" s="4">
        <v>1</v>
      </c>
      <c r="CZ269" s="8">
        <v>72.45</v>
      </c>
      <c r="DA269" s="4"/>
      <c r="DB269" s="8"/>
      <c r="DC269" s="7"/>
      <c r="DD269" s="7"/>
      <c r="DE269" s="2" t="s">
        <v>212</v>
      </c>
      <c r="DF269" s="2" t="s">
        <v>199</v>
      </c>
      <c r="DG269" s="2" t="s">
        <v>2803</v>
      </c>
      <c r="DH269" s="2" t="s">
        <v>2129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2368</v>
      </c>
      <c r="DT269" s="2" t="s">
        <v>604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2119</v>
      </c>
      <c r="EF269" s="2" t="s">
        <v>2814</v>
      </c>
      <c r="EG269" s="2" t="s">
        <v>214</v>
      </c>
      <c r="EH269" s="2" t="s">
        <v>202</v>
      </c>
      <c r="EI269" s="4"/>
      <c r="EJ269" s="8"/>
      <c r="EK269" s="4">
        <v>1</v>
      </c>
      <c r="EL269" s="8">
        <v>92.28</v>
      </c>
      <c r="EM269" s="7">
        <v>-1</v>
      </c>
      <c r="EN269" s="7">
        <v>-1</v>
      </c>
      <c r="EO269" s="2" t="s">
        <v>212</v>
      </c>
      <c r="EP269" s="2" t="s">
        <v>199</v>
      </c>
      <c r="EQ269" s="2" t="s">
        <v>2806</v>
      </c>
      <c r="ER269" s="2" t="s">
        <v>284</v>
      </c>
      <c r="ES269" s="2" t="s">
        <v>214</v>
      </c>
      <c r="ET269" s="2" t="s">
        <v>202</v>
      </c>
      <c r="EU269" s="4"/>
      <c r="EV269" s="8"/>
      <c r="EW269" s="4">
        <v>1</v>
      </c>
      <c r="EX269" s="8">
        <v>91.72</v>
      </c>
      <c r="EY269" s="7">
        <v>-1</v>
      </c>
      <c r="EZ269" s="7">
        <v>-1</v>
      </c>
      <c r="FA269" s="2" t="s">
        <v>212</v>
      </c>
      <c r="FB269" s="2" t="s">
        <v>199</v>
      </c>
      <c r="FC269" s="2" t="s">
        <v>578</v>
      </c>
      <c r="FD269" s="2" t="s">
        <v>2154</v>
      </c>
      <c r="FE269" s="2" t="s">
        <v>214</v>
      </c>
      <c r="FF269" s="2" t="s">
        <v>202</v>
      </c>
      <c r="FG269" s="4"/>
      <c r="FH269" s="8"/>
      <c r="FI269" s="4">
        <v>1</v>
      </c>
      <c r="FJ269" s="8">
        <v>91.72</v>
      </c>
      <c r="FK269" s="7">
        <v>-1</v>
      </c>
      <c r="FL269" s="7">
        <v>-1</v>
      </c>
      <c r="FM269" s="2" t="s">
        <v>212</v>
      </c>
      <c r="FN269" s="2" t="s">
        <v>199</v>
      </c>
      <c r="FO269" s="2" t="s">
        <v>296</v>
      </c>
      <c r="FP269" s="2" t="s">
        <v>1424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253</v>
      </c>
      <c r="FZ269" s="2" t="s">
        <v>199</v>
      </c>
      <c r="GA269" s="2" t="s">
        <v>202</v>
      </c>
      <c r="GB269" s="2" t="s">
        <v>202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212</v>
      </c>
      <c r="GL269" s="2" t="s">
        <v>199</v>
      </c>
      <c r="GM269" s="2" t="s">
        <v>638</v>
      </c>
      <c r="GN269" s="2" t="s">
        <v>1061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1055</v>
      </c>
      <c r="GX269" s="2" t="s">
        <v>235</v>
      </c>
      <c r="GY269" s="2" t="s">
        <v>2808</v>
      </c>
      <c r="GZ269" s="2" t="s">
        <v>2046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212</v>
      </c>
      <c r="HJ269" s="2" t="s">
        <v>199</v>
      </c>
      <c r="HK269" s="2" t="s">
        <v>678</v>
      </c>
      <c r="HL269" s="2" t="s">
        <v>2807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242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238</v>
      </c>
      <c r="IJ269" s="2" t="s">
        <v>202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212</v>
      </c>
      <c r="IT269" s="2" t="s">
        <v>199</v>
      </c>
      <c r="IU269" s="2" t="s">
        <v>957</v>
      </c>
      <c r="IV269" s="2" t="s">
        <v>1700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212</v>
      </c>
      <c r="JF269" s="2" t="s">
        <v>199</v>
      </c>
      <c r="JG269" s="2" t="s">
        <v>898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231</v>
      </c>
      <c r="JR269" s="2" t="s">
        <v>199</v>
      </c>
      <c r="JS269" s="2" t="s">
        <v>202</v>
      </c>
      <c r="JT269" s="2" t="s">
        <v>202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212</v>
      </c>
      <c r="KD269" s="2" t="s">
        <v>199</v>
      </c>
      <c r="KE269" s="2" t="s">
        <v>1707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212</v>
      </c>
      <c r="KP269" s="2" t="s">
        <v>235</v>
      </c>
      <c r="KQ269" s="2" t="s">
        <v>541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242</v>
      </c>
      <c r="LB269" s="2" t="s">
        <v>199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212</v>
      </c>
      <c r="LN269" s="2" t="s">
        <v>199</v>
      </c>
      <c r="LO269" s="2" t="s">
        <v>1017</v>
      </c>
      <c r="LP269" s="2" t="s">
        <v>2815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231</v>
      </c>
      <c r="LZ269" s="2" t="s">
        <v>199</v>
      </c>
      <c r="MA269" s="2" t="s">
        <v>202</v>
      </c>
      <c r="MB269" s="2" t="s">
        <v>202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253</v>
      </c>
      <c r="ML269" s="2" t="s">
        <v>199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242</v>
      </c>
      <c r="MX269" s="2" t="s">
        <v>199</v>
      </c>
      <c r="MY269" s="2" t="s">
        <v>202</v>
      </c>
      <c r="MZ269" s="2" t="s">
        <v>202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212</v>
      </c>
      <c r="NJ269" s="2" t="s">
        <v>250</v>
      </c>
      <c r="NK269" s="2" t="s">
        <v>1529</v>
      </c>
      <c r="NL269" s="2" t="s">
        <v>1530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202</v>
      </c>
      <c r="NV269" s="2" t="s">
        <v>202</v>
      </c>
      <c r="NW269" s="2" t="s">
        <v>202</v>
      </c>
      <c r="NX269" s="2" t="s">
        <v>202</v>
      </c>
      <c r="NY269" s="2" t="s">
        <v>202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253</v>
      </c>
      <c r="OH269" s="2" t="s">
        <v>199</v>
      </c>
      <c r="OI269" s="2" t="s">
        <v>202</v>
      </c>
      <c r="OJ269" s="2" t="s">
        <v>202</v>
      </c>
      <c r="OK269" s="2" t="s">
        <v>214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199</v>
      </c>
      <c r="OU269" s="2" t="s">
        <v>1707</v>
      </c>
      <c r="OV269" s="2" t="s">
        <v>202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202</v>
      </c>
      <c r="PF269" s="2" t="s">
        <v>202</v>
      </c>
      <c r="PG269" s="2" t="s">
        <v>202</v>
      </c>
      <c r="PH269" s="2" t="s">
        <v>202</v>
      </c>
      <c r="PI269" s="2" t="s">
        <v>202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212</v>
      </c>
      <c r="PR269" s="2" t="s">
        <v>235</v>
      </c>
      <c r="PS269" s="2" t="s">
        <v>1360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212</v>
      </c>
      <c r="QP269" s="2" t="s">
        <v>235</v>
      </c>
      <c r="QQ269" s="2" t="s">
        <v>325</v>
      </c>
      <c r="QR269" s="2" t="s">
        <v>1061</v>
      </c>
      <c r="QS269" s="2" t="s">
        <v>214</v>
      </c>
      <c r="QT269" s="2" t="s">
        <v>202</v>
      </c>
      <c r="QU269" s="4">
        <v>100</v>
      </c>
      <c r="QV269" s="4"/>
      <c r="QW269" s="4"/>
      <c r="QX269" s="4"/>
      <c r="QY269" s="4">
        <v>26</v>
      </c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>
        <v>80</v>
      </c>
      <c r="RR269" s="4"/>
      <c r="RS269" s="4"/>
      <c r="RT269" s="4"/>
      <c r="RU269" s="4"/>
      <c r="RV269" s="4"/>
      <c r="RW269" s="4"/>
      <c r="RX269" s="4"/>
      <c r="RY269" s="4">
        <v>30</v>
      </c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>
        <v>70</v>
      </c>
      <c r="SK269" s="4"/>
      <c r="SL269" s="4"/>
      <c r="SM269" s="4"/>
      <c r="SN269" s="4"/>
      <c r="SO269" s="4"/>
      <c r="SP269" s="4"/>
      <c r="SQ269" s="4"/>
      <c r="SR269" s="4"/>
      <c r="SS269" s="4"/>
      <c r="ST269" s="4">
        <v>30</v>
      </c>
      <c r="SU269" s="4"/>
      <c r="SV269" s="4"/>
      <c r="SW269" s="4"/>
      <c r="SX269" s="4"/>
      <c r="SY269" s="4"/>
      <c r="SZ269" s="4"/>
      <c r="TA269" s="4"/>
      <c r="TB269" s="4"/>
      <c r="TC269" s="4">
        <v>130</v>
      </c>
      <c r="TD269" s="4">
        <v>30</v>
      </c>
      <c r="TE269" s="4"/>
      <c r="TF269" s="4"/>
      <c r="TG269" s="4"/>
      <c r="TH269" s="4">
        <v>60</v>
      </c>
      <c r="TI269" s="4"/>
      <c r="TJ269" s="4">
        <v>80</v>
      </c>
      <c r="TK269" s="4"/>
      <c r="TL269" s="4"/>
      <c r="TM269" s="4"/>
    </row>
    <row r="270">
      <c r="A270" s="2" t="s">
        <v>2816</v>
      </c>
      <c r="B270" s="2" t="s">
        <v>191</v>
      </c>
      <c r="C270" s="2" t="s">
        <v>2795</v>
      </c>
      <c r="D270" s="2" t="s">
        <v>193</v>
      </c>
      <c r="E270" s="2" t="s">
        <v>1346</v>
      </c>
      <c r="F270" s="2" t="s">
        <v>2796</v>
      </c>
      <c r="G270" s="2" t="s">
        <v>2796</v>
      </c>
      <c r="H270" s="2" t="s">
        <v>2796</v>
      </c>
      <c r="I270" s="2" t="s">
        <v>2797</v>
      </c>
      <c r="J270" s="2" t="s">
        <v>2817</v>
      </c>
      <c r="K270" s="2" t="s">
        <v>1308</v>
      </c>
      <c r="L270" s="3">
        <v>88.39</v>
      </c>
      <c r="M270" s="3">
        <v>92.81</v>
      </c>
      <c r="N270" s="3">
        <v>189.99</v>
      </c>
      <c r="O270" s="2" t="s">
        <v>199</v>
      </c>
      <c r="P270" s="2" t="s">
        <v>200</v>
      </c>
      <c r="Q270" s="2" t="s">
        <v>201</v>
      </c>
      <c r="R270" s="2" t="s">
        <v>202</v>
      </c>
      <c r="S270" s="2" t="s">
        <v>2799</v>
      </c>
      <c r="T270" s="2" t="s">
        <v>202</v>
      </c>
      <c r="U270" s="2" t="s">
        <v>202</v>
      </c>
      <c r="V270" s="2" t="s">
        <v>701</v>
      </c>
      <c r="W270" s="2" t="s">
        <v>703</v>
      </c>
      <c r="X270" s="2" t="s">
        <v>2800</v>
      </c>
      <c r="Y270" s="2" t="s">
        <v>2202</v>
      </c>
      <c r="Z270" s="4">
        <v>223</v>
      </c>
      <c r="AA270" s="4">
        <f>=ROUNDDOWN(7.43333333333333,0)</f>
      </c>
      <c r="AB270" s="5">
        <v>30</v>
      </c>
      <c r="AC270" s="2" t="s">
        <v>2812</v>
      </c>
      <c r="AD270" s="4">
        <v>304</v>
      </c>
      <c r="AE270" s="4">
        <v>1660</v>
      </c>
      <c r="AF270" s="6">
        <v>67</v>
      </c>
      <c r="AG270" s="6">
        <v>75</v>
      </c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71</v>
      </c>
      <c r="AQ270" s="8">
        <v>6799</v>
      </c>
      <c r="AR270" s="4">
        <v>11</v>
      </c>
      <c r="AS270" s="8">
        <v>1067.62</v>
      </c>
      <c r="AT270" s="7">
        <v>5.4545</v>
      </c>
      <c r="AU270" s="7">
        <v>5.3684</v>
      </c>
      <c r="AV270" s="4" t="s">
        <v>202</v>
      </c>
      <c r="AW270" s="8" t="s">
        <v>202</v>
      </c>
      <c r="AX270" s="4" t="s">
        <v>202</v>
      </c>
      <c r="AY270" s="8" t="s">
        <v>202</v>
      </c>
      <c r="AZ270" s="7" t="s">
        <v>202</v>
      </c>
      <c r="BA270" s="7" t="s">
        <v>202</v>
      </c>
      <c r="BB270" s="7">
        <v>0.5375</v>
      </c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 t="s">
        <v>202</v>
      </c>
      <c r="BJ270" s="4">
        <v>71</v>
      </c>
      <c r="BK270" s="8">
        <v>6799</v>
      </c>
      <c r="BL270" s="2" t="s">
        <v>2818</v>
      </c>
      <c r="BM270" s="7">
        <v>1</v>
      </c>
      <c r="BN270" s="7">
        <v>1</v>
      </c>
      <c r="BO270" s="4">
        <v>63</v>
      </c>
      <c r="BP270" s="8">
        <v>6042.96</v>
      </c>
      <c r="BQ270" s="4">
        <v>3</v>
      </c>
      <c r="BR270" s="8">
        <v>287.76</v>
      </c>
      <c r="BS270" s="7">
        <v>20</v>
      </c>
      <c r="BT270" s="7">
        <v>20</v>
      </c>
      <c r="BU270" s="2" t="s">
        <v>212</v>
      </c>
      <c r="BV270" s="2" t="s">
        <v>199</v>
      </c>
      <c r="BW270" s="2" t="s">
        <v>202</v>
      </c>
      <c r="BX270" s="2" t="s">
        <v>2117</v>
      </c>
      <c r="BY270" s="2" t="s">
        <v>214</v>
      </c>
      <c r="BZ270" s="2" t="s">
        <v>202</v>
      </c>
      <c r="CA270" s="4">
        <v>3</v>
      </c>
      <c r="CB270" s="8">
        <v>265.17</v>
      </c>
      <c r="CC270" s="4">
        <v>3</v>
      </c>
      <c r="CD270" s="8">
        <v>265.17</v>
      </c>
      <c r="CE270" s="7"/>
      <c r="CF270" s="7"/>
      <c r="CG270" s="2" t="s">
        <v>212</v>
      </c>
      <c r="CH270" s="2" t="s">
        <v>199</v>
      </c>
      <c r="CI270" s="2" t="s">
        <v>2802</v>
      </c>
      <c r="CJ270" s="2" t="s">
        <v>438</v>
      </c>
      <c r="CK270" s="2" t="s">
        <v>509</v>
      </c>
      <c r="CL270" s="2" t="s">
        <v>202</v>
      </c>
      <c r="CM270" s="4">
        <v>1</v>
      </c>
      <c r="CN270" s="8">
        <v>107.29</v>
      </c>
      <c r="CO270" s="4"/>
      <c r="CP270" s="8"/>
      <c r="CQ270" s="7"/>
      <c r="CR270" s="7"/>
      <c r="CS270" s="2" t="s">
        <v>212</v>
      </c>
      <c r="CT270" s="2" t="s">
        <v>199</v>
      </c>
      <c r="CU270" s="2" t="s">
        <v>498</v>
      </c>
      <c r="CV270" s="2" t="s">
        <v>1725</v>
      </c>
      <c r="CW270" s="2" t="s">
        <v>214</v>
      </c>
      <c r="CX270" s="2" t="s">
        <v>202</v>
      </c>
      <c r="CY270" s="4">
        <v>2</v>
      </c>
      <c r="CZ270" s="8">
        <v>181.82</v>
      </c>
      <c r="DA270" s="4"/>
      <c r="DB270" s="8"/>
      <c r="DC270" s="7"/>
      <c r="DD270" s="7"/>
      <c r="DE270" s="2" t="s">
        <v>212</v>
      </c>
      <c r="DF270" s="2" t="s">
        <v>199</v>
      </c>
      <c r="DG270" s="2" t="s">
        <v>2803</v>
      </c>
      <c r="DH270" s="2" t="s">
        <v>2299</v>
      </c>
      <c r="DI270" s="2" t="s">
        <v>214</v>
      </c>
      <c r="DJ270" s="2" t="s">
        <v>202</v>
      </c>
      <c r="DK270" s="4">
        <v>1</v>
      </c>
      <c r="DL270" s="8">
        <v>104.31</v>
      </c>
      <c r="DM270" s="4">
        <v>4</v>
      </c>
      <c r="DN270" s="8">
        <v>417.24</v>
      </c>
      <c r="DO270" s="7">
        <v>-0.75</v>
      </c>
      <c r="DP270" s="7">
        <v>-0.75</v>
      </c>
      <c r="DQ270" s="2" t="s">
        <v>212</v>
      </c>
      <c r="DR270" s="2" t="s">
        <v>199</v>
      </c>
      <c r="DS270" s="2" t="s">
        <v>2368</v>
      </c>
      <c r="DT270" s="2" t="s">
        <v>2819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199</v>
      </c>
      <c r="EE270" s="2" t="s">
        <v>2119</v>
      </c>
      <c r="EF270" s="2" t="s">
        <v>2118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199</v>
      </c>
      <c r="EQ270" s="2" t="s">
        <v>2806</v>
      </c>
      <c r="ER270" s="2" t="s">
        <v>2647</v>
      </c>
      <c r="ES270" s="2" t="s">
        <v>214</v>
      </c>
      <c r="ET270" s="2" t="s">
        <v>202</v>
      </c>
      <c r="EU270" s="4">
        <v>1</v>
      </c>
      <c r="EV270" s="8">
        <v>97.45</v>
      </c>
      <c r="EW270" s="4"/>
      <c r="EX270" s="8"/>
      <c r="EY270" s="7"/>
      <c r="EZ270" s="7"/>
      <c r="FA270" s="2" t="s">
        <v>212</v>
      </c>
      <c r="FB270" s="2" t="s">
        <v>199</v>
      </c>
      <c r="FC270" s="2" t="s">
        <v>578</v>
      </c>
      <c r="FD270" s="2" t="s">
        <v>2820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199</v>
      </c>
      <c r="FO270" s="2" t="s">
        <v>296</v>
      </c>
      <c r="FP270" s="2" t="s">
        <v>285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253</v>
      </c>
      <c r="FZ270" s="2" t="s">
        <v>199</v>
      </c>
      <c r="GA270" s="2" t="s">
        <v>202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>
        <v>1</v>
      </c>
      <c r="GH270" s="8">
        <v>97.45</v>
      </c>
      <c r="GI270" s="7">
        <v>-1</v>
      </c>
      <c r="GJ270" s="7">
        <v>-1</v>
      </c>
      <c r="GK270" s="2" t="s">
        <v>212</v>
      </c>
      <c r="GL270" s="2" t="s">
        <v>199</v>
      </c>
      <c r="GM270" s="2" t="s">
        <v>638</v>
      </c>
      <c r="GN270" s="2" t="s">
        <v>996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212</v>
      </c>
      <c r="GX270" s="2" t="s">
        <v>199</v>
      </c>
      <c r="GY270" s="2" t="s">
        <v>2808</v>
      </c>
      <c r="GZ270" s="2" t="s">
        <v>2821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212</v>
      </c>
      <c r="HJ270" s="2" t="s">
        <v>199</v>
      </c>
      <c r="HK270" s="2" t="s">
        <v>678</v>
      </c>
      <c r="HL270" s="2" t="s">
        <v>2822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242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212</v>
      </c>
      <c r="IH270" s="2" t="s">
        <v>199</v>
      </c>
      <c r="II270" s="2" t="s">
        <v>238</v>
      </c>
      <c r="IJ270" s="2" t="s">
        <v>269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212</v>
      </c>
      <c r="IT270" s="2" t="s">
        <v>199</v>
      </c>
      <c r="IU270" s="2" t="s">
        <v>957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212</v>
      </c>
      <c r="JF270" s="2" t="s">
        <v>199</v>
      </c>
      <c r="JG270" s="2" t="s">
        <v>898</v>
      </c>
      <c r="JH270" s="2" t="s">
        <v>1183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231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212</v>
      </c>
      <c r="KD270" s="2" t="s">
        <v>199</v>
      </c>
      <c r="KE270" s="2" t="s">
        <v>2024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212</v>
      </c>
      <c r="KP270" s="2" t="s">
        <v>235</v>
      </c>
      <c r="KQ270" s="2" t="s">
        <v>541</v>
      </c>
      <c r="KR270" s="2" t="s">
        <v>861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235</v>
      </c>
      <c r="LC270" s="2" t="s">
        <v>512</v>
      </c>
      <c r="LD270" s="2" t="s">
        <v>1154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212</v>
      </c>
      <c r="LN270" s="2" t="s">
        <v>199</v>
      </c>
      <c r="LO270" s="2" t="s">
        <v>1017</v>
      </c>
      <c r="LP270" s="2" t="s">
        <v>389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231</v>
      </c>
      <c r="LZ270" s="2" t="s">
        <v>199</v>
      </c>
      <c r="MA270" s="2" t="s">
        <v>202</v>
      </c>
      <c r="MB270" s="2" t="s">
        <v>202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253</v>
      </c>
      <c r="ML270" s="2" t="s">
        <v>199</v>
      </c>
      <c r="MM270" s="2" t="s">
        <v>202</v>
      </c>
      <c r="MN270" s="2" t="s">
        <v>202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242</v>
      </c>
      <c r="MX270" s="2" t="s">
        <v>199</v>
      </c>
      <c r="MY270" s="2" t="s">
        <v>202</v>
      </c>
      <c r="MZ270" s="2" t="s">
        <v>202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212</v>
      </c>
      <c r="NJ270" s="2" t="s">
        <v>250</v>
      </c>
      <c r="NK270" s="2" t="s">
        <v>1529</v>
      </c>
      <c r="NL270" s="2" t="s">
        <v>2823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202</v>
      </c>
      <c r="NW270" s="2" t="s">
        <v>202</v>
      </c>
      <c r="NX270" s="2" t="s">
        <v>202</v>
      </c>
      <c r="NY270" s="2" t="s">
        <v>202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253</v>
      </c>
      <c r="OH270" s="2" t="s">
        <v>199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199</v>
      </c>
      <c r="OU270" s="2" t="s">
        <v>2824</v>
      </c>
      <c r="OV270" s="2" t="s">
        <v>202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202</v>
      </c>
      <c r="PF270" s="2" t="s">
        <v>202</v>
      </c>
      <c r="PG270" s="2" t="s">
        <v>202</v>
      </c>
      <c r="PH270" s="2" t="s">
        <v>202</v>
      </c>
      <c r="PI270" s="2" t="s">
        <v>202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212</v>
      </c>
      <c r="PR270" s="2" t="s">
        <v>235</v>
      </c>
      <c r="PS270" s="2" t="s">
        <v>1360</v>
      </c>
      <c r="PT270" s="2" t="s">
        <v>855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212</v>
      </c>
      <c r="QP270" s="2" t="s">
        <v>235</v>
      </c>
      <c r="QQ270" s="2" t="s">
        <v>325</v>
      </c>
      <c r="QR270" s="2" t="s">
        <v>2825</v>
      </c>
      <c r="QS270" s="2" t="s">
        <v>214</v>
      </c>
      <c r="QT270" s="2" t="s">
        <v>202</v>
      </c>
      <c r="QU270" s="4">
        <v>223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>
        <v>304</v>
      </c>
      <c r="RR270" s="4"/>
      <c r="RS270" s="4">
        <v>46</v>
      </c>
      <c r="RT270" s="4"/>
      <c r="RU270" s="4"/>
      <c r="RV270" s="4"/>
      <c r="RW270" s="4"/>
      <c r="RX270" s="4"/>
      <c r="RY270" s="4">
        <v>100</v>
      </c>
      <c r="RZ270" s="4"/>
      <c r="SA270" s="4"/>
      <c r="SB270" s="4"/>
      <c r="SC270" s="4">
        <v>180</v>
      </c>
      <c r="SD270" s="4"/>
      <c r="SE270" s="4"/>
      <c r="SF270" s="4"/>
      <c r="SG270" s="4"/>
      <c r="SH270" s="4"/>
      <c r="SI270" s="4"/>
      <c r="SJ270" s="4">
        <v>40</v>
      </c>
      <c r="SK270" s="4"/>
      <c r="SL270" s="4"/>
      <c r="SM270" s="4"/>
      <c r="SN270" s="4"/>
      <c r="SO270" s="4"/>
      <c r="SP270" s="4"/>
      <c r="SQ270" s="4"/>
      <c r="SR270" s="4"/>
      <c r="SS270" s="4">
        <v>60</v>
      </c>
      <c r="ST270" s="4">
        <v>220</v>
      </c>
      <c r="SU270" s="4"/>
      <c r="SV270" s="4"/>
      <c r="SW270" s="4"/>
      <c r="SX270" s="4"/>
      <c r="SY270" s="4"/>
      <c r="SZ270" s="4"/>
      <c r="TA270" s="4"/>
      <c r="TB270" s="4"/>
      <c r="TC270" s="4">
        <v>280</v>
      </c>
      <c r="TD270" s="4">
        <v>100</v>
      </c>
      <c r="TE270" s="4"/>
      <c r="TF270" s="4"/>
      <c r="TG270" s="4"/>
      <c r="TH270" s="4">
        <v>300</v>
      </c>
      <c r="TI270" s="4"/>
      <c r="TJ270" s="4">
        <v>30</v>
      </c>
      <c r="TK270" s="4"/>
      <c r="TL270" s="4"/>
      <c r="TM270" s="4"/>
    </row>
    <row r="271">
      <c r="A271" s="2" t="s">
        <v>2826</v>
      </c>
      <c r="B271" s="2" t="s">
        <v>191</v>
      </c>
      <c r="C271" s="2" t="s">
        <v>2795</v>
      </c>
      <c r="D271" s="2" t="s">
        <v>193</v>
      </c>
      <c r="E271" s="2" t="s">
        <v>1346</v>
      </c>
      <c r="F271" s="2" t="s">
        <v>2796</v>
      </c>
      <c r="G271" s="2" t="s">
        <v>2796</v>
      </c>
      <c r="H271" s="2" t="s">
        <v>2796</v>
      </c>
      <c r="I271" s="2" t="s">
        <v>2797</v>
      </c>
      <c r="J271" s="2" t="s">
        <v>256</v>
      </c>
      <c r="K271" s="2" t="s">
        <v>1308</v>
      </c>
      <c r="L271" s="3">
        <v>98.79</v>
      </c>
      <c r="M271" s="3">
        <v>103.73</v>
      </c>
      <c r="N271" s="3">
        <v>209.99</v>
      </c>
      <c r="O271" s="2" t="s">
        <v>199</v>
      </c>
      <c r="P271" s="2" t="s">
        <v>200</v>
      </c>
      <c r="Q271" s="2" t="s">
        <v>201</v>
      </c>
      <c r="R271" s="2" t="s">
        <v>202</v>
      </c>
      <c r="S271" s="2" t="s">
        <v>2799</v>
      </c>
      <c r="T271" s="2" t="s">
        <v>202</v>
      </c>
      <c r="U271" s="2" t="s">
        <v>202</v>
      </c>
      <c r="V271" s="2" t="s">
        <v>701</v>
      </c>
      <c r="W271" s="2" t="s">
        <v>703</v>
      </c>
      <c r="X271" s="2" t="s">
        <v>2800</v>
      </c>
      <c r="Y271" s="2" t="s">
        <v>2202</v>
      </c>
      <c r="Z271" s="4">
        <v>386</v>
      </c>
      <c r="AA271" s="4">
        <f>=ROUNDDOWN(12.8666666666667,0)</f>
      </c>
      <c r="AB271" s="5">
        <v>30</v>
      </c>
      <c r="AC271" s="2" t="s">
        <v>2812</v>
      </c>
      <c r="AD271" s="4">
        <v>300</v>
      </c>
      <c r="AE271" s="4">
        <v>1310</v>
      </c>
      <c r="AF271" s="6">
        <v>67</v>
      </c>
      <c r="AG271" s="6">
        <v>75</v>
      </c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49</v>
      </c>
      <c r="AQ271" s="8">
        <v>5239.32</v>
      </c>
      <c r="AR271" s="4"/>
      <c r="AS271" s="8"/>
      <c r="AT271" s="7"/>
      <c r="AU271" s="7"/>
      <c r="AV271" s="4" t="s">
        <v>202</v>
      </c>
      <c r="AW271" s="8" t="s">
        <v>202</v>
      </c>
      <c r="AX271" s="4" t="s">
        <v>202</v>
      </c>
      <c r="AY271" s="8" t="s">
        <v>202</v>
      </c>
      <c r="AZ271" s="7" t="s">
        <v>202</v>
      </c>
      <c r="BA271" s="7" t="s">
        <v>202</v>
      </c>
      <c r="BB271" s="7">
        <v>0.4142</v>
      </c>
      <c r="BC271" s="4" t="s">
        <v>202</v>
      </c>
      <c r="BD271" s="8" t="s">
        <v>202</v>
      </c>
      <c r="BE271" s="4" t="s">
        <v>202</v>
      </c>
      <c r="BF271" s="8" t="s">
        <v>202</v>
      </c>
      <c r="BG271" s="7" t="s">
        <v>202</v>
      </c>
      <c r="BH271" s="7" t="s">
        <v>202</v>
      </c>
      <c r="BI271" s="7" t="s">
        <v>202</v>
      </c>
      <c r="BJ271" s="4">
        <v>50</v>
      </c>
      <c r="BK271" s="8">
        <v>5353.42</v>
      </c>
      <c r="BL271" s="2" t="s">
        <v>2827</v>
      </c>
      <c r="BM271" s="7">
        <v>0.98</v>
      </c>
      <c r="BN271" s="7">
        <v>0.9787</v>
      </c>
      <c r="BO271" s="4">
        <v>40</v>
      </c>
      <c r="BP271" s="8">
        <v>4316.4</v>
      </c>
      <c r="BQ271" s="4"/>
      <c r="BR271" s="8"/>
      <c r="BS271" s="7"/>
      <c r="BT271" s="7"/>
      <c r="BU271" s="2" t="s">
        <v>212</v>
      </c>
      <c r="BV271" s="2" t="s">
        <v>199</v>
      </c>
      <c r="BW271" s="2" t="s">
        <v>202</v>
      </c>
      <c r="BX271" s="2" t="s">
        <v>283</v>
      </c>
      <c r="BY271" s="2" t="s">
        <v>214</v>
      </c>
      <c r="BZ271" s="2" t="s">
        <v>202</v>
      </c>
      <c r="CA271" s="4">
        <v>2</v>
      </c>
      <c r="CB271" s="8">
        <v>197.58</v>
      </c>
      <c r="CC271" s="4"/>
      <c r="CD271" s="8"/>
      <c r="CE271" s="7"/>
      <c r="CF271" s="7"/>
      <c r="CG271" s="2" t="s">
        <v>212</v>
      </c>
      <c r="CH271" s="2" t="s">
        <v>199</v>
      </c>
      <c r="CI271" s="2" t="s">
        <v>2802</v>
      </c>
      <c r="CJ271" s="2" t="s">
        <v>459</v>
      </c>
      <c r="CK271" s="2" t="s">
        <v>509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199</v>
      </c>
      <c r="CU271" s="2" t="s">
        <v>1777</v>
      </c>
      <c r="CV271" s="2" t="s">
        <v>510</v>
      </c>
      <c r="CW271" s="2" t="s">
        <v>214</v>
      </c>
      <c r="CX271" s="2" t="s">
        <v>202</v>
      </c>
      <c r="CY271" s="4">
        <v>3</v>
      </c>
      <c r="CZ271" s="8">
        <v>281.24</v>
      </c>
      <c r="DA271" s="4"/>
      <c r="DB271" s="8"/>
      <c r="DC271" s="7"/>
      <c r="DD271" s="7"/>
      <c r="DE271" s="2" t="s">
        <v>212</v>
      </c>
      <c r="DF271" s="2" t="s">
        <v>199</v>
      </c>
      <c r="DG271" s="2" t="s">
        <v>2803</v>
      </c>
      <c r="DH271" s="2" t="s">
        <v>1509</v>
      </c>
      <c r="DI271" s="2" t="s">
        <v>214</v>
      </c>
      <c r="DJ271" s="2" t="s">
        <v>202</v>
      </c>
      <c r="DK271" s="4">
        <v>1</v>
      </c>
      <c r="DL271" s="8">
        <v>117.34</v>
      </c>
      <c r="DM271" s="4"/>
      <c r="DN271" s="8"/>
      <c r="DO271" s="7"/>
      <c r="DP271" s="7"/>
      <c r="DQ271" s="2" t="s">
        <v>212</v>
      </c>
      <c r="DR271" s="2" t="s">
        <v>199</v>
      </c>
      <c r="DS271" s="2" t="s">
        <v>2368</v>
      </c>
      <c r="DT271" s="2" t="s">
        <v>2721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2119</v>
      </c>
      <c r="EF271" s="2" t="s">
        <v>2828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199</v>
      </c>
      <c r="EQ271" s="2" t="s">
        <v>2127</v>
      </c>
      <c r="ER271" s="2" t="s">
        <v>2829</v>
      </c>
      <c r="ES271" s="2" t="s">
        <v>214</v>
      </c>
      <c r="ET271" s="2" t="s">
        <v>202</v>
      </c>
      <c r="EU271" s="4">
        <v>1</v>
      </c>
      <c r="EV271" s="8">
        <v>108.92</v>
      </c>
      <c r="EW271" s="4"/>
      <c r="EX271" s="8"/>
      <c r="EY271" s="7"/>
      <c r="EZ271" s="7"/>
      <c r="FA271" s="2" t="s">
        <v>212</v>
      </c>
      <c r="FB271" s="2" t="s">
        <v>199</v>
      </c>
      <c r="FC271" s="2" t="s">
        <v>578</v>
      </c>
      <c r="FD271" s="2" t="s">
        <v>2830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199</v>
      </c>
      <c r="FO271" s="2" t="s">
        <v>296</v>
      </c>
      <c r="FP271" s="2" t="s">
        <v>663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253</v>
      </c>
      <c r="FZ271" s="2" t="s">
        <v>199</v>
      </c>
      <c r="GA271" s="2" t="s">
        <v>202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212</v>
      </c>
      <c r="GL271" s="2" t="s">
        <v>199</v>
      </c>
      <c r="GM271" s="2" t="s">
        <v>638</v>
      </c>
      <c r="GN271" s="2" t="s">
        <v>665</v>
      </c>
      <c r="GO271" s="2" t="s">
        <v>214</v>
      </c>
      <c r="GP271" s="2" t="s">
        <v>202</v>
      </c>
      <c r="GQ271" s="4">
        <v>2</v>
      </c>
      <c r="GR271" s="8">
        <v>217.84</v>
      </c>
      <c r="GS271" s="4"/>
      <c r="GT271" s="8"/>
      <c r="GU271" s="7"/>
      <c r="GV271" s="7"/>
      <c r="GW271" s="2" t="s">
        <v>212</v>
      </c>
      <c r="GX271" s="2" t="s">
        <v>199</v>
      </c>
      <c r="GY271" s="2" t="s">
        <v>2808</v>
      </c>
      <c r="GZ271" s="2" t="s">
        <v>2013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212</v>
      </c>
      <c r="HJ271" s="2" t="s">
        <v>199</v>
      </c>
      <c r="HK271" s="2" t="s">
        <v>678</v>
      </c>
      <c r="HL271" s="2" t="s">
        <v>2544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242</v>
      </c>
      <c r="HV271" s="2" t="s">
        <v>199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199</v>
      </c>
      <c r="II271" s="2" t="s">
        <v>238</v>
      </c>
      <c r="IJ271" s="2" t="s">
        <v>522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212</v>
      </c>
      <c r="IT271" s="2" t="s">
        <v>199</v>
      </c>
      <c r="IU271" s="2" t="s">
        <v>957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212</v>
      </c>
      <c r="JF271" s="2" t="s">
        <v>199</v>
      </c>
      <c r="JG271" s="2" t="s">
        <v>898</v>
      </c>
      <c r="JH271" s="2" t="s">
        <v>2831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231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212</v>
      </c>
      <c r="KD271" s="2" t="s">
        <v>199</v>
      </c>
      <c r="KE271" s="2" t="s">
        <v>1707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235</v>
      </c>
      <c r="KQ271" s="2" t="s">
        <v>541</v>
      </c>
      <c r="KR271" s="2" t="s">
        <v>861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235</v>
      </c>
      <c r="LC271" s="2" t="s">
        <v>512</v>
      </c>
      <c r="LD271" s="2" t="s">
        <v>766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212</v>
      </c>
      <c r="LN271" s="2" t="s">
        <v>199</v>
      </c>
      <c r="LO271" s="2" t="s">
        <v>1017</v>
      </c>
      <c r="LP271" s="2" t="s">
        <v>381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231</v>
      </c>
      <c r="LZ271" s="2" t="s">
        <v>199</v>
      </c>
      <c r="MA271" s="2" t="s">
        <v>202</v>
      </c>
      <c r="MB271" s="2" t="s">
        <v>202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253</v>
      </c>
      <c r="ML271" s="2" t="s">
        <v>199</v>
      </c>
      <c r="MM271" s="2" t="s">
        <v>202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242</v>
      </c>
      <c r="MX271" s="2" t="s">
        <v>199</v>
      </c>
      <c r="MY271" s="2" t="s">
        <v>202</v>
      </c>
      <c r="MZ271" s="2" t="s">
        <v>202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212</v>
      </c>
      <c r="NJ271" s="2" t="s">
        <v>250</v>
      </c>
      <c r="NK271" s="2" t="s">
        <v>1529</v>
      </c>
      <c r="NL271" s="2" t="s">
        <v>1536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202</v>
      </c>
      <c r="NV271" s="2" t="s">
        <v>202</v>
      </c>
      <c r="NW271" s="2" t="s">
        <v>202</v>
      </c>
      <c r="NX271" s="2" t="s">
        <v>202</v>
      </c>
      <c r="NY271" s="2" t="s">
        <v>202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253</v>
      </c>
      <c r="OH271" s="2" t="s">
        <v>199</v>
      </c>
      <c r="OI271" s="2" t="s">
        <v>202</v>
      </c>
      <c r="OJ271" s="2" t="s">
        <v>202</v>
      </c>
      <c r="OK271" s="2" t="s">
        <v>214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199</v>
      </c>
      <c r="OU271" s="2" t="s">
        <v>1707</v>
      </c>
      <c r="OV271" s="2" t="s">
        <v>202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202</v>
      </c>
      <c r="PF271" s="2" t="s">
        <v>202</v>
      </c>
      <c r="PG271" s="2" t="s">
        <v>202</v>
      </c>
      <c r="PH271" s="2" t="s">
        <v>202</v>
      </c>
      <c r="PI271" s="2" t="s">
        <v>202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212</v>
      </c>
      <c r="PR271" s="2" t="s">
        <v>235</v>
      </c>
      <c r="PS271" s="2" t="s">
        <v>1360</v>
      </c>
      <c r="PT271" s="2" t="s">
        <v>2832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212</v>
      </c>
      <c r="QP271" s="2" t="s">
        <v>235</v>
      </c>
      <c r="QQ271" s="2" t="s">
        <v>325</v>
      </c>
      <c r="QR271" s="2" t="s">
        <v>1426</v>
      </c>
      <c r="QS271" s="2" t="s">
        <v>214</v>
      </c>
      <c r="QT271" s="2" t="s">
        <v>202</v>
      </c>
      <c r="QU271" s="4">
        <v>296</v>
      </c>
      <c r="QV271" s="4"/>
      <c r="QW271" s="4"/>
      <c r="QX271" s="4"/>
      <c r="QY271" s="4">
        <v>90</v>
      </c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>
        <v>300</v>
      </c>
      <c r="RR271" s="4"/>
      <c r="RS271" s="4"/>
      <c r="RT271" s="4"/>
      <c r="RU271" s="4"/>
      <c r="RV271" s="4"/>
      <c r="RW271" s="4"/>
      <c r="RX271" s="4"/>
      <c r="RY271" s="4">
        <v>140</v>
      </c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>
        <v>210</v>
      </c>
      <c r="SK271" s="4"/>
      <c r="SL271" s="4"/>
      <c r="SM271" s="4"/>
      <c r="SN271" s="4"/>
      <c r="SO271" s="4"/>
      <c r="SP271" s="4"/>
      <c r="SQ271" s="4"/>
      <c r="SR271" s="4"/>
      <c r="SS271" s="4">
        <v>260</v>
      </c>
      <c r="ST271" s="4">
        <v>150</v>
      </c>
      <c r="SU271" s="4"/>
      <c r="SV271" s="4"/>
      <c r="SW271" s="4"/>
      <c r="SX271" s="4"/>
      <c r="SY271" s="4"/>
      <c r="SZ271" s="4"/>
      <c r="TA271" s="4"/>
      <c r="TB271" s="4"/>
      <c r="TC271" s="4"/>
      <c r="TD271" s="4">
        <v>30</v>
      </c>
      <c r="TE271" s="4"/>
      <c r="TF271" s="4"/>
      <c r="TG271" s="4"/>
      <c r="TH271" s="4">
        <v>140</v>
      </c>
      <c r="TI271" s="4"/>
      <c r="TJ271" s="4">
        <v>80</v>
      </c>
      <c r="TK271" s="4"/>
      <c r="TL271" s="4"/>
      <c r="TM271" s="4"/>
    </row>
    <row r="272">
      <c r="A272" s="2" t="s">
        <v>2833</v>
      </c>
      <c r="B272" s="2" t="s">
        <v>191</v>
      </c>
      <c r="C272" s="2" t="s">
        <v>2795</v>
      </c>
      <c r="D272" s="2" t="s">
        <v>193</v>
      </c>
      <c r="E272" s="2" t="s">
        <v>1346</v>
      </c>
      <c r="F272" s="2" t="s">
        <v>2834</v>
      </c>
      <c r="G272" s="2" t="s">
        <v>2834</v>
      </c>
      <c r="H272" s="2" t="s">
        <v>2834</v>
      </c>
      <c r="I272" s="2" t="s">
        <v>2835</v>
      </c>
      <c r="J272" s="2" t="s">
        <v>1349</v>
      </c>
      <c r="K272" s="2" t="s">
        <v>2836</v>
      </c>
      <c r="L272" s="3">
        <v>60</v>
      </c>
      <c r="M272" s="3">
        <v>63</v>
      </c>
      <c r="N272" s="3">
        <v>119.99</v>
      </c>
      <c r="O272" s="2" t="s">
        <v>1109</v>
      </c>
      <c r="P272" s="2" t="s">
        <v>1126</v>
      </c>
      <c r="Q272" s="2" t="s">
        <v>201</v>
      </c>
      <c r="R272" s="2" t="s">
        <v>202</v>
      </c>
      <c r="S272" s="2" t="s">
        <v>2837</v>
      </c>
      <c r="T272" s="2" t="s">
        <v>202</v>
      </c>
      <c r="U272" s="2" t="s">
        <v>202</v>
      </c>
      <c r="V272" s="2" t="s">
        <v>1209</v>
      </c>
      <c r="W272" s="2" t="s">
        <v>2838</v>
      </c>
      <c r="X272" s="2" t="s">
        <v>2839</v>
      </c>
      <c r="Y272" s="2" t="s">
        <v>2202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>
        <v>123</v>
      </c>
      <c r="AW272" s="8">
        <v>11344.09</v>
      </c>
      <c r="AX272" s="4">
        <v>35</v>
      </c>
      <c r="AY272" s="8">
        <v>3256.4</v>
      </c>
      <c r="AZ272" s="7">
        <v>2.5143</v>
      </c>
      <c r="BA272" s="7">
        <v>2.4836</v>
      </c>
      <c r="BB272" s="7"/>
      <c r="BC272" s="4">
        <v>123</v>
      </c>
      <c r="BD272" s="8">
        <v>11344.09</v>
      </c>
      <c r="BE272" s="4">
        <v>35</v>
      </c>
      <c r="BF272" s="8">
        <v>3256.4</v>
      </c>
      <c r="BG272" s="7">
        <v>2.5143</v>
      </c>
      <c r="BH272" s="7">
        <v>2.4836</v>
      </c>
      <c r="BI272" s="7">
        <v>1</v>
      </c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235</v>
      </c>
      <c r="BW272" s="2" t="s">
        <v>202</v>
      </c>
      <c r="BX272" s="2" t="s">
        <v>2117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235</v>
      </c>
      <c r="CI272" s="2" t="s">
        <v>2802</v>
      </c>
      <c r="CJ272" s="2" t="s">
        <v>470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253</v>
      </c>
      <c r="CT272" s="2" t="s">
        <v>235</v>
      </c>
      <c r="CU272" s="2" t="s">
        <v>202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235</v>
      </c>
      <c r="DG272" s="2" t="s">
        <v>2803</v>
      </c>
      <c r="DH272" s="2" t="s">
        <v>604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235</v>
      </c>
      <c r="DS272" s="2" t="s">
        <v>1870</v>
      </c>
      <c r="DT272" s="2" t="s">
        <v>291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235</v>
      </c>
      <c r="EE272" s="2" t="s">
        <v>2368</v>
      </c>
      <c r="EF272" s="2" t="s">
        <v>578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235</v>
      </c>
      <c r="EQ272" s="2" t="s">
        <v>2806</v>
      </c>
      <c r="ER272" s="2" t="s">
        <v>1392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235</v>
      </c>
      <c r="FC272" s="2" t="s">
        <v>578</v>
      </c>
      <c r="FD272" s="2" t="s">
        <v>2840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199</v>
      </c>
      <c r="FO272" s="2" t="s">
        <v>296</v>
      </c>
      <c r="FP272" s="2" t="s">
        <v>202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253</v>
      </c>
      <c r="FZ272" s="2" t="s">
        <v>235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235</v>
      </c>
      <c r="GM272" s="2" t="s">
        <v>638</v>
      </c>
      <c r="GN272" s="2" t="s">
        <v>2841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253</v>
      </c>
      <c r="GX272" s="2" t="s">
        <v>235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212</v>
      </c>
      <c r="HJ272" s="2" t="s">
        <v>235</v>
      </c>
      <c r="HK272" s="2" t="s">
        <v>678</v>
      </c>
      <c r="HL272" s="2" t="s">
        <v>2375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242</v>
      </c>
      <c r="HV272" s="2" t="s">
        <v>235</v>
      </c>
      <c r="HW272" s="2" t="s">
        <v>202</v>
      </c>
      <c r="HX272" s="2" t="s">
        <v>202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202</v>
      </c>
      <c r="IH272" s="2" t="s">
        <v>202</v>
      </c>
      <c r="II272" s="2" t="s">
        <v>202</v>
      </c>
      <c r="IJ272" s="2" t="s">
        <v>202</v>
      </c>
      <c r="IK272" s="2" t="s">
        <v>202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253</v>
      </c>
      <c r="IT272" s="2" t="s">
        <v>235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253</v>
      </c>
      <c r="JF272" s="2" t="s">
        <v>235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253</v>
      </c>
      <c r="JR272" s="2" t="s">
        <v>235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231</v>
      </c>
      <c r="KP272" s="2" t="s">
        <v>235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235</v>
      </c>
      <c r="LC272" s="2" t="s">
        <v>308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253</v>
      </c>
      <c r="LN272" s="2" t="s">
        <v>235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231</v>
      </c>
      <c r="LZ272" s="2" t="s">
        <v>235</v>
      </c>
      <c r="MA272" s="2" t="s">
        <v>202</v>
      </c>
      <c r="MB272" s="2" t="s">
        <v>202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253</v>
      </c>
      <c r="ML272" s="2" t="s">
        <v>235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253</v>
      </c>
      <c r="MX272" s="2" t="s">
        <v>235</v>
      </c>
      <c r="MY272" s="2" t="s">
        <v>202</v>
      </c>
      <c r="MZ272" s="2" t="s">
        <v>202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212</v>
      </c>
      <c r="NJ272" s="2" t="s">
        <v>235</v>
      </c>
      <c r="NK272" s="2" t="s">
        <v>1529</v>
      </c>
      <c r="NL272" s="2" t="s">
        <v>2118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253</v>
      </c>
      <c r="OH272" s="2" t="s">
        <v>235</v>
      </c>
      <c r="OI272" s="2" t="s">
        <v>202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202</v>
      </c>
      <c r="PF272" s="2" t="s">
        <v>202</v>
      </c>
      <c r="PG272" s="2" t="s">
        <v>202</v>
      </c>
      <c r="PH272" s="2" t="s">
        <v>202</v>
      </c>
      <c r="PI272" s="2" t="s">
        <v>202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212</v>
      </c>
      <c r="PR272" s="2" t="s">
        <v>235</v>
      </c>
      <c r="PS272" s="2" t="s">
        <v>1360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212</v>
      </c>
      <c r="QP272" s="2" t="s">
        <v>235</v>
      </c>
      <c r="QQ272" s="2" t="s">
        <v>325</v>
      </c>
      <c r="QR272" s="2" t="s">
        <v>448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2842</v>
      </c>
      <c r="B273" s="2" t="s">
        <v>191</v>
      </c>
      <c r="C273" s="2" t="s">
        <v>2795</v>
      </c>
      <c r="D273" s="2" t="s">
        <v>193</v>
      </c>
      <c r="E273" s="2" t="s">
        <v>1346</v>
      </c>
      <c r="F273" s="2" t="s">
        <v>2834</v>
      </c>
      <c r="G273" s="2" t="s">
        <v>2834</v>
      </c>
      <c r="H273" s="2" t="s">
        <v>2834</v>
      </c>
      <c r="I273" s="2" t="s">
        <v>2835</v>
      </c>
      <c r="J273" s="2" t="s">
        <v>2811</v>
      </c>
      <c r="K273" s="2" t="s">
        <v>2836</v>
      </c>
      <c r="L273" s="3">
        <v>77.99</v>
      </c>
      <c r="M273" s="3">
        <v>81.89</v>
      </c>
      <c r="N273" s="3">
        <v>149.99</v>
      </c>
      <c r="O273" s="2" t="s">
        <v>199</v>
      </c>
      <c r="P273" s="2" t="s">
        <v>200</v>
      </c>
      <c r="Q273" s="2" t="s">
        <v>201</v>
      </c>
      <c r="R273" s="2" t="s">
        <v>202</v>
      </c>
      <c r="S273" s="2" t="s">
        <v>2837</v>
      </c>
      <c r="T273" s="2" t="s">
        <v>202</v>
      </c>
      <c r="U273" s="2" t="s">
        <v>202</v>
      </c>
      <c r="V273" s="2" t="s">
        <v>2843</v>
      </c>
      <c r="W273" s="2" t="s">
        <v>2838</v>
      </c>
      <c r="X273" s="2" t="s">
        <v>2839</v>
      </c>
      <c r="Y273" s="2" t="s">
        <v>2202</v>
      </c>
      <c r="Z273" s="4">
        <v>133</v>
      </c>
      <c r="AA273" s="4">
        <f>=ROUNDDOWN(19,0)</f>
      </c>
      <c r="AB273" s="5">
        <v>7</v>
      </c>
      <c r="AC273" s="2" t="s">
        <v>2844</v>
      </c>
      <c r="AD273" s="4">
        <v>110</v>
      </c>
      <c r="AE273" s="4">
        <v>220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4</v>
      </c>
      <c r="AQ273" s="8">
        <v>299.48</v>
      </c>
      <c r="AR273" s="4">
        <v>1</v>
      </c>
      <c r="AS273" s="8">
        <v>77.99</v>
      </c>
      <c r="AT273" s="7">
        <v>3</v>
      </c>
      <c r="AU273" s="7">
        <v>2.84</v>
      </c>
      <c r="AV273" s="4" t="s">
        <v>202</v>
      </c>
      <c r="AW273" s="8" t="s">
        <v>202</v>
      </c>
      <c r="AX273" s="4" t="s">
        <v>202</v>
      </c>
      <c r="AY273" s="8" t="s">
        <v>202</v>
      </c>
      <c r="AZ273" s="7" t="s">
        <v>202</v>
      </c>
      <c r="BA273" s="7" t="s">
        <v>202</v>
      </c>
      <c r="BB273" s="7">
        <v>0.0264</v>
      </c>
      <c r="BC273" s="4" t="s">
        <v>202</v>
      </c>
      <c r="BD273" s="8" t="s">
        <v>202</v>
      </c>
      <c r="BE273" s="4" t="s">
        <v>202</v>
      </c>
      <c r="BF273" s="8" t="s">
        <v>202</v>
      </c>
      <c r="BG273" s="7" t="s">
        <v>202</v>
      </c>
      <c r="BH273" s="7" t="s">
        <v>202</v>
      </c>
      <c r="BI273" s="7" t="s">
        <v>202</v>
      </c>
      <c r="BJ273" s="4">
        <v>4</v>
      </c>
      <c r="BK273" s="8">
        <v>299.48</v>
      </c>
      <c r="BL273" s="2" t="s">
        <v>2845</v>
      </c>
      <c r="BM273" s="7">
        <v>1</v>
      </c>
      <c r="BN273" s="7">
        <v>1</v>
      </c>
      <c r="BO273" s="4">
        <v>1</v>
      </c>
      <c r="BP273" s="8">
        <v>79.73</v>
      </c>
      <c r="BQ273" s="4"/>
      <c r="BR273" s="8"/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2117</v>
      </c>
      <c r="BY273" s="2" t="s">
        <v>214</v>
      </c>
      <c r="BZ273" s="2" t="s">
        <v>202</v>
      </c>
      <c r="CA273" s="4"/>
      <c r="CB273" s="8"/>
      <c r="CC273" s="4">
        <v>1</v>
      </c>
      <c r="CD273" s="8">
        <v>77.99</v>
      </c>
      <c r="CE273" s="7">
        <v>-1</v>
      </c>
      <c r="CF273" s="7">
        <v>-1</v>
      </c>
      <c r="CG273" s="2" t="s">
        <v>212</v>
      </c>
      <c r="CH273" s="2" t="s">
        <v>199</v>
      </c>
      <c r="CI273" s="2" t="s">
        <v>2802</v>
      </c>
      <c r="CJ273" s="2" t="s">
        <v>2209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216</v>
      </c>
      <c r="CV273" s="2" t="s">
        <v>237</v>
      </c>
      <c r="CW273" s="2" t="s">
        <v>214</v>
      </c>
      <c r="CX273" s="2" t="s">
        <v>202</v>
      </c>
      <c r="CY273" s="4">
        <v>2</v>
      </c>
      <c r="CZ273" s="8">
        <v>135.24</v>
      </c>
      <c r="DA273" s="4"/>
      <c r="DB273" s="8"/>
      <c r="DC273" s="7"/>
      <c r="DD273" s="7"/>
      <c r="DE273" s="2" t="s">
        <v>212</v>
      </c>
      <c r="DF273" s="2" t="s">
        <v>199</v>
      </c>
      <c r="DG273" s="2" t="s">
        <v>2803</v>
      </c>
      <c r="DH273" s="2" t="s">
        <v>2299</v>
      </c>
      <c r="DI273" s="2" t="s">
        <v>214</v>
      </c>
      <c r="DJ273" s="2" t="s">
        <v>202</v>
      </c>
      <c r="DK273" s="4">
        <v>1</v>
      </c>
      <c r="DL273" s="8">
        <v>84.51</v>
      </c>
      <c r="DM273" s="4"/>
      <c r="DN273" s="8"/>
      <c r="DO273" s="7"/>
      <c r="DP273" s="7"/>
      <c r="DQ273" s="2" t="s">
        <v>212</v>
      </c>
      <c r="DR273" s="2" t="s">
        <v>199</v>
      </c>
      <c r="DS273" s="2" t="s">
        <v>1870</v>
      </c>
      <c r="DT273" s="2" t="s">
        <v>2536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2368</v>
      </c>
      <c r="EF273" s="2" t="s">
        <v>1673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2806</v>
      </c>
      <c r="ER273" s="2" t="s">
        <v>2802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578</v>
      </c>
      <c r="FD273" s="2" t="s">
        <v>2830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296</v>
      </c>
      <c r="FP273" s="2" t="s">
        <v>2209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253</v>
      </c>
      <c r="FZ273" s="2" t="s">
        <v>199</v>
      </c>
      <c r="GA273" s="2" t="s">
        <v>202</v>
      </c>
      <c r="GB273" s="2" t="s">
        <v>202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638</v>
      </c>
      <c r="GN273" s="2" t="s">
        <v>608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212</v>
      </c>
      <c r="GX273" s="2" t="s">
        <v>199</v>
      </c>
      <c r="GY273" s="2" t="s">
        <v>1245</v>
      </c>
      <c r="GZ273" s="2" t="s">
        <v>2143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212</v>
      </c>
      <c r="HJ273" s="2" t="s">
        <v>199</v>
      </c>
      <c r="HK273" s="2" t="s">
        <v>678</v>
      </c>
      <c r="HL273" s="2" t="s">
        <v>2846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242</v>
      </c>
      <c r="HV273" s="2" t="s">
        <v>199</v>
      </c>
      <c r="HW273" s="2" t="s">
        <v>202</v>
      </c>
      <c r="HX273" s="2" t="s">
        <v>202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212</v>
      </c>
      <c r="IH273" s="2" t="s">
        <v>199</v>
      </c>
      <c r="II273" s="2" t="s">
        <v>368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212</v>
      </c>
      <c r="IT273" s="2" t="s">
        <v>199</v>
      </c>
      <c r="IU273" s="2" t="s">
        <v>754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253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231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1907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212</v>
      </c>
      <c r="KP273" s="2" t="s">
        <v>235</v>
      </c>
      <c r="KQ273" s="2" t="s">
        <v>541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235</v>
      </c>
      <c r="LC273" s="2" t="s">
        <v>308</v>
      </c>
      <c r="LD273" s="2" t="s">
        <v>398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212</v>
      </c>
      <c r="LN273" s="2" t="s">
        <v>199</v>
      </c>
      <c r="LO273" s="2" t="s">
        <v>1017</v>
      </c>
      <c r="LP273" s="2" t="s">
        <v>2423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231</v>
      </c>
      <c r="LZ273" s="2" t="s">
        <v>199</v>
      </c>
      <c r="MA273" s="2" t="s">
        <v>202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253</v>
      </c>
      <c r="ML273" s="2" t="s">
        <v>199</v>
      </c>
      <c r="MM273" s="2" t="s">
        <v>202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242</v>
      </c>
      <c r="MX273" s="2" t="s">
        <v>199</v>
      </c>
      <c r="MY273" s="2" t="s">
        <v>202</v>
      </c>
      <c r="MZ273" s="2" t="s">
        <v>202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212</v>
      </c>
      <c r="NJ273" s="2" t="s">
        <v>250</v>
      </c>
      <c r="NK273" s="2" t="s">
        <v>1529</v>
      </c>
      <c r="NL273" s="2" t="s">
        <v>2846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202</v>
      </c>
      <c r="NV273" s="2" t="s">
        <v>202</v>
      </c>
      <c r="NW273" s="2" t="s">
        <v>202</v>
      </c>
      <c r="NX273" s="2" t="s">
        <v>202</v>
      </c>
      <c r="NY273" s="2" t="s">
        <v>202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253</v>
      </c>
      <c r="OH273" s="2" t="s">
        <v>199</v>
      </c>
      <c r="OI273" s="2" t="s">
        <v>202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199</v>
      </c>
      <c r="OU273" s="2" t="s">
        <v>2824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202</v>
      </c>
      <c r="PF273" s="2" t="s">
        <v>202</v>
      </c>
      <c r="PG273" s="2" t="s">
        <v>202</v>
      </c>
      <c r="PH273" s="2" t="s">
        <v>202</v>
      </c>
      <c r="PI273" s="2" t="s">
        <v>202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212</v>
      </c>
      <c r="PR273" s="2" t="s">
        <v>235</v>
      </c>
      <c r="PS273" s="2" t="s">
        <v>1360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212</v>
      </c>
      <c r="QP273" s="2" t="s">
        <v>235</v>
      </c>
      <c r="QQ273" s="2" t="s">
        <v>325</v>
      </c>
      <c r="QR273" s="2" t="s">
        <v>2847</v>
      </c>
      <c r="QS273" s="2" t="s">
        <v>214</v>
      </c>
      <c r="QT273" s="2" t="s">
        <v>202</v>
      </c>
      <c r="QU273" s="4">
        <v>89</v>
      </c>
      <c r="QV273" s="4"/>
      <c r="QW273" s="4"/>
      <c r="QX273" s="4"/>
      <c r="QY273" s="4">
        <v>44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>
        <v>110</v>
      </c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>
        <v>30</v>
      </c>
      <c r="ST273" s="4"/>
      <c r="SU273" s="4"/>
      <c r="SV273" s="4"/>
      <c r="SW273" s="4"/>
      <c r="SX273" s="4"/>
      <c r="SY273" s="4"/>
      <c r="SZ273" s="4"/>
      <c r="TA273" s="4"/>
      <c r="TB273" s="4">
        <v>20</v>
      </c>
      <c r="TC273" s="4"/>
      <c r="TD273" s="4"/>
      <c r="TE273" s="4"/>
      <c r="TF273" s="4"/>
      <c r="TG273" s="4"/>
      <c r="TH273" s="4">
        <v>60</v>
      </c>
      <c r="TI273" s="4"/>
      <c r="TJ273" s="4"/>
      <c r="TK273" s="4"/>
      <c r="TL273" s="4"/>
      <c r="TM273" s="4"/>
    </row>
    <row r="274">
      <c r="A274" s="2" t="s">
        <v>2848</v>
      </c>
      <c r="B274" s="2" t="s">
        <v>191</v>
      </c>
      <c r="C274" s="2" t="s">
        <v>2795</v>
      </c>
      <c r="D274" s="2" t="s">
        <v>193</v>
      </c>
      <c r="E274" s="2" t="s">
        <v>1346</v>
      </c>
      <c r="F274" s="2" t="s">
        <v>2834</v>
      </c>
      <c r="G274" s="2" t="s">
        <v>2834</v>
      </c>
      <c r="H274" s="2" t="s">
        <v>2834</v>
      </c>
      <c r="I274" s="2" t="s">
        <v>2835</v>
      </c>
      <c r="J274" s="2" t="s">
        <v>2817</v>
      </c>
      <c r="K274" s="2" t="s">
        <v>2836</v>
      </c>
      <c r="L274" s="3">
        <v>83.19</v>
      </c>
      <c r="M274" s="3">
        <v>87.35</v>
      </c>
      <c r="N274" s="3">
        <v>159.99</v>
      </c>
      <c r="O274" s="2" t="s">
        <v>199</v>
      </c>
      <c r="P274" s="2" t="s">
        <v>200</v>
      </c>
      <c r="Q274" s="2" t="s">
        <v>201</v>
      </c>
      <c r="R274" s="2" t="s">
        <v>202</v>
      </c>
      <c r="S274" s="2" t="s">
        <v>2837</v>
      </c>
      <c r="T274" s="2" t="s">
        <v>202</v>
      </c>
      <c r="U274" s="2" t="s">
        <v>202</v>
      </c>
      <c r="V274" s="2" t="s">
        <v>2843</v>
      </c>
      <c r="W274" s="2" t="s">
        <v>2838</v>
      </c>
      <c r="X274" s="2" t="s">
        <v>2839</v>
      </c>
      <c r="Y274" s="2" t="s">
        <v>2849</v>
      </c>
      <c r="Z274" s="4">
        <v>252</v>
      </c>
      <c r="AA274" s="4">
        <f>=ROUNDDOWN(7.63636363636364,0)</f>
      </c>
      <c r="AB274" s="5">
        <v>33</v>
      </c>
      <c r="AC274" s="2" t="s">
        <v>2844</v>
      </c>
      <c r="AD274" s="4">
        <v>250</v>
      </c>
      <c r="AE274" s="4">
        <v>1550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>
        <v>29</v>
      </c>
      <c r="AQ274" s="8">
        <v>2321.41</v>
      </c>
      <c r="AR274" s="4">
        <v>15</v>
      </c>
      <c r="AS274" s="8">
        <v>1329.4</v>
      </c>
      <c r="AT274" s="7">
        <v>0.9333</v>
      </c>
      <c r="AU274" s="7">
        <v>0.7462</v>
      </c>
      <c r="AV274" s="4" t="s">
        <v>202</v>
      </c>
      <c r="AW274" s="8" t="s">
        <v>202</v>
      </c>
      <c r="AX274" s="4" t="s">
        <v>202</v>
      </c>
      <c r="AY274" s="8" t="s">
        <v>202</v>
      </c>
      <c r="AZ274" s="7" t="s">
        <v>202</v>
      </c>
      <c r="BA274" s="7" t="s">
        <v>202</v>
      </c>
      <c r="BB274" s="7">
        <v>0.2046</v>
      </c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 t="s">
        <v>202</v>
      </c>
      <c r="BJ274" s="4">
        <v>29</v>
      </c>
      <c r="BK274" s="8">
        <v>2321.41</v>
      </c>
      <c r="BL274" s="2" t="s">
        <v>2850</v>
      </c>
      <c r="BM274" s="7">
        <v>1</v>
      </c>
      <c r="BN274" s="7">
        <v>1</v>
      </c>
      <c r="BO274" s="4">
        <v>26</v>
      </c>
      <c r="BP274" s="8">
        <v>2050.38</v>
      </c>
      <c r="BQ274" s="4">
        <v>8</v>
      </c>
      <c r="BR274" s="8">
        <v>719.44</v>
      </c>
      <c r="BS274" s="7">
        <v>2.25</v>
      </c>
      <c r="BT274" s="7">
        <v>1.85</v>
      </c>
      <c r="BU274" s="2" t="s">
        <v>212</v>
      </c>
      <c r="BV274" s="2" t="s">
        <v>199</v>
      </c>
      <c r="BW274" s="2" t="s">
        <v>202</v>
      </c>
      <c r="BX274" s="2" t="s">
        <v>2117</v>
      </c>
      <c r="BY274" s="2" t="s">
        <v>214</v>
      </c>
      <c r="BZ274" s="2" t="s">
        <v>202</v>
      </c>
      <c r="CA274" s="4"/>
      <c r="CB274" s="8"/>
      <c r="CC274" s="4">
        <v>2</v>
      </c>
      <c r="CD274" s="8">
        <v>166.38</v>
      </c>
      <c r="CE274" s="7">
        <v>-1</v>
      </c>
      <c r="CF274" s="7">
        <v>-1</v>
      </c>
      <c r="CG274" s="2" t="s">
        <v>212</v>
      </c>
      <c r="CH274" s="2" t="s">
        <v>199</v>
      </c>
      <c r="CI274" s="2" t="s">
        <v>2802</v>
      </c>
      <c r="CJ274" s="2" t="s">
        <v>459</v>
      </c>
      <c r="CK274" s="2" t="s">
        <v>214</v>
      </c>
      <c r="CL274" s="2" t="s">
        <v>202</v>
      </c>
      <c r="CM274" s="4">
        <v>1</v>
      </c>
      <c r="CN274" s="8">
        <v>93.13</v>
      </c>
      <c r="CO274" s="4"/>
      <c r="CP274" s="8"/>
      <c r="CQ274" s="7"/>
      <c r="CR274" s="7"/>
      <c r="CS274" s="2" t="s">
        <v>212</v>
      </c>
      <c r="CT274" s="2" t="s">
        <v>199</v>
      </c>
      <c r="CU274" s="2" t="s">
        <v>216</v>
      </c>
      <c r="CV274" s="2" t="s">
        <v>1587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199</v>
      </c>
      <c r="DG274" s="2" t="s">
        <v>2803</v>
      </c>
      <c r="DH274" s="2" t="s">
        <v>2822</v>
      </c>
      <c r="DI274" s="2" t="s">
        <v>214</v>
      </c>
      <c r="DJ274" s="2" t="s">
        <v>202</v>
      </c>
      <c r="DK274" s="4">
        <v>1</v>
      </c>
      <c r="DL274" s="8">
        <v>90.55</v>
      </c>
      <c r="DM274" s="4">
        <v>1</v>
      </c>
      <c r="DN274" s="8">
        <v>90.55</v>
      </c>
      <c r="DO274" s="7"/>
      <c r="DP274" s="7"/>
      <c r="DQ274" s="2" t="s">
        <v>212</v>
      </c>
      <c r="DR274" s="2" t="s">
        <v>199</v>
      </c>
      <c r="DS274" s="2" t="s">
        <v>1870</v>
      </c>
      <c r="DT274" s="2" t="s">
        <v>2803</v>
      </c>
      <c r="DU274" s="2" t="s">
        <v>214</v>
      </c>
      <c r="DV274" s="2" t="s">
        <v>202</v>
      </c>
      <c r="DW274" s="4">
        <v>1</v>
      </c>
      <c r="DX274" s="8">
        <v>87.35</v>
      </c>
      <c r="DY274" s="4"/>
      <c r="DZ274" s="8"/>
      <c r="EA274" s="7"/>
      <c r="EB274" s="7"/>
      <c r="EC274" s="2" t="s">
        <v>212</v>
      </c>
      <c r="ED274" s="2" t="s">
        <v>199</v>
      </c>
      <c r="EE274" s="2" t="s">
        <v>2368</v>
      </c>
      <c r="EF274" s="2" t="s">
        <v>1850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199</v>
      </c>
      <c r="EQ274" s="2" t="s">
        <v>2806</v>
      </c>
      <c r="ER274" s="2" t="s">
        <v>2851</v>
      </c>
      <c r="ES274" s="2" t="s">
        <v>214</v>
      </c>
      <c r="ET274" s="2" t="s">
        <v>202</v>
      </c>
      <c r="EU274" s="4"/>
      <c r="EV274" s="8"/>
      <c r="EW274" s="4">
        <v>1</v>
      </c>
      <c r="EX274" s="8">
        <v>83.87</v>
      </c>
      <c r="EY274" s="7">
        <v>-1</v>
      </c>
      <c r="EZ274" s="7">
        <v>-1</v>
      </c>
      <c r="FA274" s="2" t="s">
        <v>212</v>
      </c>
      <c r="FB274" s="2" t="s">
        <v>199</v>
      </c>
      <c r="FC274" s="2" t="s">
        <v>578</v>
      </c>
      <c r="FD274" s="2" t="s">
        <v>2774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199</v>
      </c>
      <c r="FO274" s="2" t="s">
        <v>296</v>
      </c>
      <c r="FP274" s="2" t="s">
        <v>2142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253</v>
      </c>
      <c r="FZ274" s="2" t="s">
        <v>199</v>
      </c>
      <c r="GA274" s="2" t="s">
        <v>202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>
        <v>3</v>
      </c>
      <c r="GH274" s="8">
        <v>269.16</v>
      </c>
      <c r="GI274" s="7">
        <v>-1</v>
      </c>
      <c r="GJ274" s="7">
        <v>-1</v>
      </c>
      <c r="GK274" s="2" t="s">
        <v>212</v>
      </c>
      <c r="GL274" s="2" t="s">
        <v>199</v>
      </c>
      <c r="GM274" s="2" t="s">
        <v>638</v>
      </c>
      <c r="GN274" s="2" t="s">
        <v>433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199</v>
      </c>
      <c r="GY274" s="2" t="s">
        <v>2852</v>
      </c>
      <c r="GZ274" s="2" t="s">
        <v>2853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212</v>
      </c>
      <c r="HJ274" s="2" t="s">
        <v>199</v>
      </c>
      <c r="HK274" s="2" t="s">
        <v>678</v>
      </c>
      <c r="HL274" s="2" t="s">
        <v>1529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242</v>
      </c>
      <c r="HV274" s="2" t="s">
        <v>199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199</v>
      </c>
      <c r="II274" s="2" t="s">
        <v>368</v>
      </c>
      <c r="IJ274" s="2" t="s">
        <v>1883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212</v>
      </c>
      <c r="IT274" s="2" t="s">
        <v>199</v>
      </c>
      <c r="IU274" s="2" t="s">
        <v>754</v>
      </c>
      <c r="IV274" s="2" t="s">
        <v>913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212</v>
      </c>
      <c r="JF274" s="2" t="s">
        <v>199</v>
      </c>
      <c r="JG274" s="2" t="s">
        <v>898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231</v>
      </c>
      <c r="JR274" s="2" t="s">
        <v>199</v>
      </c>
      <c r="JS274" s="2" t="s">
        <v>202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212</v>
      </c>
      <c r="KD274" s="2" t="s">
        <v>199</v>
      </c>
      <c r="KE274" s="2" t="s">
        <v>1907</v>
      </c>
      <c r="KF274" s="2" t="s">
        <v>2854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212</v>
      </c>
      <c r="KP274" s="2" t="s">
        <v>235</v>
      </c>
      <c r="KQ274" s="2" t="s">
        <v>541</v>
      </c>
      <c r="KR274" s="2" t="s">
        <v>2855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235</v>
      </c>
      <c r="LC274" s="2" t="s">
        <v>308</v>
      </c>
      <c r="LD274" s="2" t="s">
        <v>878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212</v>
      </c>
      <c r="LN274" s="2" t="s">
        <v>199</v>
      </c>
      <c r="LO274" s="2" t="s">
        <v>412</v>
      </c>
      <c r="LP274" s="2" t="s">
        <v>1461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199</v>
      </c>
      <c r="MA274" s="2" t="s">
        <v>1941</v>
      </c>
      <c r="MB274" s="2" t="s">
        <v>202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253</v>
      </c>
      <c r="ML274" s="2" t="s">
        <v>199</v>
      </c>
      <c r="MM274" s="2" t="s">
        <v>202</v>
      </c>
      <c r="MN274" s="2" t="s">
        <v>202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242</v>
      </c>
      <c r="MX274" s="2" t="s">
        <v>199</v>
      </c>
      <c r="MY274" s="2" t="s">
        <v>202</v>
      </c>
      <c r="MZ274" s="2" t="s">
        <v>202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212</v>
      </c>
      <c r="NJ274" s="2" t="s">
        <v>250</v>
      </c>
      <c r="NK274" s="2" t="s">
        <v>1529</v>
      </c>
      <c r="NL274" s="2" t="s">
        <v>2856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253</v>
      </c>
      <c r="OH274" s="2" t="s">
        <v>199</v>
      </c>
      <c r="OI274" s="2" t="s">
        <v>202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199</v>
      </c>
      <c r="OU274" s="2" t="s">
        <v>2824</v>
      </c>
      <c r="OV274" s="2" t="s">
        <v>202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202</v>
      </c>
      <c r="PF274" s="2" t="s">
        <v>202</v>
      </c>
      <c r="PG274" s="2" t="s">
        <v>202</v>
      </c>
      <c r="PH274" s="2" t="s">
        <v>202</v>
      </c>
      <c r="PI274" s="2" t="s">
        <v>202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212</v>
      </c>
      <c r="PR274" s="2" t="s">
        <v>235</v>
      </c>
      <c r="PS274" s="2" t="s">
        <v>1360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212</v>
      </c>
      <c r="QP274" s="2" t="s">
        <v>235</v>
      </c>
      <c r="QQ274" s="2" t="s">
        <v>2168</v>
      </c>
      <c r="QR274" s="2" t="s">
        <v>2857</v>
      </c>
      <c r="QS274" s="2" t="s">
        <v>214</v>
      </c>
      <c r="QT274" s="2" t="s">
        <v>202</v>
      </c>
      <c r="QU274" s="4">
        <v>187</v>
      </c>
      <c r="QV274" s="4"/>
      <c r="QW274" s="4"/>
      <c r="QX274" s="4"/>
      <c r="QY274" s="4">
        <v>65</v>
      </c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>
        <v>250</v>
      </c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>
        <v>80</v>
      </c>
      <c r="SC274" s="4"/>
      <c r="SD274" s="4"/>
      <c r="SE274" s="4"/>
      <c r="SF274" s="4"/>
      <c r="SG274" s="4"/>
      <c r="SH274" s="4"/>
      <c r="SI274" s="4">
        <v>200</v>
      </c>
      <c r="SJ274" s="4"/>
      <c r="SK274" s="4"/>
      <c r="SL274" s="4"/>
      <c r="SM274" s="4"/>
      <c r="SN274" s="4"/>
      <c r="SO274" s="4"/>
      <c r="SP274" s="4"/>
      <c r="SQ274" s="4"/>
      <c r="SR274" s="4">
        <v>170</v>
      </c>
      <c r="SS274" s="4">
        <v>270</v>
      </c>
      <c r="ST274" s="4"/>
      <c r="SU274" s="4"/>
      <c r="SV274" s="4"/>
      <c r="SW274" s="4"/>
      <c r="SX274" s="4"/>
      <c r="SY274" s="4"/>
      <c r="SZ274" s="4"/>
      <c r="TA274" s="4">
        <v>230</v>
      </c>
      <c r="TB274" s="4">
        <v>140</v>
      </c>
      <c r="TC274" s="4"/>
      <c r="TD274" s="4"/>
      <c r="TE274" s="4"/>
      <c r="TF274" s="4"/>
      <c r="TG274" s="4"/>
      <c r="TH274" s="4">
        <v>210</v>
      </c>
      <c r="TI274" s="4"/>
      <c r="TJ274" s="4"/>
      <c r="TK274" s="4"/>
      <c r="TL274" s="4"/>
      <c r="TM274" s="4"/>
    </row>
    <row r="275">
      <c r="A275" s="2" t="s">
        <v>2858</v>
      </c>
      <c r="B275" s="2" t="s">
        <v>191</v>
      </c>
      <c r="C275" s="2" t="s">
        <v>2795</v>
      </c>
      <c r="D275" s="2" t="s">
        <v>193</v>
      </c>
      <c r="E275" s="2" t="s">
        <v>1346</v>
      </c>
      <c r="F275" s="2" t="s">
        <v>2834</v>
      </c>
      <c r="G275" s="2" t="s">
        <v>2834</v>
      </c>
      <c r="H275" s="2" t="s">
        <v>2834</v>
      </c>
      <c r="I275" s="2" t="s">
        <v>2835</v>
      </c>
      <c r="J275" s="2" t="s">
        <v>1376</v>
      </c>
      <c r="K275" s="2" t="s">
        <v>2836</v>
      </c>
      <c r="L275" s="3">
        <v>93.59</v>
      </c>
      <c r="M275" s="3">
        <v>98.27</v>
      </c>
      <c r="N275" s="3">
        <v>179.99</v>
      </c>
      <c r="O275" s="2" t="s">
        <v>199</v>
      </c>
      <c r="P275" s="2" t="s">
        <v>200</v>
      </c>
      <c r="Q275" s="2" t="s">
        <v>201</v>
      </c>
      <c r="R275" s="2" t="s">
        <v>202</v>
      </c>
      <c r="S275" s="2" t="s">
        <v>2837</v>
      </c>
      <c r="T275" s="2" t="s">
        <v>202</v>
      </c>
      <c r="U275" s="2" t="s">
        <v>202</v>
      </c>
      <c r="V275" s="2" t="s">
        <v>2843</v>
      </c>
      <c r="W275" s="2" t="s">
        <v>2838</v>
      </c>
      <c r="X275" s="2" t="s">
        <v>2839</v>
      </c>
      <c r="Y275" s="2" t="s">
        <v>2849</v>
      </c>
      <c r="Z275" s="4">
        <v>323</v>
      </c>
      <c r="AA275" s="4">
        <f>=ROUNDDOWN(13.4583333333333,0)</f>
      </c>
      <c r="AB275" s="5">
        <v>24</v>
      </c>
      <c r="AC275" s="2" t="s">
        <v>2844</v>
      </c>
      <c r="AD275" s="4">
        <v>50</v>
      </c>
      <c r="AE275" s="4">
        <v>800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64</v>
      </c>
      <c r="AQ275" s="8">
        <v>6194.71</v>
      </c>
      <c r="AR275" s="4">
        <v>14</v>
      </c>
      <c r="AS275" s="8">
        <v>1376.38</v>
      </c>
      <c r="AT275" s="7">
        <v>3.5714</v>
      </c>
      <c r="AU275" s="7">
        <v>3.5007</v>
      </c>
      <c r="AV275" s="4" t="s">
        <v>202</v>
      </c>
      <c r="AW275" s="8" t="s">
        <v>202</v>
      </c>
      <c r="AX275" s="4" t="s">
        <v>202</v>
      </c>
      <c r="AY275" s="8" t="s">
        <v>202</v>
      </c>
      <c r="AZ275" s="7" t="s">
        <v>202</v>
      </c>
      <c r="BA275" s="7" t="s">
        <v>202</v>
      </c>
      <c r="BB275" s="7">
        <v>0.5461</v>
      </c>
      <c r="BC275" s="4" t="s">
        <v>202</v>
      </c>
      <c r="BD275" s="8" t="s">
        <v>202</v>
      </c>
      <c r="BE275" s="4" t="s">
        <v>202</v>
      </c>
      <c r="BF275" s="8" t="s">
        <v>202</v>
      </c>
      <c r="BG275" s="7" t="s">
        <v>202</v>
      </c>
      <c r="BH275" s="7" t="s">
        <v>202</v>
      </c>
      <c r="BI275" s="7" t="s">
        <v>202</v>
      </c>
      <c r="BJ275" s="4">
        <v>64</v>
      </c>
      <c r="BK275" s="8">
        <v>6194.71</v>
      </c>
      <c r="BL275" s="2" t="s">
        <v>2859</v>
      </c>
      <c r="BM275" s="7">
        <v>1</v>
      </c>
      <c r="BN275" s="7">
        <v>1</v>
      </c>
      <c r="BO275" s="4">
        <v>63</v>
      </c>
      <c r="BP275" s="8">
        <v>6099.66</v>
      </c>
      <c r="BQ275" s="4">
        <v>2</v>
      </c>
      <c r="BR275" s="8">
        <v>203.84</v>
      </c>
      <c r="BS275" s="7">
        <v>30.5</v>
      </c>
      <c r="BT275" s="7">
        <v>28.9238</v>
      </c>
      <c r="BU275" s="2" t="s">
        <v>212</v>
      </c>
      <c r="BV275" s="2" t="s">
        <v>199</v>
      </c>
      <c r="BW275" s="2" t="s">
        <v>202</v>
      </c>
      <c r="BX275" s="2" t="s">
        <v>2860</v>
      </c>
      <c r="BY275" s="2" t="s">
        <v>214</v>
      </c>
      <c r="BZ275" s="2" t="s">
        <v>202</v>
      </c>
      <c r="CA275" s="4"/>
      <c r="CB275" s="8"/>
      <c r="CC275" s="4">
        <v>2</v>
      </c>
      <c r="CD275" s="8">
        <v>187.18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2802</v>
      </c>
      <c r="CJ275" s="2" t="s">
        <v>1674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199</v>
      </c>
      <c r="CU275" s="2" t="s">
        <v>216</v>
      </c>
      <c r="CV275" s="2" t="s">
        <v>2861</v>
      </c>
      <c r="CW275" s="2" t="s">
        <v>214</v>
      </c>
      <c r="CX275" s="2" t="s">
        <v>202</v>
      </c>
      <c r="CY275" s="4"/>
      <c r="CZ275" s="8"/>
      <c r="DA275" s="4">
        <v>1</v>
      </c>
      <c r="DB275" s="8">
        <v>96.59</v>
      </c>
      <c r="DC275" s="7">
        <v>-1</v>
      </c>
      <c r="DD275" s="7">
        <v>-1</v>
      </c>
      <c r="DE275" s="2" t="s">
        <v>212</v>
      </c>
      <c r="DF275" s="2" t="s">
        <v>199</v>
      </c>
      <c r="DG275" s="2" t="s">
        <v>2803</v>
      </c>
      <c r="DH275" s="2" t="s">
        <v>2840</v>
      </c>
      <c r="DI275" s="2" t="s">
        <v>214</v>
      </c>
      <c r="DJ275" s="2" t="s">
        <v>202</v>
      </c>
      <c r="DK275" s="4"/>
      <c r="DL275" s="8"/>
      <c r="DM275" s="4">
        <v>1</v>
      </c>
      <c r="DN275" s="8">
        <v>102.61</v>
      </c>
      <c r="DO275" s="7">
        <v>-1</v>
      </c>
      <c r="DP275" s="7">
        <v>-1</v>
      </c>
      <c r="DQ275" s="2" t="s">
        <v>212</v>
      </c>
      <c r="DR275" s="2" t="s">
        <v>199</v>
      </c>
      <c r="DS275" s="2" t="s">
        <v>1870</v>
      </c>
      <c r="DT275" s="2" t="s">
        <v>1575</v>
      </c>
      <c r="DU275" s="2" t="s">
        <v>214</v>
      </c>
      <c r="DV275" s="2" t="s">
        <v>202</v>
      </c>
      <c r="DW275" s="4"/>
      <c r="DX275" s="8"/>
      <c r="DY275" s="4">
        <v>8</v>
      </c>
      <c r="DZ275" s="8">
        <v>786.16</v>
      </c>
      <c r="EA275" s="7">
        <v>-1</v>
      </c>
      <c r="EB275" s="7">
        <v>-1</v>
      </c>
      <c r="EC275" s="2" t="s">
        <v>212</v>
      </c>
      <c r="ED275" s="2" t="s">
        <v>199</v>
      </c>
      <c r="EE275" s="2" t="s">
        <v>2368</v>
      </c>
      <c r="EF275" s="2" t="s">
        <v>1509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2806</v>
      </c>
      <c r="ER275" s="2" t="s">
        <v>2862</v>
      </c>
      <c r="ES275" s="2" t="s">
        <v>214</v>
      </c>
      <c r="ET275" s="2" t="s">
        <v>202</v>
      </c>
      <c r="EU275" s="4">
        <v>1</v>
      </c>
      <c r="EV275" s="8">
        <v>95.05</v>
      </c>
      <c r="EW275" s="4"/>
      <c r="EX275" s="8"/>
      <c r="EY275" s="7"/>
      <c r="EZ275" s="7"/>
      <c r="FA275" s="2" t="s">
        <v>212</v>
      </c>
      <c r="FB275" s="2" t="s">
        <v>199</v>
      </c>
      <c r="FC275" s="2" t="s">
        <v>578</v>
      </c>
      <c r="FD275" s="2" t="s">
        <v>2820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199</v>
      </c>
      <c r="FO275" s="2" t="s">
        <v>296</v>
      </c>
      <c r="FP275" s="2" t="s">
        <v>328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253</v>
      </c>
      <c r="FZ275" s="2" t="s">
        <v>199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638</v>
      </c>
      <c r="GN275" s="2" t="s">
        <v>979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2852</v>
      </c>
      <c r="GZ275" s="2" t="s">
        <v>2143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212</v>
      </c>
      <c r="HJ275" s="2" t="s">
        <v>199</v>
      </c>
      <c r="HK275" s="2" t="s">
        <v>678</v>
      </c>
      <c r="HL275" s="2" t="s">
        <v>2863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242</v>
      </c>
      <c r="HV275" s="2" t="s">
        <v>199</v>
      </c>
      <c r="HW275" s="2" t="s">
        <v>202</v>
      </c>
      <c r="HX275" s="2" t="s">
        <v>202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212</v>
      </c>
      <c r="IH275" s="2" t="s">
        <v>199</v>
      </c>
      <c r="II275" s="2" t="s">
        <v>368</v>
      </c>
      <c r="IJ275" s="2" t="s">
        <v>371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212</v>
      </c>
      <c r="IT275" s="2" t="s">
        <v>199</v>
      </c>
      <c r="IU275" s="2" t="s">
        <v>754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212</v>
      </c>
      <c r="JF275" s="2" t="s">
        <v>199</v>
      </c>
      <c r="JG275" s="2" t="s">
        <v>898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231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212</v>
      </c>
      <c r="KD275" s="2" t="s">
        <v>199</v>
      </c>
      <c r="KE275" s="2" t="s">
        <v>1907</v>
      </c>
      <c r="KF275" s="2" t="s">
        <v>1222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212</v>
      </c>
      <c r="KP275" s="2" t="s">
        <v>235</v>
      </c>
      <c r="KQ275" s="2" t="s">
        <v>541</v>
      </c>
      <c r="KR275" s="2" t="s">
        <v>2429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212</v>
      </c>
      <c r="LB275" s="2" t="s">
        <v>235</v>
      </c>
      <c r="LC275" s="2" t="s">
        <v>308</v>
      </c>
      <c r="LD275" s="2" t="s">
        <v>2864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212</v>
      </c>
      <c r="LN275" s="2" t="s">
        <v>199</v>
      </c>
      <c r="LO275" s="2" t="s">
        <v>412</v>
      </c>
      <c r="LP275" s="2" t="s">
        <v>1842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199</v>
      </c>
      <c r="MA275" s="2" t="s">
        <v>1175</v>
      </c>
      <c r="MB275" s="2" t="s">
        <v>202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253</v>
      </c>
      <c r="ML275" s="2" t="s">
        <v>199</v>
      </c>
      <c r="MM275" s="2" t="s">
        <v>202</v>
      </c>
      <c r="MN275" s="2" t="s">
        <v>202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242</v>
      </c>
      <c r="MX275" s="2" t="s">
        <v>199</v>
      </c>
      <c r="MY275" s="2" t="s">
        <v>202</v>
      </c>
      <c r="MZ275" s="2" t="s">
        <v>202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212</v>
      </c>
      <c r="NJ275" s="2" t="s">
        <v>250</v>
      </c>
      <c r="NK275" s="2" t="s">
        <v>1529</v>
      </c>
      <c r="NL275" s="2" t="s">
        <v>1520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202</v>
      </c>
      <c r="NV275" s="2" t="s">
        <v>202</v>
      </c>
      <c r="NW275" s="2" t="s">
        <v>202</v>
      </c>
      <c r="NX275" s="2" t="s">
        <v>202</v>
      </c>
      <c r="NY275" s="2" t="s">
        <v>202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253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212</v>
      </c>
      <c r="OT275" s="2" t="s">
        <v>199</v>
      </c>
      <c r="OU275" s="2" t="s">
        <v>2865</v>
      </c>
      <c r="OV275" s="2" t="s">
        <v>202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202</v>
      </c>
      <c r="PF275" s="2" t="s">
        <v>202</v>
      </c>
      <c r="PG275" s="2" t="s">
        <v>202</v>
      </c>
      <c r="PH275" s="2" t="s">
        <v>202</v>
      </c>
      <c r="PI275" s="2" t="s">
        <v>202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212</v>
      </c>
      <c r="PR275" s="2" t="s">
        <v>235</v>
      </c>
      <c r="PS275" s="2" t="s">
        <v>1360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212</v>
      </c>
      <c r="QP275" s="2" t="s">
        <v>235</v>
      </c>
      <c r="QQ275" s="2" t="s">
        <v>325</v>
      </c>
      <c r="QR275" s="2" t="s">
        <v>2866</v>
      </c>
      <c r="QS275" s="2" t="s">
        <v>214</v>
      </c>
      <c r="QT275" s="2" t="s">
        <v>202</v>
      </c>
      <c r="QU275" s="4">
        <v>198</v>
      </c>
      <c r="QV275" s="4"/>
      <c r="QW275" s="4"/>
      <c r="QX275" s="4"/>
      <c r="QY275" s="4">
        <v>125</v>
      </c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>
        <v>50</v>
      </c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60</v>
      </c>
      <c r="SC275" s="4"/>
      <c r="SD275" s="4"/>
      <c r="SE275" s="4"/>
      <c r="SF275" s="4"/>
      <c r="SG275" s="4"/>
      <c r="SH275" s="4"/>
      <c r="SI275" s="4">
        <v>140</v>
      </c>
      <c r="SJ275" s="4"/>
      <c r="SK275" s="4"/>
      <c r="SL275" s="4"/>
      <c r="SM275" s="4"/>
      <c r="SN275" s="4"/>
      <c r="SO275" s="4"/>
      <c r="SP275" s="4"/>
      <c r="SQ275" s="4"/>
      <c r="SR275" s="4">
        <v>50</v>
      </c>
      <c r="SS275" s="4">
        <v>120</v>
      </c>
      <c r="ST275" s="4"/>
      <c r="SU275" s="4"/>
      <c r="SV275" s="4"/>
      <c r="SW275" s="4"/>
      <c r="SX275" s="4"/>
      <c r="SY275" s="4"/>
      <c r="SZ275" s="4"/>
      <c r="TA275" s="4">
        <v>180</v>
      </c>
      <c r="TB275" s="4">
        <v>20</v>
      </c>
      <c r="TC275" s="4"/>
      <c r="TD275" s="4"/>
      <c r="TE275" s="4"/>
      <c r="TF275" s="4"/>
      <c r="TG275" s="4"/>
      <c r="TH275" s="4">
        <v>180</v>
      </c>
      <c r="TI275" s="4"/>
      <c r="TJ275" s="4"/>
      <c r="TK275" s="4"/>
      <c r="TL275" s="4"/>
      <c r="TM275" s="4"/>
    </row>
    <row r="276">
      <c r="A276" s="2" t="s">
        <v>2867</v>
      </c>
      <c r="B276" s="2" t="s">
        <v>191</v>
      </c>
      <c r="C276" s="2" t="s">
        <v>2795</v>
      </c>
      <c r="D276" s="2" t="s">
        <v>193</v>
      </c>
      <c r="E276" s="2" t="s">
        <v>1346</v>
      </c>
      <c r="F276" s="2" t="s">
        <v>2834</v>
      </c>
      <c r="G276" s="2" t="s">
        <v>2834</v>
      </c>
      <c r="H276" s="2" t="s">
        <v>2834</v>
      </c>
      <c r="I276" s="2" t="s">
        <v>2835</v>
      </c>
      <c r="J276" s="2" t="s">
        <v>2868</v>
      </c>
      <c r="K276" s="2" t="s">
        <v>2836</v>
      </c>
      <c r="L276" s="3">
        <v>93.59</v>
      </c>
      <c r="M276" s="3">
        <v>98.27</v>
      </c>
      <c r="N276" s="3">
        <v>179.99</v>
      </c>
      <c r="O276" s="2" t="s">
        <v>199</v>
      </c>
      <c r="P276" s="2" t="s">
        <v>200</v>
      </c>
      <c r="Q276" s="2" t="s">
        <v>201</v>
      </c>
      <c r="R276" s="2" t="s">
        <v>202</v>
      </c>
      <c r="S276" s="2" t="s">
        <v>2837</v>
      </c>
      <c r="T276" s="2" t="s">
        <v>202</v>
      </c>
      <c r="U276" s="2" t="s">
        <v>202</v>
      </c>
      <c r="V276" s="2" t="s">
        <v>2843</v>
      </c>
      <c r="W276" s="2" t="s">
        <v>2838</v>
      </c>
      <c r="X276" s="2" t="s">
        <v>2839</v>
      </c>
      <c r="Y276" s="2" t="s">
        <v>2849</v>
      </c>
      <c r="Z276" s="4">
        <v>151</v>
      </c>
      <c r="AA276" s="4">
        <f>=ROUNDDOWN(10.7857142857143,0)</f>
      </c>
      <c r="AB276" s="5">
        <v>14</v>
      </c>
      <c r="AC276" s="2" t="s">
        <v>2844</v>
      </c>
      <c r="AD276" s="4">
        <v>80</v>
      </c>
      <c r="AE276" s="4">
        <v>520</v>
      </c>
      <c r="AF276" s="6">
        <v>66</v>
      </c>
      <c r="AG276" s="6">
        <v>49</v>
      </c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26</v>
      </c>
      <c r="AQ276" s="8">
        <v>2528.49</v>
      </c>
      <c r="AR276" s="4">
        <v>5</v>
      </c>
      <c r="AS276" s="8">
        <v>472.63</v>
      </c>
      <c r="AT276" s="7">
        <v>4.2</v>
      </c>
      <c r="AU276" s="7">
        <v>4.3498</v>
      </c>
      <c r="AV276" s="4" t="s">
        <v>202</v>
      </c>
      <c r="AW276" s="8" t="s">
        <v>202</v>
      </c>
      <c r="AX276" s="4" t="s">
        <v>202</v>
      </c>
      <c r="AY276" s="8" t="s">
        <v>202</v>
      </c>
      <c r="AZ276" s="7" t="s">
        <v>202</v>
      </c>
      <c r="BA276" s="7" t="s">
        <v>202</v>
      </c>
      <c r="BB276" s="7">
        <v>0.2229</v>
      </c>
      <c r="BC276" s="4" t="s">
        <v>202</v>
      </c>
      <c r="BD276" s="8" t="s">
        <v>202</v>
      </c>
      <c r="BE276" s="4" t="s">
        <v>202</v>
      </c>
      <c r="BF276" s="8" t="s">
        <v>202</v>
      </c>
      <c r="BG276" s="7" t="s">
        <v>202</v>
      </c>
      <c r="BH276" s="7" t="s">
        <v>202</v>
      </c>
      <c r="BI276" s="7" t="s">
        <v>202</v>
      </c>
      <c r="BJ276" s="4">
        <v>26</v>
      </c>
      <c r="BK276" s="8">
        <v>2528.49</v>
      </c>
      <c r="BL276" s="2" t="s">
        <v>2869</v>
      </c>
      <c r="BM276" s="7">
        <v>1</v>
      </c>
      <c r="BN276" s="7">
        <v>1</v>
      </c>
      <c r="BO276" s="4">
        <v>23</v>
      </c>
      <c r="BP276" s="8">
        <v>2226.86</v>
      </c>
      <c r="BQ276" s="4"/>
      <c r="BR276" s="8"/>
      <c r="BS276" s="7"/>
      <c r="BT276" s="7"/>
      <c r="BU276" s="2" t="s">
        <v>212</v>
      </c>
      <c r="BV276" s="2" t="s">
        <v>199</v>
      </c>
      <c r="BW276" s="2" t="s">
        <v>202</v>
      </c>
      <c r="BX276" s="2" t="s">
        <v>1655</v>
      </c>
      <c r="BY276" s="2" t="s">
        <v>214</v>
      </c>
      <c r="BZ276" s="2" t="s">
        <v>202</v>
      </c>
      <c r="CA276" s="4"/>
      <c r="CB276" s="8"/>
      <c r="CC276" s="4">
        <v>4</v>
      </c>
      <c r="CD276" s="8">
        <v>374.36</v>
      </c>
      <c r="CE276" s="7">
        <v>-1</v>
      </c>
      <c r="CF276" s="7">
        <v>-1</v>
      </c>
      <c r="CG276" s="2" t="s">
        <v>212</v>
      </c>
      <c r="CH276" s="2" t="s">
        <v>199</v>
      </c>
      <c r="CI276" s="2" t="s">
        <v>2802</v>
      </c>
      <c r="CJ276" s="2" t="s">
        <v>431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199</v>
      </c>
      <c r="CU276" s="2" t="s">
        <v>216</v>
      </c>
      <c r="CV276" s="2" t="s">
        <v>1724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199</v>
      </c>
      <c r="DG276" s="2" t="s">
        <v>2803</v>
      </c>
      <c r="DH276" s="2" t="s">
        <v>604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199</v>
      </c>
      <c r="DS276" s="2" t="s">
        <v>1870</v>
      </c>
      <c r="DT276" s="2" t="s">
        <v>2870</v>
      </c>
      <c r="DU276" s="2" t="s">
        <v>214</v>
      </c>
      <c r="DV276" s="2" t="s">
        <v>202</v>
      </c>
      <c r="DW276" s="4">
        <v>1</v>
      </c>
      <c r="DX276" s="8">
        <v>98.27</v>
      </c>
      <c r="DY276" s="4">
        <v>1</v>
      </c>
      <c r="DZ276" s="8">
        <v>98.27</v>
      </c>
      <c r="EA276" s="7"/>
      <c r="EB276" s="7"/>
      <c r="EC276" s="2" t="s">
        <v>212</v>
      </c>
      <c r="ED276" s="2" t="s">
        <v>199</v>
      </c>
      <c r="EE276" s="2" t="s">
        <v>2368</v>
      </c>
      <c r="EF276" s="2" t="s">
        <v>2807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199</v>
      </c>
      <c r="EQ276" s="2" t="s">
        <v>2647</v>
      </c>
      <c r="ER276" s="2" t="s">
        <v>1474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199</v>
      </c>
      <c r="FC276" s="2" t="s">
        <v>578</v>
      </c>
      <c r="FD276" s="2" t="s">
        <v>2749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199</v>
      </c>
      <c r="FO276" s="2" t="s">
        <v>296</v>
      </c>
      <c r="FP276" s="2" t="s">
        <v>2375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253</v>
      </c>
      <c r="FZ276" s="2" t="s">
        <v>199</v>
      </c>
      <c r="GA276" s="2" t="s">
        <v>202</v>
      </c>
      <c r="GB276" s="2" t="s">
        <v>202</v>
      </c>
      <c r="GC276" s="2" t="s">
        <v>214</v>
      </c>
      <c r="GD276" s="2" t="s">
        <v>202</v>
      </c>
      <c r="GE276" s="4">
        <v>2</v>
      </c>
      <c r="GF276" s="8">
        <v>203.36</v>
      </c>
      <c r="GG276" s="4"/>
      <c r="GH276" s="8"/>
      <c r="GI276" s="7"/>
      <c r="GJ276" s="7"/>
      <c r="GK276" s="2" t="s">
        <v>212</v>
      </c>
      <c r="GL276" s="2" t="s">
        <v>199</v>
      </c>
      <c r="GM276" s="2" t="s">
        <v>638</v>
      </c>
      <c r="GN276" s="2" t="s">
        <v>2871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212</v>
      </c>
      <c r="GX276" s="2" t="s">
        <v>199</v>
      </c>
      <c r="GY276" s="2" t="s">
        <v>1245</v>
      </c>
      <c r="GZ276" s="2" t="s">
        <v>522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212</v>
      </c>
      <c r="HJ276" s="2" t="s">
        <v>199</v>
      </c>
      <c r="HK276" s="2" t="s">
        <v>678</v>
      </c>
      <c r="HL276" s="2" t="s">
        <v>2872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242</v>
      </c>
      <c r="HV276" s="2" t="s">
        <v>199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212</v>
      </c>
      <c r="IH276" s="2" t="s">
        <v>199</v>
      </c>
      <c r="II276" s="2" t="s">
        <v>368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212</v>
      </c>
      <c r="IT276" s="2" t="s">
        <v>199</v>
      </c>
      <c r="IU276" s="2" t="s">
        <v>754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212</v>
      </c>
      <c r="JF276" s="2" t="s">
        <v>199</v>
      </c>
      <c r="JG276" s="2" t="s">
        <v>898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231</v>
      </c>
      <c r="JR276" s="2" t="s">
        <v>199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212</v>
      </c>
      <c r="KD276" s="2" t="s">
        <v>199</v>
      </c>
      <c r="KE276" s="2" t="s">
        <v>1907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212</v>
      </c>
      <c r="KP276" s="2" t="s">
        <v>235</v>
      </c>
      <c r="KQ276" s="2" t="s">
        <v>541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235</v>
      </c>
      <c r="LC276" s="2" t="s">
        <v>308</v>
      </c>
      <c r="LD276" s="2" t="s">
        <v>2873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212</v>
      </c>
      <c r="LN276" s="2" t="s">
        <v>199</v>
      </c>
      <c r="LO276" s="2" t="s">
        <v>1017</v>
      </c>
      <c r="LP276" s="2" t="s">
        <v>2874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199</v>
      </c>
      <c r="MA276" s="2" t="s">
        <v>247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253</v>
      </c>
      <c r="ML276" s="2" t="s">
        <v>199</v>
      </c>
      <c r="MM276" s="2" t="s">
        <v>202</v>
      </c>
      <c r="MN276" s="2" t="s">
        <v>202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242</v>
      </c>
      <c r="MX276" s="2" t="s">
        <v>199</v>
      </c>
      <c r="MY276" s="2" t="s">
        <v>202</v>
      </c>
      <c r="MZ276" s="2" t="s">
        <v>202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212</v>
      </c>
      <c r="NJ276" s="2" t="s">
        <v>250</v>
      </c>
      <c r="NK276" s="2" t="s">
        <v>1529</v>
      </c>
      <c r="NL276" s="2" t="s">
        <v>1425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253</v>
      </c>
      <c r="OH276" s="2" t="s">
        <v>199</v>
      </c>
      <c r="OI276" s="2" t="s">
        <v>202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212</v>
      </c>
      <c r="OT276" s="2" t="s">
        <v>199</v>
      </c>
      <c r="OU276" s="2" t="s">
        <v>2824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202</v>
      </c>
      <c r="PF276" s="2" t="s">
        <v>202</v>
      </c>
      <c r="PG276" s="2" t="s">
        <v>202</v>
      </c>
      <c r="PH276" s="2" t="s">
        <v>202</v>
      </c>
      <c r="PI276" s="2" t="s">
        <v>202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212</v>
      </c>
      <c r="PR276" s="2" t="s">
        <v>235</v>
      </c>
      <c r="PS276" s="2" t="s">
        <v>1360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212</v>
      </c>
      <c r="QP276" s="2" t="s">
        <v>235</v>
      </c>
      <c r="QQ276" s="2" t="s">
        <v>325</v>
      </c>
      <c r="QR276" s="2" t="s">
        <v>987</v>
      </c>
      <c r="QS276" s="2" t="s">
        <v>214</v>
      </c>
      <c r="QT276" s="2" t="s">
        <v>202</v>
      </c>
      <c r="QU276" s="4">
        <v>58</v>
      </c>
      <c r="QV276" s="4"/>
      <c r="QW276" s="4"/>
      <c r="QX276" s="4"/>
      <c r="QY276" s="4">
        <v>93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>
        <v>80</v>
      </c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100</v>
      </c>
      <c r="SS276" s="4">
        <v>30</v>
      </c>
      <c r="ST276" s="4"/>
      <c r="SU276" s="4"/>
      <c r="SV276" s="4"/>
      <c r="SW276" s="4"/>
      <c r="SX276" s="4"/>
      <c r="SY276" s="4"/>
      <c r="SZ276" s="4"/>
      <c r="TA276" s="4">
        <v>140</v>
      </c>
      <c r="TB276" s="4">
        <v>70</v>
      </c>
      <c r="TC276" s="4"/>
      <c r="TD276" s="4"/>
      <c r="TE276" s="4"/>
      <c r="TF276" s="4"/>
      <c r="TG276" s="4"/>
      <c r="TH276" s="4">
        <v>100</v>
      </c>
      <c r="TI276" s="4"/>
      <c r="TJ276" s="4"/>
      <c r="TK276" s="4"/>
      <c r="TL276" s="4"/>
      <c r="TM276" s="4"/>
    </row>
    <row r="277">
      <c r="A277" s="2" t="s">
        <v>2875</v>
      </c>
      <c r="B277" s="2" t="s">
        <v>191</v>
      </c>
      <c r="C277" s="2" t="s">
        <v>2795</v>
      </c>
      <c r="D277" s="2" t="s">
        <v>193</v>
      </c>
      <c r="E277" s="2" t="s">
        <v>1346</v>
      </c>
      <c r="F277" s="2" t="s">
        <v>2876</v>
      </c>
      <c r="G277" s="2" t="s">
        <v>2876</v>
      </c>
      <c r="H277" s="2" t="s">
        <v>2876</v>
      </c>
      <c r="I277" s="2" t="s">
        <v>2877</v>
      </c>
      <c r="J277" s="2" t="s">
        <v>1349</v>
      </c>
      <c r="K277" s="2" t="s">
        <v>1389</v>
      </c>
      <c r="L277" s="3">
        <v>56.09</v>
      </c>
      <c r="M277" s="3">
        <v>58.9</v>
      </c>
      <c r="N277" s="3">
        <v>109.99</v>
      </c>
      <c r="O277" s="2" t="s">
        <v>199</v>
      </c>
      <c r="P277" s="2" t="s">
        <v>427</v>
      </c>
      <c r="Q277" s="2" t="s">
        <v>201</v>
      </c>
      <c r="R277" s="2" t="s">
        <v>202</v>
      </c>
      <c r="S277" s="2" t="s">
        <v>2878</v>
      </c>
      <c r="T277" s="2" t="s">
        <v>202</v>
      </c>
      <c r="U277" s="2" t="s">
        <v>202</v>
      </c>
      <c r="V277" s="2" t="s">
        <v>1579</v>
      </c>
      <c r="W277" s="2" t="s">
        <v>2838</v>
      </c>
      <c r="X277" s="2" t="s">
        <v>1618</v>
      </c>
      <c r="Y277" s="2" t="s">
        <v>576</v>
      </c>
      <c r="Z277" s="4">
        <v>132</v>
      </c>
      <c r="AA277" s="4">
        <f>=ROUNDDOWN(22,0)</f>
      </c>
      <c r="AB277" s="5">
        <v>6</v>
      </c>
      <c r="AC277" s="2" t="s">
        <v>2844</v>
      </c>
      <c r="AD277" s="4">
        <v>50</v>
      </c>
      <c r="AE277" s="4">
        <v>200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2</v>
      </c>
      <c r="AQ277" s="8">
        <v>113.93</v>
      </c>
      <c r="AR277" s="4">
        <v>2</v>
      </c>
      <c r="AS277" s="8">
        <v>119.9</v>
      </c>
      <c r="AT277" s="7"/>
      <c r="AU277" s="7">
        <v>-0.0498</v>
      </c>
      <c r="AV277" s="4">
        <v>22</v>
      </c>
      <c r="AW277" s="8">
        <v>1763.65</v>
      </c>
      <c r="AX277" s="4">
        <v>14</v>
      </c>
      <c r="AY277" s="8">
        <v>1083.23</v>
      </c>
      <c r="AZ277" s="7">
        <v>0.5714</v>
      </c>
      <c r="BA277" s="7">
        <v>0.6281</v>
      </c>
      <c r="BB277" s="7">
        <v>0.0646</v>
      </c>
      <c r="BC277" s="4">
        <v>22</v>
      </c>
      <c r="BD277" s="8">
        <v>1763.65</v>
      </c>
      <c r="BE277" s="4">
        <v>14</v>
      </c>
      <c r="BF277" s="8">
        <v>1083.23</v>
      </c>
      <c r="BG277" s="7">
        <v>0.5714</v>
      </c>
      <c r="BH277" s="7">
        <v>0.6281</v>
      </c>
      <c r="BI277" s="7">
        <v>1</v>
      </c>
      <c r="BJ277" s="4">
        <v>2</v>
      </c>
      <c r="BK277" s="8">
        <v>113.93</v>
      </c>
      <c r="BL277" s="2" t="s">
        <v>2879</v>
      </c>
      <c r="BM277" s="7">
        <v>1</v>
      </c>
      <c r="BN277" s="7">
        <v>1</v>
      </c>
      <c r="BO277" s="4"/>
      <c r="BP277" s="8"/>
      <c r="BQ277" s="4">
        <v>2</v>
      </c>
      <c r="BR277" s="8">
        <v>119.9</v>
      </c>
      <c r="BS277" s="7">
        <v>-1</v>
      </c>
      <c r="BT277" s="7">
        <v>-1</v>
      </c>
      <c r="BU277" s="2" t="s">
        <v>212</v>
      </c>
      <c r="BV277" s="2" t="s">
        <v>199</v>
      </c>
      <c r="BW277" s="2" t="s">
        <v>202</v>
      </c>
      <c r="BX277" s="2" t="s">
        <v>2236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250</v>
      </c>
      <c r="CI277" s="2" t="s">
        <v>2802</v>
      </c>
      <c r="CJ277" s="2" t="s">
        <v>596</v>
      </c>
      <c r="CK277" s="2" t="s">
        <v>509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212</v>
      </c>
      <c r="CT277" s="2" t="s">
        <v>199</v>
      </c>
      <c r="CU277" s="2" t="s">
        <v>1098</v>
      </c>
      <c r="CV277" s="2" t="s">
        <v>202</v>
      </c>
      <c r="CW277" s="2" t="s">
        <v>214</v>
      </c>
      <c r="CX277" s="2" t="s">
        <v>202</v>
      </c>
      <c r="CY277" s="4">
        <v>1</v>
      </c>
      <c r="CZ277" s="8">
        <v>54.11</v>
      </c>
      <c r="DA277" s="4"/>
      <c r="DB277" s="8"/>
      <c r="DC277" s="7"/>
      <c r="DD277" s="7"/>
      <c r="DE277" s="2" t="s">
        <v>212</v>
      </c>
      <c r="DF277" s="2" t="s">
        <v>199</v>
      </c>
      <c r="DG277" s="2" t="s">
        <v>585</v>
      </c>
      <c r="DH277" s="2" t="s">
        <v>2703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199</v>
      </c>
      <c r="DS277" s="2" t="s">
        <v>585</v>
      </c>
      <c r="DT277" s="2" t="s">
        <v>1567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199</v>
      </c>
      <c r="EE277" s="2" t="s">
        <v>585</v>
      </c>
      <c r="EF277" s="2" t="s">
        <v>2173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199</v>
      </c>
      <c r="EQ277" s="2" t="s">
        <v>587</v>
      </c>
      <c r="ER277" s="2" t="s">
        <v>2544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199</v>
      </c>
      <c r="FC277" s="2" t="s">
        <v>585</v>
      </c>
      <c r="FD277" s="2" t="s">
        <v>1638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199</v>
      </c>
      <c r="FO277" s="2" t="s">
        <v>296</v>
      </c>
      <c r="FP277" s="2" t="s">
        <v>2880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253</v>
      </c>
      <c r="FZ277" s="2" t="s">
        <v>199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>
        <v>1</v>
      </c>
      <c r="GF277" s="8">
        <v>59.82</v>
      </c>
      <c r="GG277" s="4"/>
      <c r="GH277" s="8"/>
      <c r="GI277" s="7"/>
      <c r="GJ277" s="7"/>
      <c r="GK277" s="2" t="s">
        <v>212</v>
      </c>
      <c r="GL277" s="2" t="s">
        <v>199</v>
      </c>
      <c r="GM277" s="2" t="s">
        <v>638</v>
      </c>
      <c r="GN277" s="2" t="s">
        <v>2881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212</v>
      </c>
      <c r="GX277" s="2" t="s">
        <v>199</v>
      </c>
      <c r="GY277" s="2" t="s">
        <v>2882</v>
      </c>
      <c r="GZ277" s="2" t="s">
        <v>2883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212</v>
      </c>
      <c r="HJ277" s="2" t="s">
        <v>199</v>
      </c>
      <c r="HK277" s="2" t="s">
        <v>585</v>
      </c>
      <c r="HL277" s="2" t="s">
        <v>2778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242</v>
      </c>
      <c r="HV277" s="2" t="s">
        <v>199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212</v>
      </c>
      <c r="IH277" s="2" t="s">
        <v>199</v>
      </c>
      <c r="II277" s="2" t="s">
        <v>368</v>
      </c>
      <c r="IJ277" s="2" t="s">
        <v>1094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212</v>
      </c>
      <c r="IT277" s="2" t="s">
        <v>199</v>
      </c>
      <c r="IU277" s="2" t="s">
        <v>754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253</v>
      </c>
      <c r="JF277" s="2" t="s">
        <v>199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231</v>
      </c>
      <c r="JR277" s="2" t="s">
        <v>199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212</v>
      </c>
      <c r="KD277" s="2" t="s">
        <v>199</v>
      </c>
      <c r="KE277" s="2" t="s">
        <v>1907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212</v>
      </c>
      <c r="KP277" s="2" t="s">
        <v>235</v>
      </c>
      <c r="KQ277" s="2" t="s">
        <v>541</v>
      </c>
      <c r="KR277" s="2" t="s">
        <v>907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253</v>
      </c>
      <c r="LB277" s="2" t="s">
        <v>199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253</v>
      </c>
      <c r="LN277" s="2" t="s">
        <v>199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231</v>
      </c>
      <c r="LZ277" s="2" t="s">
        <v>199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231</v>
      </c>
      <c r="ML277" s="2" t="s">
        <v>199</v>
      </c>
      <c r="MM277" s="2" t="s">
        <v>202</v>
      </c>
      <c r="MN277" s="2" t="s">
        <v>202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242</v>
      </c>
      <c r="MX277" s="2" t="s">
        <v>199</v>
      </c>
      <c r="MY277" s="2" t="s">
        <v>202</v>
      </c>
      <c r="MZ277" s="2" t="s">
        <v>202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212</v>
      </c>
      <c r="NJ277" s="2" t="s">
        <v>250</v>
      </c>
      <c r="NK277" s="2" t="s">
        <v>2252</v>
      </c>
      <c r="NL277" s="2" t="s">
        <v>682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253</v>
      </c>
      <c r="OH277" s="2" t="s">
        <v>199</v>
      </c>
      <c r="OI277" s="2" t="s">
        <v>202</v>
      </c>
      <c r="OJ277" s="2" t="s">
        <v>202</v>
      </c>
      <c r="OK277" s="2" t="s">
        <v>214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212</v>
      </c>
      <c r="OT277" s="2" t="s">
        <v>199</v>
      </c>
      <c r="OU277" s="2" t="s">
        <v>2824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202</v>
      </c>
      <c r="PF277" s="2" t="s">
        <v>202</v>
      </c>
      <c r="PG277" s="2" t="s">
        <v>202</v>
      </c>
      <c r="PH277" s="2" t="s">
        <v>202</v>
      </c>
      <c r="PI277" s="2" t="s">
        <v>202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212</v>
      </c>
      <c r="PR277" s="2" t="s">
        <v>235</v>
      </c>
      <c r="PS277" s="2" t="s">
        <v>1360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212</v>
      </c>
      <c r="QP277" s="2" t="s">
        <v>235</v>
      </c>
      <c r="QQ277" s="2" t="s">
        <v>462</v>
      </c>
      <c r="QR277" s="2" t="s">
        <v>853</v>
      </c>
      <c r="QS277" s="2" t="s">
        <v>214</v>
      </c>
      <c r="QT277" s="2" t="s">
        <v>202</v>
      </c>
      <c r="QU277" s="4">
        <v>132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>
        <v>50</v>
      </c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>
        <v>50</v>
      </c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>
        <v>50</v>
      </c>
      <c r="SY277" s="4"/>
      <c r="SZ277" s="4"/>
      <c r="TA277" s="4"/>
      <c r="TB277" s="4"/>
      <c r="TC277" s="4"/>
      <c r="TD277" s="4"/>
      <c r="TE277" s="4"/>
      <c r="TF277" s="4"/>
      <c r="TG277" s="4"/>
      <c r="TH277" s="4">
        <v>50</v>
      </c>
      <c r="TI277" s="4"/>
      <c r="TJ277" s="4"/>
      <c r="TK277" s="4"/>
      <c r="TL277" s="4"/>
      <c r="TM277" s="4"/>
    </row>
    <row r="278">
      <c r="A278" s="2" t="s">
        <v>2884</v>
      </c>
      <c r="B278" s="2" t="s">
        <v>191</v>
      </c>
      <c r="C278" s="2" t="s">
        <v>2795</v>
      </c>
      <c r="D278" s="2" t="s">
        <v>193</v>
      </c>
      <c r="E278" s="2" t="s">
        <v>1346</v>
      </c>
      <c r="F278" s="2" t="s">
        <v>2876</v>
      </c>
      <c r="G278" s="2" t="s">
        <v>2876</v>
      </c>
      <c r="H278" s="2" t="s">
        <v>2876</v>
      </c>
      <c r="I278" s="2" t="s">
        <v>2877</v>
      </c>
      <c r="J278" s="2" t="s">
        <v>2817</v>
      </c>
      <c r="K278" s="2" t="s">
        <v>1389</v>
      </c>
      <c r="L278" s="3">
        <v>72.79</v>
      </c>
      <c r="M278" s="3">
        <v>76.43</v>
      </c>
      <c r="N278" s="3">
        <v>139.99</v>
      </c>
      <c r="O278" s="2" t="s">
        <v>199</v>
      </c>
      <c r="P278" s="2" t="s">
        <v>427</v>
      </c>
      <c r="Q278" s="2" t="s">
        <v>201</v>
      </c>
      <c r="R278" s="2" t="s">
        <v>202</v>
      </c>
      <c r="S278" s="2" t="s">
        <v>2878</v>
      </c>
      <c r="T278" s="2" t="s">
        <v>202</v>
      </c>
      <c r="U278" s="2" t="s">
        <v>202</v>
      </c>
      <c r="V278" s="2" t="s">
        <v>1579</v>
      </c>
      <c r="W278" s="2" t="s">
        <v>2838</v>
      </c>
      <c r="X278" s="2" t="s">
        <v>1618</v>
      </c>
      <c r="Y278" s="2" t="s">
        <v>576</v>
      </c>
      <c r="Z278" s="4">
        <v>302</v>
      </c>
      <c r="AA278" s="4">
        <f>=ROUNDDOWN(20.1333333333333,0)</f>
      </c>
      <c r="AB278" s="5">
        <v>15</v>
      </c>
      <c r="AC278" s="2" t="s">
        <v>2844</v>
      </c>
      <c r="AD278" s="4">
        <v>90</v>
      </c>
      <c r="AE278" s="4">
        <v>600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11</v>
      </c>
      <c r="AQ278" s="8">
        <v>861.29</v>
      </c>
      <c r="AR278" s="4">
        <v>8</v>
      </c>
      <c r="AS278" s="8">
        <v>622.47</v>
      </c>
      <c r="AT278" s="7">
        <v>0.375</v>
      </c>
      <c r="AU278" s="7">
        <v>0.3837</v>
      </c>
      <c r="AV278" s="4" t="s">
        <v>202</v>
      </c>
      <c r="AW278" s="8" t="s">
        <v>202</v>
      </c>
      <c r="AX278" s="4" t="s">
        <v>202</v>
      </c>
      <c r="AY278" s="8" t="s">
        <v>202</v>
      </c>
      <c r="AZ278" s="7" t="s">
        <v>202</v>
      </c>
      <c r="BA278" s="7" t="s">
        <v>202</v>
      </c>
      <c r="BB278" s="7">
        <v>0.4884</v>
      </c>
      <c r="BC278" s="4" t="s">
        <v>202</v>
      </c>
      <c r="BD278" s="8" t="s">
        <v>202</v>
      </c>
      <c r="BE278" s="4" t="s">
        <v>202</v>
      </c>
      <c r="BF278" s="8" t="s">
        <v>202</v>
      </c>
      <c r="BG278" s="7" t="s">
        <v>202</v>
      </c>
      <c r="BH278" s="7" t="s">
        <v>202</v>
      </c>
      <c r="BI278" s="7" t="s">
        <v>202</v>
      </c>
      <c r="BJ278" s="4">
        <v>11</v>
      </c>
      <c r="BK278" s="8">
        <v>861.29</v>
      </c>
      <c r="BL278" s="2" t="s">
        <v>1944</v>
      </c>
      <c r="BM278" s="7">
        <v>1</v>
      </c>
      <c r="BN278" s="7">
        <v>1</v>
      </c>
      <c r="BO278" s="4">
        <v>8</v>
      </c>
      <c r="BP278" s="8">
        <v>644.56</v>
      </c>
      <c r="BQ278" s="4">
        <v>5</v>
      </c>
      <c r="BR278" s="8">
        <v>402.85</v>
      </c>
      <c r="BS278" s="7">
        <v>0.6</v>
      </c>
      <c r="BT278" s="7">
        <v>0.6</v>
      </c>
      <c r="BU278" s="2" t="s">
        <v>212</v>
      </c>
      <c r="BV278" s="2" t="s">
        <v>199</v>
      </c>
      <c r="BW278" s="2" t="s">
        <v>202</v>
      </c>
      <c r="BX278" s="2" t="s">
        <v>2227</v>
      </c>
      <c r="BY278" s="2" t="s">
        <v>214</v>
      </c>
      <c r="BZ278" s="2" t="s">
        <v>202</v>
      </c>
      <c r="CA278" s="4"/>
      <c r="CB278" s="8"/>
      <c r="CC278" s="4">
        <v>2</v>
      </c>
      <c r="CD278" s="8">
        <v>145.58</v>
      </c>
      <c r="CE278" s="7">
        <v>-1</v>
      </c>
      <c r="CF278" s="7">
        <v>-1</v>
      </c>
      <c r="CG278" s="2" t="s">
        <v>212</v>
      </c>
      <c r="CH278" s="2" t="s">
        <v>250</v>
      </c>
      <c r="CI278" s="2" t="s">
        <v>2802</v>
      </c>
      <c r="CJ278" s="2" t="s">
        <v>443</v>
      </c>
      <c r="CK278" s="2" t="s">
        <v>509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212</v>
      </c>
      <c r="CT278" s="2" t="s">
        <v>199</v>
      </c>
      <c r="CU278" s="2" t="s">
        <v>1098</v>
      </c>
      <c r="CV278" s="2" t="s">
        <v>202</v>
      </c>
      <c r="CW278" s="2" t="s">
        <v>214</v>
      </c>
      <c r="CX278" s="2" t="s">
        <v>202</v>
      </c>
      <c r="CY278" s="4">
        <v>1</v>
      </c>
      <c r="CZ278" s="8">
        <v>59.79</v>
      </c>
      <c r="DA278" s="4"/>
      <c r="DB278" s="8"/>
      <c r="DC278" s="7"/>
      <c r="DD278" s="7"/>
      <c r="DE278" s="2" t="s">
        <v>212</v>
      </c>
      <c r="DF278" s="2" t="s">
        <v>199</v>
      </c>
      <c r="DG278" s="2" t="s">
        <v>585</v>
      </c>
      <c r="DH278" s="2" t="s">
        <v>2178</v>
      </c>
      <c r="DI278" s="2" t="s">
        <v>214</v>
      </c>
      <c r="DJ278" s="2" t="s">
        <v>202</v>
      </c>
      <c r="DK278" s="4">
        <v>2</v>
      </c>
      <c r="DL278" s="8">
        <v>156.94</v>
      </c>
      <c r="DM278" s="4"/>
      <c r="DN278" s="8"/>
      <c r="DO278" s="7"/>
      <c r="DP278" s="7"/>
      <c r="DQ278" s="2" t="s">
        <v>212</v>
      </c>
      <c r="DR278" s="2" t="s">
        <v>199</v>
      </c>
      <c r="DS278" s="2" t="s">
        <v>585</v>
      </c>
      <c r="DT278" s="2" t="s">
        <v>1592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199</v>
      </c>
      <c r="EE278" s="2" t="s">
        <v>585</v>
      </c>
      <c r="EF278" s="2" t="s">
        <v>2691</v>
      </c>
      <c r="EG278" s="2" t="s">
        <v>214</v>
      </c>
      <c r="EH278" s="2" t="s">
        <v>202</v>
      </c>
      <c r="EI278" s="4"/>
      <c r="EJ278" s="8"/>
      <c r="EK278" s="4">
        <v>1</v>
      </c>
      <c r="EL278" s="8">
        <v>74.04</v>
      </c>
      <c r="EM278" s="7">
        <v>-1</v>
      </c>
      <c r="EN278" s="7">
        <v>-1</v>
      </c>
      <c r="EO278" s="2" t="s">
        <v>212</v>
      </c>
      <c r="EP278" s="2" t="s">
        <v>199</v>
      </c>
      <c r="EQ278" s="2" t="s">
        <v>587</v>
      </c>
      <c r="ER278" s="2" t="s">
        <v>2290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199</v>
      </c>
      <c r="FC278" s="2" t="s">
        <v>585</v>
      </c>
      <c r="FD278" s="2" t="s">
        <v>1476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296</v>
      </c>
      <c r="FP278" s="2" t="s">
        <v>2682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253</v>
      </c>
      <c r="FZ278" s="2" t="s">
        <v>199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199</v>
      </c>
      <c r="GM278" s="2" t="s">
        <v>638</v>
      </c>
      <c r="GN278" s="2" t="s">
        <v>1050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2882</v>
      </c>
      <c r="GZ278" s="2" t="s">
        <v>777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212</v>
      </c>
      <c r="HJ278" s="2" t="s">
        <v>199</v>
      </c>
      <c r="HK278" s="2" t="s">
        <v>585</v>
      </c>
      <c r="HL278" s="2" t="s">
        <v>2885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242</v>
      </c>
      <c r="HV278" s="2" t="s">
        <v>199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212</v>
      </c>
      <c r="IH278" s="2" t="s">
        <v>199</v>
      </c>
      <c r="II278" s="2" t="s">
        <v>368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212</v>
      </c>
      <c r="IT278" s="2" t="s">
        <v>199</v>
      </c>
      <c r="IU278" s="2" t="s">
        <v>754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253</v>
      </c>
      <c r="JF278" s="2" t="s">
        <v>199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231</v>
      </c>
      <c r="JR278" s="2" t="s">
        <v>199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212</v>
      </c>
      <c r="KD278" s="2" t="s">
        <v>199</v>
      </c>
      <c r="KE278" s="2" t="s">
        <v>1907</v>
      </c>
      <c r="KF278" s="2" t="s">
        <v>1222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235</v>
      </c>
      <c r="KQ278" s="2" t="s">
        <v>541</v>
      </c>
      <c r="KR278" s="2" t="s">
        <v>305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253</v>
      </c>
      <c r="LB278" s="2" t="s">
        <v>199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253</v>
      </c>
      <c r="LN278" s="2" t="s">
        <v>199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231</v>
      </c>
      <c r="LZ278" s="2" t="s">
        <v>199</v>
      </c>
      <c r="MA278" s="2" t="s">
        <v>202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231</v>
      </c>
      <c r="ML278" s="2" t="s">
        <v>199</v>
      </c>
      <c r="MM278" s="2" t="s">
        <v>202</v>
      </c>
      <c r="MN278" s="2" t="s">
        <v>202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242</v>
      </c>
      <c r="MX278" s="2" t="s">
        <v>199</v>
      </c>
      <c r="MY278" s="2" t="s">
        <v>202</v>
      </c>
      <c r="MZ278" s="2" t="s">
        <v>202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212</v>
      </c>
      <c r="NJ278" s="2" t="s">
        <v>250</v>
      </c>
      <c r="NK278" s="2" t="s">
        <v>2886</v>
      </c>
      <c r="NL278" s="2" t="s">
        <v>1856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253</v>
      </c>
      <c r="OH278" s="2" t="s">
        <v>199</v>
      </c>
      <c r="OI278" s="2" t="s">
        <v>202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212</v>
      </c>
      <c r="OT278" s="2" t="s">
        <v>199</v>
      </c>
      <c r="OU278" s="2" t="s">
        <v>2824</v>
      </c>
      <c r="OV278" s="2" t="s">
        <v>202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202</v>
      </c>
      <c r="PF278" s="2" t="s">
        <v>202</v>
      </c>
      <c r="PG278" s="2" t="s">
        <v>202</v>
      </c>
      <c r="PH278" s="2" t="s">
        <v>202</v>
      </c>
      <c r="PI278" s="2" t="s">
        <v>202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212</v>
      </c>
      <c r="PR278" s="2" t="s">
        <v>235</v>
      </c>
      <c r="PS278" s="2" t="s">
        <v>1360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212</v>
      </c>
      <c r="QP278" s="2" t="s">
        <v>235</v>
      </c>
      <c r="QQ278" s="2" t="s">
        <v>462</v>
      </c>
      <c r="QR278" s="2" t="s">
        <v>2887</v>
      </c>
      <c r="QS278" s="2" t="s">
        <v>214</v>
      </c>
      <c r="QT278" s="2" t="s">
        <v>202</v>
      </c>
      <c r="QU278" s="4">
        <v>302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>
        <v>90</v>
      </c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>
        <v>90</v>
      </c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>
        <v>120</v>
      </c>
      <c r="SY278" s="4"/>
      <c r="SZ278" s="4"/>
      <c r="TA278" s="4"/>
      <c r="TB278" s="4"/>
      <c r="TC278" s="4"/>
      <c r="TD278" s="4"/>
      <c r="TE278" s="4"/>
      <c r="TF278" s="4"/>
      <c r="TG278" s="4"/>
      <c r="TH278" s="4">
        <v>300</v>
      </c>
      <c r="TI278" s="4"/>
      <c r="TJ278" s="4"/>
      <c r="TK278" s="4"/>
      <c r="TL278" s="4"/>
      <c r="TM278" s="4"/>
    </row>
    <row r="279">
      <c r="A279" s="2" t="s">
        <v>2888</v>
      </c>
      <c r="B279" s="2" t="s">
        <v>191</v>
      </c>
      <c r="C279" s="2" t="s">
        <v>2795</v>
      </c>
      <c r="D279" s="2" t="s">
        <v>193</v>
      </c>
      <c r="E279" s="2" t="s">
        <v>1346</v>
      </c>
      <c r="F279" s="2" t="s">
        <v>2876</v>
      </c>
      <c r="G279" s="2" t="s">
        <v>2876</v>
      </c>
      <c r="H279" s="2" t="s">
        <v>2876</v>
      </c>
      <c r="I279" s="2" t="s">
        <v>2877</v>
      </c>
      <c r="J279" s="2" t="s">
        <v>1376</v>
      </c>
      <c r="K279" s="2" t="s">
        <v>1389</v>
      </c>
      <c r="L279" s="3">
        <v>83.19</v>
      </c>
      <c r="M279" s="3">
        <v>87.35</v>
      </c>
      <c r="N279" s="3">
        <v>159.99</v>
      </c>
      <c r="O279" s="2" t="s">
        <v>199</v>
      </c>
      <c r="P279" s="2" t="s">
        <v>427</v>
      </c>
      <c r="Q279" s="2" t="s">
        <v>201</v>
      </c>
      <c r="R279" s="2" t="s">
        <v>202</v>
      </c>
      <c r="S279" s="2" t="s">
        <v>2878</v>
      </c>
      <c r="T279" s="2" t="s">
        <v>202</v>
      </c>
      <c r="U279" s="2" t="s">
        <v>202</v>
      </c>
      <c r="V279" s="2" t="s">
        <v>1579</v>
      </c>
      <c r="W279" s="2" t="s">
        <v>2838</v>
      </c>
      <c r="X279" s="2" t="s">
        <v>1618</v>
      </c>
      <c r="Y279" s="2" t="s">
        <v>2590</v>
      </c>
      <c r="Z279" s="4">
        <v>366</v>
      </c>
      <c r="AA279" s="4">
        <f>=ROUNDDOWN(30.5,0)</f>
      </c>
      <c r="AB279" s="5">
        <v>12</v>
      </c>
      <c r="AC279" s="2" t="s">
        <v>2889</v>
      </c>
      <c r="AD279" s="4">
        <v>30</v>
      </c>
      <c r="AE279" s="4">
        <v>270</v>
      </c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9</v>
      </c>
      <c r="AQ279" s="8">
        <v>788.43</v>
      </c>
      <c r="AR279" s="4">
        <v>4</v>
      </c>
      <c r="AS279" s="8">
        <v>340.86</v>
      </c>
      <c r="AT279" s="7">
        <v>1.25</v>
      </c>
      <c r="AU279" s="7">
        <v>1.3131</v>
      </c>
      <c r="AV279" s="4" t="s">
        <v>202</v>
      </c>
      <c r="AW279" s="8" t="s">
        <v>202</v>
      </c>
      <c r="AX279" s="4" t="s">
        <v>202</v>
      </c>
      <c r="AY279" s="8" t="s">
        <v>202</v>
      </c>
      <c r="AZ279" s="7" t="s">
        <v>202</v>
      </c>
      <c r="BA279" s="7" t="s">
        <v>202</v>
      </c>
      <c r="BB279" s="7">
        <v>0.447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 t="s">
        <v>202</v>
      </c>
      <c r="BJ279" s="4">
        <v>9</v>
      </c>
      <c r="BK279" s="8">
        <v>788.43</v>
      </c>
      <c r="BL279" s="2" t="s">
        <v>2890</v>
      </c>
      <c r="BM279" s="7">
        <v>1</v>
      </c>
      <c r="BN279" s="7">
        <v>1</v>
      </c>
      <c r="BO279" s="4">
        <v>8</v>
      </c>
      <c r="BP279" s="8">
        <v>719.44</v>
      </c>
      <c r="BQ279" s="4">
        <v>1</v>
      </c>
      <c r="BR279" s="8">
        <v>89.93</v>
      </c>
      <c r="BS279" s="7">
        <v>7</v>
      </c>
      <c r="BT279" s="7">
        <v>7</v>
      </c>
      <c r="BU279" s="2" t="s">
        <v>212</v>
      </c>
      <c r="BV279" s="2" t="s">
        <v>199</v>
      </c>
      <c r="BW279" s="2" t="s">
        <v>202</v>
      </c>
      <c r="BX279" s="2" t="s">
        <v>2227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250</v>
      </c>
      <c r="CI279" s="2" t="s">
        <v>2802</v>
      </c>
      <c r="CJ279" s="2" t="s">
        <v>285</v>
      </c>
      <c r="CK279" s="2" t="s">
        <v>509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212</v>
      </c>
      <c r="CT279" s="2" t="s">
        <v>199</v>
      </c>
      <c r="CU279" s="2" t="s">
        <v>1098</v>
      </c>
      <c r="CV279" s="2" t="s">
        <v>202</v>
      </c>
      <c r="CW279" s="2" t="s">
        <v>214</v>
      </c>
      <c r="CX279" s="2" t="s">
        <v>202</v>
      </c>
      <c r="CY279" s="4">
        <v>1</v>
      </c>
      <c r="CZ279" s="8">
        <v>68.99</v>
      </c>
      <c r="DA279" s="4"/>
      <c r="DB279" s="8"/>
      <c r="DC279" s="7"/>
      <c r="DD279" s="7"/>
      <c r="DE279" s="2" t="s">
        <v>212</v>
      </c>
      <c r="DF279" s="2" t="s">
        <v>199</v>
      </c>
      <c r="DG279" s="2" t="s">
        <v>585</v>
      </c>
      <c r="DH279" s="2" t="s">
        <v>2224</v>
      </c>
      <c r="DI279" s="2" t="s">
        <v>214</v>
      </c>
      <c r="DJ279" s="2" t="s">
        <v>202</v>
      </c>
      <c r="DK279" s="4"/>
      <c r="DL279" s="8"/>
      <c r="DM279" s="4">
        <v>2</v>
      </c>
      <c r="DN279" s="8">
        <v>165.5</v>
      </c>
      <c r="DO279" s="7">
        <v>-1</v>
      </c>
      <c r="DP279" s="7">
        <v>-1</v>
      </c>
      <c r="DQ279" s="2" t="s">
        <v>212</v>
      </c>
      <c r="DR279" s="2" t="s">
        <v>199</v>
      </c>
      <c r="DS279" s="2" t="s">
        <v>585</v>
      </c>
      <c r="DT279" s="2" t="s">
        <v>1566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199</v>
      </c>
      <c r="EE279" s="2" t="s">
        <v>585</v>
      </c>
      <c r="EF279" s="2" t="s">
        <v>2238</v>
      </c>
      <c r="EG279" s="2" t="s">
        <v>214</v>
      </c>
      <c r="EH279" s="2" t="s">
        <v>202</v>
      </c>
      <c r="EI279" s="4"/>
      <c r="EJ279" s="8"/>
      <c r="EK279" s="4">
        <v>1</v>
      </c>
      <c r="EL279" s="8">
        <v>85.43</v>
      </c>
      <c r="EM279" s="7">
        <v>-1</v>
      </c>
      <c r="EN279" s="7">
        <v>-1</v>
      </c>
      <c r="EO279" s="2" t="s">
        <v>212</v>
      </c>
      <c r="EP279" s="2" t="s">
        <v>199</v>
      </c>
      <c r="EQ279" s="2" t="s">
        <v>587</v>
      </c>
      <c r="ER279" s="2" t="s">
        <v>1505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199</v>
      </c>
      <c r="FC279" s="2" t="s">
        <v>585</v>
      </c>
      <c r="FD279" s="2" t="s">
        <v>2605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199</v>
      </c>
      <c r="FO279" s="2" t="s">
        <v>296</v>
      </c>
      <c r="FP279" s="2" t="s">
        <v>1392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253</v>
      </c>
      <c r="FZ279" s="2" t="s">
        <v>199</v>
      </c>
      <c r="GA279" s="2" t="s">
        <v>202</v>
      </c>
      <c r="GB279" s="2" t="s">
        <v>202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199</v>
      </c>
      <c r="GM279" s="2" t="s">
        <v>638</v>
      </c>
      <c r="GN279" s="2" t="s">
        <v>2547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199</v>
      </c>
      <c r="GY279" s="2" t="s">
        <v>1904</v>
      </c>
      <c r="GZ279" s="2" t="s">
        <v>1143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212</v>
      </c>
      <c r="HJ279" s="2" t="s">
        <v>199</v>
      </c>
      <c r="HK279" s="2" t="s">
        <v>585</v>
      </c>
      <c r="HL279" s="2" t="s">
        <v>2227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242</v>
      </c>
      <c r="HV279" s="2" t="s">
        <v>199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212</v>
      </c>
      <c r="IH279" s="2" t="s">
        <v>199</v>
      </c>
      <c r="II279" s="2" t="s">
        <v>368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212</v>
      </c>
      <c r="IT279" s="2" t="s">
        <v>199</v>
      </c>
      <c r="IU279" s="2" t="s">
        <v>754</v>
      </c>
      <c r="IV279" s="2" t="s">
        <v>1893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253</v>
      </c>
      <c r="JF279" s="2" t="s">
        <v>199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231</v>
      </c>
      <c r="JR279" s="2" t="s">
        <v>199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199</v>
      </c>
      <c r="KE279" s="2" t="s">
        <v>1907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235</v>
      </c>
      <c r="KQ279" s="2" t="s">
        <v>645</v>
      </c>
      <c r="KR279" s="2" t="s">
        <v>785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253</v>
      </c>
      <c r="LB279" s="2" t="s">
        <v>199</v>
      </c>
      <c r="LC279" s="2" t="s">
        <v>202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253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231</v>
      </c>
      <c r="LZ279" s="2" t="s">
        <v>199</v>
      </c>
      <c r="MA279" s="2" t="s">
        <v>202</v>
      </c>
      <c r="MB279" s="2" t="s">
        <v>202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231</v>
      </c>
      <c r="ML279" s="2" t="s">
        <v>199</v>
      </c>
      <c r="MM279" s="2" t="s">
        <v>202</v>
      </c>
      <c r="MN279" s="2" t="s">
        <v>202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242</v>
      </c>
      <c r="MX279" s="2" t="s">
        <v>199</v>
      </c>
      <c r="MY279" s="2" t="s">
        <v>202</v>
      </c>
      <c r="MZ279" s="2" t="s">
        <v>202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212</v>
      </c>
      <c r="NJ279" s="2" t="s">
        <v>250</v>
      </c>
      <c r="NK279" s="2" t="s">
        <v>2886</v>
      </c>
      <c r="NL279" s="2" t="s">
        <v>2550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253</v>
      </c>
      <c r="OH279" s="2" t="s">
        <v>199</v>
      </c>
      <c r="OI279" s="2" t="s">
        <v>202</v>
      </c>
      <c r="OJ279" s="2" t="s">
        <v>202</v>
      </c>
      <c r="OK279" s="2" t="s">
        <v>214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199</v>
      </c>
      <c r="OU279" s="2" t="s">
        <v>2824</v>
      </c>
      <c r="OV279" s="2" t="s">
        <v>202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202</v>
      </c>
      <c r="PG279" s="2" t="s">
        <v>202</v>
      </c>
      <c r="PH279" s="2" t="s">
        <v>202</v>
      </c>
      <c r="PI279" s="2" t="s">
        <v>202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212</v>
      </c>
      <c r="PR279" s="2" t="s">
        <v>235</v>
      </c>
      <c r="PS279" s="2" t="s">
        <v>1360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212</v>
      </c>
      <c r="QP279" s="2" t="s">
        <v>235</v>
      </c>
      <c r="QQ279" s="2" t="s">
        <v>462</v>
      </c>
      <c r="QR279" s="2" t="s">
        <v>824</v>
      </c>
      <c r="QS279" s="2" t="s">
        <v>214</v>
      </c>
      <c r="QT279" s="2" t="s">
        <v>202</v>
      </c>
      <c r="QU279" s="4">
        <v>366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>
        <v>30</v>
      </c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>
        <v>80</v>
      </c>
      <c r="SY279" s="4"/>
      <c r="SZ279" s="4"/>
      <c r="TA279" s="4"/>
      <c r="TB279" s="4"/>
      <c r="TC279" s="4"/>
      <c r="TD279" s="4"/>
      <c r="TE279" s="4"/>
      <c r="TF279" s="4"/>
      <c r="TG279" s="4"/>
      <c r="TH279" s="4">
        <v>160</v>
      </c>
      <c r="TI279" s="4"/>
      <c r="TJ279" s="4"/>
      <c r="TK279" s="4"/>
      <c r="TL279" s="4"/>
      <c r="TM279" s="4"/>
    </row>
    <row r="280">
      <c r="A280" s="2" t="s">
        <v>2891</v>
      </c>
      <c r="B280" s="2" t="s">
        <v>191</v>
      </c>
      <c r="C280" s="2" t="s">
        <v>2795</v>
      </c>
      <c r="D280" s="2" t="s">
        <v>193</v>
      </c>
      <c r="E280" s="2" t="s">
        <v>1346</v>
      </c>
      <c r="F280" s="2" t="s">
        <v>2892</v>
      </c>
      <c r="G280" s="2" t="s">
        <v>2892</v>
      </c>
      <c r="H280" s="2" t="s">
        <v>2892</v>
      </c>
      <c r="I280" s="2" t="s">
        <v>2893</v>
      </c>
      <c r="J280" s="2" t="s">
        <v>256</v>
      </c>
      <c r="K280" s="2" t="s">
        <v>2894</v>
      </c>
      <c r="L280" s="3">
        <v>81.6</v>
      </c>
      <c r="M280" s="3">
        <v>85.67</v>
      </c>
      <c r="N280" s="3">
        <v>169.99</v>
      </c>
      <c r="O280" s="2" t="s">
        <v>1109</v>
      </c>
      <c r="P280" s="2" t="s">
        <v>394</v>
      </c>
      <c r="Q280" s="2" t="s">
        <v>201</v>
      </c>
      <c r="R280" s="2" t="s">
        <v>202</v>
      </c>
      <c r="S280" s="2" t="s">
        <v>2895</v>
      </c>
      <c r="T280" s="2" t="s">
        <v>2896</v>
      </c>
      <c r="U280" s="2" t="s">
        <v>2351</v>
      </c>
      <c r="V280" s="2" t="s">
        <v>1579</v>
      </c>
      <c r="W280" s="2" t="s">
        <v>2838</v>
      </c>
      <c r="X280" s="2" t="s">
        <v>2897</v>
      </c>
      <c r="Y280" s="2" t="s">
        <v>329</v>
      </c>
      <c r="Z280" s="4">
        <v>1</v>
      </c>
      <c r="AA280" s="4">
        <f>=ROUNDDOWN({0},0)</f>
      </c>
      <c r="AB280" s="5"/>
      <c r="AC280" s="2" t="s">
        <v>202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</v>
      </c>
      <c r="AS280" s="8">
        <v>94.01</v>
      </c>
      <c r="AT280" s="7">
        <v>-1</v>
      </c>
      <c r="AU280" s="7">
        <v>-1</v>
      </c>
      <c r="AV280" s="4"/>
      <c r="AW280" s="8"/>
      <c r="AX280" s="4">
        <v>1</v>
      </c>
      <c r="AY280" s="8">
        <v>94.01</v>
      </c>
      <c r="AZ280" s="7">
        <v>-1</v>
      </c>
      <c r="BA280" s="7">
        <v>-1</v>
      </c>
      <c r="BB280" s="7"/>
      <c r="BC280" s="4"/>
      <c r="BD280" s="8"/>
      <c r="BE280" s="4">
        <v>1</v>
      </c>
      <c r="BF280" s="8">
        <v>94.01</v>
      </c>
      <c r="BG280" s="7">
        <v>-1</v>
      </c>
      <c r="BH280" s="7">
        <v>-1</v>
      </c>
      <c r="BI280" s="7"/>
      <c r="BJ280" s="4"/>
      <c r="BK280" s="8"/>
      <c r="BL280" s="2" t="s">
        <v>16</v>
      </c>
      <c r="BM280" s="7"/>
      <c r="BN280" s="7"/>
      <c r="BO280" s="4"/>
      <c r="BP280" s="8"/>
      <c r="BQ280" s="4">
        <v>1</v>
      </c>
      <c r="BR280" s="8">
        <v>94.01</v>
      </c>
      <c r="BS280" s="7">
        <v>-1</v>
      </c>
      <c r="BT280" s="7">
        <v>-1</v>
      </c>
      <c r="BU280" s="2" t="s">
        <v>212</v>
      </c>
      <c r="BV280" s="2" t="s">
        <v>235</v>
      </c>
      <c r="BW280" s="2" t="s">
        <v>202</v>
      </c>
      <c r="BX280" s="2" t="s">
        <v>2898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253</v>
      </c>
      <c r="CH280" s="2" t="s">
        <v>235</v>
      </c>
      <c r="CI280" s="2" t="s">
        <v>720</v>
      </c>
      <c r="CJ280" s="2" t="s">
        <v>202</v>
      </c>
      <c r="CK280" s="2" t="s">
        <v>509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212</v>
      </c>
      <c r="CT280" s="2" t="s">
        <v>235</v>
      </c>
      <c r="CU280" s="2" t="s">
        <v>216</v>
      </c>
      <c r="CV280" s="2" t="s">
        <v>1777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212</v>
      </c>
      <c r="DF280" s="2" t="s">
        <v>235</v>
      </c>
      <c r="DG280" s="2" t="s">
        <v>2899</v>
      </c>
      <c r="DH280" s="2" t="s">
        <v>1437</v>
      </c>
      <c r="DI280" s="2" t="s">
        <v>509</v>
      </c>
      <c r="DJ280" s="2" t="s">
        <v>202</v>
      </c>
      <c r="DK280" s="4"/>
      <c r="DL280" s="8"/>
      <c r="DM280" s="4"/>
      <c r="DN280" s="8"/>
      <c r="DO280" s="7"/>
      <c r="DP280" s="7"/>
      <c r="DQ280" s="2" t="s">
        <v>212</v>
      </c>
      <c r="DR280" s="2" t="s">
        <v>235</v>
      </c>
      <c r="DS280" s="2" t="s">
        <v>329</v>
      </c>
      <c r="DT280" s="2" t="s">
        <v>265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235</v>
      </c>
      <c r="EE280" s="2" t="s">
        <v>1106</v>
      </c>
      <c r="EF280" s="2" t="s">
        <v>877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235</v>
      </c>
      <c r="EQ280" s="2" t="s">
        <v>510</v>
      </c>
      <c r="ER280" s="2" t="s">
        <v>2363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235</v>
      </c>
      <c r="FC280" s="2" t="s">
        <v>1283</v>
      </c>
      <c r="FD280" s="2" t="s">
        <v>1169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235</v>
      </c>
      <c r="FO280" s="2" t="s">
        <v>1727</v>
      </c>
      <c r="FP280" s="2" t="s">
        <v>2900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253</v>
      </c>
      <c r="FZ280" s="2" t="s">
        <v>235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253</v>
      </c>
      <c r="GL280" s="2" t="s">
        <v>235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593</v>
      </c>
      <c r="GX280" s="2" t="s">
        <v>235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235</v>
      </c>
      <c r="HK280" s="2" t="s">
        <v>329</v>
      </c>
      <c r="HL280" s="2" t="s">
        <v>476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242</v>
      </c>
      <c r="HV280" s="2" t="s">
        <v>235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253</v>
      </c>
      <c r="IH280" s="2" t="s">
        <v>235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212</v>
      </c>
      <c r="IT280" s="2" t="s">
        <v>235</v>
      </c>
      <c r="IU280" s="2" t="s">
        <v>754</v>
      </c>
      <c r="IV280" s="2" t="s">
        <v>2035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253</v>
      </c>
      <c r="JF280" s="2" t="s">
        <v>235</v>
      </c>
      <c r="JG280" s="2" t="s">
        <v>202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231</v>
      </c>
      <c r="JR280" s="2" t="s">
        <v>235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202</v>
      </c>
      <c r="KD280" s="2" t="s">
        <v>202</v>
      </c>
      <c r="KE280" s="2" t="s">
        <v>202</v>
      </c>
      <c r="KF280" s="2" t="s">
        <v>202</v>
      </c>
      <c r="KG280" s="2" t="s">
        <v>202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235</v>
      </c>
      <c r="KQ280" s="2" t="s">
        <v>541</v>
      </c>
      <c r="KR280" s="2" t="s">
        <v>561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253</v>
      </c>
      <c r="LB280" s="2" t="s">
        <v>235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253</v>
      </c>
      <c r="LN280" s="2" t="s">
        <v>235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231</v>
      </c>
      <c r="LZ280" s="2" t="s">
        <v>235</v>
      </c>
      <c r="MA280" s="2" t="s">
        <v>202</v>
      </c>
      <c r="MB280" s="2" t="s">
        <v>202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253</v>
      </c>
      <c r="ML280" s="2" t="s">
        <v>235</v>
      </c>
      <c r="MM280" s="2" t="s">
        <v>202</v>
      </c>
      <c r="MN280" s="2" t="s">
        <v>202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242</v>
      </c>
      <c r="MX280" s="2" t="s">
        <v>235</v>
      </c>
      <c r="MY280" s="2" t="s">
        <v>202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212</v>
      </c>
      <c r="NJ280" s="2" t="s">
        <v>235</v>
      </c>
      <c r="NK280" s="2" t="s">
        <v>735</v>
      </c>
      <c r="NL280" s="2" t="s">
        <v>1710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253</v>
      </c>
      <c r="OH280" s="2" t="s">
        <v>235</v>
      </c>
      <c r="OI280" s="2" t="s">
        <v>202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242</v>
      </c>
      <c r="PF280" s="2" t="s">
        <v>235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231</v>
      </c>
      <c r="PR280" s="2" t="s">
        <v>235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253</v>
      </c>
      <c r="QP280" s="2" t="s">
        <v>235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2901</v>
      </c>
      <c r="B281" s="2" t="s">
        <v>191</v>
      </c>
      <c r="C281" s="2" t="s">
        <v>2795</v>
      </c>
      <c r="D281" s="2" t="s">
        <v>193</v>
      </c>
      <c r="E281" s="2" t="s">
        <v>1346</v>
      </c>
      <c r="F281" s="2" t="s">
        <v>2902</v>
      </c>
      <c r="G281" s="2" t="s">
        <v>202</v>
      </c>
      <c r="H281" s="2" t="s">
        <v>202</v>
      </c>
      <c r="I281" s="2" t="s">
        <v>2903</v>
      </c>
      <c r="J281" s="2" t="s">
        <v>1376</v>
      </c>
      <c r="K281" s="2" t="s">
        <v>1550</v>
      </c>
      <c r="L281" s="3">
        <v>85</v>
      </c>
      <c r="M281" s="3">
        <v>89.25</v>
      </c>
      <c r="N281" s="3">
        <v>169.99</v>
      </c>
      <c r="O281" s="2" t="s">
        <v>530</v>
      </c>
      <c r="P281" s="2" t="s">
        <v>394</v>
      </c>
      <c r="Q281" s="2" t="s">
        <v>201</v>
      </c>
      <c r="R281" s="2" t="s">
        <v>202</v>
      </c>
      <c r="S281" s="2" t="s">
        <v>2904</v>
      </c>
      <c r="T281" s="2" t="s">
        <v>202</v>
      </c>
      <c r="U281" s="2" t="s">
        <v>202</v>
      </c>
      <c r="V281" s="2" t="s">
        <v>1579</v>
      </c>
      <c r="W281" s="2" t="s">
        <v>2838</v>
      </c>
      <c r="X281" s="2" t="s">
        <v>202</v>
      </c>
      <c r="Y281" s="2" t="s">
        <v>576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235</v>
      </c>
      <c r="BW281" s="2" t="s">
        <v>202</v>
      </c>
      <c r="BX281" s="2" t="s">
        <v>2759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253</v>
      </c>
      <c r="CH281" s="2" t="s">
        <v>235</v>
      </c>
      <c r="CI281" s="2" t="s">
        <v>202</v>
      </c>
      <c r="CJ281" s="2" t="s">
        <v>202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253</v>
      </c>
      <c r="CT281" s="2" t="s">
        <v>235</v>
      </c>
      <c r="CU281" s="2" t="s">
        <v>202</v>
      </c>
      <c r="CV281" s="2" t="s">
        <v>202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235</v>
      </c>
      <c r="DG281" s="2" t="s">
        <v>2905</v>
      </c>
      <c r="DH281" s="2" t="s">
        <v>600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235</v>
      </c>
      <c r="DS281" s="2" t="s">
        <v>2906</v>
      </c>
      <c r="DT281" s="2" t="s">
        <v>2907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235</v>
      </c>
      <c r="EE281" s="2" t="s">
        <v>2908</v>
      </c>
      <c r="EF281" s="2" t="s">
        <v>202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235</v>
      </c>
      <c r="EQ281" s="2" t="s">
        <v>587</v>
      </c>
      <c r="ER281" s="2" t="s">
        <v>2909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231</v>
      </c>
      <c r="FB281" s="2" t="s">
        <v>235</v>
      </c>
      <c r="FC281" s="2" t="s">
        <v>202</v>
      </c>
      <c r="FD281" s="2" t="s">
        <v>202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253</v>
      </c>
      <c r="FN281" s="2" t="s">
        <v>235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253</v>
      </c>
      <c r="FZ281" s="2" t="s">
        <v>199</v>
      </c>
      <c r="GA281" s="2" t="s">
        <v>202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253</v>
      </c>
      <c r="GL281" s="2" t="s">
        <v>199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253</v>
      </c>
      <c r="GX281" s="2" t="s">
        <v>235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212</v>
      </c>
      <c r="HJ281" s="2" t="s">
        <v>235</v>
      </c>
      <c r="HK281" s="2" t="s">
        <v>585</v>
      </c>
      <c r="HL281" s="2" t="s">
        <v>2759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202</v>
      </c>
      <c r="HV281" s="2" t="s">
        <v>202</v>
      </c>
      <c r="HW281" s="2" t="s">
        <v>202</v>
      </c>
      <c r="HX281" s="2" t="s">
        <v>202</v>
      </c>
      <c r="HY281" s="2" t="s">
        <v>202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253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202</v>
      </c>
      <c r="IT281" s="2" t="s">
        <v>202</v>
      </c>
      <c r="IU281" s="2" t="s">
        <v>202</v>
      </c>
      <c r="IV281" s="2" t="s">
        <v>202</v>
      </c>
      <c r="IW281" s="2" t="s">
        <v>202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202</v>
      </c>
      <c r="JF281" s="2" t="s">
        <v>202</v>
      </c>
      <c r="JG281" s="2" t="s">
        <v>202</v>
      </c>
      <c r="JH281" s="2" t="s">
        <v>202</v>
      </c>
      <c r="JI281" s="2" t="s">
        <v>202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253</v>
      </c>
      <c r="JR281" s="2" t="s">
        <v>235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202</v>
      </c>
      <c r="KD281" s="2" t="s">
        <v>202</v>
      </c>
      <c r="KE281" s="2" t="s">
        <v>202</v>
      </c>
      <c r="KF281" s="2" t="s">
        <v>202</v>
      </c>
      <c r="KG281" s="2" t="s">
        <v>202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235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253</v>
      </c>
      <c r="LB281" s="2" t="s">
        <v>235</v>
      </c>
      <c r="LC281" s="2" t="s">
        <v>202</v>
      </c>
      <c r="LD281" s="2" t="s">
        <v>202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231</v>
      </c>
      <c r="LN281" s="2" t="s">
        <v>235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231</v>
      </c>
      <c r="LZ281" s="2" t="s">
        <v>235</v>
      </c>
      <c r="MA281" s="2" t="s">
        <v>202</v>
      </c>
      <c r="MB281" s="2" t="s">
        <v>202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231</v>
      </c>
      <c r="ML281" s="2" t="s">
        <v>235</v>
      </c>
      <c r="MM281" s="2" t="s">
        <v>202</v>
      </c>
      <c r="MN281" s="2" t="s">
        <v>202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242</v>
      </c>
      <c r="MX281" s="2" t="s">
        <v>235</v>
      </c>
      <c r="MY281" s="2" t="s">
        <v>202</v>
      </c>
      <c r="MZ281" s="2" t="s">
        <v>202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212</v>
      </c>
      <c r="NJ281" s="2" t="s">
        <v>235</v>
      </c>
      <c r="NK281" s="2" t="s">
        <v>600</v>
      </c>
      <c r="NL281" s="2" t="s">
        <v>2765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253</v>
      </c>
      <c r="OH281" s="2" t="s">
        <v>235</v>
      </c>
      <c r="OI281" s="2" t="s">
        <v>202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202</v>
      </c>
      <c r="OT281" s="2" t="s">
        <v>202</v>
      </c>
      <c r="OU281" s="2" t="s">
        <v>202</v>
      </c>
      <c r="OV281" s="2" t="s">
        <v>202</v>
      </c>
      <c r="OW281" s="2" t="s">
        <v>202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202</v>
      </c>
      <c r="PF281" s="2" t="s">
        <v>202</v>
      </c>
      <c r="PG281" s="2" t="s">
        <v>202</v>
      </c>
      <c r="PH281" s="2" t="s">
        <v>202</v>
      </c>
      <c r="PI281" s="2" t="s">
        <v>202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253</v>
      </c>
      <c r="PR281" s="2" t="s">
        <v>235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253</v>
      </c>
      <c r="QP281" s="2" t="s">
        <v>235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2910</v>
      </c>
      <c r="B282" s="2" t="s">
        <v>191</v>
      </c>
      <c r="C282" s="2" t="s">
        <v>2795</v>
      </c>
      <c r="D282" s="2" t="s">
        <v>193</v>
      </c>
      <c r="E282" s="2" t="s">
        <v>1346</v>
      </c>
      <c r="F282" s="2" t="s">
        <v>2911</v>
      </c>
      <c r="G282" s="2" t="s">
        <v>202</v>
      </c>
      <c r="H282" s="2" t="s">
        <v>202</v>
      </c>
      <c r="I282" s="2" t="s">
        <v>2903</v>
      </c>
      <c r="J282" s="2" t="s">
        <v>2868</v>
      </c>
      <c r="K282" s="2" t="s">
        <v>2912</v>
      </c>
      <c r="L282" s="3">
        <v>85</v>
      </c>
      <c r="M282" s="3">
        <v>89.25</v>
      </c>
      <c r="N282" s="3">
        <v>169.99</v>
      </c>
      <c r="O282" s="2" t="s">
        <v>1644</v>
      </c>
      <c r="P282" s="2" t="s">
        <v>394</v>
      </c>
      <c r="Q282" s="2" t="s">
        <v>201</v>
      </c>
      <c r="R282" s="2" t="s">
        <v>202</v>
      </c>
      <c r="S282" s="2" t="s">
        <v>202</v>
      </c>
      <c r="T282" s="2" t="s">
        <v>202</v>
      </c>
      <c r="U282" s="2" t="s">
        <v>202</v>
      </c>
      <c r="V282" s="2" t="s">
        <v>1579</v>
      </c>
      <c r="W282" s="2" t="s">
        <v>2838</v>
      </c>
      <c r="X282" s="2" t="s">
        <v>202</v>
      </c>
      <c r="Y282" s="2" t="s">
        <v>576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235</v>
      </c>
      <c r="BW282" s="2" t="s">
        <v>202</v>
      </c>
      <c r="BX282" s="2" t="s">
        <v>2588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253</v>
      </c>
      <c r="CH282" s="2" t="s">
        <v>235</v>
      </c>
      <c r="CI282" s="2" t="s">
        <v>202</v>
      </c>
      <c r="CJ282" s="2" t="s">
        <v>202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242</v>
      </c>
      <c r="CT282" s="2" t="s">
        <v>235</v>
      </c>
      <c r="CU282" s="2" t="s">
        <v>202</v>
      </c>
      <c r="CV282" s="2" t="s">
        <v>202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235</v>
      </c>
      <c r="DG282" s="2" t="s">
        <v>2905</v>
      </c>
      <c r="DH282" s="2" t="s">
        <v>1640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235</v>
      </c>
      <c r="DS282" s="2" t="s">
        <v>2913</v>
      </c>
      <c r="DT282" s="2" t="s">
        <v>2914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235</v>
      </c>
      <c r="EE282" s="2" t="s">
        <v>2908</v>
      </c>
      <c r="EF282" s="2" t="s">
        <v>2915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235</v>
      </c>
      <c r="EQ282" s="2" t="s">
        <v>587</v>
      </c>
      <c r="ER282" s="2" t="s">
        <v>1651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1291</v>
      </c>
      <c r="FB282" s="2" t="s">
        <v>235</v>
      </c>
      <c r="FC282" s="2" t="s">
        <v>202</v>
      </c>
      <c r="FD282" s="2" t="s">
        <v>202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242</v>
      </c>
      <c r="FN282" s="2" t="s">
        <v>235</v>
      </c>
      <c r="FO282" s="2" t="s">
        <v>202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202</v>
      </c>
      <c r="FZ282" s="2" t="s">
        <v>202</v>
      </c>
      <c r="GA282" s="2" t="s">
        <v>202</v>
      </c>
      <c r="GB282" s="2" t="s">
        <v>202</v>
      </c>
      <c r="GC282" s="2" t="s">
        <v>202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202</v>
      </c>
      <c r="GL282" s="2" t="s">
        <v>202</v>
      </c>
      <c r="GM282" s="2" t="s">
        <v>202</v>
      </c>
      <c r="GN282" s="2" t="s">
        <v>202</v>
      </c>
      <c r="GO282" s="2" t="s">
        <v>202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242</v>
      </c>
      <c r="GX282" s="2" t="s">
        <v>235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212</v>
      </c>
      <c r="HJ282" s="2" t="s">
        <v>235</v>
      </c>
      <c r="HK282" s="2" t="s">
        <v>585</v>
      </c>
      <c r="HL282" s="2" t="s">
        <v>584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202</v>
      </c>
      <c r="HV282" s="2" t="s">
        <v>202</v>
      </c>
      <c r="HW282" s="2" t="s">
        <v>202</v>
      </c>
      <c r="HX282" s="2" t="s">
        <v>202</v>
      </c>
      <c r="HY282" s="2" t="s">
        <v>202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202</v>
      </c>
      <c r="IH282" s="2" t="s">
        <v>202</v>
      </c>
      <c r="II282" s="2" t="s">
        <v>202</v>
      </c>
      <c r="IJ282" s="2" t="s">
        <v>202</v>
      </c>
      <c r="IK282" s="2" t="s">
        <v>202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202</v>
      </c>
      <c r="IT282" s="2" t="s">
        <v>202</v>
      </c>
      <c r="IU282" s="2" t="s">
        <v>202</v>
      </c>
      <c r="IV282" s="2" t="s">
        <v>202</v>
      </c>
      <c r="IW282" s="2" t="s">
        <v>202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202</v>
      </c>
      <c r="JF282" s="2" t="s">
        <v>202</v>
      </c>
      <c r="JG282" s="2" t="s">
        <v>202</v>
      </c>
      <c r="JH282" s="2" t="s">
        <v>202</v>
      </c>
      <c r="JI282" s="2" t="s">
        <v>202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242</v>
      </c>
      <c r="JR282" s="2" t="s">
        <v>235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202</v>
      </c>
      <c r="KD282" s="2" t="s">
        <v>202</v>
      </c>
      <c r="KE282" s="2" t="s">
        <v>202</v>
      </c>
      <c r="KF282" s="2" t="s">
        <v>202</v>
      </c>
      <c r="KG282" s="2" t="s">
        <v>202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253</v>
      </c>
      <c r="KP282" s="2" t="s">
        <v>235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253</v>
      </c>
      <c r="LB282" s="2" t="s">
        <v>235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231</v>
      </c>
      <c r="LN282" s="2" t="s">
        <v>235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231</v>
      </c>
      <c r="LZ282" s="2" t="s">
        <v>235</v>
      </c>
      <c r="MA282" s="2" t="s">
        <v>202</v>
      </c>
      <c r="MB282" s="2" t="s">
        <v>202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231</v>
      </c>
      <c r="ML282" s="2" t="s">
        <v>235</v>
      </c>
      <c r="MM282" s="2" t="s">
        <v>202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242</v>
      </c>
      <c r="MX282" s="2" t="s">
        <v>199</v>
      </c>
      <c r="MY282" s="2" t="s">
        <v>202</v>
      </c>
      <c r="MZ282" s="2" t="s">
        <v>202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212</v>
      </c>
      <c r="NJ282" s="2" t="s">
        <v>235</v>
      </c>
      <c r="NK282" s="2" t="s">
        <v>600</v>
      </c>
      <c r="NL282" s="2" t="s">
        <v>1862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202</v>
      </c>
      <c r="NW282" s="2" t="s">
        <v>202</v>
      </c>
      <c r="NX282" s="2" t="s">
        <v>202</v>
      </c>
      <c r="NY282" s="2" t="s">
        <v>202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253</v>
      </c>
      <c r="OH282" s="2" t="s">
        <v>235</v>
      </c>
      <c r="OI282" s="2" t="s">
        <v>202</v>
      </c>
      <c r="OJ282" s="2" t="s">
        <v>202</v>
      </c>
      <c r="OK282" s="2" t="s">
        <v>214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202</v>
      </c>
      <c r="PF282" s="2" t="s">
        <v>202</v>
      </c>
      <c r="PG282" s="2" t="s">
        <v>202</v>
      </c>
      <c r="PH282" s="2" t="s">
        <v>202</v>
      </c>
      <c r="PI282" s="2" t="s">
        <v>202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253</v>
      </c>
      <c r="PR282" s="2" t="s">
        <v>235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253</v>
      </c>
      <c r="QP282" s="2" t="s">
        <v>235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2916</v>
      </c>
      <c r="B283" s="2" t="s">
        <v>191</v>
      </c>
      <c r="C283" s="2" t="s">
        <v>2795</v>
      </c>
      <c r="D283" s="2" t="s">
        <v>193</v>
      </c>
      <c r="E283" s="2" t="s">
        <v>1346</v>
      </c>
      <c r="F283" s="2" t="s">
        <v>2917</v>
      </c>
      <c r="G283" s="2" t="s">
        <v>2917</v>
      </c>
      <c r="H283" s="2" t="s">
        <v>2917</v>
      </c>
      <c r="I283" s="2" t="s">
        <v>2918</v>
      </c>
      <c r="J283" s="2" t="s">
        <v>197</v>
      </c>
      <c r="K283" s="2" t="s">
        <v>1308</v>
      </c>
      <c r="L283" s="3">
        <v>68.6</v>
      </c>
      <c r="M283" s="3">
        <v>72.02</v>
      </c>
      <c r="N283" s="3">
        <v>139.99</v>
      </c>
      <c r="O283" s="2" t="s">
        <v>1109</v>
      </c>
      <c r="P283" s="2" t="s">
        <v>394</v>
      </c>
      <c r="Q283" s="2" t="s">
        <v>201</v>
      </c>
      <c r="R283" s="2" t="s">
        <v>202</v>
      </c>
      <c r="S283" s="2" t="s">
        <v>2919</v>
      </c>
      <c r="T283" s="2" t="s">
        <v>202</v>
      </c>
      <c r="U283" s="2" t="s">
        <v>205</v>
      </c>
      <c r="V283" s="2" t="s">
        <v>1579</v>
      </c>
      <c r="W283" s="2" t="s">
        <v>2838</v>
      </c>
      <c r="X283" s="2" t="s">
        <v>1618</v>
      </c>
      <c r="Y283" s="2" t="s">
        <v>1367</v>
      </c>
      <c r="Z283" s="4"/>
      <c r="AA283" s="4">
        <f>=ROUNDDOWN({0},0)</f>
      </c>
      <c r="AB283" s="5"/>
      <c r="AC283" s="2" t="s">
        <v>202</v>
      </c>
      <c r="AD283" s="4"/>
      <c r="AE283" s="4"/>
      <c r="AF283" s="6">
        <v>66</v>
      </c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>
        <v>7</v>
      </c>
      <c r="AS283" s="8">
        <v>296.2</v>
      </c>
      <c r="AT283" s="7">
        <v>-1</v>
      </c>
      <c r="AU283" s="7">
        <v>-1</v>
      </c>
      <c r="AV283" s="4" t="s">
        <v>202</v>
      </c>
      <c r="AW283" s="8" t="s">
        <v>202</v>
      </c>
      <c r="AX283" s="4">
        <v>8</v>
      </c>
      <c r="AY283" s="8">
        <v>340.65</v>
      </c>
      <c r="AZ283" s="7" t="s">
        <v>202</v>
      </c>
      <c r="BA283" s="7" t="s">
        <v>202</v>
      </c>
      <c r="BB283" s="7"/>
      <c r="BC283" s="4" t="s">
        <v>202</v>
      </c>
      <c r="BD283" s="8" t="s">
        <v>202</v>
      </c>
      <c r="BE283" s="4">
        <v>8</v>
      </c>
      <c r="BF283" s="8">
        <v>340.65</v>
      </c>
      <c r="BG283" s="7" t="s">
        <v>202</v>
      </c>
      <c r="BH283" s="7" t="s">
        <v>202</v>
      </c>
      <c r="BI283" s="7"/>
      <c r="BJ283" s="4"/>
      <c r="BK283" s="8"/>
      <c r="BL283" s="2" t="s">
        <v>1954</v>
      </c>
      <c r="BM283" s="7"/>
      <c r="BN283" s="7"/>
      <c r="BO283" s="4"/>
      <c r="BP283" s="8"/>
      <c r="BQ283" s="4"/>
      <c r="BR283" s="8"/>
      <c r="BS283" s="7"/>
      <c r="BT283" s="7"/>
      <c r="BU283" s="2" t="s">
        <v>1055</v>
      </c>
      <c r="BV283" s="2" t="s">
        <v>235</v>
      </c>
      <c r="BW283" s="2" t="s">
        <v>202</v>
      </c>
      <c r="BX283" s="2" t="s">
        <v>487</v>
      </c>
      <c r="BY283" s="2" t="s">
        <v>214</v>
      </c>
      <c r="BZ283" s="2" t="s">
        <v>202</v>
      </c>
      <c r="CA283" s="4"/>
      <c r="CB283" s="8"/>
      <c r="CC283" s="4">
        <v>2</v>
      </c>
      <c r="CD283" s="8">
        <v>70</v>
      </c>
      <c r="CE283" s="7">
        <v>-1</v>
      </c>
      <c r="CF283" s="7">
        <v>-1</v>
      </c>
      <c r="CG283" s="2" t="s">
        <v>212</v>
      </c>
      <c r="CH283" s="2" t="s">
        <v>235</v>
      </c>
      <c r="CI283" s="2" t="s">
        <v>1526</v>
      </c>
      <c r="CJ283" s="2" t="s">
        <v>2175</v>
      </c>
      <c r="CK283" s="2" t="s">
        <v>509</v>
      </c>
      <c r="CL283" s="2" t="s">
        <v>202</v>
      </c>
      <c r="CM283" s="4"/>
      <c r="CN283" s="8"/>
      <c r="CO283" s="4">
        <v>1</v>
      </c>
      <c r="CP283" s="8">
        <v>77.48</v>
      </c>
      <c r="CQ283" s="7">
        <v>-1</v>
      </c>
      <c r="CR283" s="7">
        <v>-1</v>
      </c>
      <c r="CS283" s="2" t="s">
        <v>212</v>
      </c>
      <c r="CT283" s="2" t="s">
        <v>235</v>
      </c>
      <c r="CU283" s="2" t="s">
        <v>216</v>
      </c>
      <c r="CV283" s="2" t="s">
        <v>875</v>
      </c>
      <c r="CW283" s="2" t="s">
        <v>214</v>
      </c>
      <c r="CX283" s="2" t="s">
        <v>202</v>
      </c>
      <c r="CY283" s="4"/>
      <c r="CZ283" s="8"/>
      <c r="DA283" s="4">
        <v>2</v>
      </c>
      <c r="DB283" s="8">
        <v>70.92</v>
      </c>
      <c r="DC283" s="7">
        <v>-1</v>
      </c>
      <c r="DD283" s="7">
        <v>-1</v>
      </c>
      <c r="DE283" s="2" t="s">
        <v>212</v>
      </c>
      <c r="DF283" s="2" t="s">
        <v>235</v>
      </c>
      <c r="DG283" s="2" t="s">
        <v>2443</v>
      </c>
      <c r="DH283" s="2" t="s">
        <v>2593</v>
      </c>
      <c r="DI283" s="2" t="s">
        <v>509</v>
      </c>
      <c r="DJ283" s="2" t="s">
        <v>202</v>
      </c>
      <c r="DK283" s="4"/>
      <c r="DL283" s="8"/>
      <c r="DM283" s="4">
        <v>2</v>
      </c>
      <c r="DN283" s="8">
        <v>77.8</v>
      </c>
      <c r="DO283" s="7">
        <v>-1</v>
      </c>
      <c r="DP283" s="7">
        <v>-1</v>
      </c>
      <c r="DQ283" s="2" t="s">
        <v>212</v>
      </c>
      <c r="DR283" s="2" t="s">
        <v>235</v>
      </c>
      <c r="DS283" s="2" t="s">
        <v>2920</v>
      </c>
      <c r="DT283" s="2" t="s">
        <v>1392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235</v>
      </c>
      <c r="EE283" s="2" t="s">
        <v>2921</v>
      </c>
      <c r="EF283" s="2" t="s">
        <v>2922</v>
      </c>
      <c r="EG283" s="2" t="s">
        <v>214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235</v>
      </c>
      <c r="EQ283" s="2" t="s">
        <v>1434</v>
      </c>
      <c r="ER283" s="2" t="s">
        <v>663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235</v>
      </c>
      <c r="FC283" s="2" t="s">
        <v>1432</v>
      </c>
      <c r="FD283" s="2" t="s">
        <v>2513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235</v>
      </c>
      <c r="FO283" s="2" t="s">
        <v>1526</v>
      </c>
      <c r="FP283" s="2" t="s">
        <v>860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253</v>
      </c>
      <c r="FZ283" s="2" t="s">
        <v>235</v>
      </c>
      <c r="GA283" s="2" t="s">
        <v>202</v>
      </c>
      <c r="GB283" s="2" t="s">
        <v>202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253</v>
      </c>
      <c r="GL283" s="2" t="s">
        <v>235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253</v>
      </c>
      <c r="GX283" s="2" t="s">
        <v>235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235</v>
      </c>
      <c r="HK283" s="2" t="s">
        <v>1433</v>
      </c>
      <c r="HL283" s="2" t="s">
        <v>2335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242</v>
      </c>
      <c r="HV283" s="2" t="s">
        <v>235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253</v>
      </c>
      <c r="IH283" s="2" t="s">
        <v>235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212</v>
      </c>
      <c r="IT283" s="2" t="s">
        <v>235</v>
      </c>
      <c r="IU283" s="2" t="s">
        <v>456</v>
      </c>
      <c r="IV283" s="2" t="s">
        <v>2815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235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235</v>
      </c>
      <c r="JS283" s="2" t="s">
        <v>1259</v>
      </c>
      <c r="JT283" s="2" t="s">
        <v>1672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202</v>
      </c>
      <c r="KD283" s="2" t="s">
        <v>202</v>
      </c>
      <c r="KE283" s="2" t="s">
        <v>202</v>
      </c>
      <c r="KF283" s="2" t="s">
        <v>202</v>
      </c>
      <c r="KG283" s="2" t="s">
        <v>202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235</v>
      </c>
      <c r="KQ283" s="2" t="s">
        <v>2923</v>
      </c>
      <c r="KR283" s="2" t="s">
        <v>1951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253</v>
      </c>
      <c r="LB283" s="2" t="s">
        <v>235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253</v>
      </c>
      <c r="LN283" s="2" t="s">
        <v>235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231</v>
      </c>
      <c r="LZ283" s="2" t="s">
        <v>235</v>
      </c>
      <c r="MA283" s="2" t="s">
        <v>202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253</v>
      </c>
      <c r="ML283" s="2" t="s">
        <v>235</v>
      </c>
      <c r="MM283" s="2" t="s">
        <v>202</v>
      </c>
      <c r="MN283" s="2" t="s">
        <v>202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242</v>
      </c>
      <c r="MX283" s="2" t="s">
        <v>235</v>
      </c>
      <c r="MY283" s="2" t="s">
        <v>202</v>
      </c>
      <c r="MZ283" s="2" t="s">
        <v>202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212</v>
      </c>
      <c r="NJ283" s="2" t="s">
        <v>235</v>
      </c>
      <c r="NK283" s="2" t="s">
        <v>459</v>
      </c>
      <c r="NL283" s="2" t="s">
        <v>2924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202</v>
      </c>
      <c r="NW283" s="2" t="s">
        <v>202</v>
      </c>
      <c r="NX283" s="2" t="s">
        <v>202</v>
      </c>
      <c r="NY283" s="2" t="s">
        <v>202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253</v>
      </c>
      <c r="OH283" s="2" t="s">
        <v>235</v>
      </c>
      <c r="OI283" s="2" t="s">
        <v>202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202</v>
      </c>
      <c r="PF283" s="2" t="s">
        <v>202</v>
      </c>
      <c r="PG283" s="2" t="s">
        <v>202</v>
      </c>
      <c r="PH283" s="2" t="s">
        <v>202</v>
      </c>
      <c r="PI283" s="2" t="s">
        <v>202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231</v>
      </c>
      <c r="PR283" s="2" t="s">
        <v>235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212</v>
      </c>
      <c r="QP283" s="2" t="s">
        <v>235</v>
      </c>
      <c r="QQ283" s="2" t="s">
        <v>1526</v>
      </c>
      <c r="QR283" s="2" t="s">
        <v>1280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2925</v>
      </c>
      <c r="B284" s="2" t="s">
        <v>191</v>
      </c>
      <c r="C284" s="2" t="s">
        <v>2795</v>
      </c>
      <c r="D284" s="2" t="s">
        <v>193</v>
      </c>
      <c r="E284" s="2" t="s">
        <v>1346</v>
      </c>
      <c r="F284" s="2" t="s">
        <v>2917</v>
      </c>
      <c r="G284" s="2" t="s">
        <v>2917</v>
      </c>
      <c r="H284" s="2" t="s">
        <v>2917</v>
      </c>
      <c r="I284" s="2" t="s">
        <v>2918</v>
      </c>
      <c r="J284" s="2" t="s">
        <v>256</v>
      </c>
      <c r="K284" s="2" t="s">
        <v>1308</v>
      </c>
      <c r="L284" s="3">
        <v>78.4</v>
      </c>
      <c r="M284" s="3">
        <v>82.31</v>
      </c>
      <c r="N284" s="3">
        <v>159.99</v>
      </c>
      <c r="O284" s="2" t="s">
        <v>530</v>
      </c>
      <c r="P284" s="2" t="s">
        <v>394</v>
      </c>
      <c r="Q284" s="2" t="s">
        <v>201</v>
      </c>
      <c r="R284" s="2" t="s">
        <v>202</v>
      </c>
      <c r="S284" s="2" t="s">
        <v>2919</v>
      </c>
      <c r="T284" s="2" t="s">
        <v>202</v>
      </c>
      <c r="U284" s="2" t="s">
        <v>205</v>
      </c>
      <c r="V284" s="2" t="s">
        <v>1579</v>
      </c>
      <c r="W284" s="2" t="s">
        <v>2838</v>
      </c>
      <c r="X284" s="2" t="s">
        <v>1618</v>
      </c>
      <c r="Y284" s="2" t="s">
        <v>1367</v>
      </c>
      <c r="Z284" s="4"/>
      <c r="AA284" s="4">
        <f>=ROUNDDOWN({0},0)</f>
      </c>
      <c r="AB284" s="5"/>
      <c r="AC284" s="2" t="s">
        <v>202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>
        <v>1</v>
      </c>
      <c r="AS284" s="8">
        <v>44.45</v>
      </c>
      <c r="AT284" s="7">
        <v>-1</v>
      </c>
      <c r="AU284" s="7">
        <v>-1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/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/>
      <c r="BJ284" s="4"/>
      <c r="BK284" s="8"/>
      <c r="BL284" s="2" t="s">
        <v>20</v>
      </c>
      <c r="BM284" s="7"/>
      <c r="BN284" s="7"/>
      <c r="BO284" s="4"/>
      <c r="BP284" s="8"/>
      <c r="BQ284" s="4"/>
      <c r="BR284" s="8"/>
      <c r="BS284" s="7"/>
      <c r="BT284" s="7"/>
      <c r="BU284" s="2" t="s">
        <v>1055</v>
      </c>
      <c r="BV284" s="2" t="s">
        <v>235</v>
      </c>
      <c r="BW284" s="2" t="s">
        <v>202</v>
      </c>
      <c r="BX284" s="2" t="s">
        <v>2169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235</v>
      </c>
      <c r="CI284" s="2" t="s">
        <v>989</v>
      </c>
      <c r="CJ284" s="2" t="s">
        <v>2926</v>
      </c>
      <c r="CK284" s="2" t="s">
        <v>509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212</v>
      </c>
      <c r="CT284" s="2" t="s">
        <v>235</v>
      </c>
      <c r="CU284" s="2" t="s">
        <v>216</v>
      </c>
      <c r="CV284" s="2" t="s">
        <v>496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212</v>
      </c>
      <c r="DF284" s="2" t="s">
        <v>235</v>
      </c>
      <c r="DG284" s="2" t="s">
        <v>2443</v>
      </c>
      <c r="DH284" s="2" t="s">
        <v>1863</v>
      </c>
      <c r="DI284" s="2" t="s">
        <v>509</v>
      </c>
      <c r="DJ284" s="2" t="s">
        <v>202</v>
      </c>
      <c r="DK284" s="4"/>
      <c r="DL284" s="8"/>
      <c r="DM284" s="4">
        <v>1</v>
      </c>
      <c r="DN284" s="8">
        <v>44.45</v>
      </c>
      <c r="DO284" s="7">
        <v>-1</v>
      </c>
      <c r="DP284" s="7">
        <v>-1</v>
      </c>
      <c r="DQ284" s="2" t="s">
        <v>212</v>
      </c>
      <c r="DR284" s="2" t="s">
        <v>235</v>
      </c>
      <c r="DS284" s="2" t="s">
        <v>2920</v>
      </c>
      <c r="DT284" s="2" t="s">
        <v>596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235</v>
      </c>
      <c r="EE284" s="2" t="s">
        <v>2921</v>
      </c>
      <c r="EF284" s="2" t="s">
        <v>853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235</v>
      </c>
      <c r="EQ284" s="2" t="s">
        <v>1434</v>
      </c>
      <c r="ER284" s="2" t="s">
        <v>1431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235</v>
      </c>
      <c r="FC284" s="2" t="s">
        <v>1432</v>
      </c>
      <c r="FD284" s="2" t="s">
        <v>1626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235</v>
      </c>
      <c r="FO284" s="2" t="s">
        <v>2149</v>
      </c>
      <c r="FP284" s="2" t="s">
        <v>2927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253</v>
      </c>
      <c r="FZ284" s="2" t="s">
        <v>235</v>
      </c>
      <c r="GA284" s="2" t="s">
        <v>202</v>
      </c>
      <c r="GB284" s="2" t="s">
        <v>202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253</v>
      </c>
      <c r="GL284" s="2" t="s">
        <v>235</v>
      </c>
      <c r="GM284" s="2" t="s">
        <v>202</v>
      </c>
      <c r="GN284" s="2" t="s">
        <v>202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253</v>
      </c>
      <c r="GX284" s="2" t="s">
        <v>235</v>
      </c>
      <c r="GY284" s="2" t="s">
        <v>202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235</v>
      </c>
      <c r="HK284" s="2" t="s">
        <v>1433</v>
      </c>
      <c r="HL284" s="2" t="s">
        <v>663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242</v>
      </c>
      <c r="HV284" s="2" t="s">
        <v>235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253</v>
      </c>
      <c r="IH284" s="2" t="s">
        <v>235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212</v>
      </c>
      <c r="IT284" s="2" t="s">
        <v>235</v>
      </c>
      <c r="IU284" s="2" t="s">
        <v>456</v>
      </c>
      <c r="IV284" s="2" t="s">
        <v>2928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253</v>
      </c>
      <c r="JF284" s="2" t="s">
        <v>235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235</v>
      </c>
      <c r="JS284" s="2" t="s">
        <v>1259</v>
      </c>
      <c r="JT284" s="2" t="s">
        <v>1683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202</v>
      </c>
      <c r="KE284" s="2" t="s">
        <v>202</v>
      </c>
      <c r="KF284" s="2" t="s">
        <v>202</v>
      </c>
      <c r="KG284" s="2" t="s">
        <v>202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212</v>
      </c>
      <c r="KP284" s="2" t="s">
        <v>235</v>
      </c>
      <c r="KQ284" s="2" t="s">
        <v>2923</v>
      </c>
      <c r="KR284" s="2" t="s">
        <v>2929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253</v>
      </c>
      <c r="LB284" s="2" t="s">
        <v>235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253</v>
      </c>
      <c r="LN284" s="2" t="s">
        <v>235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231</v>
      </c>
      <c r="LZ284" s="2" t="s">
        <v>235</v>
      </c>
      <c r="MA284" s="2" t="s">
        <v>202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253</v>
      </c>
      <c r="ML284" s="2" t="s">
        <v>235</v>
      </c>
      <c r="MM284" s="2" t="s">
        <v>202</v>
      </c>
      <c r="MN284" s="2" t="s">
        <v>202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242</v>
      </c>
      <c r="MX284" s="2" t="s">
        <v>235</v>
      </c>
      <c r="MY284" s="2" t="s">
        <v>202</v>
      </c>
      <c r="MZ284" s="2" t="s">
        <v>202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212</v>
      </c>
      <c r="NJ284" s="2" t="s">
        <v>235</v>
      </c>
      <c r="NK284" s="2" t="s">
        <v>459</v>
      </c>
      <c r="NL284" s="2" t="s">
        <v>2105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253</v>
      </c>
      <c r="OH284" s="2" t="s">
        <v>235</v>
      </c>
      <c r="OI284" s="2" t="s">
        <v>202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202</v>
      </c>
      <c r="PG284" s="2" t="s">
        <v>202</v>
      </c>
      <c r="PH284" s="2" t="s">
        <v>202</v>
      </c>
      <c r="PI284" s="2" t="s">
        <v>202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231</v>
      </c>
      <c r="PR284" s="2" t="s">
        <v>235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212</v>
      </c>
      <c r="QP284" s="2" t="s">
        <v>235</v>
      </c>
      <c r="QQ284" s="2" t="s">
        <v>462</v>
      </c>
      <c r="QR284" s="2" t="s">
        <v>1002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</row>
    <row r="285">
      <c r="A285" s="2" t="s">
        <v>2930</v>
      </c>
      <c r="B285" s="2" t="s">
        <v>191</v>
      </c>
      <c r="C285" s="2" t="s">
        <v>2795</v>
      </c>
      <c r="D285" s="2" t="s">
        <v>193</v>
      </c>
      <c r="E285" s="2" t="s">
        <v>1346</v>
      </c>
      <c r="F285" s="2" t="s">
        <v>2931</v>
      </c>
      <c r="G285" s="2" t="s">
        <v>2931</v>
      </c>
      <c r="H285" s="2" t="s">
        <v>2931</v>
      </c>
      <c r="I285" s="2" t="s">
        <v>2932</v>
      </c>
      <c r="J285" s="2" t="s">
        <v>2868</v>
      </c>
      <c r="K285" s="2" t="s">
        <v>2933</v>
      </c>
      <c r="L285" s="3">
        <v>85</v>
      </c>
      <c r="M285" s="3">
        <v>89.25</v>
      </c>
      <c r="N285" s="3">
        <v>169.99</v>
      </c>
      <c r="O285" s="2" t="s">
        <v>1109</v>
      </c>
      <c r="P285" s="2" t="s">
        <v>394</v>
      </c>
      <c r="Q285" s="2" t="s">
        <v>201</v>
      </c>
      <c r="R285" s="2" t="s">
        <v>202</v>
      </c>
      <c r="S285" s="2" t="s">
        <v>2934</v>
      </c>
      <c r="T285" s="2" t="s">
        <v>202</v>
      </c>
      <c r="U285" s="2" t="s">
        <v>202</v>
      </c>
      <c r="V285" s="2" t="s">
        <v>1579</v>
      </c>
      <c r="W285" s="2" t="s">
        <v>2838</v>
      </c>
      <c r="X285" s="2" t="s">
        <v>1618</v>
      </c>
      <c r="Y285" s="2" t="s">
        <v>2202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235</v>
      </c>
      <c r="BW285" s="2" t="s">
        <v>202</v>
      </c>
      <c r="BX285" s="2" t="s">
        <v>2117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235</v>
      </c>
      <c r="CI285" s="2" t="s">
        <v>2802</v>
      </c>
      <c r="CJ285" s="2" t="s">
        <v>285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212</v>
      </c>
      <c r="CT285" s="2" t="s">
        <v>235</v>
      </c>
      <c r="CU285" s="2" t="s">
        <v>216</v>
      </c>
      <c r="CV285" s="2" t="s">
        <v>1724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235</v>
      </c>
      <c r="DG285" s="2" t="s">
        <v>2803</v>
      </c>
      <c r="DH285" s="2" t="s">
        <v>2804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235</v>
      </c>
      <c r="DS285" s="2" t="s">
        <v>2202</v>
      </c>
      <c r="DT285" s="2" t="s">
        <v>2935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235</v>
      </c>
      <c r="EE285" s="2" t="s">
        <v>2936</v>
      </c>
      <c r="EF285" s="2" t="s">
        <v>1671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235</v>
      </c>
      <c r="EQ285" s="2" t="s">
        <v>2287</v>
      </c>
      <c r="ER285" s="2" t="s">
        <v>1460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235</v>
      </c>
      <c r="FC285" s="2" t="s">
        <v>578</v>
      </c>
      <c r="FD285" s="2" t="s">
        <v>2863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296</v>
      </c>
      <c r="FP285" s="2" t="s">
        <v>1438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253</v>
      </c>
      <c r="FZ285" s="2" t="s">
        <v>235</v>
      </c>
      <c r="GA285" s="2" t="s">
        <v>202</v>
      </c>
      <c r="GB285" s="2" t="s">
        <v>202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253</v>
      </c>
      <c r="GL285" s="2" t="s">
        <v>235</v>
      </c>
      <c r="GM285" s="2" t="s">
        <v>202</v>
      </c>
      <c r="GN285" s="2" t="s">
        <v>202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253</v>
      </c>
      <c r="GX285" s="2" t="s">
        <v>235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212</v>
      </c>
      <c r="HJ285" s="2" t="s">
        <v>235</v>
      </c>
      <c r="HK285" s="2" t="s">
        <v>678</v>
      </c>
      <c r="HL285" s="2" t="s">
        <v>2937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242</v>
      </c>
      <c r="HV285" s="2" t="s">
        <v>235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202</v>
      </c>
      <c r="IH285" s="2" t="s">
        <v>202</v>
      </c>
      <c r="II285" s="2" t="s">
        <v>202</v>
      </c>
      <c r="IJ285" s="2" t="s">
        <v>202</v>
      </c>
      <c r="IK285" s="2" t="s">
        <v>202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253</v>
      </c>
      <c r="IT285" s="2" t="s">
        <v>235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253</v>
      </c>
      <c r="JF285" s="2" t="s">
        <v>235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253</v>
      </c>
      <c r="JR285" s="2" t="s">
        <v>235</v>
      </c>
      <c r="JS285" s="2" t="s">
        <v>202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202</v>
      </c>
      <c r="KE285" s="2" t="s">
        <v>202</v>
      </c>
      <c r="KF285" s="2" t="s">
        <v>202</v>
      </c>
      <c r="KG285" s="2" t="s">
        <v>202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231</v>
      </c>
      <c r="KP285" s="2" t="s">
        <v>235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235</v>
      </c>
      <c r="LC285" s="2" t="s">
        <v>512</v>
      </c>
      <c r="LD285" s="2" t="s">
        <v>1197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212</v>
      </c>
      <c r="LN285" s="2" t="s">
        <v>235</v>
      </c>
      <c r="LO285" s="2" t="s">
        <v>1017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231</v>
      </c>
      <c r="LZ285" s="2" t="s">
        <v>235</v>
      </c>
      <c r="MA285" s="2" t="s">
        <v>202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253</v>
      </c>
      <c r="ML285" s="2" t="s">
        <v>235</v>
      </c>
      <c r="MM285" s="2" t="s">
        <v>202</v>
      </c>
      <c r="MN285" s="2" t="s">
        <v>202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242</v>
      </c>
      <c r="MX285" s="2" t="s">
        <v>235</v>
      </c>
      <c r="MY285" s="2" t="s">
        <v>202</v>
      </c>
      <c r="MZ285" s="2" t="s">
        <v>202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212</v>
      </c>
      <c r="NJ285" s="2" t="s">
        <v>235</v>
      </c>
      <c r="NK285" s="2" t="s">
        <v>1529</v>
      </c>
      <c r="NL285" s="2" t="s">
        <v>1520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253</v>
      </c>
      <c r="OH285" s="2" t="s">
        <v>235</v>
      </c>
      <c r="OI285" s="2" t="s">
        <v>202</v>
      </c>
      <c r="OJ285" s="2" t="s">
        <v>202</v>
      </c>
      <c r="OK285" s="2" t="s">
        <v>214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202</v>
      </c>
      <c r="PF285" s="2" t="s">
        <v>202</v>
      </c>
      <c r="PG285" s="2" t="s">
        <v>202</v>
      </c>
      <c r="PH285" s="2" t="s">
        <v>202</v>
      </c>
      <c r="PI285" s="2" t="s">
        <v>202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212</v>
      </c>
      <c r="PR285" s="2" t="s">
        <v>235</v>
      </c>
      <c r="PS285" s="2" t="s">
        <v>1360</v>
      </c>
      <c r="PT285" s="2" t="s">
        <v>1003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212</v>
      </c>
      <c r="QP285" s="2" t="s">
        <v>235</v>
      </c>
      <c r="QQ285" s="2" t="s">
        <v>325</v>
      </c>
      <c r="QR285" s="2" t="s">
        <v>2542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</row>
    <row r="286">
      <c r="A286" s="2" t="s">
        <v>2938</v>
      </c>
      <c r="B286" s="2" t="s">
        <v>191</v>
      </c>
      <c r="C286" s="2" t="s">
        <v>2795</v>
      </c>
      <c r="D286" s="2" t="s">
        <v>193</v>
      </c>
      <c r="E286" s="2" t="s">
        <v>1346</v>
      </c>
      <c r="F286" s="2" t="s">
        <v>2939</v>
      </c>
      <c r="G286" s="2" t="s">
        <v>2939</v>
      </c>
      <c r="H286" s="2" t="s">
        <v>2939</v>
      </c>
      <c r="I286" s="2" t="s">
        <v>2940</v>
      </c>
      <c r="J286" s="2" t="s">
        <v>197</v>
      </c>
      <c r="K286" s="2" t="s">
        <v>2941</v>
      </c>
      <c r="L286" s="3">
        <v>67.7</v>
      </c>
      <c r="M286" s="3">
        <v>71.09</v>
      </c>
      <c r="N286" s="3">
        <v>139.99</v>
      </c>
      <c r="O286" s="2" t="s">
        <v>1109</v>
      </c>
      <c r="P286" s="2" t="s">
        <v>394</v>
      </c>
      <c r="Q286" s="2" t="s">
        <v>201</v>
      </c>
      <c r="R286" s="2" t="s">
        <v>202</v>
      </c>
      <c r="S286" s="2" t="s">
        <v>2942</v>
      </c>
      <c r="T286" s="2" t="s">
        <v>2896</v>
      </c>
      <c r="U286" s="2" t="s">
        <v>2943</v>
      </c>
      <c r="V286" s="2" t="s">
        <v>2843</v>
      </c>
      <c r="W286" s="2" t="s">
        <v>2838</v>
      </c>
      <c r="X286" s="2" t="s">
        <v>2944</v>
      </c>
      <c r="Y286" s="2" t="s">
        <v>2945</v>
      </c>
      <c r="Z286" s="4"/>
      <c r="AA286" s="4">
        <f>=ROUNDDOWN({0},0)</f>
      </c>
      <c r="AB286" s="5">
        <v>0.3</v>
      </c>
      <c r="AC286" s="2" t="s">
        <v>202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4</v>
      </c>
      <c r="AS286" s="8">
        <v>227.15</v>
      </c>
      <c r="AT286" s="7">
        <v>-1</v>
      </c>
      <c r="AU286" s="7">
        <v>-1</v>
      </c>
      <c r="AV286" s="4"/>
      <c r="AW286" s="8"/>
      <c r="AX286" s="4">
        <v>4</v>
      </c>
      <c r="AY286" s="8">
        <v>227.15</v>
      </c>
      <c r="AZ286" s="7">
        <v>-1</v>
      </c>
      <c r="BA286" s="7">
        <v>-1</v>
      </c>
      <c r="BB286" s="7"/>
      <c r="BC286" s="4"/>
      <c r="BD286" s="8"/>
      <c r="BE286" s="4">
        <v>4</v>
      </c>
      <c r="BF286" s="8">
        <v>227.15</v>
      </c>
      <c r="BG286" s="7">
        <v>-1</v>
      </c>
      <c r="BH286" s="7">
        <v>-1</v>
      </c>
      <c r="BI286" s="7"/>
      <c r="BJ286" s="4"/>
      <c r="BK286" s="8"/>
      <c r="BL286" s="2" t="s">
        <v>809</v>
      </c>
      <c r="BM286" s="7"/>
      <c r="BN286" s="7"/>
      <c r="BO286" s="4"/>
      <c r="BP286" s="8"/>
      <c r="BQ286" s="4">
        <v>1</v>
      </c>
      <c r="BR286" s="8">
        <v>77.86</v>
      </c>
      <c r="BS286" s="7">
        <v>-1</v>
      </c>
      <c r="BT286" s="7">
        <v>-1</v>
      </c>
      <c r="BU286" s="2" t="s">
        <v>212</v>
      </c>
      <c r="BV286" s="2" t="s">
        <v>235</v>
      </c>
      <c r="BW286" s="2" t="s">
        <v>202</v>
      </c>
      <c r="BX286" s="2" t="s">
        <v>202</v>
      </c>
      <c r="BY286" s="2" t="s">
        <v>214</v>
      </c>
      <c r="BZ286" s="2" t="s">
        <v>202</v>
      </c>
      <c r="CA286" s="4"/>
      <c r="CB286" s="8"/>
      <c r="CC286" s="4">
        <v>2</v>
      </c>
      <c r="CD286" s="8">
        <v>78.2</v>
      </c>
      <c r="CE286" s="7">
        <v>-1</v>
      </c>
      <c r="CF286" s="7">
        <v>-1</v>
      </c>
      <c r="CG286" s="2" t="s">
        <v>212</v>
      </c>
      <c r="CH286" s="2" t="s">
        <v>235</v>
      </c>
      <c r="CI286" s="2" t="s">
        <v>2468</v>
      </c>
      <c r="CJ286" s="2" t="s">
        <v>1672</v>
      </c>
      <c r="CK286" s="2" t="s">
        <v>509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212</v>
      </c>
      <c r="CT286" s="2" t="s">
        <v>235</v>
      </c>
      <c r="CU286" s="2" t="s">
        <v>2946</v>
      </c>
      <c r="CV286" s="2" t="s">
        <v>336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235</v>
      </c>
      <c r="DG286" s="2" t="s">
        <v>2217</v>
      </c>
      <c r="DH286" s="2" t="s">
        <v>1159</v>
      </c>
      <c r="DI286" s="2" t="s">
        <v>509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235</v>
      </c>
      <c r="DS286" s="2" t="s">
        <v>2946</v>
      </c>
      <c r="DT286" s="2" t="s">
        <v>2041</v>
      </c>
      <c r="DU286" s="2" t="s">
        <v>214</v>
      </c>
      <c r="DV286" s="2" t="s">
        <v>202</v>
      </c>
      <c r="DW286" s="4"/>
      <c r="DX286" s="8"/>
      <c r="DY286" s="4">
        <v>1</v>
      </c>
      <c r="DZ286" s="8">
        <v>71.09</v>
      </c>
      <c r="EA286" s="7">
        <v>-1</v>
      </c>
      <c r="EB286" s="7">
        <v>-1</v>
      </c>
      <c r="EC286" s="2" t="s">
        <v>212</v>
      </c>
      <c r="ED286" s="2" t="s">
        <v>235</v>
      </c>
      <c r="EE286" s="2" t="s">
        <v>889</v>
      </c>
      <c r="EF286" s="2" t="s">
        <v>2468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235</v>
      </c>
      <c r="EQ286" s="2" t="s">
        <v>2946</v>
      </c>
      <c r="ER286" s="2" t="s">
        <v>1995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235</v>
      </c>
      <c r="FC286" s="2" t="s">
        <v>645</v>
      </c>
      <c r="FD286" s="2" t="s">
        <v>550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253</v>
      </c>
      <c r="FN286" s="2" t="s">
        <v>235</v>
      </c>
      <c r="FO286" s="2" t="s">
        <v>202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253</v>
      </c>
      <c r="FZ286" s="2" t="s">
        <v>235</v>
      </c>
      <c r="GA286" s="2" t="s">
        <v>202</v>
      </c>
      <c r="GB286" s="2" t="s">
        <v>202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253</v>
      </c>
      <c r="GL286" s="2" t="s">
        <v>235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253</v>
      </c>
      <c r="GX286" s="2" t="s">
        <v>235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212</v>
      </c>
      <c r="HJ286" s="2" t="s">
        <v>235</v>
      </c>
      <c r="HK286" s="2" t="s">
        <v>2946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242</v>
      </c>
      <c r="HV286" s="2" t="s">
        <v>235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253</v>
      </c>
      <c r="IH286" s="2" t="s">
        <v>235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235</v>
      </c>
      <c r="IU286" s="2" t="s">
        <v>2564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253</v>
      </c>
      <c r="JF286" s="2" t="s">
        <v>235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231</v>
      </c>
      <c r="JR286" s="2" t="s">
        <v>235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202</v>
      </c>
      <c r="KD286" s="2" t="s">
        <v>202</v>
      </c>
      <c r="KE286" s="2" t="s">
        <v>202</v>
      </c>
      <c r="KF286" s="2" t="s">
        <v>202</v>
      </c>
      <c r="KG286" s="2" t="s">
        <v>202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235</v>
      </c>
      <c r="KQ286" s="2" t="s">
        <v>541</v>
      </c>
      <c r="KR286" s="2" t="s">
        <v>1787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253</v>
      </c>
      <c r="LB286" s="2" t="s">
        <v>235</v>
      </c>
      <c r="LC286" s="2" t="s">
        <v>202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253</v>
      </c>
      <c r="LN286" s="2" t="s">
        <v>235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231</v>
      </c>
      <c r="LZ286" s="2" t="s">
        <v>235</v>
      </c>
      <c r="MA286" s="2" t="s">
        <v>202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253</v>
      </c>
      <c r="ML286" s="2" t="s">
        <v>235</v>
      </c>
      <c r="MM286" s="2" t="s">
        <v>202</v>
      </c>
      <c r="MN286" s="2" t="s">
        <v>202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242</v>
      </c>
      <c r="MX286" s="2" t="s">
        <v>235</v>
      </c>
      <c r="MY286" s="2" t="s">
        <v>202</v>
      </c>
      <c r="MZ286" s="2" t="s">
        <v>202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212</v>
      </c>
      <c r="NJ286" s="2" t="s">
        <v>235</v>
      </c>
      <c r="NK286" s="2" t="s">
        <v>2946</v>
      </c>
      <c r="NL286" s="2" t="s">
        <v>2217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242</v>
      </c>
      <c r="NV286" s="2" t="s">
        <v>235</v>
      </c>
      <c r="NW286" s="2" t="s">
        <v>202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253</v>
      </c>
      <c r="OH286" s="2" t="s">
        <v>235</v>
      </c>
      <c r="OI286" s="2" t="s">
        <v>202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202</v>
      </c>
      <c r="OU286" s="2" t="s">
        <v>202</v>
      </c>
      <c r="OV286" s="2" t="s">
        <v>202</v>
      </c>
      <c r="OW286" s="2" t="s">
        <v>202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242</v>
      </c>
      <c r="PF286" s="2" t="s">
        <v>235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253</v>
      </c>
      <c r="PR286" s="2" t="s">
        <v>235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253</v>
      </c>
      <c r="QP286" s="2" t="s">
        <v>235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</row>
    <row r="287">
      <c r="A287" s="2" t="s">
        <v>2947</v>
      </c>
      <c r="B287" s="2" t="s">
        <v>191</v>
      </c>
      <c r="C287" s="2" t="s">
        <v>2795</v>
      </c>
      <c r="D287" s="2" t="s">
        <v>193</v>
      </c>
      <c r="E287" s="2" t="s">
        <v>1346</v>
      </c>
      <c r="F287" s="2" t="s">
        <v>2948</v>
      </c>
      <c r="G287" s="2" t="s">
        <v>202</v>
      </c>
      <c r="H287" s="2" t="s">
        <v>202</v>
      </c>
      <c r="I287" s="2" t="s">
        <v>2903</v>
      </c>
      <c r="J287" s="2" t="s">
        <v>1376</v>
      </c>
      <c r="K287" s="2" t="s">
        <v>2941</v>
      </c>
      <c r="L287" s="3">
        <v>85</v>
      </c>
      <c r="M287" s="3">
        <v>89.25</v>
      </c>
      <c r="N287" s="3">
        <v>169.99</v>
      </c>
      <c r="O287" s="2" t="s">
        <v>1644</v>
      </c>
      <c r="P287" s="2" t="s">
        <v>394</v>
      </c>
      <c r="Q287" s="2" t="s">
        <v>201</v>
      </c>
      <c r="R287" s="2" t="s">
        <v>202</v>
      </c>
      <c r="S287" s="2" t="s">
        <v>202</v>
      </c>
      <c r="T287" s="2" t="s">
        <v>202</v>
      </c>
      <c r="U287" s="2" t="s">
        <v>202</v>
      </c>
      <c r="V287" s="2" t="s">
        <v>1579</v>
      </c>
      <c r="W287" s="2" t="s">
        <v>2838</v>
      </c>
      <c r="X287" s="2" t="s">
        <v>202</v>
      </c>
      <c r="Y287" s="2" t="s">
        <v>576</v>
      </c>
      <c r="Z287" s="4"/>
      <c r="AA287" s="4">
        <f>=ROUNDDOWN({0},0)</f>
      </c>
      <c r="AB287" s="5"/>
      <c r="AC287" s="2" t="s">
        <v>202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202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235</v>
      </c>
      <c r="BW287" s="2" t="s">
        <v>202</v>
      </c>
      <c r="BX287" s="2" t="s">
        <v>2588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253</v>
      </c>
      <c r="CH287" s="2" t="s">
        <v>235</v>
      </c>
      <c r="CI287" s="2" t="s">
        <v>202</v>
      </c>
      <c r="CJ287" s="2" t="s">
        <v>202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242</v>
      </c>
      <c r="CT287" s="2" t="s">
        <v>235</v>
      </c>
      <c r="CU287" s="2" t="s">
        <v>202</v>
      </c>
      <c r="CV287" s="2" t="s">
        <v>202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235</v>
      </c>
      <c r="DG287" s="2" t="s">
        <v>2905</v>
      </c>
      <c r="DH287" s="2" t="s">
        <v>2949</v>
      </c>
      <c r="DI287" s="2" t="s">
        <v>214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235</v>
      </c>
      <c r="DS287" s="2" t="s">
        <v>2913</v>
      </c>
      <c r="DT287" s="2" t="s">
        <v>2327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235</v>
      </c>
      <c r="EE287" s="2" t="s">
        <v>2908</v>
      </c>
      <c r="EF287" s="2" t="s">
        <v>202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235</v>
      </c>
      <c r="EQ287" s="2" t="s">
        <v>587</v>
      </c>
      <c r="ER287" s="2" t="s">
        <v>1861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1291</v>
      </c>
      <c r="FB287" s="2" t="s">
        <v>235</v>
      </c>
      <c r="FC287" s="2" t="s">
        <v>202</v>
      </c>
      <c r="FD287" s="2" t="s">
        <v>202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242</v>
      </c>
      <c r="FN287" s="2" t="s">
        <v>235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202</v>
      </c>
      <c r="FZ287" s="2" t="s">
        <v>202</v>
      </c>
      <c r="GA287" s="2" t="s">
        <v>202</v>
      </c>
      <c r="GB287" s="2" t="s">
        <v>202</v>
      </c>
      <c r="GC287" s="2" t="s">
        <v>202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202</v>
      </c>
      <c r="GL287" s="2" t="s">
        <v>202</v>
      </c>
      <c r="GM287" s="2" t="s">
        <v>202</v>
      </c>
      <c r="GN287" s="2" t="s">
        <v>202</v>
      </c>
      <c r="GO287" s="2" t="s">
        <v>202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242</v>
      </c>
      <c r="GX287" s="2" t="s">
        <v>235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212</v>
      </c>
      <c r="HJ287" s="2" t="s">
        <v>235</v>
      </c>
      <c r="HK287" s="2" t="s">
        <v>585</v>
      </c>
      <c r="HL287" s="2" t="s">
        <v>2950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202</v>
      </c>
      <c r="HW287" s="2" t="s">
        <v>202</v>
      </c>
      <c r="HX287" s="2" t="s">
        <v>202</v>
      </c>
      <c r="HY287" s="2" t="s">
        <v>202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202</v>
      </c>
      <c r="IH287" s="2" t="s">
        <v>202</v>
      </c>
      <c r="II287" s="2" t="s">
        <v>202</v>
      </c>
      <c r="IJ287" s="2" t="s">
        <v>202</v>
      </c>
      <c r="IK287" s="2" t="s">
        <v>202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202</v>
      </c>
      <c r="IT287" s="2" t="s">
        <v>202</v>
      </c>
      <c r="IU287" s="2" t="s">
        <v>202</v>
      </c>
      <c r="IV287" s="2" t="s">
        <v>202</v>
      </c>
      <c r="IW287" s="2" t="s">
        <v>202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202</v>
      </c>
      <c r="JF287" s="2" t="s">
        <v>202</v>
      </c>
      <c r="JG287" s="2" t="s">
        <v>202</v>
      </c>
      <c r="JH287" s="2" t="s">
        <v>202</v>
      </c>
      <c r="JI287" s="2" t="s">
        <v>202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242</v>
      </c>
      <c r="JR287" s="2" t="s">
        <v>235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202</v>
      </c>
      <c r="KD287" s="2" t="s">
        <v>202</v>
      </c>
      <c r="KE287" s="2" t="s">
        <v>202</v>
      </c>
      <c r="KF287" s="2" t="s">
        <v>202</v>
      </c>
      <c r="KG287" s="2" t="s">
        <v>202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253</v>
      </c>
      <c r="KP287" s="2" t="s">
        <v>235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253</v>
      </c>
      <c r="LB287" s="2" t="s">
        <v>235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231</v>
      </c>
      <c r="LN287" s="2" t="s">
        <v>235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231</v>
      </c>
      <c r="LZ287" s="2" t="s">
        <v>235</v>
      </c>
      <c r="MA287" s="2" t="s">
        <v>202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231</v>
      </c>
      <c r="ML287" s="2" t="s">
        <v>235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242</v>
      </c>
      <c r="MX287" s="2" t="s">
        <v>199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212</v>
      </c>
      <c r="NJ287" s="2" t="s">
        <v>235</v>
      </c>
      <c r="NK287" s="2" t="s">
        <v>600</v>
      </c>
      <c r="NL287" s="2" t="s">
        <v>2951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202</v>
      </c>
      <c r="NW287" s="2" t="s">
        <v>202</v>
      </c>
      <c r="NX287" s="2" t="s">
        <v>202</v>
      </c>
      <c r="NY287" s="2" t="s">
        <v>202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253</v>
      </c>
      <c r="OH287" s="2" t="s">
        <v>235</v>
      </c>
      <c r="OI287" s="2" t="s">
        <v>202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202</v>
      </c>
      <c r="PF287" s="2" t="s">
        <v>202</v>
      </c>
      <c r="PG287" s="2" t="s">
        <v>202</v>
      </c>
      <c r="PH287" s="2" t="s">
        <v>202</v>
      </c>
      <c r="PI287" s="2" t="s">
        <v>202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253</v>
      </c>
      <c r="PR287" s="2" t="s">
        <v>235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253</v>
      </c>
      <c r="QP287" s="2" t="s">
        <v>235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</row>
    <row r="288">
      <c r="A288" s="2" t="s">
        <v>2952</v>
      </c>
      <c r="B288" s="2" t="s">
        <v>191</v>
      </c>
      <c r="C288" s="2" t="s">
        <v>2795</v>
      </c>
      <c r="D288" s="2" t="s">
        <v>193</v>
      </c>
      <c r="E288" s="2" t="s">
        <v>1346</v>
      </c>
      <c r="F288" s="2" t="s">
        <v>2953</v>
      </c>
      <c r="G288" s="2" t="s">
        <v>2953</v>
      </c>
      <c r="H288" s="2" t="s">
        <v>2953</v>
      </c>
      <c r="I288" s="2" t="s">
        <v>2954</v>
      </c>
      <c r="J288" s="2" t="s">
        <v>2817</v>
      </c>
      <c r="K288" s="2" t="s">
        <v>1308</v>
      </c>
      <c r="L288" s="3">
        <v>42.4</v>
      </c>
      <c r="M288" s="3">
        <v>44.52</v>
      </c>
      <c r="N288" s="3">
        <v>69.99</v>
      </c>
      <c r="O288" s="2" t="s">
        <v>199</v>
      </c>
      <c r="P288" s="2" t="s">
        <v>2955</v>
      </c>
      <c r="Q288" s="2" t="s">
        <v>201</v>
      </c>
      <c r="R288" s="2" t="s">
        <v>33</v>
      </c>
      <c r="S288" s="2" t="s">
        <v>202</v>
      </c>
      <c r="T288" s="2" t="s">
        <v>202</v>
      </c>
      <c r="U288" s="2" t="s">
        <v>205</v>
      </c>
      <c r="V288" s="2" t="s">
        <v>701</v>
      </c>
      <c r="W288" s="2" t="s">
        <v>2956</v>
      </c>
      <c r="X288" s="2" t="s">
        <v>1227</v>
      </c>
      <c r="Y288" s="2" t="s">
        <v>2420</v>
      </c>
      <c r="Z288" s="4"/>
      <c r="AA288" s="4">
        <f>=ROUNDDOWN({0},0)</f>
      </c>
      <c r="AB288" s="5"/>
      <c r="AC288" s="2" t="s">
        <v>202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/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/>
      <c r="BJ288" s="4"/>
      <c r="BK288" s="8"/>
      <c r="BL288" s="2" t="s">
        <v>202</v>
      </c>
      <c r="BM288" s="7"/>
      <c r="BN288" s="7"/>
      <c r="BO288" s="4"/>
      <c r="BP288" s="8"/>
      <c r="BQ288" s="4"/>
      <c r="BR288" s="8"/>
      <c r="BS288" s="7"/>
      <c r="BT288" s="7"/>
      <c r="BU288" s="2" t="s">
        <v>202</v>
      </c>
      <c r="BV288" s="2" t="s">
        <v>202</v>
      </c>
      <c r="BW288" s="2" t="s">
        <v>202</v>
      </c>
      <c r="BX288" s="2" t="s">
        <v>202</v>
      </c>
      <c r="BY288" s="2" t="s">
        <v>202</v>
      </c>
      <c r="BZ288" s="2" t="s">
        <v>202</v>
      </c>
      <c r="CA288" s="4"/>
      <c r="CB288" s="8"/>
      <c r="CC288" s="4"/>
      <c r="CD288" s="8"/>
      <c r="CE288" s="7"/>
      <c r="CF288" s="7"/>
      <c r="CG288" s="2" t="s">
        <v>202</v>
      </c>
      <c r="CH288" s="2" t="s">
        <v>202</v>
      </c>
      <c r="CI288" s="2" t="s">
        <v>202</v>
      </c>
      <c r="CJ288" s="2" t="s">
        <v>202</v>
      </c>
      <c r="CK288" s="2" t="s">
        <v>202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202</v>
      </c>
      <c r="CT288" s="2" t="s">
        <v>202</v>
      </c>
      <c r="CU288" s="2" t="s">
        <v>202</v>
      </c>
      <c r="CV288" s="2" t="s">
        <v>202</v>
      </c>
      <c r="CW288" s="2" t="s">
        <v>202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202</v>
      </c>
      <c r="DF288" s="2" t="s">
        <v>202</v>
      </c>
      <c r="DG288" s="2" t="s">
        <v>202</v>
      </c>
      <c r="DH288" s="2" t="s">
        <v>202</v>
      </c>
      <c r="DI288" s="2" t="s">
        <v>202</v>
      </c>
      <c r="DJ288" s="2" t="s">
        <v>202</v>
      </c>
      <c r="DK288" s="4"/>
      <c r="DL288" s="8"/>
      <c r="DM288" s="4"/>
      <c r="DN288" s="8"/>
      <c r="DO288" s="7"/>
      <c r="DP288" s="7"/>
      <c r="DQ288" s="2" t="s">
        <v>202</v>
      </c>
      <c r="DR288" s="2" t="s">
        <v>202</v>
      </c>
      <c r="DS288" s="2" t="s">
        <v>202</v>
      </c>
      <c r="DT288" s="2" t="s">
        <v>202</v>
      </c>
      <c r="DU288" s="2" t="s">
        <v>202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202</v>
      </c>
      <c r="ED288" s="2" t="s">
        <v>202</v>
      </c>
      <c r="EE288" s="2" t="s">
        <v>202</v>
      </c>
      <c r="EF288" s="2" t="s">
        <v>202</v>
      </c>
      <c r="EG288" s="2" t="s">
        <v>202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202</v>
      </c>
      <c r="EP288" s="2" t="s">
        <v>202</v>
      </c>
      <c r="EQ288" s="2" t="s">
        <v>202</v>
      </c>
      <c r="ER288" s="2" t="s">
        <v>202</v>
      </c>
      <c r="ES288" s="2" t="s">
        <v>202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202</v>
      </c>
      <c r="FB288" s="2" t="s">
        <v>202</v>
      </c>
      <c r="FC288" s="2" t="s">
        <v>202</v>
      </c>
      <c r="FD288" s="2" t="s">
        <v>202</v>
      </c>
      <c r="FE288" s="2" t="s">
        <v>202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202</v>
      </c>
      <c r="FN288" s="2" t="s">
        <v>202</v>
      </c>
      <c r="FO288" s="2" t="s">
        <v>202</v>
      </c>
      <c r="FP288" s="2" t="s">
        <v>202</v>
      </c>
      <c r="FQ288" s="2" t="s">
        <v>202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202</v>
      </c>
      <c r="FZ288" s="2" t="s">
        <v>202</v>
      </c>
      <c r="GA288" s="2" t="s">
        <v>202</v>
      </c>
      <c r="GB288" s="2" t="s">
        <v>202</v>
      </c>
      <c r="GC288" s="2" t="s">
        <v>202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202</v>
      </c>
      <c r="GL288" s="2" t="s">
        <v>202</v>
      </c>
      <c r="GM288" s="2" t="s">
        <v>202</v>
      </c>
      <c r="GN288" s="2" t="s">
        <v>202</v>
      </c>
      <c r="GO288" s="2" t="s">
        <v>202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202</v>
      </c>
      <c r="GX288" s="2" t="s">
        <v>202</v>
      </c>
      <c r="GY288" s="2" t="s">
        <v>202</v>
      </c>
      <c r="GZ288" s="2" t="s">
        <v>202</v>
      </c>
      <c r="HA288" s="2" t="s">
        <v>202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235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202</v>
      </c>
      <c r="HW288" s="2" t="s">
        <v>202</v>
      </c>
      <c r="HX288" s="2" t="s">
        <v>202</v>
      </c>
      <c r="HY288" s="2" t="s">
        <v>202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202</v>
      </c>
      <c r="IH288" s="2" t="s">
        <v>202</v>
      </c>
      <c r="II288" s="2" t="s">
        <v>202</v>
      </c>
      <c r="IJ288" s="2" t="s">
        <v>202</v>
      </c>
      <c r="IK288" s="2" t="s">
        <v>202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202</v>
      </c>
      <c r="IT288" s="2" t="s">
        <v>202</v>
      </c>
      <c r="IU288" s="2" t="s">
        <v>202</v>
      </c>
      <c r="IV288" s="2" t="s">
        <v>202</v>
      </c>
      <c r="IW288" s="2" t="s">
        <v>202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202</v>
      </c>
      <c r="JF288" s="2" t="s">
        <v>202</v>
      </c>
      <c r="JG288" s="2" t="s">
        <v>202</v>
      </c>
      <c r="JH288" s="2" t="s">
        <v>202</v>
      </c>
      <c r="JI288" s="2" t="s">
        <v>202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199</v>
      </c>
      <c r="JS288" s="2" t="s">
        <v>2085</v>
      </c>
      <c r="JT288" s="2" t="s">
        <v>1423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202</v>
      </c>
      <c r="KE288" s="2" t="s">
        <v>202</v>
      </c>
      <c r="KF288" s="2" t="s">
        <v>202</v>
      </c>
      <c r="KG288" s="2" t="s">
        <v>202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202</v>
      </c>
      <c r="KP288" s="2" t="s">
        <v>202</v>
      </c>
      <c r="KQ288" s="2" t="s">
        <v>202</v>
      </c>
      <c r="KR288" s="2" t="s">
        <v>202</v>
      </c>
      <c r="KS288" s="2" t="s">
        <v>202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202</v>
      </c>
      <c r="LB288" s="2" t="s">
        <v>202</v>
      </c>
      <c r="LC288" s="2" t="s">
        <v>202</v>
      </c>
      <c r="LD288" s="2" t="s">
        <v>202</v>
      </c>
      <c r="LE288" s="2" t="s">
        <v>202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202</v>
      </c>
      <c r="LN288" s="2" t="s">
        <v>202</v>
      </c>
      <c r="LO288" s="2" t="s">
        <v>202</v>
      </c>
      <c r="LP288" s="2" t="s">
        <v>202</v>
      </c>
      <c r="LQ288" s="2" t="s">
        <v>202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202</v>
      </c>
      <c r="LZ288" s="2" t="s">
        <v>202</v>
      </c>
      <c r="MA288" s="2" t="s">
        <v>202</v>
      </c>
      <c r="MB288" s="2" t="s">
        <v>202</v>
      </c>
      <c r="MC288" s="2" t="s">
        <v>202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202</v>
      </c>
      <c r="ML288" s="2" t="s">
        <v>202</v>
      </c>
      <c r="MM288" s="2" t="s">
        <v>202</v>
      </c>
      <c r="MN288" s="2" t="s">
        <v>202</v>
      </c>
      <c r="MO288" s="2" t="s">
        <v>202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202</v>
      </c>
      <c r="NV288" s="2" t="s">
        <v>202</v>
      </c>
      <c r="NW288" s="2" t="s">
        <v>202</v>
      </c>
      <c r="NX288" s="2" t="s">
        <v>202</v>
      </c>
      <c r="NY288" s="2" t="s">
        <v>202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202</v>
      </c>
      <c r="OH288" s="2" t="s">
        <v>202</v>
      </c>
      <c r="OI288" s="2" t="s">
        <v>202</v>
      </c>
      <c r="OJ288" s="2" t="s">
        <v>202</v>
      </c>
      <c r="OK288" s="2" t="s">
        <v>202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202</v>
      </c>
      <c r="PF288" s="2" t="s">
        <v>202</v>
      </c>
      <c r="PG288" s="2" t="s">
        <v>202</v>
      </c>
      <c r="PH288" s="2" t="s">
        <v>202</v>
      </c>
      <c r="PI288" s="2" t="s">
        <v>202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202</v>
      </c>
      <c r="PR288" s="2" t="s">
        <v>202</v>
      </c>
      <c r="PS288" s="2" t="s">
        <v>202</v>
      </c>
      <c r="PT288" s="2" t="s">
        <v>202</v>
      </c>
      <c r="PU288" s="2" t="s">
        <v>202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202</v>
      </c>
      <c r="QP288" s="2" t="s">
        <v>202</v>
      </c>
      <c r="QQ288" s="2" t="s">
        <v>202</v>
      </c>
      <c r="QR288" s="2" t="s">
        <v>202</v>
      </c>
      <c r="QS288" s="2" t="s">
        <v>202</v>
      </c>
      <c r="QT288" s="2" t="s">
        <v>202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</row>
    <row r="289">
      <c r="A289" s="2" t="s">
        <v>2957</v>
      </c>
      <c r="B289" s="2" t="s">
        <v>191</v>
      </c>
      <c r="C289" s="2" t="s">
        <v>2795</v>
      </c>
      <c r="D289" s="2" t="s">
        <v>193</v>
      </c>
      <c r="E289" s="2" t="s">
        <v>1346</v>
      </c>
      <c r="F289" s="2" t="s">
        <v>2953</v>
      </c>
      <c r="G289" s="2" t="s">
        <v>2953</v>
      </c>
      <c r="H289" s="2" t="s">
        <v>2953</v>
      </c>
      <c r="I289" s="2" t="s">
        <v>2954</v>
      </c>
      <c r="J289" s="2" t="s">
        <v>1376</v>
      </c>
      <c r="K289" s="2" t="s">
        <v>1308</v>
      </c>
      <c r="L289" s="3">
        <v>47.5</v>
      </c>
      <c r="M289" s="3">
        <v>49.88</v>
      </c>
      <c r="N289" s="3">
        <v>79.99</v>
      </c>
      <c r="O289" s="2" t="s">
        <v>199</v>
      </c>
      <c r="P289" s="2" t="s">
        <v>2955</v>
      </c>
      <c r="Q289" s="2" t="s">
        <v>201</v>
      </c>
      <c r="R289" s="2" t="s">
        <v>33</v>
      </c>
      <c r="S289" s="2" t="s">
        <v>202</v>
      </c>
      <c r="T289" s="2" t="s">
        <v>202</v>
      </c>
      <c r="U289" s="2" t="s">
        <v>205</v>
      </c>
      <c r="V289" s="2" t="s">
        <v>701</v>
      </c>
      <c r="W289" s="2" t="s">
        <v>2956</v>
      </c>
      <c r="X289" s="2" t="s">
        <v>1227</v>
      </c>
      <c r="Y289" s="2" t="s">
        <v>2420</v>
      </c>
      <c r="Z289" s="4">
        <v>4</v>
      </c>
      <c r="AA289" s="4">
        <f>=ROUNDDOWN({0},0)</f>
      </c>
      <c r="AB289" s="5"/>
      <c r="AC289" s="2" t="s">
        <v>202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/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/>
      <c r="BJ289" s="4"/>
      <c r="BK289" s="8"/>
      <c r="BL289" s="2" t="s">
        <v>202</v>
      </c>
      <c r="BM289" s="7"/>
      <c r="BN289" s="7"/>
      <c r="BO289" s="4"/>
      <c r="BP289" s="8"/>
      <c r="BQ289" s="4"/>
      <c r="BR289" s="8"/>
      <c r="BS289" s="7"/>
      <c r="BT289" s="7"/>
      <c r="BU289" s="2" t="s">
        <v>202</v>
      </c>
      <c r="BV289" s="2" t="s">
        <v>202</v>
      </c>
      <c r="BW289" s="2" t="s">
        <v>202</v>
      </c>
      <c r="BX289" s="2" t="s">
        <v>202</v>
      </c>
      <c r="BY289" s="2" t="s">
        <v>202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202</v>
      </c>
      <c r="CH289" s="2" t="s">
        <v>202</v>
      </c>
      <c r="CI289" s="2" t="s">
        <v>202</v>
      </c>
      <c r="CJ289" s="2" t="s">
        <v>202</v>
      </c>
      <c r="CK289" s="2" t="s">
        <v>202</v>
      </c>
      <c r="CL289" s="2" t="s">
        <v>202</v>
      </c>
      <c r="CM289" s="4"/>
      <c r="CN289" s="8"/>
      <c r="CO289" s="4"/>
      <c r="CP289" s="8"/>
      <c r="CQ289" s="7"/>
      <c r="CR289" s="7"/>
      <c r="CS289" s="2" t="s">
        <v>202</v>
      </c>
      <c r="CT289" s="2" t="s">
        <v>202</v>
      </c>
      <c r="CU289" s="2" t="s">
        <v>202</v>
      </c>
      <c r="CV289" s="2" t="s">
        <v>202</v>
      </c>
      <c r="CW289" s="2" t="s">
        <v>202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202</v>
      </c>
      <c r="DF289" s="2" t="s">
        <v>202</v>
      </c>
      <c r="DG289" s="2" t="s">
        <v>202</v>
      </c>
      <c r="DH289" s="2" t="s">
        <v>202</v>
      </c>
      <c r="DI289" s="2" t="s">
        <v>202</v>
      </c>
      <c r="DJ289" s="2" t="s">
        <v>202</v>
      </c>
      <c r="DK289" s="4"/>
      <c r="DL289" s="8"/>
      <c r="DM289" s="4"/>
      <c r="DN289" s="8"/>
      <c r="DO289" s="7"/>
      <c r="DP289" s="7"/>
      <c r="DQ289" s="2" t="s">
        <v>202</v>
      </c>
      <c r="DR289" s="2" t="s">
        <v>202</v>
      </c>
      <c r="DS289" s="2" t="s">
        <v>202</v>
      </c>
      <c r="DT289" s="2" t="s">
        <v>202</v>
      </c>
      <c r="DU289" s="2" t="s">
        <v>202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202</v>
      </c>
      <c r="ED289" s="2" t="s">
        <v>202</v>
      </c>
      <c r="EE289" s="2" t="s">
        <v>202</v>
      </c>
      <c r="EF289" s="2" t="s">
        <v>202</v>
      </c>
      <c r="EG289" s="2" t="s">
        <v>202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202</v>
      </c>
      <c r="EP289" s="2" t="s">
        <v>202</v>
      </c>
      <c r="EQ289" s="2" t="s">
        <v>202</v>
      </c>
      <c r="ER289" s="2" t="s">
        <v>202</v>
      </c>
      <c r="ES289" s="2" t="s">
        <v>202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202</v>
      </c>
      <c r="FB289" s="2" t="s">
        <v>202</v>
      </c>
      <c r="FC289" s="2" t="s">
        <v>202</v>
      </c>
      <c r="FD289" s="2" t="s">
        <v>202</v>
      </c>
      <c r="FE289" s="2" t="s">
        <v>202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202</v>
      </c>
      <c r="FN289" s="2" t="s">
        <v>202</v>
      </c>
      <c r="FO289" s="2" t="s">
        <v>202</v>
      </c>
      <c r="FP289" s="2" t="s">
        <v>202</v>
      </c>
      <c r="FQ289" s="2" t="s">
        <v>202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202</v>
      </c>
      <c r="FZ289" s="2" t="s">
        <v>202</v>
      </c>
      <c r="GA289" s="2" t="s">
        <v>202</v>
      </c>
      <c r="GB289" s="2" t="s">
        <v>202</v>
      </c>
      <c r="GC289" s="2" t="s">
        <v>202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202</v>
      </c>
      <c r="GL289" s="2" t="s">
        <v>202</v>
      </c>
      <c r="GM289" s="2" t="s">
        <v>202</v>
      </c>
      <c r="GN289" s="2" t="s">
        <v>202</v>
      </c>
      <c r="GO289" s="2" t="s">
        <v>202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202</v>
      </c>
      <c r="GX289" s="2" t="s">
        <v>202</v>
      </c>
      <c r="GY289" s="2" t="s">
        <v>202</v>
      </c>
      <c r="GZ289" s="2" t="s">
        <v>202</v>
      </c>
      <c r="HA289" s="2" t="s">
        <v>202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235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202</v>
      </c>
      <c r="HW289" s="2" t="s">
        <v>202</v>
      </c>
      <c r="HX289" s="2" t="s">
        <v>202</v>
      </c>
      <c r="HY289" s="2" t="s">
        <v>202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202</v>
      </c>
      <c r="IH289" s="2" t="s">
        <v>202</v>
      </c>
      <c r="II289" s="2" t="s">
        <v>202</v>
      </c>
      <c r="IJ289" s="2" t="s">
        <v>202</v>
      </c>
      <c r="IK289" s="2" t="s">
        <v>202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202</v>
      </c>
      <c r="IT289" s="2" t="s">
        <v>202</v>
      </c>
      <c r="IU289" s="2" t="s">
        <v>202</v>
      </c>
      <c r="IV289" s="2" t="s">
        <v>202</v>
      </c>
      <c r="IW289" s="2" t="s">
        <v>202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202</v>
      </c>
      <c r="JF289" s="2" t="s">
        <v>202</v>
      </c>
      <c r="JG289" s="2" t="s">
        <v>202</v>
      </c>
      <c r="JH289" s="2" t="s">
        <v>202</v>
      </c>
      <c r="JI289" s="2" t="s">
        <v>202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2085</v>
      </c>
      <c r="JT289" s="2" t="s">
        <v>1235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202</v>
      </c>
      <c r="KD289" s="2" t="s">
        <v>202</v>
      </c>
      <c r="KE289" s="2" t="s">
        <v>202</v>
      </c>
      <c r="KF289" s="2" t="s">
        <v>202</v>
      </c>
      <c r="KG289" s="2" t="s">
        <v>202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202</v>
      </c>
      <c r="KP289" s="2" t="s">
        <v>202</v>
      </c>
      <c r="KQ289" s="2" t="s">
        <v>202</v>
      </c>
      <c r="KR289" s="2" t="s">
        <v>202</v>
      </c>
      <c r="KS289" s="2" t="s">
        <v>202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202</v>
      </c>
      <c r="LB289" s="2" t="s">
        <v>202</v>
      </c>
      <c r="LC289" s="2" t="s">
        <v>202</v>
      </c>
      <c r="LD289" s="2" t="s">
        <v>202</v>
      </c>
      <c r="LE289" s="2" t="s">
        <v>202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202</v>
      </c>
      <c r="LN289" s="2" t="s">
        <v>202</v>
      </c>
      <c r="LO289" s="2" t="s">
        <v>202</v>
      </c>
      <c r="LP289" s="2" t="s">
        <v>202</v>
      </c>
      <c r="LQ289" s="2" t="s">
        <v>202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202</v>
      </c>
      <c r="LZ289" s="2" t="s">
        <v>202</v>
      </c>
      <c r="MA289" s="2" t="s">
        <v>202</v>
      </c>
      <c r="MB289" s="2" t="s">
        <v>202</v>
      </c>
      <c r="MC289" s="2" t="s">
        <v>202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202</v>
      </c>
      <c r="ML289" s="2" t="s">
        <v>202</v>
      </c>
      <c r="MM289" s="2" t="s">
        <v>202</v>
      </c>
      <c r="MN289" s="2" t="s">
        <v>202</v>
      </c>
      <c r="MO289" s="2" t="s">
        <v>202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202</v>
      </c>
      <c r="NV289" s="2" t="s">
        <v>202</v>
      </c>
      <c r="NW289" s="2" t="s">
        <v>202</v>
      </c>
      <c r="NX289" s="2" t="s">
        <v>202</v>
      </c>
      <c r="NY289" s="2" t="s">
        <v>202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202</v>
      </c>
      <c r="OH289" s="2" t="s">
        <v>202</v>
      </c>
      <c r="OI289" s="2" t="s">
        <v>202</v>
      </c>
      <c r="OJ289" s="2" t="s">
        <v>202</v>
      </c>
      <c r="OK289" s="2" t="s">
        <v>202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202</v>
      </c>
      <c r="OU289" s="2" t="s">
        <v>202</v>
      </c>
      <c r="OV289" s="2" t="s">
        <v>202</v>
      </c>
      <c r="OW289" s="2" t="s">
        <v>202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202</v>
      </c>
      <c r="PF289" s="2" t="s">
        <v>202</v>
      </c>
      <c r="PG289" s="2" t="s">
        <v>202</v>
      </c>
      <c r="PH289" s="2" t="s">
        <v>202</v>
      </c>
      <c r="PI289" s="2" t="s">
        <v>202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202</v>
      </c>
      <c r="PR289" s="2" t="s">
        <v>202</v>
      </c>
      <c r="PS289" s="2" t="s">
        <v>202</v>
      </c>
      <c r="PT289" s="2" t="s">
        <v>202</v>
      </c>
      <c r="PU289" s="2" t="s">
        <v>202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202</v>
      </c>
      <c r="QP289" s="2" t="s">
        <v>202</v>
      </c>
      <c r="QQ289" s="2" t="s">
        <v>202</v>
      </c>
      <c r="QR289" s="2" t="s">
        <v>202</v>
      </c>
      <c r="QS289" s="2" t="s">
        <v>202</v>
      </c>
      <c r="QT289" s="2" t="s">
        <v>202</v>
      </c>
      <c r="QU289" s="4"/>
      <c r="QV289" s="4">
        <v>4</v>
      </c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</row>
    <row r="290">
      <c r="A290" s="2" t="s">
        <v>2958</v>
      </c>
      <c r="B290" s="2" t="s">
        <v>191</v>
      </c>
      <c r="C290" s="2" t="s">
        <v>2795</v>
      </c>
      <c r="D290" s="2" t="s">
        <v>193</v>
      </c>
      <c r="E290" s="2" t="s">
        <v>1346</v>
      </c>
      <c r="F290" s="2" t="s">
        <v>2953</v>
      </c>
      <c r="G290" s="2" t="s">
        <v>2953</v>
      </c>
      <c r="H290" s="2" t="s">
        <v>2953</v>
      </c>
      <c r="I290" s="2" t="s">
        <v>2954</v>
      </c>
      <c r="J290" s="2" t="s">
        <v>2817</v>
      </c>
      <c r="K290" s="2" t="s">
        <v>2959</v>
      </c>
      <c r="L290" s="3">
        <v>42.4</v>
      </c>
      <c r="M290" s="3">
        <v>44.52</v>
      </c>
      <c r="N290" s="3">
        <v>69.99</v>
      </c>
      <c r="O290" s="2" t="s">
        <v>199</v>
      </c>
      <c r="P290" s="2" t="s">
        <v>2955</v>
      </c>
      <c r="Q290" s="2" t="s">
        <v>201</v>
      </c>
      <c r="R290" s="2" t="s">
        <v>33</v>
      </c>
      <c r="S290" s="2" t="s">
        <v>202</v>
      </c>
      <c r="T290" s="2" t="s">
        <v>202</v>
      </c>
      <c r="U290" s="2" t="s">
        <v>205</v>
      </c>
      <c r="V290" s="2" t="s">
        <v>701</v>
      </c>
      <c r="W290" s="2" t="s">
        <v>2956</v>
      </c>
      <c r="X290" s="2" t="s">
        <v>1227</v>
      </c>
      <c r="Y290" s="2" t="s">
        <v>2420</v>
      </c>
      <c r="Z290" s="4">
        <v>22</v>
      </c>
      <c r="AA290" s="4">
        <f>=ROUNDDOWN({0},0)</f>
      </c>
      <c r="AB290" s="5"/>
      <c r="AC290" s="2" t="s">
        <v>202</v>
      </c>
      <c r="AD290" s="4"/>
      <c r="AE290" s="4"/>
      <c r="AF290" s="6"/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202</v>
      </c>
      <c r="AW290" s="8" t="s">
        <v>202</v>
      </c>
      <c r="AX290" s="4" t="s">
        <v>202</v>
      </c>
      <c r="AY290" s="8" t="s">
        <v>202</v>
      </c>
      <c r="AZ290" s="7" t="s">
        <v>202</v>
      </c>
      <c r="BA290" s="7" t="s">
        <v>202</v>
      </c>
      <c r="BB290" s="7"/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/>
      <c r="BJ290" s="4"/>
      <c r="BK290" s="8"/>
      <c r="BL290" s="2" t="s">
        <v>202</v>
      </c>
      <c r="BM290" s="7"/>
      <c r="BN290" s="7"/>
      <c r="BO290" s="4"/>
      <c r="BP290" s="8"/>
      <c r="BQ290" s="4"/>
      <c r="BR290" s="8"/>
      <c r="BS290" s="7"/>
      <c r="BT290" s="7"/>
      <c r="BU290" s="2" t="s">
        <v>202</v>
      </c>
      <c r="BV290" s="2" t="s">
        <v>202</v>
      </c>
      <c r="BW290" s="2" t="s">
        <v>202</v>
      </c>
      <c r="BX290" s="2" t="s">
        <v>202</v>
      </c>
      <c r="BY290" s="2" t="s">
        <v>202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202</v>
      </c>
      <c r="CH290" s="2" t="s">
        <v>202</v>
      </c>
      <c r="CI290" s="2" t="s">
        <v>202</v>
      </c>
      <c r="CJ290" s="2" t="s">
        <v>202</v>
      </c>
      <c r="CK290" s="2" t="s">
        <v>202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202</v>
      </c>
      <c r="CT290" s="2" t="s">
        <v>202</v>
      </c>
      <c r="CU290" s="2" t="s">
        <v>202</v>
      </c>
      <c r="CV290" s="2" t="s">
        <v>202</v>
      </c>
      <c r="CW290" s="2" t="s">
        <v>202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202</v>
      </c>
      <c r="DF290" s="2" t="s">
        <v>202</v>
      </c>
      <c r="DG290" s="2" t="s">
        <v>202</v>
      </c>
      <c r="DH290" s="2" t="s">
        <v>202</v>
      </c>
      <c r="DI290" s="2" t="s">
        <v>202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202</v>
      </c>
      <c r="DR290" s="2" t="s">
        <v>202</v>
      </c>
      <c r="DS290" s="2" t="s">
        <v>202</v>
      </c>
      <c r="DT290" s="2" t="s">
        <v>202</v>
      </c>
      <c r="DU290" s="2" t="s">
        <v>202</v>
      </c>
      <c r="DV290" s="2" t="s">
        <v>202</v>
      </c>
      <c r="DW290" s="4"/>
      <c r="DX290" s="8"/>
      <c r="DY290" s="4"/>
      <c r="DZ290" s="8"/>
      <c r="EA290" s="7"/>
      <c r="EB290" s="7"/>
      <c r="EC290" s="2" t="s">
        <v>202</v>
      </c>
      <c r="ED290" s="2" t="s">
        <v>202</v>
      </c>
      <c r="EE290" s="2" t="s">
        <v>202</v>
      </c>
      <c r="EF290" s="2" t="s">
        <v>202</v>
      </c>
      <c r="EG290" s="2" t="s">
        <v>202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202</v>
      </c>
      <c r="EP290" s="2" t="s">
        <v>202</v>
      </c>
      <c r="EQ290" s="2" t="s">
        <v>202</v>
      </c>
      <c r="ER290" s="2" t="s">
        <v>202</v>
      </c>
      <c r="ES290" s="2" t="s">
        <v>202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202</v>
      </c>
      <c r="FB290" s="2" t="s">
        <v>202</v>
      </c>
      <c r="FC290" s="2" t="s">
        <v>202</v>
      </c>
      <c r="FD290" s="2" t="s">
        <v>202</v>
      </c>
      <c r="FE290" s="2" t="s">
        <v>202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202</v>
      </c>
      <c r="FN290" s="2" t="s">
        <v>202</v>
      </c>
      <c r="FO290" s="2" t="s">
        <v>202</v>
      </c>
      <c r="FP290" s="2" t="s">
        <v>202</v>
      </c>
      <c r="FQ290" s="2" t="s">
        <v>202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202</v>
      </c>
      <c r="FZ290" s="2" t="s">
        <v>202</v>
      </c>
      <c r="GA290" s="2" t="s">
        <v>202</v>
      </c>
      <c r="GB290" s="2" t="s">
        <v>202</v>
      </c>
      <c r="GC290" s="2" t="s">
        <v>202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202</v>
      </c>
      <c r="GL290" s="2" t="s">
        <v>202</v>
      </c>
      <c r="GM290" s="2" t="s">
        <v>202</v>
      </c>
      <c r="GN290" s="2" t="s">
        <v>202</v>
      </c>
      <c r="GO290" s="2" t="s">
        <v>202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202</v>
      </c>
      <c r="GX290" s="2" t="s">
        <v>202</v>
      </c>
      <c r="GY290" s="2" t="s">
        <v>202</v>
      </c>
      <c r="GZ290" s="2" t="s">
        <v>202</v>
      </c>
      <c r="HA290" s="2" t="s">
        <v>202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212</v>
      </c>
      <c r="HJ290" s="2" t="s">
        <v>235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202</v>
      </c>
      <c r="HW290" s="2" t="s">
        <v>202</v>
      </c>
      <c r="HX290" s="2" t="s">
        <v>202</v>
      </c>
      <c r="HY290" s="2" t="s">
        <v>202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202</v>
      </c>
      <c r="IH290" s="2" t="s">
        <v>202</v>
      </c>
      <c r="II290" s="2" t="s">
        <v>202</v>
      </c>
      <c r="IJ290" s="2" t="s">
        <v>202</v>
      </c>
      <c r="IK290" s="2" t="s">
        <v>202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202</v>
      </c>
      <c r="IT290" s="2" t="s">
        <v>202</v>
      </c>
      <c r="IU290" s="2" t="s">
        <v>202</v>
      </c>
      <c r="IV290" s="2" t="s">
        <v>202</v>
      </c>
      <c r="IW290" s="2" t="s">
        <v>202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202</v>
      </c>
      <c r="JF290" s="2" t="s">
        <v>202</v>
      </c>
      <c r="JG290" s="2" t="s">
        <v>202</v>
      </c>
      <c r="JH290" s="2" t="s">
        <v>202</v>
      </c>
      <c r="JI290" s="2" t="s">
        <v>202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199</v>
      </c>
      <c r="JS290" s="2" t="s">
        <v>2085</v>
      </c>
      <c r="JT290" s="2" t="s">
        <v>2960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202</v>
      </c>
      <c r="KD290" s="2" t="s">
        <v>202</v>
      </c>
      <c r="KE290" s="2" t="s">
        <v>202</v>
      </c>
      <c r="KF290" s="2" t="s">
        <v>202</v>
      </c>
      <c r="KG290" s="2" t="s">
        <v>202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202</v>
      </c>
      <c r="KP290" s="2" t="s">
        <v>202</v>
      </c>
      <c r="KQ290" s="2" t="s">
        <v>202</v>
      </c>
      <c r="KR290" s="2" t="s">
        <v>202</v>
      </c>
      <c r="KS290" s="2" t="s">
        <v>202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202</v>
      </c>
      <c r="LB290" s="2" t="s">
        <v>202</v>
      </c>
      <c r="LC290" s="2" t="s">
        <v>202</v>
      </c>
      <c r="LD290" s="2" t="s">
        <v>202</v>
      </c>
      <c r="LE290" s="2" t="s">
        <v>202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202</v>
      </c>
      <c r="LN290" s="2" t="s">
        <v>202</v>
      </c>
      <c r="LO290" s="2" t="s">
        <v>202</v>
      </c>
      <c r="LP290" s="2" t="s">
        <v>202</v>
      </c>
      <c r="LQ290" s="2" t="s">
        <v>202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202</v>
      </c>
      <c r="MA290" s="2" t="s">
        <v>202</v>
      </c>
      <c r="MB290" s="2" t="s">
        <v>202</v>
      </c>
      <c r="MC290" s="2" t="s">
        <v>202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202</v>
      </c>
      <c r="ML290" s="2" t="s">
        <v>202</v>
      </c>
      <c r="MM290" s="2" t="s">
        <v>202</v>
      </c>
      <c r="MN290" s="2" t="s">
        <v>202</v>
      </c>
      <c r="MO290" s="2" t="s">
        <v>202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202</v>
      </c>
      <c r="NV290" s="2" t="s">
        <v>202</v>
      </c>
      <c r="NW290" s="2" t="s">
        <v>202</v>
      </c>
      <c r="NX290" s="2" t="s">
        <v>202</v>
      </c>
      <c r="NY290" s="2" t="s">
        <v>202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202</v>
      </c>
      <c r="PF290" s="2" t="s">
        <v>202</v>
      </c>
      <c r="PG290" s="2" t="s">
        <v>202</v>
      </c>
      <c r="PH290" s="2" t="s">
        <v>202</v>
      </c>
      <c r="PI290" s="2" t="s">
        <v>202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202</v>
      </c>
      <c r="PR290" s="2" t="s">
        <v>202</v>
      </c>
      <c r="PS290" s="2" t="s">
        <v>202</v>
      </c>
      <c r="PT290" s="2" t="s">
        <v>202</v>
      </c>
      <c r="PU290" s="2" t="s">
        <v>202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202</v>
      </c>
      <c r="QP290" s="2" t="s">
        <v>202</v>
      </c>
      <c r="QQ290" s="2" t="s">
        <v>202</v>
      </c>
      <c r="QR290" s="2" t="s">
        <v>202</v>
      </c>
      <c r="QS290" s="2" t="s">
        <v>202</v>
      </c>
      <c r="QT290" s="2" t="s">
        <v>202</v>
      </c>
      <c r="QU290" s="4"/>
      <c r="QV290" s="4">
        <v>22</v>
      </c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2961</v>
      </c>
      <c r="B291" s="2" t="s">
        <v>191</v>
      </c>
      <c r="C291" s="2" t="s">
        <v>2795</v>
      </c>
      <c r="D291" s="2" t="s">
        <v>193</v>
      </c>
      <c r="E291" s="2" t="s">
        <v>1346</v>
      </c>
      <c r="F291" s="2" t="s">
        <v>2953</v>
      </c>
      <c r="G291" s="2" t="s">
        <v>2953</v>
      </c>
      <c r="H291" s="2" t="s">
        <v>2953</v>
      </c>
      <c r="I291" s="2" t="s">
        <v>2954</v>
      </c>
      <c r="J291" s="2" t="s">
        <v>1376</v>
      </c>
      <c r="K291" s="2" t="s">
        <v>2959</v>
      </c>
      <c r="L291" s="3">
        <v>47.5</v>
      </c>
      <c r="M291" s="3">
        <v>49.88</v>
      </c>
      <c r="N291" s="3">
        <v>79.99</v>
      </c>
      <c r="O291" s="2" t="s">
        <v>199</v>
      </c>
      <c r="P291" s="2" t="s">
        <v>2955</v>
      </c>
      <c r="Q291" s="2" t="s">
        <v>201</v>
      </c>
      <c r="R291" s="2" t="s">
        <v>33</v>
      </c>
      <c r="S291" s="2" t="s">
        <v>202</v>
      </c>
      <c r="T291" s="2" t="s">
        <v>202</v>
      </c>
      <c r="U291" s="2" t="s">
        <v>205</v>
      </c>
      <c r="V291" s="2" t="s">
        <v>701</v>
      </c>
      <c r="W291" s="2" t="s">
        <v>2956</v>
      </c>
      <c r="X291" s="2" t="s">
        <v>1227</v>
      </c>
      <c r="Y291" s="2" t="s">
        <v>2420</v>
      </c>
      <c r="Z291" s="4">
        <v>10</v>
      </c>
      <c r="AA291" s="4">
        <f>=ROUNDDOWN({0},0)</f>
      </c>
      <c r="AB291" s="5"/>
      <c r="AC291" s="2" t="s">
        <v>202</v>
      </c>
      <c r="AD291" s="4"/>
      <c r="AE291" s="4"/>
      <c r="AF291" s="6"/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/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/>
      <c r="BJ291" s="4"/>
      <c r="BK291" s="8"/>
      <c r="BL291" s="2" t="s">
        <v>202</v>
      </c>
      <c r="BM291" s="7"/>
      <c r="BN291" s="7"/>
      <c r="BO291" s="4"/>
      <c r="BP291" s="8"/>
      <c r="BQ291" s="4"/>
      <c r="BR291" s="8"/>
      <c r="BS291" s="7"/>
      <c r="BT291" s="7"/>
      <c r="BU291" s="2" t="s">
        <v>202</v>
      </c>
      <c r="BV291" s="2" t="s">
        <v>202</v>
      </c>
      <c r="BW291" s="2" t="s">
        <v>202</v>
      </c>
      <c r="BX291" s="2" t="s">
        <v>202</v>
      </c>
      <c r="BY291" s="2" t="s">
        <v>202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202</v>
      </c>
      <c r="CH291" s="2" t="s">
        <v>202</v>
      </c>
      <c r="CI291" s="2" t="s">
        <v>202</v>
      </c>
      <c r="CJ291" s="2" t="s">
        <v>202</v>
      </c>
      <c r="CK291" s="2" t="s">
        <v>202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202</v>
      </c>
      <c r="CT291" s="2" t="s">
        <v>202</v>
      </c>
      <c r="CU291" s="2" t="s">
        <v>202</v>
      </c>
      <c r="CV291" s="2" t="s">
        <v>202</v>
      </c>
      <c r="CW291" s="2" t="s">
        <v>202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202</v>
      </c>
      <c r="DF291" s="2" t="s">
        <v>202</v>
      </c>
      <c r="DG291" s="2" t="s">
        <v>202</v>
      </c>
      <c r="DH291" s="2" t="s">
        <v>202</v>
      </c>
      <c r="DI291" s="2" t="s">
        <v>202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202</v>
      </c>
      <c r="DR291" s="2" t="s">
        <v>202</v>
      </c>
      <c r="DS291" s="2" t="s">
        <v>202</v>
      </c>
      <c r="DT291" s="2" t="s">
        <v>202</v>
      </c>
      <c r="DU291" s="2" t="s">
        <v>202</v>
      </c>
      <c r="DV291" s="2" t="s">
        <v>202</v>
      </c>
      <c r="DW291" s="4"/>
      <c r="DX291" s="8"/>
      <c r="DY291" s="4"/>
      <c r="DZ291" s="8"/>
      <c r="EA291" s="7"/>
      <c r="EB291" s="7"/>
      <c r="EC291" s="2" t="s">
        <v>202</v>
      </c>
      <c r="ED291" s="2" t="s">
        <v>202</v>
      </c>
      <c r="EE291" s="2" t="s">
        <v>202</v>
      </c>
      <c r="EF291" s="2" t="s">
        <v>202</v>
      </c>
      <c r="EG291" s="2" t="s">
        <v>202</v>
      </c>
      <c r="EH291" s="2" t="s">
        <v>202</v>
      </c>
      <c r="EI291" s="4"/>
      <c r="EJ291" s="8"/>
      <c r="EK291" s="4"/>
      <c r="EL291" s="8"/>
      <c r="EM291" s="7"/>
      <c r="EN291" s="7"/>
      <c r="EO291" s="2" t="s">
        <v>202</v>
      </c>
      <c r="EP291" s="2" t="s">
        <v>202</v>
      </c>
      <c r="EQ291" s="2" t="s">
        <v>202</v>
      </c>
      <c r="ER291" s="2" t="s">
        <v>202</v>
      </c>
      <c r="ES291" s="2" t="s">
        <v>202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202</v>
      </c>
      <c r="FB291" s="2" t="s">
        <v>202</v>
      </c>
      <c r="FC291" s="2" t="s">
        <v>202</v>
      </c>
      <c r="FD291" s="2" t="s">
        <v>202</v>
      </c>
      <c r="FE291" s="2" t="s">
        <v>202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202</v>
      </c>
      <c r="FN291" s="2" t="s">
        <v>202</v>
      </c>
      <c r="FO291" s="2" t="s">
        <v>202</v>
      </c>
      <c r="FP291" s="2" t="s">
        <v>202</v>
      </c>
      <c r="FQ291" s="2" t="s">
        <v>202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202</v>
      </c>
      <c r="FZ291" s="2" t="s">
        <v>202</v>
      </c>
      <c r="GA291" s="2" t="s">
        <v>202</v>
      </c>
      <c r="GB291" s="2" t="s">
        <v>202</v>
      </c>
      <c r="GC291" s="2" t="s">
        <v>202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202</v>
      </c>
      <c r="GL291" s="2" t="s">
        <v>202</v>
      </c>
      <c r="GM291" s="2" t="s">
        <v>202</v>
      </c>
      <c r="GN291" s="2" t="s">
        <v>202</v>
      </c>
      <c r="GO291" s="2" t="s">
        <v>202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202</v>
      </c>
      <c r="GX291" s="2" t="s">
        <v>202</v>
      </c>
      <c r="GY291" s="2" t="s">
        <v>202</v>
      </c>
      <c r="GZ291" s="2" t="s">
        <v>202</v>
      </c>
      <c r="HA291" s="2" t="s">
        <v>202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212</v>
      </c>
      <c r="HJ291" s="2" t="s">
        <v>235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202</v>
      </c>
      <c r="HW291" s="2" t="s">
        <v>202</v>
      </c>
      <c r="HX291" s="2" t="s">
        <v>202</v>
      </c>
      <c r="HY291" s="2" t="s">
        <v>202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202</v>
      </c>
      <c r="IH291" s="2" t="s">
        <v>202</v>
      </c>
      <c r="II291" s="2" t="s">
        <v>202</v>
      </c>
      <c r="IJ291" s="2" t="s">
        <v>202</v>
      </c>
      <c r="IK291" s="2" t="s">
        <v>202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202</v>
      </c>
      <c r="IT291" s="2" t="s">
        <v>202</v>
      </c>
      <c r="IU291" s="2" t="s">
        <v>202</v>
      </c>
      <c r="IV291" s="2" t="s">
        <v>202</v>
      </c>
      <c r="IW291" s="2" t="s">
        <v>202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202</v>
      </c>
      <c r="JF291" s="2" t="s">
        <v>202</v>
      </c>
      <c r="JG291" s="2" t="s">
        <v>202</v>
      </c>
      <c r="JH291" s="2" t="s">
        <v>202</v>
      </c>
      <c r="JI291" s="2" t="s">
        <v>202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212</v>
      </c>
      <c r="JR291" s="2" t="s">
        <v>199</v>
      </c>
      <c r="JS291" s="2" t="s">
        <v>2085</v>
      </c>
      <c r="JT291" s="2" t="s">
        <v>506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202</v>
      </c>
      <c r="KD291" s="2" t="s">
        <v>202</v>
      </c>
      <c r="KE291" s="2" t="s">
        <v>202</v>
      </c>
      <c r="KF291" s="2" t="s">
        <v>202</v>
      </c>
      <c r="KG291" s="2" t="s">
        <v>202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202</v>
      </c>
      <c r="KP291" s="2" t="s">
        <v>202</v>
      </c>
      <c r="KQ291" s="2" t="s">
        <v>202</v>
      </c>
      <c r="KR291" s="2" t="s">
        <v>202</v>
      </c>
      <c r="KS291" s="2" t="s">
        <v>202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202</v>
      </c>
      <c r="LB291" s="2" t="s">
        <v>202</v>
      </c>
      <c r="LC291" s="2" t="s">
        <v>202</v>
      </c>
      <c r="LD291" s="2" t="s">
        <v>202</v>
      </c>
      <c r="LE291" s="2" t="s">
        <v>202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202</v>
      </c>
      <c r="LN291" s="2" t="s">
        <v>202</v>
      </c>
      <c r="LO291" s="2" t="s">
        <v>202</v>
      </c>
      <c r="LP291" s="2" t="s">
        <v>202</v>
      </c>
      <c r="LQ291" s="2" t="s">
        <v>202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202</v>
      </c>
      <c r="LZ291" s="2" t="s">
        <v>202</v>
      </c>
      <c r="MA291" s="2" t="s">
        <v>202</v>
      </c>
      <c r="MB291" s="2" t="s">
        <v>202</v>
      </c>
      <c r="MC291" s="2" t="s">
        <v>202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202</v>
      </c>
      <c r="ML291" s="2" t="s">
        <v>202</v>
      </c>
      <c r="MM291" s="2" t="s">
        <v>202</v>
      </c>
      <c r="MN291" s="2" t="s">
        <v>202</v>
      </c>
      <c r="MO291" s="2" t="s">
        <v>202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202</v>
      </c>
      <c r="NK291" s="2" t="s">
        <v>202</v>
      </c>
      <c r="NL291" s="2" t="s">
        <v>202</v>
      </c>
      <c r="NM291" s="2" t="s">
        <v>202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202</v>
      </c>
      <c r="NV291" s="2" t="s">
        <v>202</v>
      </c>
      <c r="NW291" s="2" t="s">
        <v>202</v>
      </c>
      <c r="NX291" s="2" t="s">
        <v>202</v>
      </c>
      <c r="NY291" s="2" t="s">
        <v>202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202</v>
      </c>
      <c r="OT291" s="2" t="s">
        <v>202</v>
      </c>
      <c r="OU291" s="2" t="s">
        <v>202</v>
      </c>
      <c r="OV291" s="2" t="s">
        <v>202</v>
      </c>
      <c r="OW291" s="2" t="s">
        <v>202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202</v>
      </c>
      <c r="PF291" s="2" t="s">
        <v>202</v>
      </c>
      <c r="PG291" s="2" t="s">
        <v>202</v>
      </c>
      <c r="PH291" s="2" t="s">
        <v>202</v>
      </c>
      <c r="PI291" s="2" t="s">
        <v>202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202</v>
      </c>
      <c r="PR291" s="2" t="s">
        <v>202</v>
      </c>
      <c r="PS291" s="2" t="s">
        <v>202</v>
      </c>
      <c r="PT291" s="2" t="s">
        <v>202</v>
      </c>
      <c r="PU291" s="2" t="s">
        <v>202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202</v>
      </c>
      <c r="QP291" s="2" t="s">
        <v>202</v>
      </c>
      <c r="QQ291" s="2" t="s">
        <v>202</v>
      </c>
      <c r="QR291" s="2" t="s">
        <v>202</v>
      </c>
      <c r="QS291" s="2" t="s">
        <v>202</v>
      </c>
      <c r="QT291" s="2" t="s">
        <v>202</v>
      </c>
      <c r="QU291" s="4"/>
      <c r="QV291" s="4">
        <v>10</v>
      </c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</row>
    <row r="292">
      <c r="A292" s="2" t="s">
        <v>2962</v>
      </c>
      <c r="B292" s="2" t="s">
        <v>191</v>
      </c>
      <c r="C292" s="2" t="s">
        <v>2795</v>
      </c>
      <c r="D292" s="2" t="s">
        <v>193</v>
      </c>
      <c r="E292" s="2" t="s">
        <v>1346</v>
      </c>
      <c r="F292" s="2" t="s">
        <v>2953</v>
      </c>
      <c r="G292" s="2" t="s">
        <v>2953</v>
      </c>
      <c r="H292" s="2" t="s">
        <v>2953</v>
      </c>
      <c r="I292" s="2" t="s">
        <v>2954</v>
      </c>
      <c r="J292" s="2" t="s">
        <v>2817</v>
      </c>
      <c r="K292" s="2" t="s">
        <v>1550</v>
      </c>
      <c r="L292" s="3">
        <v>42.4</v>
      </c>
      <c r="M292" s="3">
        <v>44.52</v>
      </c>
      <c r="N292" s="3">
        <v>69.99</v>
      </c>
      <c r="O292" s="2" t="s">
        <v>199</v>
      </c>
      <c r="P292" s="2" t="s">
        <v>2955</v>
      </c>
      <c r="Q292" s="2" t="s">
        <v>201</v>
      </c>
      <c r="R292" s="2" t="s">
        <v>33</v>
      </c>
      <c r="S292" s="2" t="s">
        <v>202</v>
      </c>
      <c r="T292" s="2" t="s">
        <v>202</v>
      </c>
      <c r="U292" s="2" t="s">
        <v>205</v>
      </c>
      <c r="V292" s="2" t="s">
        <v>701</v>
      </c>
      <c r="W292" s="2" t="s">
        <v>2956</v>
      </c>
      <c r="X292" s="2" t="s">
        <v>1227</v>
      </c>
      <c r="Y292" s="2" t="s">
        <v>2963</v>
      </c>
      <c r="Z292" s="4"/>
      <c r="AA292" s="4">
        <f>=ROUNDDOWN({0},0)</f>
      </c>
      <c r="AB292" s="5"/>
      <c r="AC292" s="2" t="s">
        <v>202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/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/>
      <c r="BJ292" s="4"/>
      <c r="BK292" s="8"/>
      <c r="BL292" s="2" t="s">
        <v>202</v>
      </c>
      <c r="BM292" s="7"/>
      <c r="BN292" s="7"/>
      <c r="BO292" s="4"/>
      <c r="BP292" s="8"/>
      <c r="BQ292" s="4"/>
      <c r="BR292" s="8"/>
      <c r="BS292" s="7"/>
      <c r="BT292" s="7"/>
      <c r="BU292" s="2" t="s">
        <v>202</v>
      </c>
      <c r="BV292" s="2" t="s">
        <v>202</v>
      </c>
      <c r="BW292" s="2" t="s">
        <v>202</v>
      </c>
      <c r="BX292" s="2" t="s">
        <v>202</v>
      </c>
      <c r="BY292" s="2" t="s">
        <v>202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202</v>
      </c>
      <c r="CH292" s="2" t="s">
        <v>202</v>
      </c>
      <c r="CI292" s="2" t="s">
        <v>202</v>
      </c>
      <c r="CJ292" s="2" t="s">
        <v>202</v>
      </c>
      <c r="CK292" s="2" t="s">
        <v>202</v>
      </c>
      <c r="CL292" s="2" t="s">
        <v>202</v>
      </c>
      <c r="CM292" s="4"/>
      <c r="CN292" s="8"/>
      <c r="CO292" s="4"/>
      <c r="CP292" s="8"/>
      <c r="CQ292" s="7"/>
      <c r="CR292" s="7"/>
      <c r="CS292" s="2" t="s">
        <v>202</v>
      </c>
      <c r="CT292" s="2" t="s">
        <v>202</v>
      </c>
      <c r="CU292" s="2" t="s">
        <v>202</v>
      </c>
      <c r="CV292" s="2" t="s">
        <v>202</v>
      </c>
      <c r="CW292" s="2" t="s">
        <v>202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202</v>
      </c>
      <c r="DF292" s="2" t="s">
        <v>202</v>
      </c>
      <c r="DG292" s="2" t="s">
        <v>202</v>
      </c>
      <c r="DH292" s="2" t="s">
        <v>202</v>
      </c>
      <c r="DI292" s="2" t="s">
        <v>202</v>
      </c>
      <c r="DJ292" s="2" t="s">
        <v>202</v>
      </c>
      <c r="DK292" s="4"/>
      <c r="DL292" s="8"/>
      <c r="DM292" s="4"/>
      <c r="DN292" s="8"/>
      <c r="DO292" s="7"/>
      <c r="DP292" s="7"/>
      <c r="DQ292" s="2" t="s">
        <v>202</v>
      </c>
      <c r="DR292" s="2" t="s">
        <v>202</v>
      </c>
      <c r="DS292" s="2" t="s">
        <v>202</v>
      </c>
      <c r="DT292" s="2" t="s">
        <v>202</v>
      </c>
      <c r="DU292" s="2" t="s">
        <v>202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202</v>
      </c>
      <c r="ED292" s="2" t="s">
        <v>202</v>
      </c>
      <c r="EE292" s="2" t="s">
        <v>202</v>
      </c>
      <c r="EF292" s="2" t="s">
        <v>202</v>
      </c>
      <c r="EG292" s="2" t="s">
        <v>202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202</v>
      </c>
      <c r="EP292" s="2" t="s">
        <v>202</v>
      </c>
      <c r="EQ292" s="2" t="s">
        <v>202</v>
      </c>
      <c r="ER292" s="2" t="s">
        <v>202</v>
      </c>
      <c r="ES292" s="2" t="s">
        <v>202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202</v>
      </c>
      <c r="FB292" s="2" t="s">
        <v>202</v>
      </c>
      <c r="FC292" s="2" t="s">
        <v>202</v>
      </c>
      <c r="FD292" s="2" t="s">
        <v>202</v>
      </c>
      <c r="FE292" s="2" t="s">
        <v>202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202</v>
      </c>
      <c r="FN292" s="2" t="s">
        <v>202</v>
      </c>
      <c r="FO292" s="2" t="s">
        <v>202</v>
      </c>
      <c r="FP292" s="2" t="s">
        <v>202</v>
      </c>
      <c r="FQ292" s="2" t="s">
        <v>202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202</v>
      </c>
      <c r="FZ292" s="2" t="s">
        <v>202</v>
      </c>
      <c r="GA292" s="2" t="s">
        <v>202</v>
      </c>
      <c r="GB292" s="2" t="s">
        <v>202</v>
      </c>
      <c r="GC292" s="2" t="s">
        <v>202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202</v>
      </c>
      <c r="GL292" s="2" t="s">
        <v>202</v>
      </c>
      <c r="GM292" s="2" t="s">
        <v>202</v>
      </c>
      <c r="GN292" s="2" t="s">
        <v>202</v>
      </c>
      <c r="GO292" s="2" t="s">
        <v>202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202</v>
      </c>
      <c r="GX292" s="2" t="s">
        <v>202</v>
      </c>
      <c r="GY292" s="2" t="s">
        <v>202</v>
      </c>
      <c r="GZ292" s="2" t="s">
        <v>202</v>
      </c>
      <c r="HA292" s="2" t="s">
        <v>202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212</v>
      </c>
      <c r="HJ292" s="2" t="s">
        <v>235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202</v>
      </c>
      <c r="HW292" s="2" t="s">
        <v>202</v>
      </c>
      <c r="HX292" s="2" t="s">
        <v>202</v>
      </c>
      <c r="HY292" s="2" t="s">
        <v>202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202</v>
      </c>
      <c r="IH292" s="2" t="s">
        <v>202</v>
      </c>
      <c r="II292" s="2" t="s">
        <v>202</v>
      </c>
      <c r="IJ292" s="2" t="s">
        <v>202</v>
      </c>
      <c r="IK292" s="2" t="s">
        <v>202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202</v>
      </c>
      <c r="IT292" s="2" t="s">
        <v>202</v>
      </c>
      <c r="IU292" s="2" t="s">
        <v>202</v>
      </c>
      <c r="IV292" s="2" t="s">
        <v>202</v>
      </c>
      <c r="IW292" s="2" t="s">
        <v>202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202</v>
      </c>
      <c r="JF292" s="2" t="s">
        <v>202</v>
      </c>
      <c r="JG292" s="2" t="s">
        <v>202</v>
      </c>
      <c r="JH292" s="2" t="s">
        <v>202</v>
      </c>
      <c r="JI292" s="2" t="s">
        <v>202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212</v>
      </c>
      <c r="JR292" s="2" t="s">
        <v>199</v>
      </c>
      <c r="JS292" s="2" t="s">
        <v>2085</v>
      </c>
      <c r="JT292" s="2" t="s">
        <v>2964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202</v>
      </c>
      <c r="KD292" s="2" t="s">
        <v>202</v>
      </c>
      <c r="KE292" s="2" t="s">
        <v>202</v>
      </c>
      <c r="KF292" s="2" t="s">
        <v>202</v>
      </c>
      <c r="KG292" s="2" t="s">
        <v>202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202</v>
      </c>
      <c r="KP292" s="2" t="s">
        <v>202</v>
      </c>
      <c r="KQ292" s="2" t="s">
        <v>202</v>
      </c>
      <c r="KR292" s="2" t="s">
        <v>202</v>
      </c>
      <c r="KS292" s="2" t="s">
        <v>202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202</v>
      </c>
      <c r="LB292" s="2" t="s">
        <v>202</v>
      </c>
      <c r="LC292" s="2" t="s">
        <v>202</v>
      </c>
      <c r="LD292" s="2" t="s">
        <v>202</v>
      </c>
      <c r="LE292" s="2" t="s">
        <v>202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202</v>
      </c>
      <c r="LN292" s="2" t="s">
        <v>202</v>
      </c>
      <c r="LO292" s="2" t="s">
        <v>202</v>
      </c>
      <c r="LP292" s="2" t="s">
        <v>202</v>
      </c>
      <c r="LQ292" s="2" t="s">
        <v>202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202</v>
      </c>
      <c r="LZ292" s="2" t="s">
        <v>202</v>
      </c>
      <c r="MA292" s="2" t="s">
        <v>202</v>
      </c>
      <c r="MB292" s="2" t="s">
        <v>202</v>
      </c>
      <c r="MC292" s="2" t="s">
        <v>202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202</v>
      </c>
      <c r="ML292" s="2" t="s">
        <v>202</v>
      </c>
      <c r="MM292" s="2" t="s">
        <v>202</v>
      </c>
      <c r="MN292" s="2" t="s">
        <v>202</v>
      </c>
      <c r="MO292" s="2" t="s">
        <v>202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202</v>
      </c>
      <c r="NK292" s="2" t="s">
        <v>202</v>
      </c>
      <c r="NL292" s="2" t="s">
        <v>202</v>
      </c>
      <c r="NM292" s="2" t="s">
        <v>202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202</v>
      </c>
      <c r="NV292" s="2" t="s">
        <v>202</v>
      </c>
      <c r="NW292" s="2" t="s">
        <v>202</v>
      </c>
      <c r="NX292" s="2" t="s">
        <v>202</v>
      </c>
      <c r="NY292" s="2" t="s">
        <v>202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202</v>
      </c>
      <c r="OT292" s="2" t="s">
        <v>202</v>
      </c>
      <c r="OU292" s="2" t="s">
        <v>202</v>
      </c>
      <c r="OV292" s="2" t="s">
        <v>202</v>
      </c>
      <c r="OW292" s="2" t="s">
        <v>202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202</v>
      </c>
      <c r="PF292" s="2" t="s">
        <v>202</v>
      </c>
      <c r="PG292" s="2" t="s">
        <v>202</v>
      </c>
      <c r="PH292" s="2" t="s">
        <v>202</v>
      </c>
      <c r="PI292" s="2" t="s">
        <v>202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202</v>
      </c>
      <c r="PR292" s="2" t="s">
        <v>202</v>
      </c>
      <c r="PS292" s="2" t="s">
        <v>202</v>
      </c>
      <c r="PT292" s="2" t="s">
        <v>202</v>
      </c>
      <c r="PU292" s="2" t="s">
        <v>202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202</v>
      </c>
      <c r="QP292" s="2" t="s">
        <v>202</v>
      </c>
      <c r="QQ292" s="2" t="s">
        <v>202</v>
      </c>
      <c r="QR292" s="2" t="s">
        <v>202</v>
      </c>
      <c r="QS292" s="2" t="s">
        <v>202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</row>
    <row r="293">
      <c r="A293" s="2" t="s">
        <v>2965</v>
      </c>
      <c r="B293" s="2" t="s">
        <v>191</v>
      </c>
      <c r="C293" s="2" t="s">
        <v>2795</v>
      </c>
      <c r="D293" s="2" t="s">
        <v>193</v>
      </c>
      <c r="E293" s="2" t="s">
        <v>1346</v>
      </c>
      <c r="F293" s="2" t="s">
        <v>2953</v>
      </c>
      <c r="G293" s="2" t="s">
        <v>2953</v>
      </c>
      <c r="H293" s="2" t="s">
        <v>2953</v>
      </c>
      <c r="I293" s="2" t="s">
        <v>2954</v>
      </c>
      <c r="J293" s="2" t="s">
        <v>1376</v>
      </c>
      <c r="K293" s="2" t="s">
        <v>1550</v>
      </c>
      <c r="L293" s="3">
        <v>47.5</v>
      </c>
      <c r="M293" s="3">
        <v>49.88</v>
      </c>
      <c r="N293" s="3">
        <v>79.99</v>
      </c>
      <c r="O293" s="2" t="s">
        <v>199</v>
      </c>
      <c r="P293" s="2" t="s">
        <v>2955</v>
      </c>
      <c r="Q293" s="2" t="s">
        <v>201</v>
      </c>
      <c r="R293" s="2" t="s">
        <v>33</v>
      </c>
      <c r="S293" s="2" t="s">
        <v>202</v>
      </c>
      <c r="T293" s="2" t="s">
        <v>202</v>
      </c>
      <c r="U293" s="2" t="s">
        <v>205</v>
      </c>
      <c r="V293" s="2" t="s">
        <v>701</v>
      </c>
      <c r="W293" s="2" t="s">
        <v>2956</v>
      </c>
      <c r="X293" s="2" t="s">
        <v>1227</v>
      </c>
      <c r="Y293" s="2" t="s">
        <v>2963</v>
      </c>
      <c r="Z293" s="4"/>
      <c r="AA293" s="4">
        <f>=ROUNDDOWN({0},0)</f>
      </c>
      <c r="AB293" s="5"/>
      <c r="AC293" s="2" t="s">
        <v>202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/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/>
      <c r="BJ293" s="4"/>
      <c r="BK293" s="8"/>
      <c r="BL293" s="2" t="s">
        <v>202</v>
      </c>
      <c r="BM293" s="7"/>
      <c r="BN293" s="7"/>
      <c r="BO293" s="4"/>
      <c r="BP293" s="8"/>
      <c r="BQ293" s="4"/>
      <c r="BR293" s="8"/>
      <c r="BS293" s="7"/>
      <c r="BT293" s="7"/>
      <c r="BU293" s="2" t="s">
        <v>202</v>
      </c>
      <c r="BV293" s="2" t="s">
        <v>202</v>
      </c>
      <c r="BW293" s="2" t="s">
        <v>202</v>
      </c>
      <c r="BX293" s="2" t="s">
        <v>202</v>
      </c>
      <c r="BY293" s="2" t="s">
        <v>202</v>
      </c>
      <c r="BZ293" s="2" t="s">
        <v>202</v>
      </c>
      <c r="CA293" s="4"/>
      <c r="CB293" s="8"/>
      <c r="CC293" s="4"/>
      <c r="CD293" s="8"/>
      <c r="CE293" s="7"/>
      <c r="CF293" s="7"/>
      <c r="CG293" s="2" t="s">
        <v>202</v>
      </c>
      <c r="CH293" s="2" t="s">
        <v>202</v>
      </c>
      <c r="CI293" s="2" t="s">
        <v>202</v>
      </c>
      <c r="CJ293" s="2" t="s">
        <v>202</v>
      </c>
      <c r="CK293" s="2" t="s">
        <v>202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202</v>
      </c>
      <c r="CT293" s="2" t="s">
        <v>202</v>
      </c>
      <c r="CU293" s="2" t="s">
        <v>202</v>
      </c>
      <c r="CV293" s="2" t="s">
        <v>202</v>
      </c>
      <c r="CW293" s="2" t="s">
        <v>202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202</v>
      </c>
      <c r="DF293" s="2" t="s">
        <v>202</v>
      </c>
      <c r="DG293" s="2" t="s">
        <v>202</v>
      </c>
      <c r="DH293" s="2" t="s">
        <v>202</v>
      </c>
      <c r="DI293" s="2" t="s">
        <v>202</v>
      </c>
      <c r="DJ293" s="2" t="s">
        <v>202</v>
      </c>
      <c r="DK293" s="4"/>
      <c r="DL293" s="8"/>
      <c r="DM293" s="4"/>
      <c r="DN293" s="8"/>
      <c r="DO293" s="7"/>
      <c r="DP293" s="7"/>
      <c r="DQ293" s="2" t="s">
        <v>202</v>
      </c>
      <c r="DR293" s="2" t="s">
        <v>202</v>
      </c>
      <c r="DS293" s="2" t="s">
        <v>202</v>
      </c>
      <c r="DT293" s="2" t="s">
        <v>202</v>
      </c>
      <c r="DU293" s="2" t="s">
        <v>202</v>
      </c>
      <c r="DV293" s="2" t="s">
        <v>202</v>
      </c>
      <c r="DW293" s="4"/>
      <c r="DX293" s="8"/>
      <c r="DY293" s="4"/>
      <c r="DZ293" s="8"/>
      <c r="EA293" s="7"/>
      <c r="EB293" s="7"/>
      <c r="EC293" s="2" t="s">
        <v>202</v>
      </c>
      <c r="ED293" s="2" t="s">
        <v>202</v>
      </c>
      <c r="EE293" s="2" t="s">
        <v>202</v>
      </c>
      <c r="EF293" s="2" t="s">
        <v>202</v>
      </c>
      <c r="EG293" s="2" t="s">
        <v>202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202</v>
      </c>
      <c r="EP293" s="2" t="s">
        <v>202</v>
      </c>
      <c r="EQ293" s="2" t="s">
        <v>202</v>
      </c>
      <c r="ER293" s="2" t="s">
        <v>202</v>
      </c>
      <c r="ES293" s="2" t="s">
        <v>202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202</v>
      </c>
      <c r="FB293" s="2" t="s">
        <v>202</v>
      </c>
      <c r="FC293" s="2" t="s">
        <v>202</v>
      </c>
      <c r="FD293" s="2" t="s">
        <v>202</v>
      </c>
      <c r="FE293" s="2" t="s">
        <v>202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202</v>
      </c>
      <c r="FN293" s="2" t="s">
        <v>202</v>
      </c>
      <c r="FO293" s="2" t="s">
        <v>202</v>
      </c>
      <c r="FP293" s="2" t="s">
        <v>202</v>
      </c>
      <c r="FQ293" s="2" t="s">
        <v>202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202</v>
      </c>
      <c r="FZ293" s="2" t="s">
        <v>202</v>
      </c>
      <c r="GA293" s="2" t="s">
        <v>202</v>
      </c>
      <c r="GB293" s="2" t="s">
        <v>202</v>
      </c>
      <c r="GC293" s="2" t="s">
        <v>202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202</v>
      </c>
      <c r="GM293" s="2" t="s">
        <v>202</v>
      </c>
      <c r="GN293" s="2" t="s">
        <v>202</v>
      </c>
      <c r="GO293" s="2" t="s">
        <v>202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202</v>
      </c>
      <c r="GY293" s="2" t="s">
        <v>202</v>
      </c>
      <c r="GZ293" s="2" t="s">
        <v>202</v>
      </c>
      <c r="HA293" s="2" t="s">
        <v>202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212</v>
      </c>
      <c r="HJ293" s="2" t="s">
        <v>235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202</v>
      </c>
      <c r="HW293" s="2" t="s">
        <v>202</v>
      </c>
      <c r="HX293" s="2" t="s">
        <v>202</v>
      </c>
      <c r="HY293" s="2" t="s">
        <v>202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202</v>
      </c>
      <c r="IH293" s="2" t="s">
        <v>202</v>
      </c>
      <c r="II293" s="2" t="s">
        <v>202</v>
      </c>
      <c r="IJ293" s="2" t="s">
        <v>202</v>
      </c>
      <c r="IK293" s="2" t="s">
        <v>202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202</v>
      </c>
      <c r="IT293" s="2" t="s">
        <v>202</v>
      </c>
      <c r="IU293" s="2" t="s">
        <v>202</v>
      </c>
      <c r="IV293" s="2" t="s">
        <v>202</v>
      </c>
      <c r="IW293" s="2" t="s">
        <v>202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202</v>
      </c>
      <c r="JF293" s="2" t="s">
        <v>202</v>
      </c>
      <c r="JG293" s="2" t="s">
        <v>202</v>
      </c>
      <c r="JH293" s="2" t="s">
        <v>202</v>
      </c>
      <c r="JI293" s="2" t="s">
        <v>202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212</v>
      </c>
      <c r="JR293" s="2" t="s">
        <v>199</v>
      </c>
      <c r="JS293" s="2" t="s">
        <v>2085</v>
      </c>
      <c r="JT293" s="2" t="s">
        <v>1235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202</v>
      </c>
      <c r="KD293" s="2" t="s">
        <v>202</v>
      </c>
      <c r="KE293" s="2" t="s">
        <v>202</v>
      </c>
      <c r="KF293" s="2" t="s">
        <v>202</v>
      </c>
      <c r="KG293" s="2" t="s">
        <v>202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202</v>
      </c>
      <c r="KP293" s="2" t="s">
        <v>202</v>
      </c>
      <c r="KQ293" s="2" t="s">
        <v>202</v>
      </c>
      <c r="KR293" s="2" t="s">
        <v>202</v>
      </c>
      <c r="KS293" s="2" t="s">
        <v>202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202</v>
      </c>
      <c r="LB293" s="2" t="s">
        <v>202</v>
      </c>
      <c r="LC293" s="2" t="s">
        <v>202</v>
      </c>
      <c r="LD293" s="2" t="s">
        <v>202</v>
      </c>
      <c r="LE293" s="2" t="s">
        <v>202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202</v>
      </c>
      <c r="LN293" s="2" t="s">
        <v>202</v>
      </c>
      <c r="LO293" s="2" t="s">
        <v>202</v>
      </c>
      <c r="LP293" s="2" t="s">
        <v>202</v>
      </c>
      <c r="LQ293" s="2" t="s">
        <v>202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202</v>
      </c>
      <c r="MA293" s="2" t="s">
        <v>202</v>
      </c>
      <c r="MB293" s="2" t="s">
        <v>202</v>
      </c>
      <c r="MC293" s="2" t="s">
        <v>202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202</v>
      </c>
      <c r="ML293" s="2" t="s">
        <v>202</v>
      </c>
      <c r="MM293" s="2" t="s">
        <v>202</v>
      </c>
      <c r="MN293" s="2" t="s">
        <v>202</v>
      </c>
      <c r="MO293" s="2" t="s">
        <v>202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202</v>
      </c>
      <c r="NK293" s="2" t="s">
        <v>202</v>
      </c>
      <c r="NL293" s="2" t="s">
        <v>202</v>
      </c>
      <c r="NM293" s="2" t="s">
        <v>202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202</v>
      </c>
      <c r="NV293" s="2" t="s">
        <v>202</v>
      </c>
      <c r="NW293" s="2" t="s">
        <v>202</v>
      </c>
      <c r="NX293" s="2" t="s">
        <v>202</v>
      </c>
      <c r="NY293" s="2" t="s">
        <v>202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202</v>
      </c>
      <c r="OU293" s="2" t="s">
        <v>202</v>
      </c>
      <c r="OV293" s="2" t="s">
        <v>202</v>
      </c>
      <c r="OW293" s="2" t="s">
        <v>202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202</v>
      </c>
      <c r="PF293" s="2" t="s">
        <v>202</v>
      </c>
      <c r="PG293" s="2" t="s">
        <v>202</v>
      </c>
      <c r="PH293" s="2" t="s">
        <v>202</v>
      </c>
      <c r="PI293" s="2" t="s">
        <v>202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202</v>
      </c>
      <c r="PR293" s="2" t="s">
        <v>202</v>
      </c>
      <c r="PS293" s="2" t="s">
        <v>202</v>
      </c>
      <c r="PT293" s="2" t="s">
        <v>202</v>
      </c>
      <c r="PU293" s="2" t="s">
        <v>202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202</v>
      </c>
      <c r="QP293" s="2" t="s">
        <v>202</v>
      </c>
      <c r="QQ293" s="2" t="s">
        <v>202</v>
      </c>
      <c r="QR293" s="2" t="s">
        <v>202</v>
      </c>
      <c r="QS293" s="2" t="s">
        <v>202</v>
      </c>
      <c r="QT293" s="2" t="s">
        <v>202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</row>
    <row r="294">
      <c r="A294" s="2" t="s">
        <v>2966</v>
      </c>
      <c r="B294" s="2" t="s">
        <v>191</v>
      </c>
      <c r="C294" s="2" t="s">
        <v>2795</v>
      </c>
      <c r="D294" s="2" t="s">
        <v>193</v>
      </c>
      <c r="E294" s="2" t="s">
        <v>1346</v>
      </c>
      <c r="F294" s="2" t="s">
        <v>2953</v>
      </c>
      <c r="G294" s="2" t="s">
        <v>2953</v>
      </c>
      <c r="H294" s="2" t="s">
        <v>2953</v>
      </c>
      <c r="I294" s="2" t="s">
        <v>2954</v>
      </c>
      <c r="J294" s="2" t="s">
        <v>2817</v>
      </c>
      <c r="K294" s="2" t="s">
        <v>2489</v>
      </c>
      <c r="L294" s="3">
        <v>42.4</v>
      </c>
      <c r="M294" s="3">
        <v>44.52</v>
      </c>
      <c r="N294" s="3">
        <v>69.99</v>
      </c>
      <c r="O294" s="2" t="s">
        <v>199</v>
      </c>
      <c r="P294" s="2" t="s">
        <v>2955</v>
      </c>
      <c r="Q294" s="2" t="s">
        <v>201</v>
      </c>
      <c r="R294" s="2" t="s">
        <v>33</v>
      </c>
      <c r="S294" s="2" t="s">
        <v>202</v>
      </c>
      <c r="T294" s="2" t="s">
        <v>202</v>
      </c>
      <c r="U294" s="2" t="s">
        <v>205</v>
      </c>
      <c r="V294" s="2" t="s">
        <v>701</v>
      </c>
      <c r="W294" s="2" t="s">
        <v>2956</v>
      </c>
      <c r="X294" s="2" t="s">
        <v>1227</v>
      </c>
      <c r="Y294" s="2" t="s">
        <v>2963</v>
      </c>
      <c r="Z294" s="4">
        <v>16</v>
      </c>
      <c r="AA294" s="4">
        <f>=ROUNDDOWN({0},0)</f>
      </c>
      <c r="AB294" s="5"/>
      <c r="AC294" s="2" t="s">
        <v>202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/>
      <c r="BJ294" s="4"/>
      <c r="BK294" s="8"/>
      <c r="BL294" s="2" t="s">
        <v>202</v>
      </c>
      <c r="BM294" s="7"/>
      <c r="BN294" s="7"/>
      <c r="BO294" s="4"/>
      <c r="BP294" s="8"/>
      <c r="BQ294" s="4"/>
      <c r="BR294" s="8"/>
      <c r="BS294" s="7"/>
      <c r="BT294" s="7"/>
      <c r="BU294" s="2" t="s">
        <v>202</v>
      </c>
      <c r="BV294" s="2" t="s">
        <v>202</v>
      </c>
      <c r="BW294" s="2" t="s">
        <v>202</v>
      </c>
      <c r="BX294" s="2" t="s">
        <v>202</v>
      </c>
      <c r="BY294" s="2" t="s">
        <v>202</v>
      </c>
      <c r="BZ294" s="2" t="s">
        <v>202</v>
      </c>
      <c r="CA294" s="4"/>
      <c r="CB294" s="8"/>
      <c r="CC294" s="4"/>
      <c r="CD294" s="8"/>
      <c r="CE294" s="7"/>
      <c r="CF294" s="7"/>
      <c r="CG294" s="2" t="s">
        <v>202</v>
      </c>
      <c r="CH294" s="2" t="s">
        <v>202</v>
      </c>
      <c r="CI294" s="2" t="s">
        <v>202</v>
      </c>
      <c r="CJ294" s="2" t="s">
        <v>202</v>
      </c>
      <c r="CK294" s="2" t="s">
        <v>202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202</v>
      </c>
      <c r="CT294" s="2" t="s">
        <v>202</v>
      </c>
      <c r="CU294" s="2" t="s">
        <v>202</v>
      </c>
      <c r="CV294" s="2" t="s">
        <v>202</v>
      </c>
      <c r="CW294" s="2" t="s">
        <v>202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202</v>
      </c>
      <c r="DF294" s="2" t="s">
        <v>202</v>
      </c>
      <c r="DG294" s="2" t="s">
        <v>202</v>
      </c>
      <c r="DH294" s="2" t="s">
        <v>202</v>
      </c>
      <c r="DI294" s="2" t="s">
        <v>202</v>
      </c>
      <c r="DJ294" s="2" t="s">
        <v>202</v>
      </c>
      <c r="DK294" s="4"/>
      <c r="DL294" s="8"/>
      <c r="DM294" s="4"/>
      <c r="DN294" s="8"/>
      <c r="DO294" s="7"/>
      <c r="DP294" s="7"/>
      <c r="DQ294" s="2" t="s">
        <v>202</v>
      </c>
      <c r="DR294" s="2" t="s">
        <v>202</v>
      </c>
      <c r="DS294" s="2" t="s">
        <v>202</v>
      </c>
      <c r="DT294" s="2" t="s">
        <v>202</v>
      </c>
      <c r="DU294" s="2" t="s">
        <v>202</v>
      </c>
      <c r="DV294" s="2" t="s">
        <v>202</v>
      </c>
      <c r="DW294" s="4"/>
      <c r="DX294" s="8"/>
      <c r="DY294" s="4"/>
      <c r="DZ294" s="8"/>
      <c r="EA294" s="7"/>
      <c r="EB294" s="7"/>
      <c r="EC294" s="2" t="s">
        <v>202</v>
      </c>
      <c r="ED294" s="2" t="s">
        <v>202</v>
      </c>
      <c r="EE294" s="2" t="s">
        <v>202</v>
      </c>
      <c r="EF294" s="2" t="s">
        <v>202</v>
      </c>
      <c r="EG294" s="2" t="s">
        <v>202</v>
      </c>
      <c r="EH294" s="2" t="s">
        <v>202</v>
      </c>
      <c r="EI294" s="4"/>
      <c r="EJ294" s="8"/>
      <c r="EK294" s="4"/>
      <c r="EL294" s="8"/>
      <c r="EM294" s="7"/>
      <c r="EN294" s="7"/>
      <c r="EO294" s="2" t="s">
        <v>202</v>
      </c>
      <c r="EP294" s="2" t="s">
        <v>202</v>
      </c>
      <c r="EQ294" s="2" t="s">
        <v>202</v>
      </c>
      <c r="ER294" s="2" t="s">
        <v>202</v>
      </c>
      <c r="ES294" s="2" t="s">
        <v>202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202</v>
      </c>
      <c r="FB294" s="2" t="s">
        <v>202</v>
      </c>
      <c r="FC294" s="2" t="s">
        <v>202</v>
      </c>
      <c r="FD294" s="2" t="s">
        <v>202</v>
      </c>
      <c r="FE294" s="2" t="s">
        <v>202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202</v>
      </c>
      <c r="FN294" s="2" t="s">
        <v>202</v>
      </c>
      <c r="FO294" s="2" t="s">
        <v>202</v>
      </c>
      <c r="FP294" s="2" t="s">
        <v>202</v>
      </c>
      <c r="FQ294" s="2" t="s">
        <v>202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202</v>
      </c>
      <c r="FZ294" s="2" t="s">
        <v>202</v>
      </c>
      <c r="GA294" s="2" t="s">
        <v>202</v>
      </c>
      <c r="GB294" s="2" t="s">
        <v>202</v>
      </c>
      <c r="GC294" s="2" t="s">
        <v>202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202</v>
      </c>
      <c r="GL294" s="2" t="s">
        <v>202</v>
      </c>
      <c r="GM294" s="2" t="s">
        <v>202</v>
      </c>
      <c r="GN294" s="2" t="s">
        <v>202</v>
      </c>
      <c r="GO294" s="2" t="s">
        <v>202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202</v>
      </c>
      <c r="GX294" s="2" t="s">
        <v>202</v>
      </c>
      <c r="GY294" s="2" t="s">
        <v>202</v>
      </c>
      <c r="GZ294" s="2" t="s">
        <v>202</v>
      </c>
      <c r="HA294" s="2" t="s">
        <v>202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212</v>
      </c>
      <c r="HJ294" s="2" t="s">
        <v>235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202</v>
      </c>
      <c r="HW294" s="2" t="s">
        <v>202</v>
      </c>
      <c r="HX294" s="2" t="s">
        <v>202</v>
      </c>
      <c r="HY294" s="2" t="s">
        <v>202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202</v>
      </c>
      <c r="IH294" s="2" t="s">
        <v>202</v>
      </c>
      <c r="II294" s="2" t="s">
        <v>202</v>
      </c>
      <c r="IJ294" s="2" t="s">
        <v>202</v>
      </c>
      <c r="IK294" s="2" t="s">
        <v>202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202</v>
      </c>
      <c r="IT294" s="2" t="s">
        <v>202</v>
      </c>
      <c r="IU294" s="2" t="s">
        <v>202</v>
      </c>
      <c r="IV294" s="2" t="s">
        <v>202</v>
      </c>
      <c r="IW294" s="2" t="s">
        <v>202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202</v>
      </c>
      <c r="JF294" s="2" t="s">
        <v>202</v>
      </c>
      <c r="JG294" s="2" t="s">
        <v>202</v>
      </c>
      <c r="JH294" s="2" t="s">
        <v>202</v>
      </c>
      <c r="JI294" s="2" t="s">
        <v>202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212</v>
      </c>
      <c r="JR294" s="2" t="s">
        <v>199</v>
      </c>
      <c r="JS294" s="2" t="s">
        <v>2085</v>
      </c>
      <c r="JT294" s="2" t="s">
        <v>506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202</v>
      </c>
      <c r="KD294" s="2" t="s">
        <v>202</v>
      </c>
      <c r="KE294" s="2" t="s">
        <v>202</v>
      </c>
      <c r="KF294" s="2" t="s">
        <v>202</v>
      </c>
      <c r="KG294" s="2" t="s">
        <v>202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202</v>
      </c>
      <c r="KP294" s="2" t="s">
        <v>202</v>
      </c>
      <c r="KQ294" s="2" t="s">
        <v>202</v>
      </c>
      <c r="KR294" s="2" t="s">
        <v>202</v>
      </c>
      <c r="KS294" s="2" t="s">
        <v>202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202</v>
      </c>
      <c r="LB294" s="2" t="s">
        <v>202</v>
      </c>
      <c r="LC294" s="2" t="s">
        <v>202</v>
      </c>
      <c r="LD294" s="2" t="s">
        <v>202</v>
      </c>
      <c r="LE294" s="2" t="s">
        <v>202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202</v>
      </c>
      <c r="LN294" s="2" t="s">
        <v>202</v>
      </c>
      <c r="LO294" s="2" t="s">
        <v>202</v>
      </c>
      <c r="LP294" s="2" t="s">
        <v>202</v>
      </c>
      <c r="LQ294" s="2" t="s">
        <v>202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202</v>
      </c>
      <c r="LZ294" s="2" t="s">
        <v>202</v>
      </c>
      <c r="MA294" s="2" t="s">
        <v>202</v>
      </c>
      <c r="MB294" s="2" t="s">
        <v>202</v>
      </c>
      <c r="MC294" s="2" t="s">
        <v>202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202</v>
      </c>
      <c r="ML294" s="2" t="s">
        <v>202</v>
      </c>
      <c r="MM294" s="2" t="s">
        <v>202</v>
      </c>
      <c r="MN294" s="2" t="s">
        <v>202</v>
      </c>
      <c r="MO294" s="2" t="s">
        <v>202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202</v>
      </c>
      <c r="NV294" s="2" t="s">
        <v>202</v>
      </c>
      <c r="NW294" s="2" t="s">
        <v>202</v>
      </c>
      <c r="NX294" s="2" t="s">
        <v>202</v>
      </c>
      <c r="NY294" s="2" t="s">
        <v>202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202</v>
      </c>
      <c r="OU294" s="2" t="s">
        <v>202</v>
      </c>
      <c r="OV294" s="2" t="s">
        <v>202</v>
      </c>
      <c r="OW294" s="2" t="s">
        <v>202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202</v>
      </c>
      <c r="PF294" s="2" t="s">
        <v>202</v>
      </c>
      <c r="PG294" s="2" t="s">
        <v>202</v>
      </c>
      <c r="PH294" s="2" t="s">
        <v>202</v>
      </c>
      <c r="PI294" s="2" t="s">
        <v>202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202</v>
      </c>
      <c r="PR294" s="2" t="s">
        <v>202</v>
      </c>
      <c r="PS294" s="2" t="s">
        <v>202</v>
      </c>
      <c r="PT294" s="2" t="s">
        <v>202</v>
      </c>
      <c r="PU294" s="2" t="s">
        <v>202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202</v>
      </c>
      <c r="QP294" s="2" t="s">
        <v>202</v>
      </c>
      <c r="QQ294" s="2" t="s">
        <v>202</v>
      </c>
      <c r="QR294" s="2" t="s">
        <v>202</v>
      </c>
      <c r="QS294" s="2" t="s">
        <v>202</v>
      </c>
      <c r="QT294" s="2" t="s">
        <v>202</v>
      </c>
      <c r="QU294" s="4"/>
      <c r="QV294" s="4">
        <v>16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</row>
    <row r="295">
      <c r="A295" s="2" t="s">
        <v>2967</v>
      </c>
      <c r="B295" s="2" t="s">
        <v>191</v>
      </c>
      <c r="C295" s="2" t="s">
        <v>2795</v>
      </c>
      <c r="D295" s="2" t="s">
        <v>193</v>
      </c>
      <c r="E295" s="2" t="s">
        <v>1346</v>
      </c>
      <c r="F295" s="2" t="s">
        <v>2953</v>
      </c>
      <c r="G295" s="2" t="s">
        <v>2953</v>
      </c>
      <c r="H295" s="2" t="s">
        <v>2953</v>
      </c>
      <c r="I295" s="2" t="s">
        <v>2954</v>
      </c>
      <c r="J295" s="2" t="s">
        <v>1376</v>
      </c>
      <c r="K295" s="2" t="s">
        <v>2489</v>
      </c>
      <c r="L295" s="3">
        <v>47.5</v>
      </c>
      <c r="M295" s="3">
        <v>49.88</v>
      </c>
      <c r="N295" s="3">
        <v>79.99</v>
      </c>
      <c r="O295" s="2" t="s">
        <v>199</v>
      </c>
      <c r="P295" s="2" t="s">
        <v>2955</v>
      </c>
      <c r="Q295" s="2" t="s">
        <v>201</v>
      </c>
      <c r="R295" s="2" t="s">
        <v>33</v>
      </c>
      <c r="S295" s="2" t="s">
        <v>202</v>
      </c>
      <c r="T295" s="2" t="s">
        <v>202</v>
      </c>
      <c r="U295" s="2" t="s">
        <v>205</v>
      </c>
      <c r="V295" s="2" t="s">
        <v>701</v>
      </c>
      <c r="W295" s="2" t="s">
        <v>2956</v>
      </c>
      <c r="X295" s="2" t="s">
        <v>1227</v>
      </c>
      <c r="Y295" s="2" t="s">
        <v>2963</v>
      </c>
      <c r="Z295" s="4"/>
      <c r="AA295" s="4">
        <f>=ROUNDDOWN({0},0)</f>
      </c>
      <c r="AB295" s="5"/>
      <c r="AC295" s="2" t="s">
        <v>202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/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/>
      <c r="BJ295" s="4"/>
      <c r="BK295" s="8"/>
      <c r="BL295" s="2" t="s">
        <v>202</v>
      </c>
      <c r="BM295" s="7"/>
      <c r="BN295" s="7"/>
      <c r="BO295" s="4"/>
      <c r="BP295" s="8"/>
      <c r="BQ295" s="4"/>
      <c r="BR295" s="8"/>
      <c r="BS295" s="7"/>
      <c r="BT295" s="7"/>
      <c r="BU295" s="2" t="s">
        <v>202</v>
      </c>
      <c r="BV295" s="2" t="s">
        <v>202</v>
      </c>
      <c r="BW295" s="2" t="s">
        <v>202</v>
      </c>
      <c r="BX295" s="2" t="s">
        <v>202</v>
      </c>
      <c r="BY295" s="2" t="s">
        <v>202</v>
      </c>
      <c r="BZ295" s="2" t="s">
        <v>202</v>
      </c>
      <c r="CA295" s="4"/>
      <c r="CB295" s="8"/>
      <c r="CC295" s="4"/>
      <c r="CD295" s="8"/>
      <c r="CE295" s="7"/>
      <c r="CF295" s="7"/>
      <c r="CG295" s="2" t="s">
        <v>202</v>
      </c>
      <c r="CH295" s="2" t="s">
        <v>202</v>
      </c>
      <c r="CI295" s="2" t="s">
        <v>202</v>
      </c>
      <c r="CJ295" s="2" t="s">
        <v>202</v>
      </c>
      <c r="CK295" s="2" t="s">
        <v>202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202</v>
      </c>
      <c r="CT295" s="2" t="s">
        <v>202</v>
      </c>
      <c r="CU295" s="2" t="s">
        <v>202</v>
      </c>
      <c r="CV295" s="2" t="s">
        <v>202</v>
      </c>
      <c r="CW295" s="2" t="s">
        <v>202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202</v>
      </c>
      <c r="DF295" s="2" t="s">
        <v>202</v>
      </c>
      <c r="DG295" s="2" t="s">
        <v>202</v>
      </c>
      <c r="DH295" s="2" t="s">
        <v>202</v>
      </c>
      <c r="DI295" s="2" t="s">
        <v>202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202</v>
      </c>
      <c r="DR295" s="2" t="s">
        <v>202</v>
      </c>
      <c r="DS295" s="2" t="s">
        <v>202</v>
      </c>
      <c r="DT295" s="2" t="s">
        <v>202</v>
      </c>
      <c r="DU295" s="2" t="s">
        <v>202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202</v>
      </c>
      <c r="ED295" s="2" t="s">
        <v>202</v>
      </c>
      <c r="EE295" s="2" t="s">
        <v>202</v>
      </c>
      <c r="EF295" s="2" t="s">
        <v>202</v>
      </c>
      <c r="EG295" s="2" t="s">
        <v>202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202</v>
      </c>
      <c r="EP295" s="2" t="s">
        <v>202</v>
      </c>
      <c r="EQ295" s="2" t="s">
        <v>202</v>
      </c>
      <c r="ER295" s="2" t="s">
        <v>202</v>
      </c>
      <c r="ES295" s="2" t="s">
        <v>202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202</v>
      </c>
      <c r="FB295" s="2" t="s">
        <v>202</v>
      </c>
      <c r="FC295" s="2" t="s">
        <v>202</v>
      </c>
      <c r="FD295" s="2" t="s">
        <v>202</v>
      </c>
      <c r="FE295" s="2" t="s">
        <v>202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202</v>
      </c>
      <c r="FN295" s="2" t="s">
        <v>202</v>
      </c>
      <c r="FO295" s="2" t="s">
        <v>202</v>
      </c>
      <c r="FP295" s="2" t="s">
        <v>202</v>
      </c>
      <c r="FQ295" s="2" t="s">
        <v>202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202</v>
      </c>
      <c r="FZ295" s="2" t="s">
        <v>202</v>
      </c>
      <c r="GA295" s="2" t="s">
        <v>202</v>
      </c>
      <c r="GB295" s="2" t="s">
        <v>202</v>
      </c>
      <c r="GC295" s="2" t="s">
        <v>202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202</v>
      </c>
      <c r="GL295" s="2" t="s">
        <v>202</v>
      </c>
      <c r="GM295" s="2" t="s">
        <v>202</v>
      </c>
      <c r="GN295" s="2" t="s">
        <v>202</v>
      </c>
      <c r="GO295" s="2" t="s">
        <v>202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202</v>
      </c>
      <c r="GX295" s="2" t="s">
        <v>202</v>
      </c>
      <c r="GY295" s="2" t="s">
        <v>202</v>
      </c>
      <c r="GZ295" s="2" t="s">
        <v>202</v>
      </c>
      <c r="HA295" s="2" t="s">
        <v>202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212</v>
      </c>
      <c r="HJ295" s="2" t="s">
        <v>235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202</v>
      </c>
      <c r="HW295" s="2" t="s">
        <v>202</v>
      </c>
      <c r="HX295" s="2" t="s">
        <v>202</v>
      </c>
      <c r="HY295" s="2" t="s">
        <v>202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202</v>
      </c>
      <c r="IH295" s="2" t="s">
        <v>202</v>
      </c>
      <c r="II295" s="2" t="s">
        <v>202</v>
      </c>
      <c r="IJ295" s="2" t="s">
        <v>202</v>
      </c>
      <c r="IK295" s="2" t="s">
        <v>202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202</v>
      </c>
      <c r="IT295" s="2" t="s">
        <v>202</v>
      </c>
      <c r="IU295" s="2" t="s">
        <v>202</v>
      </c>
      <c r="IV295" s="2" t="s">
        <v>202</v>
      </c>
      <c r="IW295" s="2" t="s">
        <v>202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202</v>
      </c>
      <c r="JF295" s="2" t="s">
        <v>202</v>
      </c>
      <c r="JG295" s="2" t="s">
        <v>202</v>
      </c>
      <c r="JH295" s="2" t="s">
        <v>202</v>
      </c>
      <c r="JI295" s="2" t="s">
        <v>202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212</v>
      </c>
      <c r="JR295" s="2" t="s">
        <v>199</v>
      </c>
      <c r="JS295" s="2" t="s">
        <v>2085</v>
      </c>
      <c r="JT295" s="2" t="s">
        <v>1876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202</v>
      </c>
      <c r="KD295" s="2" t="s">
        <v>202</v>
      </c>
      <c r="KE295" s="2" t="s">
        <v>202</v>
      </c>
      <c r="KF295" s="2" t="s">
        <v>202</v>
      </c>
      <c r="KG295" s="2" t="s">
        <v>202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202</v>
      </c>
      <c r="KP295" s="2" t="s">
        <v>202</v>
      </c>
      <c r="KQ295" s="2" t="s">
        <v>202</v>
      </c>
      <c r="KR295" s="2" t="s">
        <v>202</v>
      </c>
      <c r="KS295" s="2" t="s">
        <v>202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202</v>
      </c>
      <c r="LB295" s="2" t="s">
        <v>202</v>
      </c>
      <c r="LC295" s="2" t="s">
        <v>202</v>
      </c>
      <c r="LD295" s="2" t="s">
        <v>202</v>
      </c>
      <c r="LE295" s="2" t="s">
        <v>202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202</v>
      </c>
      <c r="LN295" s="2" t="s">
        <v>202</v>
      </c>
      <c r="LO295" s="2" t="s">
        <v>202</v>
      </c>
      <c r="LP295" s="2" t="s">
        <v>202</v>
      </c>
      <c r="LQ295" s="2" t="s">
        <v>202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202</v>
      </c>
      <c r="LZ295" s="2" t="s">
        <v>202</v>
      </c>
      <c r="MA295" s="2" t="s">
        <v>202</v>
      </c>
      <c r="MB295" s="2" t="s">
        <v>202</v>
      </c>
      <c r="MC295" s="2" t="s">
        <v>202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202</v>
      </c>
      <c r="ML295" s="2" t="s">
        <v>202</v>
      </c>
      <c r="MM295" s="2" t="s">
        <v>202</v>
      </c>
      <c r="MN295" s="2" t="s">
        <v>202</v>
      </c>
      <c r="MO295" s="2" t="s">
        <v>202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202</v>
      </c>
      <c r="NV295" s="2" t="s">
        <v>202</v>
      </c>
      <c r="NW295" s="2" t="s">
        <v>202</v>
      </c>
      <c r="NX295" s="2" t="s">
        <v>202</v>
      </c>
      <c r="NY295" s="2" t="s">
        <v>202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202</v>
      </c>
      <c r="OU295" s="2" t="s">
        <v>202</v>
      </c>
      <c r="OV295" s="2" t="s">
        <v>202</v>
      </c>
      <c r="OW295" s="2" t="s">
        <v>202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202</v>
      </c>
      <c r="PF295" s="2" t="s">
        <v>202</v>
      </c>
      <c r="PG295" s="2" t="s">
        <v>202</v>
      </c>
      <c r="PH295" s="2" t="s">
        <v>202</v>
      </c>
      <c r="PI295" s="2" t="s">
        <v>202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202</v>
      </c>
      <c r="PR295" s="2" t="s">
        <v>202</v>
      </c>
      <c r="PS295" s="2" t="s">
        <v>202</v>
      </c>
      <c r="PT295" s="2" t="s">
        <v>202</v>
      </c>
      <c r="PU295" s="2" t="s">
        <v>202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202</v>
      </c>
      <c r="QP295" s="2" t="s">
        <v>202</v>
      </c>
      <c r="QQ295" s="2" t="s">
        <v>202</v>
      </c>
      <c r="QR295" s="2" t="s">
        <v>202</v>
      </c>
      <c r="QS295" s="2" t="s">
        <v>202</v>
      </c>
      <c r="QT295" s="2" t="s">
        <v>202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</row>
    <row r="296">
      <c r="A296" s="2" t="s">
        <v>2968</v>
      </c>
      <c r="B296" s="2" t="s">
        <v>191</v>
      </c>
      <c r="C296" s="2" t="s">
        <v>2795</v>
      </c>
      <c r="D296" s="2" t="s">
        <v>193</v>
      </c>
      <c r="E296" s="2" t="s">
        <v>194</v>
      </c>
      <c r="F296" s="2" t="s">
        <v>2969</v>
      </c>
      <c r="G296" s="2" t="s">
        <v>2969</v>
      </c>
      <c r="H296" s="2" t="s">
        <v>2969</v>
      </c>
      <c r="I296" s="2" t="s">
        <v>2970</v>
      </c>
      <c r="J296" s="2" t="s">
        <v>2798</v>
      </c>
      <c r="K296" s="2" t="s">
        <v>2912</v>
      </c>
      <c r="L296" s="3">
        <v>45.71</v>
      </c>
      <c r="M296" s="3">
        <v>48</v>
      </c>
      <c r="N296" s="3">
        <v>99.99</v>
      </c>
      <c r="O296" s="2" t="s">
        <v>199</v>
      </c>
      <c r="P296" s="2" t="s">
        <v>1286</v>
      </c>
      <c r="Q296" s="2" t="s">
        <v>201</v>
      </c>
      <c r="R296" s="2" t="s">
        <v>202</v>
      </c>
      <c r="S296" s="2" t="s">
        <v>2971</v>
      </c>
      <c r="T296" s="2" t="s">
        <v>2972</v>
      </c>
      <c r="U296" s="2" t="s">
        <v>2973</v>
      </c>
      <c r="V296" s="2" t="s">
        <v>2843</v>
      </c>
      <c r="W296" s="2" t="s">
        <v>2974</v>
      </c>
      <c r="X296" s="2" t="s">
        <v>1227</v>
      </c>
      <c r="Y296" s="2" t="s">
        <v>2975</v>
      </c>
      <c r="Z296" s="4">
        <v>150</v>
      </c>
      <c r="AA296" s="4">
        <f>=ROUNDDOWN(37.5,0)</f>
      </c>
      <c r="AB296" s="5">
        <v>4</v>
      </c>
      <c r="AC296" s="2" t="s">
        <v>202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>
        <v>2</v>
      </c>
      <c r="AW296" s="8">
        <v>153.36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/>
      <c r="BC296" s="4">
        <v>2</v>
      </c>
      <c r="BD296" s="8">
        <v>153.36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>
        <v>1</v>
      </c>
      <c r="BJ296" s="4"/>
      <c r="BK296" s="8"/>
      <c r="BL296" s="2" t="s">
        <v>202</v>
      </c>
      <c r="BM296" s="7"/>
      <c r="BN296" s="7"/>
      <c r="BO296" s="4"/>
      <c r="BP296" s="8"/>
      <c r="BQ296" s="4"/>
      <c r="BR296" s="8"/>
      <c r="BS296" s="7"/>
      <c r="BT296" s="7"/>
      <c r="BU296" s="2" t="s">
        <v>231</v>
      </c>
      <c r="BV296" s="2" t="s">
        <v>199</v>
      </c>
      <c r="BW296" s="2" t="s">
        <v>202</v>
      </c>
      <c r="BX296" s="2" t="s">
        <v>202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593</v>
      </c>
      <c r="CH296" s="2" t="s">
        <v>199</v>
      </c>
      <c r="CI296" s="2" t="s">
        <v>202</v>
      </c>
      <c r="CJ296" s="2" t="s">
        <v>202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199</v>
      </c>
      <c r="CU296" s="2" t="s">
        <v>458</v>
      </c>
      <c r="CV296" s="2" t="s">
        <v>202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199</v>
      </c>
      <c r="DG296" s="2" t="s">
        <v>2020</v>
      </c>
      <c r="DH296" s="2" t="s">
        <v>2976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199</v>
      </c>
      <c r="DS296" s="2" t="s">
        <v>2977</v>
      </c>
      <c r="DT296" s="2" t="s">
        <v>202</v>
      </c>
      <c r="DU296" s="2" t="s">
        <v>214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212</v>
      </c>
      <c r="ED296" s="2" t="s">
        <v>199</v>
      </c>
      <c r="EE296" s="2" t="s">
        <v>2015</v>
      </c>
      <c r="EF296" s="2" t="s">
        <v>202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199</v>
      </c>
      <c r="EQ296" s="2" t="s">
        <v>2020</v>
      </c>
      <c r="ER296" s="2" t="s">
        <v>1094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2978</v>
      </c>
      <c r="FD296" s="2" t="s">
        <v>202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199</v>
      </c>
      <c r="FO296" s="2" t="s">
        <v>362</v>
      </c>
      <c r="FP296" s="2" t="s">
        <v>202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253</v>
      </c>
      <c r="FZ296" s="2" t="s">
        <v>199</v>
      </c>
      <c r="GA296" s="2" t="s">
        <v>202</v>
      </c>
      <c r="GB296" s="2" t="s">
        <v>202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231</v>
      </c>
      <c r="GL296" s="2" t="s">
        <v>199</v>
      </c>
      <c r="GM296" s="2" t="s">
        <v>202</v>
      </c>
      <c r="GN296" s="2" t="s">
        <v>202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253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212</v>
      </c>
      <c r="HJ296" s="2" t="s">
        <v>199</v>
      </c>
      <c r="HK296" s="2" t="s">
        <v>2975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242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253</v>
      </c>
      <c r="IH296" s="2" t="s">
        <v>199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231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1290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253</v>
      </c>
      <c r="KD296" s="2" t="s">
        <v>199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253</v>
      </c>
      <c r="KP296" s="2" t="s">
        <v>199</v>
      </c>
      <c r="KQ296" s="2" t="s">
        <v>202</v>
      </c>
      <c r="KR296" s="2" t="s">
        <v>202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253</v>
      </c>
      <c r="LB296" s="2" t="s">
        <v>199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253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231</v>
      </c>
      <c r="LZ296" s="2" t="s">
        <v>199</v>
      </c>
      <c r="MA296" s="2" t="s">
        <v>202</v>
      </c>
      <c r="MB296" s="2" t="s">
        <v>202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253</v>
      </c>
      <c r="ML296" s="2" t="s">
        <v>199</v>
      </c>
      <c r="MM296" s="2" t="s">
        <v>202</v>
      </c>
      <c r="MN296" s="2" t="s">
        <v>202</v>
      </c>
      <c r="MO296" s="2" t="s">
        <v>214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242</v>
      </c>
      <c r="MX296" s="2" t="s">
        <v>199</v>
      </c>
      <c r="MY296" s="2" t="s">
        <v>202</v>
      </c>
      <c r="MZ296" s="2" t="s">
        <v>202</v>
      </c>
      <c r="NA296" s="2" t="s">
        <v>214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242</v>
      </c>
      <c r="NV296" s="2" t="s">
        <v>199</v>
      </c>
      <c r="NW296" s="2" t="s">
        <v>202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253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231</v>
      </c>
      <c r="OT296" s="2" t="s">
        <v>199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253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253</v>
      </c>
      <c r="QD296" s="2" t="s">
        <v>199</v>
      </c>
      <c r="QE296" s="2" t="s">
        <v>202</v>
      </c>
      <c r="QF296" s="2" t="s">
        <v>202</v>
      </c>
      <c r="QG296" s="2" t="s">
        <v>214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202</v>
      </c>
      <c r="QP296" s="2" t="s">
        <v>202</v>
      </c>
      <c r="QQ296" s="2" t="s">
        <v>202</v>
      </c>
      <c r="QR296" s="2" t="s">
        <v>202</v>
      </c>
      <c r="QS296" s="2" t="s">
        <v>202</v>
      </c>
      <c r="QT296" s="2" t="s">
        <v>202</v>
      </c>
      <c r="QU296" s="4">
        <v>150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</row>
    <row r="297">
      <c r="A297" s="2" t="s">
        <v>2979</v>
      </c>
      <c r="B297" s="2" t="s">
        <v>191</v>
      </c>
      <c r="C297" s="2" t="s">
        <v>2795</v>
      </c>
      <c r="D297" s="2" t="s">
        <v>193</v>
      </c>
      <c r="E297" s="2" t="s">
        <v>194</v>
      </c>
      <c r="F297" s="2" t="s">
        <v>2969</v>
      </c>
      <c r="G297" s="2" t="s">
        <v>2969</v>
      </c>
      <c r="H297" s="2" t="s">
        <v>2969</v>
      </c>
      <c r="I297" s="2" t="s">
        <v>2970</v>
      </c>
      <c r="J297" s="2" t="s">
        <v>197</v>
      </c>
      <c r="K297" s="2" t="s">
        <v>2912</v>
      </c>
      <c r="L297" s="3">
        <v>59.42</v>
      </c>
      <c r="M297" s="3">
        <v>62.39</v>
      </c>
      <c r="N297" s="3">
        <v>129.99</v>
      </c>
      <c r="O297" s="2" t="s">
        <v>199</v>
      </c>
      <c r="P297" s="2" t="s">
        <v>1286</v>
      </c>
      <c r="Q297" s="2" t="s">
        <v>201</v>
      </c>
      <c r="R297" s="2" t="s">
        <v>202</v>
      </c>
      <c r="S297" s="2" t="s">
        <v>2971</v>
      </c>
      <c r="T297" s="2" t="s">
        <v>2972</v>
      </c>
      <c r="U297" s="2" t="s">
        <v>205</v>
      </c>
      <c r="V297" s="2" t="s">
        <v>2843</v>
      </c>
      <c r="W297" s="2" t="s">
        <v>2974</v>
      </c>
      <c r="X297" s="2" t="s">
        <v>1227</v>
      </c>
      <c r="Y297" s="2" t="s">
        <v>2015</v>
      </c>
      <c r="Z297" s="4">
        <v>352</v>
      </c>
      <c r="AA297" s="4">
        <f>=ROUNDDOWN(35.2,0)</f>
      </c>
      <c r="AB297" s="5">
        <v>10</v>
      </c>
      <c r="AC297" s="2" t="s">
        <v>202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/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/>
      <c r="BK297" s="8"/>
      <c r="BL297" s="2" t="s">
        <v>202</v>
      </c>
      <c r="BM297" s="7"/>
      <c r="BN297" s="7"/>
      <c r="BO297" s="4"/>
      <c r="BP297" s="8"/>
      <c r="BQ297" s="4"/>
      <c r="BR297" s="8"/>
      <c r="BS297" s="7"/>
      <c r="BT297" s="7"/>
      <c r="BU297" s="2" t="s">
        <v>231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593</v>
      </c>
      <c r="CH297" s="2" t="s">
        <v>199</v>
      </c>
      <c r="CI297" s="2" t="s">
        <v>202</v>
      </c>
      <c r="CJ297" s="2" t="s">
        <v>202</v>
      </c>
      <c r="CK297" s="2" t="s">
        <v>214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199</v>
      </c>
      <c r="CU297" s="2" t="s">
        <v>458</v>
      </c>
      <c r="CV297" s="2" t="s">
        <v>202</v>
      </c>
      <c r="CW297" s="2" t="s">
        <v>214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212</v>
      </c>
      <c r="DF297" s="2" t="s">
        <v>199</v>
      </c>
      <c r="DG297" s="2" t="s">
        <v>2020</v>
      </c>
      <c r="DH297" s="2" t="s">
        <v>372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199</v>
      </c>
      <c r="DS297" s="2" t="s">
        <v>2977</v>
      </c>
      <c r="DT297" s="2" t="s">
        <v>2980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199</v>
      </c>
      <c r="EE297" s="2" t="s">
        <v>367</v>
      </c>
      <c r="EF297" s="2" t="s">
        <v>2583</v>
      </c>
      <c r="EG297" s="2" t="s">
        <v>214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199</v>
      </c>
      <c r="EQ297" s="2" t="s">
        <v>2020</v>
      </c>
      <c r="ER297" s="2" t="s">
        <v>935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199</v>
      </c>
      <c r="FC297" s="2" t="s">
        <v>2978</v>
      </c>
      <c r="FD297" s="2" t="s">
        <v>202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199</v>
      </c>
      <c r="FO297" s="2" t="s">
        <v>362</v>
      </c>
      <c r="FP297" s="2" t="s">
        <v>202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253</v>
      </c>
      <c r="FZ297" s="2" t="s">
        <v>199</v>
      </c>
      <c r="GA297" s="2" t="s">
        <v>202</v>
      </c>
      <c r="GB297" s="2" t="s">
        <v>202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231</v>
      </c>
      <c r="GL297" s="2" t="s">
        <v>199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253</v>
      </c>
      <c r="GX297" s="2" t="s">
        <v>199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212</v>
      </c>
      <c r="HJ297" s="2" t="s">
        <v>199</v>
      </c>
      <c r="HK297" s="2" t="s">
        <v>367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242</v>
      </c>
      <c r="HV297" s="2" t="s">
        <v>199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253</v>
      </c>
      <c r="IH297" s="2" t="s">
        <v>199</v>
      </c>
      <c r="II297" s="2" t="s">
        <v>202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231</v>
      </c>
      <c r="IT297" s="2" t="s">
        <v>199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1290</v>
      </c>
      <c r="JF297" s="2" t="s">
        <v>199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231</v>
      </c>
      <c r="JR297" s="2" t="s">
        <v>199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253</v>
      </c>
      <c r="KD297" s="2" t="s">
        <v>199</v>
      </c>
      <c r="KE297" s="2" t="s">
        <v>202</v>
      </c>
      <c r="KF297" s="2" t="s">
        <v>202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253</v>
      </c>
      <c r="KP297" s="2" t="s">
        <v>199</v>
      </c>
      <c r="KQ297" s="2" t="s">
        <v>202</v>
      </c>
      <c r="KR297" s="2" t="s">
        <v>202</v>
      </c>
      <c r="KS297" s="2" t="s">
        <v>214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253</v>
      </c>
      <c r="LB297" s="2" t="s">
        <v>199</v>
      </c>
      <c r="LC297" s="2" t="s">
        <v>202</v>
      </c>
      <c r="LD297" s="2" t="s">
        <v>202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253</v>
      </c>
      <c r="LN297" s="2" t="s">
        <v>199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231</v>
      </c>
      <c r="LZ297" s="2" t="s">
        <v>199</v>
      </c>
      <c r="MA297" s="2" t="s">
        <v>202</v>
      </c>
      <c r="MB297" s="2" t="s">
        <v>202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253</v>
      </c>
      <c r="ML297" s="2" t="s">
        <v>199</v>
      </c>
      <c r="MM297" s="2" t="s">
        <v>202</v>
      </c>
      <c r="MN297" s="2" t="s">
        <v>202</v>
      </c>
      <c r="MO297" s="2" t="s">
        <v>214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242</v>
      </c>
      <c r="MX297" s="2" t="s">
        <v>199</v>
      </c>
      <c r="MY297" s="2" t="s">
        <v>202</v>
      </c>
      <c r="MZ297" s="2" t="s">
        <v>202</v>
      </c>
      <c r="NA297" s="2" t="s">
        <v>214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242</v>
      </c>
      <c r="NV297" s="2" t="s">
        <v>199</v>
      </c>
      <c r="NW297" s="2" t="s">
        <v>202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253</v>
      </c>
      <c r="OH297" s="2" t="s">
        <v>199</v>
      </c>
      <c r="OI297" s="2" t="s">
        <v>202</v>
      </c>
      <c r="OJ297" s="2" t="s">
        <v>202</v>
      </c>
      <c r="OK297" s="2" t="s">
        <v>214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231</v>
      </c>
      <c r="OT297" s="2" t="s">
        <v>199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253</v>
      </c>
      <c r="PR297" s="2" t="s">
        <v>199</v>
      </c>
      <c r="PS297" s="2" t="s">
        <v>202</v>
      </c>
      <c r="PT297" s="2" t="s">
        <v>202</v>
      </c>
      <c r="PU297" s="2" t="s">
        <v>214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253</v>
      </c>
      <c r="QD297" s="2" t="s">
        <v>199</v>
      </c>
      <c r="QE297" s="2" t="s">
        <v>202</v>
      </c>
      <c r="QF297" s="2" t="s">
        <v>202</v>
      </c>
      <c r="QG297" s="2" t="s">
        <v>214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352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</row>
    <row r="298">
      <c r="A298" s="2" t="s">
        <v>2981</v>
      </c>
      <c r="B298" s="2" t="s">
        <v>191</v>
      </c>
      <c r="C298" s="2" t="s">
        <v>2795</v>
      </c>
      <c r="D298" s="2" t="s">
        <v>193</v>
      </c>
      <c r="E298" s="2" t="s">
        <v>194</v>
      </c>
      <c r="F298" s="2" t="s">
        <v>2969</v>
      </c>
      <c r="G298" s="2" t="s">
        <v>2969</v>
      </c>
      <c r="H298" s="2" t="s">
        <v>2969</v>
      </c>
      <c r="I298" s="2" t="s">
        <v>2970</v>
      </c>
      <c r="J298" s="2" t="s">
        <v>256</v>
      </c>
      <c r="K298" s="2" t="s">
        <v>2912</v>
      </c>
      <c r="L298" s="3">
        <v>68.57</v>
      </c>
      <c r="M298" s="3">
        <v>72</v>
      </c>
      <c r="N298" s="3">
        <v>149.99</v>
      </c>
      <c r="O298" s="2" t="s">
        <v>199</v>
      </c>
      <c r="P298" s="2" t="s">
        <v>1286</v>
      </c>
      <c r="Q298" s="2" t="s">
        <v>201</v>
      </c>
      <c r="R298" s="2" t="s">
        <v>202</v>
      </c>
      <c r="S298" s="2" t="s">
        <v>2971</v>
      </c>
      <c r="T298" s="2" t="s">
        <v>2972</v>
      </c>
      <c r="U298" s="2" t="s">
        <v>205</v>
      </c>
      <c r="V298" s="2" t="s">
        <v>2843</v>
      </c>
      <c r="W298" s="2" t="s">
        <v>2974</v>
      </c>
      <c r="X298" s="2" t="s">
        <v>1227</v>
      </c>
      <c r="Y298" s="2" t="s">
        <v>2975</v>
      </c>
      <c r="Z298" s="4">
        <v>229</v>
      </c>
      <c r="AA298" s="4">
        <f>=ROUNDDOWN(28.625,0)</f>
      </c>
      <c r="AB298" s="5">
        <v>8</v>
      </c>
      <c r="AC298" s="2" t="s">
        <v>202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2</v>
      </c>
      <c r="AQ298" s="8">
        <v>153.36</v>
      </c>
      <c r="AR298" s="4"/>
      <c r="AS298" s="8"/>
      <c r="AT298" s="7"/>
      <c r="AU298" s="7"/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1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2</v>
      </c>
      <c r="BK298" s="8">
        <v>153.36</v>
      </c>
      <c r="BL298" s="2" t="s">
        <v>2982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231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593</v>
      </c>
      <c r="CH298" s="2" t="s">
        <v>199</v>
      </c>
      <c r="CI298" s="2" t="s">
        <v>202</v>
      </c>
      <c r="CJ298" s="2" t="s">
        <v>202</v>
      </c>
      <c r="CK298" s="2" t="s">
        <v>214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212</v>
      </c>
      <c r="CT298" s="2" t="s">
        <v>199</v>
      </c>
      <c r="CU298" s="2" t="s">
        <v>458</v>
      </c>
      <c r="CV298" s="2" t="s">
        <v>1897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199</v>
      </c>
      <c r="DG298" s="2" t="s">
        <v>2020</v>
      </c>
      <c r="DH298" s="2" t="s">
        <v>2983</v>
      </c>
      <c r="DI298" s="2" t="s">
        <v>214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212</v>
      </c>
      <c r="DR298" s="2" t="s">
        <v>199</v>
      </c>
      <c r="DS298" s="2" t="s">
        <v>2977</v>
      </c>
      <c r="DT298" s="2" t="s">
        <v>1027</v>
      </c>
      <c r="DU298" s="2" t="s">
        <v>214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212</v>
      </c>
      <c r="ED298" s="2" t="s">
        <v>199</v>
      </c>
      <c r="EE298" s="2" t="s">
        <v>2015</v>
      </c>
      <c r="EF298" s="2" t="s">
        <v>369</v>
      </c>
      <c r="EG298" s="2" t="s">
        <v>214</v>
      </c>
      <c r="EH298" s="2" t="s">
        <v>202</v>
      </c>
      <c r="EI298" s="4">
        <v>1</v>
      </c>
      <c r="EJ298" s="8">
        <v>77.76</v>
      </c>
      <c r="EK298" s="4"/>
      <c r="EL298" s="8"/>
      <c r="EM298" s="7"/>
      <c r="EN298" s="7"/>
      <c r="EO298" s="2" t="s">
        <v>212</v>
      </c>
      <c r="EP298" s="2" t="s">
        <v>199</v>
      </c>
      <c r="EQ298" s="2" t="s">
        <v>2020</v>
      </c>
      <c r="ER298" s="2" t="s">
        <v>935</v>
      </c>
      <c r="ES298" s="2" t="s">
        <v>214</v>
      </c>
      <c r="ET298" s="2" t="s">
        <v>202</v>
      </c>
      <c r="EU298" s="4">
        <v>1</v>
      </c>
      <c r="EV298" s="8">
        <v>75.6</v>
      </c>
      <c r="EW298" s="4"/>
      <c r="EX298" s="8"/>
      <c r="EY298" s="7"/>
      <c r="EZ298" s="7"/>
      <c r="FA298" s="2" t="s">
        <v>212</v>
      </c>
      <c r="FB298" s="2" t="s">
        <v>199</v>
      </c>
      <c r="FC298" s="2" t="s">
        <v>2978</v>
      </c>
      <c r="FD298" s="2" t="s">
        <v>2984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199</v>
      </c>
      <c r="FO298" s="2" t="s">
        <v>362</v>
      </c>
      <c r="FP298" s="2" t="s">
        <v>202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253</v>
      </c>
      <c r="FZ298" s="2" t="s">
        <v>199</v>
      </c>
      <c r="GA298" s="2" t="s">
        <v>202</v>
      </c>
      <c r="GB298" s="2" t="s">
        <v>202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231</v>
      </c>
      <c r="GL298" s="2" t="s">
        <v>199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253</v>
      </c>
      <c r="GX298" s="2" t="s">
        <v>199</v>
      </c>
      <c r="GY298" s="2" t="s">
        <v>202</v>
      </c>
      <c r="GZ298" s="2" t="s">
        <v>202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212</v>
      </c>
      <c r="HJ298" s="2" t="s">
        <v>199</v>
      </c>
      <c r="HK298" s="2" t="s">
        <v>2975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242</v>
      </c>
      <c r="HV298" s="2" t="s">
        <v>199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253</v>
      </c>
      <c r="IH298" s="2" t="s">
        <v>199</v>
      </c>
      <c r="II298" s="2" t="s">
        <v>202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231</v>
      </c>
      <c r="IT298" s="2" t="s">
        <v>199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1290</v>
      </c>
      <c r="JF298" s="2" t="s">
        <v>199</v>
      </c>
      <c r="JG298" s="2" t="s">
        <v>202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231</v>
      </c>
      <c r="JR298" s="2" t="s">
        <v>199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253</v>
      </c>
      <c r="KD298" s="2" t="s">
        <v>199</v>
      </c>
      <c r="KE298" s="2" t="s">
        <v>202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253</v>
      </c>
      <c r="KP298" s="2" t="s">
        <v>199</v>
      </c>
      <c r="KQ298" s="2" t="s">
        <v>202</v>
      </c>
      <c r="KR298" s="2" t="s">
        <v>202</v>
      </c>
      <c r="KS298" s="2" t="s">
        <v>214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253</v>
      </c>
      <c r="LB298" s="2" t="s">
        <v>199</v>
      </c>
      <c r="LC298" s="2" t="s">
        <v>202</v>
      </c>
      <c r="LD298" s="2" t="s">
        <v>202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253</v>
      </c>
      <c r="LN298" s="2" t="s">
        <v>199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231</v>
      </c>
      <c r="LZ298" s="2" t="s">
        <v>199</v>
      </c>
      <c r="MA298" s="2" t="s">
        <v>202</v>
      </c>
      <c r="MB298" s="2" t="s">
        <v>202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253</v>
      </c>
      <c r="ML298" s="2" t="s">
        <v>199</v>
      </c>
      <c r="MM298" s="2" t="s">
        <v>202</v>
      </c>
      <c r="MN298" s="2" t="s">
        <v>202</v>
      </c>
      <c r="MO298" s="2" t="s">
        <v>214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242</v>
      </c>
      <c r="MX298" s="2" t="s">
        <v>199</v>
      </c>
      <c r="MY298" s="2" t="s">
        <v>202</v>
      </c>
      <c r="MZ298" s="2" t="s">
        <v>202</v>
      </c>
      <c r="NA298" s="2" t="s">
        <v>214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242</v>
      </c>
      <c r="NV298" s="2" t="s">
        <v>199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253</v>
      </c>
      <c r="OH298" s="2" t="s">
        <v>199</v>
      </c>
      <c r="OI298" s="2" t="s">
        <v>202</v>
      </c>
      <c r="OJ298" s="2" t="s">
        <v>202</v>
      </c>
      <c r="OK298" s="2" t="s">
        <v>214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231</v>
      </c>
      <c r="OT298" s="2" t="s">
        <v>199</v>
      </c>
      <c r="OU298" s="2" t="s">
        <v>202</v>
      </c>
      <c r="OV298" s="2" t="s">
        <v>202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253</v>
      </c>
      <c r="PR298" s="2" t="s">
        <v>199</v>
      </c>
      <c r="PS298" s="2" t="s">
        <v>202</v>
      </c>
      <c r="PT298" s="2" t="s">
        <v>202</v>
      </c>
      <c r="PU298" s="2" t="s">
        <v>214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253</v>
      </c>
      <c r="QD298" s="2" t="s">
        <v>199</v>
      </c>
      <c r="QE298" s="2" t="s">
        <v>202</v>
      </c>
      <c r="QF298" s="2" t="s">
        <v>202</v>
      </c>
      <c r="QG298" s="2" t="s">
        <v>214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229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</row>
    <row r="299">
      <c r="A299" s="2" t="s">
        <v>2985</v>
      </c>
      <c r="B299" s="2" t="s">
        <v>191</v>
      </c>
      <c r="C299" s="2" t="s">
        <v>2795</v>
      </c>
      <c r="D299" s="2" t="s">
        <v>2308</v>
      </c>
      <c r="E299" s="2" t="s">
        <v>2481</v>
      </c>
      <c r="F299" s="2" t="s">
        <v>2986</v>
      </c>
      <c r="G299" s="2" t="s">
        <v>2986</v>
      </c>
      <c r="H299" s="2" t="s">
        <v>2986</v>
      </c>
      <c r="I299" s="2" t="s">
        <v>2987</v>
      </c>
      <c r="J299" s="2" t="s">
        <v>2798</v>
      </c>
      <c r="K299" s="2" t="s">
        <v>2912</v>
      </c>
      <c r="L299" s="3">
        <v>39</v>
      </c>
      <c r="M299" s="3">
        <v>40.95</v>
      </c>
      <c r="N299" s="3">
        <v>89.99</v>
      </c>
      <c r="O299" s="2" t="s">
        <v>199</v>
      </c>
      <c r="P299" s="2" t="s">
        <v>490</v>
      </c>
      <c r="Q299" s="2" t="s">
        <v>201</v>
      </c>
      <c r="R299" s="2" t="s">
        <v>202</v>
      </c>
      <c r="S299" s="2" t="s">
        <v>2988</v>
      </c>
      <c r="T299" s="2" t="s">
        <v>204</v>
      </c>
      <c r="U299" s="2" t="s">
        <v>2973</v>
      </c>
      <c r="V299" s="2" t="s">
        <v>2989</v>
      </c>
      <c r="W299" s="2" t="s">
        <v>2838</v>
      </c>
      <c r="X299" s="2" t="s">
        <v>2990</v>
      </c>
      <c r="Y299" s="2" t="s">
        <v>2991</v>
      </c>
      <c r="Z299" s="4">
        <v>727</v>
      </c>
      <c r="AA299" s="4">
        <f>=ROUNDDOWN(80.7777777777778,0)</f>
      </c>
      <c r="AB299" s="5">
        <v>9</v>
      </c>
      <c r="AC299" s="2" t="s">
        <v>2400</v>
      </c>
      <c r="AD299" s="4">
        <v>350</v>
      </c>
      <c r="AE299" s="4">
        <v>350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9</v>
      </c>
      <c r="AQ299" s="8">
        <v>398.05</v>
      </c>
      <c r="AR299" s="4"/>
      <c r="AS299" s="8"/>
      <c r="AT299" s="7"/>
      <c r="AU299" s="7"/>
      <c r="AV299" s="4">
        <v>121</v>
      </c>
      <c r="AW299" s="8">
        <v>6653.32</v>
      </c>
      <c r="AX299" s="4">
        <v>8</v>
      </c>
      <c r="AY299" s="8">
        <v>481.32</v>
      </c>
      <c r="AZ299" s="7">
        <v>14.125</v>
      </c>
      <c r="BA299" s="7">
        <v>12.8231</v>
      </c>
      <c r="BB299" s="7">
        <v>0.0598</v>
      </c>
      <c r="BC299" s="4">
        <v>121</v>
      </c>
      <c r="BD299" s="8">
        <v>6653.32</v>
      </c>
      <c r="BE299" s="4">
        <v>8</v>
      </c>
      <c r="BF299" s="8">
        <v>481.32</v>
      </c>
      <c r="BG299" s="7">
        <v>14.125</v>
      </c>
      <c r="BH299" s="7">
        <v>12.8231</v>
      </c>
      <c r="BI299" s="7">
        <v>1</v>
      </c>
      <c r="BJ299" s="4">
        <v>9</v>
      </c>
      <c r="BK299" s="8">
        <v>398.05</v>
      </c>
      <c r="BL299" s="2" t="s">
        <v>1311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212</v>
      </c>
      <c r="BV299" s="2" t="s">
        <v>199</v>
      </c>
      <c r="BW299" s="2" t="s">
        <v>202</v>
      </c>
      <c r="BX299" s="2" t="s">
        <v>2992</v>
      </c>
      <c r="BY299" s="2" t="s">
        <v>214</v>
      </c>
      <c r="BZ299" s="2" t="s">
        <v>202</v>
      </c>
      <c r="CA299" s="4">
        <v>2</v>
      </c>
      <c r="CB299" s="8">
        <v>91.72</v>
      </c>
      <c r="CC299" s="4"/>
      <c r="CD299" s="8"/>
      <c r="CE299" s="7"/>
      <c r="CF299" s="7"/>
      <c r="CG299" s="2" t="s">
        <v>212</v>
      </c>
      <c r="CH299" s="2" t="s">
        <v>199</v>
      </c>
      <c r="CI299" s="2" t="s">
        <v>2993</v>
      </c>
      <c r="CJ299" s="2" t="s">
        <v>367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199</v>
      </c>
      <c r="CU299" s="2" t="s">
        <v>2994</v>
      </c>
      <c r="CV299" s="2" t="s">
        <v>1183</v>
      </c>
      <c r="CW299" s="2" t="s">
        <v>214</v>
      </c>
      <c r="CX299" s="2" t="s">
        <v>202</v>
      </c>
      <c r="CY299" s="4">
        <v>1</v>
      </c>
      <c r="CZ299" s="8">
        <v>40.95</v>
      </c>
      <c r="DA299" s="4"/>
      <c r="DB299" s="8"/>
      <c r="DC299" s="7"/>
      <c r="DD299" s="7"/>
      <c r="DE299" s="2" t="s">
        <v>212</v>
      </c>
      <c r="DF299" s="2" t="s">
        <v>199</v>
      </c>
      <c r="DG299" s="2" t="s">
        <v>2995</v>
      </c>
      <c r="DH299" s="2" t="s">
        <v>453</v>
      </c>
      <c r="DI299" s="2" t="s">
        <v>214</v>
      </c>
      <c r="DJ299" s="2" t="s">
        <v>202</v>
      </c>
      <c r="DK299" s="4">
        <v>6</v>
      </c>
      <c r="DL299" s="8">
        <v>265.38</v>
      </c>
      <c r="DM299" s="4"/>
      <c r="DN299" s="8"/>
      <c r="DO299" s="7"/>
      <c r="DP299" s="7"/>
      <c r="DQ299" s="2" t="s">
        <v>212</v>
      </c>
      <c r="DR299" s="2" t="s">
        <v>199</v>
      </c>
      <c r="DS299" s="2" t="s">
        <v>2996</v>
      </c>
      <c r="DT299" s="2" t="s">
        <v>476</v>
      </c>
      <c r="DU299" s="2" t="s">
        <v>214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212</v>
      </c>
      <c r="ED299" s="2" t="s">
        <v>199</v>
      </c>
      <c r="EE299" s="2" t="s">
        <v>837</v>
      </c>
      <c r="EF299" s="2" t="s">
        <v>2997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199</v>
      </c>
      <c r="EQ299" s="2" t="s">
        <v>2998</v>
      </c>
      <c r="ER299" s="2" t="s">
        <v>2999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212</v>
      </c>
      <c r="FB299" s="2" t="s">
        <v>199</v>
      </c>
      <c r="FC299" s="2" t="s">
        <v>3000</v>
      </c>
      <c r="FD299" s="2" t="s">
        <v>367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231</v>
      </c>
      <c r="FN299" s="2" t="s">
        <v>199</v>
      </c>
      <c r="FO299" s="2" t="s">
        <v>202</v>
      </c>
      <c r="FP299" s="2" t="s">
        <v>202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253</v>
      </c>
      <c r="FZ299" s="2" t="s">
        <v>199</v>
      </c>
      <c r="GA299" s="2" t="s">
        <v>202</v>
      </c>
      <c r="GB299" s="2" t="s">
        <v>202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231</v>
      </c>
      <c r="GL299" s="2" t="s">
        <v>199</v>
      </c>
      <c r="GM299" s="2" t="s">
        <v>202</v>
      </c>
      <c r="GN299" s="2" t="s">
        <v>202</v>
      </c>
      <c r="GO299" s="2" t="s">
        <v>214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253</v>
      </c>
      <c r="GX299" s="2" t="s">
        <v>199</v>
      </c>
      <c r="GY299" s="2" t="s">
        <v>202</v>
      </c>
      <c r="GZ299" s="2" t="s">
        <v>202</v>
      </c>
      <c r="HA299" s="2" t="s">
        <v>214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212</v>
      </c>
      <c r="HJ299" s="2" t="s">
        <v>199</v>
      </c>
      <c r="HK299" s="2" t="s">
        <v>837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242</v>
      </c>
      <c r="HV299" s="2" t="s">
        <v>199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253</v>
      </c>
      <c r="IH299" s="2" t="s">
        <v>199</v>
      </c>
      <c r="II299" s="2" t="s">
        <v>202</v>
      </c>
      <c r="IJ299" s="2" t="s">
        <v>202</v>
      </c>
      <c r="IK299" s="2" t="s">
        <v>214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231</v>
      </c>
      <c r="IT299" s="2" t="s">
        <v>199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199</v>
      </c>
      <c r="JG299" s="2" t="s">
        <v>202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231</v>
      </c>
      <c r="JR299" s="2" t="s">
        <v>199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231</v>
      </c>
      <c r="KP299" s="2" t="s">
        <v>199</v>
      </c>
      <c r="KQ299" s="2" t="s">
        <v>202</v>
      </c>
      <c r="KR299" s="2" t="s">
        <v>202</v>
      </c>
      <c r="KS299" s="2" t="s">
        <v>214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253</v>
      </c>
      <c r="LB299" s="2" t="s">
        <v>199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253</v>
      </c>
      <c r="LN299" s="2" t="s">
        <v>199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231</v>
      </c>
      <c r="LZ299" s="2" t="s">
        <v>199</v>
      </c>
      <c r="MA299" s="2" t="s">
        <v>202</v>
      </c>
      <c r="MB299" s="2" t="s">
        <v>202</v>
      </c>
      <c r="MC299" s="2" t="s">
        <v>214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253</v>
      </c>
      <c r="ML299" s="2" t="s">
        <v>199</v>
      </c>
      <c r="MM299" s="2" t="s">
        <v>202</v>
      </c>
      <c r="MN299" s="2" t="s">
        <v>202</v>
      </c>
      <c r="MO299" s="2" t="s">
        <v>214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242</v>
      </c>
      <c r="MX299" s="2" t="s">
        <v>199</v>
      </c>
      <c r="MY299" s="2" t="s">
        <v>202</v>
      </c>
      <c r="MZ299" s="2" t="s">
        <v>202</v>
      </c>
      <c r="NA299" s="2" t="s">
        <v>214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231</v>
      </c>
      <c r="NJ299" s="2" t="s">
        <v>199</v>
      </c>
      <c r="NK299" s="2" t="s">
        <v>202</v>
      </c>
      <c r="NL299" s="2" t="s">
        <v>202</v>
      </c>
      <c r="NM299" s="2" t="s">
        <v>214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242</v>
      </c>
      <c r="NV299" s="2" t="s">
        <v>199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253</v>
      </c>
      <c r="OH299" s="2" t="s">
        <v>199</v>
      </c>
      <c r="OI299" s="2" t="s">
        <v>202</v>
      </c>
      <c r="OJ299" s="2" t="s">
        <v>202</v>
      </c>
      <c r="OK299" s="2" t="s">
        <v>214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231</v>
      </c>
      <c r="OT299" s="2" t="s">
        <v>199</v>
      </c>
      <c r="OU299" s="2" t="s">
        <v>202</v>
      </c>
      <c r="OV299" s="2" t="s">
        <v>202</v>
      </c>
      <c r="OW299" s="2" t="s">
        <v>214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253</v>
      </c>
      <c r="QD299" s="2" t="s">
        <v>199</v>
      </c>
      <c r="QE299" s="2" t="s">
        <v>202</v>
      </c>
      <c r="QF299" s="2" t="s">
        <v>202</v>
      </c>
      <c r="QG299" s="2" t="s">
        <v>214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727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>
        <v>350</v>
      </c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</row>
    <row r="300">
      <c r="A300" s="2" t="s">
        <v>3001</v>
      </c>
      <c r="B300" s="2" t="s">
        <v>191</v>
      </c>
      <c r="C300" s="2" t="s">
        <v>2795</v>
      </c>
      <c r="D300" s="2" t="s">
        <v>2308</v>
      </c>
      <c r="E300" s="2" t="s">
        <v>2481</v>
      </c>
      <c r="F300" s="2" t="s">
        <v>2986</v>
      </c>
      <c r="G300" s="2" t="s">
        <v>2986</v>
      </c>
      <c r="H300" s="2" t="s">
        <v>2986</v>
      </c>
      <c r="I300" s="2" t="s">
        <v>2987</v>
      </c>
      <c r="J300" s="2" t="s">
        <v>197</v>
      </c>
      <c r="K300" s="2" t="s">
        <v>2912</v>
      </c>
      <c r="L300" s="3">
        <v>49.99</v>
      </c>
      <c r="M300" s="3">
        <v>52.49</v>
      </c>
      <c r="N300" s="3">
        <v>119.99</v>
      </c>
      <c r="O300" s="2" t="s">
        <v>199</v>
      </c>
      <c r="P300" s="2" t="s">
        <v>200</v>
      </c>
      <c r="Q300" s="2" t="s">
        <v>201</v>
      </c>
      <c r="R300" s="2" t="s">
        <v>202</v>
      </c>
      <c r="S300" s="2" t="s">
        <v>2988</v>
      </c>
      <c r="T300" s="2" t="s">
        <v>204</v>
      </c>
      <c r="U300" s="2" t="s">
        <v>205</v>
      </c>
      <c r="V300" s="2" t="s">
        <v>2989</v>
      </c>
      <c r="W300" s="2" t="s">
        <v>2838</v>
      </c>
      <c r="X300" s="2" t="s">
        <v>2990</v>
      </c>
      <c r="Y300" s="2" t="s">
        <v>576</v>
      </c>
      <c r="Z300" s="4">
        <v>521</v>
      </c>
      <c r="AA300" s="4">
        <f>=ROUNDDOWN(17.3666666666667,0)</f>
      </c>
      <c r="AB300" s="5">
        <v>30</v>
      </c>
      <c r="AC300" s="2" t="s">
        <v>3002</v>
      </c>
      <c r="AD300" s="4">
        <v>350</v>
      </c>
      <c r="AE300" s="4">
        <v>1030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52</v>
      </c>
      <c r="AQ300" s="8">
        <v>2935.74</v>
      </c>
      <c r="AR300" s="4"/>
      <c r="AS300" s="8"/>
      <c r="AT300" s="7"/>
      <c r="AU300" s="7"/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>
        <v>0.4412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>
        <v>52</v>
      </c>
      <c r="BK300" s="8">
        <v>2935.74</v>
      </c>
      <c r="BL300" s="2" t="s">
        <v>3003</v>
      </c>
      <c r="BM300" s="7">
        <v>1</v>
      </c>
      <c r="BN300" s="7">
        <v>1</v>
      </c>
      <c r="BO300" s="4">
        <v>28</v>
      </c>
      <c r="BP300" s="8">
        <v>1631.84</v>
      </c>
      <c r="BQ300" s="4"/>
      <c r="BR300" s="8"/>
      <c r="BS300" s="7"/>
      <c r="BT300" s="7"/>
      <c r="BU300" s="2" t="s">
        <v>212</v>
      </c>
      <c r="BV300" s="2" t="s">
        <v>199</v>
      </c>
      <c r="BW300" s="2" t="s">
        <v>202</v>
      </c>
      <c r="BX300" s="2" t="s">
        <v>2588</v>
      </c>
      <c r="BY300" s="2" t="s">
        <v>214</v>
      </c>
      <c r="BZ300" s="2" t="s">
        <v>202</v>
      </c>
      <c r="CA300" s="4">
        <v>1</v>
      </c>
      <c r="CB300" s="8">
        <v>51.99</v>
      </c>
      <c r="CC300" s="4"/>
      <c r="CD300" s="8"/>
      <c r="CE300" s="7"/>
      <c r="CF300" s="7"/>
      <c r="CG300" s="2" t="s">
        <v>212</v>
      </c>
      <c r="CH300" s="2" t="s">
        <v>199</v>
      </c>
      <c r="CI300" s="2" t="s">
        <v>2802</v>
      </c>
      <c r="CJ300" s="2" t="s">
        <v>434</v>
      </c>
      <c r="CK300" s="2" t="s">
        <v>214</v>
      </c>
      <c r="CL300" s="2" t="s">
        <v>202</v>
      </c>
      <c r="CM300" s="4">
        <v>4</v>
      </c>
      <c r="CN300" s="8">
        <v>241.4</v>
      </c>
      <c r="CO300" s="4"/>
      <c r="CP300" s="8"/>
      <c r="CQ300" s="7"/>
      <c r="CR300" s="7"/>
      <c r="CS300" s="2" t="s">
        <v>212</v>
      </c>
      <c r="CT300" s="2" t="s">
        <v>199</v>
      </c>
      <c r="CU300" s="2" t="s">
        <v>216</v>
      </c>
      <c r="CV300" s="2" t="s">
        <v>1098</v>
      </c>
      <c r="CW300" s="2" t="s">
        <v>214</v>
      </c>
      <c r="CX300" s="2" t="s">
        <v>202</v>
      </c>
      <c r="CY300" s="4">
        <v>4</v>
      </c>
      <c r="CZ300" s="8">
        <v>202.55</v>
      </c>
      <c r="DA300" s="4"/>
      <c r="DB300" s="8"/>
      <c r="DC300" s="7"/>
      <c r="DD300" s="7"/>
      <c r="DE300" s="2" t="s">
        <v>212</v>
      </c>
      <c r="DF300" s="2" t="s">
        <v>199</v>
      </c>
      <c r="DG300" s="2" t="s">
        <v>2905</v>
      </c>
      <c r="DH300" s="2" t="s">
        <v>2266</v>
      </c>
      <c r="DI300" s="2" t="s">
        <v>214</v>
      </c>
      <c r="DJ300" s="2" t="s">
        <v>202</v>
      </c>
      <c r="DK300" s="4">
        <v>3</v>
      </c>
      <c r="DL300" s="8">
        <v>178.08</v>
      </c>
      <c r="DM300" s="4"/>
      <c r="DN300" s="8"/>
      <c r="DO300" s="7"/>
      <c r="DP300" s="7"/>
      <c r="DQ300" s="2" t="s">
        <v>212</v>
      </c>
      <c r="DR300" s="2" t="s">
        <v>199</v>
      </c>
      <c r="DS300" s="2" t="s">
        <v>583</v>
      </c>
      <c r="DT300" s="2" t="s">
        <v>643</v>
      </c>
      <c r="DU300" s="2" t="s">
        <v>214</v>
      </c>
      <c r="DV300" s="2" t="s">
        <v>202</v>
      </c>
      <c r="DW300" s="4">
        <v>12</v>
      </c>
      <c r="DX300" s="8">
        <v>629.88</v>
      </c>
      <c r="DY300" s="4"/>
      <c r="DZ300" s="8"/>
      <c r="EA300" s="7"/>
      <c r="EB300" s="7"/>
      <c r="EC300" s="2" t="s">
        <v>212</v>
      </c>
      <c r="ED300" s="2" t="s">
        <v>199</v>
      </c>
      <c r="EE300" s="2" t="s">
        <v>585</v>
      </c>
      <c r="EF300" s="2" t="s">
        <v>1623</v>
      </c>
      <c r="EG300" s="2" t="s">
        <v>214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212</v>
      </c>
      <c r="EP300" s="2" t="s">
        <v>199</v>
      </c>
      <c r="EQ300" s="2" t="s">
        <v>587</v>
      </c>
      <c r="ER300" s="2" t="s">
        <v>3004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1634</v>
      </c>
      <c r="FD300" s="2" t="s">
        <v>2119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296</v>
      </c>
      <c r="FP300" s="2" t="s">
        <v>285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253</v>
      </c>
      <c r="FZ300" s="2" t="s">
        <v>199</v>
      </c>
      <c r="GA300" s="2" t="s">
        <v>202</v>
      </c>
      <c r="GB300" s="2" t="s">
        <v>202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212</v>
      </c>
      <c r="GL300" s="2" t="s">
        <v>199</v>
      </c>
      <c r="GM300" s="2" t="s">
        <v>979</v>
      </c>
      <c r="GN300" s="2" t="s">
        <v>3005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2808</v>
      </c>
      <c r="GZ300" s="2" t="s">
        <v>1079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212</v>
      </c>
      <c r="HJ300" s="2" t="s">
        <v>199</v>
      </c>
      <c r="HK300" s="2" t="s">
        <v>585</v>
      </c>
      <c r="HL300" s="2" t="s">
        <v>2706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242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212</v>
      </c>
      <c r="IH300" s="2" t="s">
        <v>199</v>
      </c>
      <c r="II300" s="2" t="s">
        <v>238</v>
      </c>
      <c r="IJ300" s="2" t="s">
        <v>479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212</v>
      </c>
      <c r="IT300" s="2" t="s">
        <v>199</v>
      </c>
      <c r="IU300" s="2" t="s">
        <v>409</v>
      </c>
      <c r="IV300" s="2" t="s">
        <v>202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212</v>
      </c>
      <c r="JF300" s="2" t="s">
        <v>199</v>
      </c>
      <c r="JG300" s="2" t="s">
        <v>372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231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212</v>
      </c>
      <c r="KD300" s="2" t="s">
        <v>199</v>
      </c>
      <c r="KE300" s="2" t="s">
        <v>1907</v>
      </c>
      <c r="KF300" s="2" t="s">
        <v>202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212</v>
      </c>
      <c r="KP300" s="2" t="s">
        <v>235</v>
      </c>
      <c r="KQ300" s="2" t="s">
        <v>3006</v>
      </c>
      <c r="KR300" s="2" t="s">
        <v>352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242</v>
      </c>
      <c r="LB300" s="2" t="s">
        <v>199</v>
      </c>
      <c r="LC300" s="2" t="s">
        <v>202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404</v>
      </c>
      <c r="LN300" s="2" t="s">
        <v>235</v>
      </c>
      <c r="LO300" s="2" t="s">
        <v>597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231</v>
      </c>
      <c r="LZ300" s="2" t="s">
        <v>199</v>
      </c>
      <c r="MA300" s="2" t="s">
        <v>202</v>
      </c>
      <c r="MB300" s="2" t="s">
        <v>202</v>
      </c>
      <c r="MC300" s="2" t="s">
        <v>214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231</v>
      </c>
      <c r="ML300" s="2" t="s">
        <v>199</v>
      </c>
      <c r="MM300" s="2" t="s">
        <v>202</v>
      </c>
      <c r="MN300" s="2" t="s">
        <v>202</v>
      </c>
      <c r="MO300" s="2" t="s">
        <v>214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242</v>
      </c>
      <c r="MX300" s="2" t="s">
        <v>199</v>
      </c>
      <c r="MY300" s="2" t="s">
        <v>202</v>
      </c>
      <c r="MZ300" s="2" t="s">
        <v>202</v>
      </c>
      <c r="NA300" s="2" t="s">
        <v>214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212</v>
      </c>
      <c r="NJ300" s="2" t="s">
        <v>250</v>
      </c>
      <c r="NK300" s="2" t="s">
        <v>3007</v>
      </c>
      <c r="NL300" s="2" t="s">
        <v>2254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253</v>
      </c>
      <c r="OH300" s="2" t="s">
        <v>199</v>
      </c>
      <c r="OI300" s="2" t="s">
        <v>202</v>
      </c>
      <c r="OJ300" s="2" t="s">
        <v>202</v>
      </c>
      <c r="OK300" s="2" t="s">
        <v>214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199</v>
      </c>
      <c r="OU300" s="2" t="s">
        <v>2824</v>
      </c>
      <c r="OV300" s="2" t="s">
        <v>202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212</v>
      </c>
      <c r="PR300" s="2" t="s">
        <v>235</v>
      </c>
      <c r="PS300" s="2" t="s">
        <v>1826</v>
      </c>
      <c r="PT300" s="2" t="s">
        <v>2301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235</v>
      </c>
      <c r="QQ300" s="2" t="s">
        <v>319</v>
      </c>
      <c r="QR300" s="2" t="s">
        <v>2246</v>
      </c>
      <c r="QS300" s="2" t="s">
        <v>214</v>
      </c>
      <c r="QT300" s="2" t="s">
        <v>202</v>
      </c>
      <c r="QU300" s="4">
        <v>521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>
        <v>350</v>
      </c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>
        <v>130</v>
      </c>
      <c r="SS300" s="4"/>
      <c r="ST300" s="4"/>
      <c r="SU300" s="4"/>
      <c r="SV300" s="4"/>
      <c r="SW300" s="4">
        <v>250</v>
      </c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>
        <v>300</v>
      </c>
      <c r="TL300" s="4"/>
      <c r="TM300" s="4"/>
    </row>
    <row r="301">
      <c r="A301" s="2" t="s">
        <v>3008</v>
      </c>
      <c r="B301" s="2" t="s">
        <v>191</v>
      </c>
      <c r="C301" s="2" t="s">
        <v>2795</v>
      </c>
      <c r="D301" s="2" t="s">
        <v>2308</v>
      </c>
      <c r="E301" s="2" t="s">
        <v>2481</v>
      </c>
      <c r="F301" s="2" t="s">
        <v>2986</v>
      </c>
      <c r="G301" s="2" t="s">
        <v>2986</v>
      </c>
      <c r="H301" s="2" t="s">
        <v>2986</v>
      </c>
      <c r="I301" s="2" t="s">
        <v>2987</v>
      </c>
      <c r="J301" s="2" t="s">
        <v>256</v>
      </c>
      <c r="K301" s="2" t="s">
        <v>2912</v>
      </c>
      <c r="L301" s="3">
        <v>54.99</v>
      </c>
      <c r="M301" s="3">
        <v>57.74</v>
      </c>
      <c r="N301" s="3">
        <v>129.99</v>
      </c>
      <c r="O301" s="2" t="s">
        <v>199</v>
      </c>
      <c r="P301" s="2" t="s">
        <v>200</v>
      </c>
      <c r="Q301" s="2" t="s">
        <v>201</v>
      </c>
      <c r="R301" s="2" t="s">
        <v>202</v>
      </c>
      <c r="S301" s="2" t="s">
        <v>2988</v>
      </c>
      <c r="T301" s="2" t="s">
        <v>204</v>
      </c>
      <c r="U301" s="2" t="s">
        <v>205</v>
      </c>
      <c r="V301" s="2" t="s">
        <v>2989</v>
      </c>
      <c r="W301" s="2" t="s">
        <v>2838</v>
      </c>
      <c r="X301" s="2" t="s">
        <v>2990</v>
      </c>
      <c r="Y301" s="2" t="s">
        <v>576</v>
      </c>
      <c r="Z301" s="4">
        <v>637</v>
      </c>
      <c r="AA301" s="4">
        <f>=ROUNDDOWN(25.48,0)</f>
      </c>
      <c r="AB301" s="5">
        <v>25</v>
      </c>
      <c r="AC301" s="2" t="s">
        <v>3002</v>
      </c>
      <c r="AD301" s="4">
        <v>470</v>
      </c>
      <c r="AE301" s="4">
        <v>1170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60</v>
      </c>
      <c r="AQ301" s="8">
        <v>3319.53</v>
      </c>
      <c r="AR301" s="4">
        <v>8</v>
      </c>
      <c r="AS301" s="8">
        <v>481.32</v>
      </c>
      <c r="AT301" s="7">
        <v>6.5</v>
      </c>
      <c r="AU301" s="7">
        <v>5.8967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0.4989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60</v>
      </c>
      <c r="BK301" s="8">
        <v>3319.53</v>
      </c>
      <c r="BL301" s="2" t="s">
        <v>3009</v>
      </c>
      <c r="BM301" s="7">
        <v>1</v>
      </c>
      <c r="BN301" s="7">
        <v>1</v>
      </c>
      <c r="BO301" s="4">
        <v>45</v>
      </c>
      <c r="BP301" s="8">
        <v>2400.81</v>
      </c>
      <c r="BQ301" s="4">
        <v>3</v>
      </c>
      <c r="BR301" s="8">
        <v>177.39</v>
      </c>
      <c r="BS301" s="7">
        <v>14</v>
      </c>
      <c r="BT301" s="7">
        <v>12.5341</v>
      </c>
      <c r="BU301" s="2" t="s">
        <v>212</v>
      </c>
      <c r="BV301" s="2" t="s">
        <v>199</v>
      </c>
      <c r="BW301" s="2" t="s">
        <v>202</v>
      </c>
      <c r="BX301" s="2" t="s">
        <v>2588</v>
      </c>
      <c r="BY301" s="2" t="s">
        <v>214</v>
      </c>
      <c r="BZ301" s="2" t="s">
        <v>202</v>
      </c>
      <c r="CA301" s="4">
        <v>4</v>
      </c>
      <c r="CB301" s="8">
        <v>228.76</v>
      </c>
      <c r="CC301" s="4"/>
      <c r="CD301" s="8"/>
      <c r="CE301" s="7"/>
      <c r="CF301" s="7"/>
      <c r="CG301" s="2" t="s">
        <v>212</v>
      </c>
      <c r="CH301" s="2" t="s">
        <v>199</v>
      </c>
      <c r="CI301" s="2" t="s">
        <v>2802</v>
      </c>
      <c r="CJ301" s="2" t="s">
        <v>434</v>
      </c>
      <c r="CK301" s="2" t="s">
        <v>509</v>
      </c>
      <c r="CL301" s="2" t="s">
        <v>202</v>
      </c>
      <c r="CM301" s="4">
        <v>4</v>
      </c>
      <c r="CN301" s="8">
        <v>268.24</v>
      </c>
      <c r="CO301" s="4"/>
      <c r="CP301" s="8"/>
      <c r="CQ301" s="7"/>
      <c r="CR301" s="7"/>
      <c r="CS301" s="2" t="s">
        <v>212</v>
      </c>
      <c r="CT301" s="2" t="s">
        <v>199</v>
      </c>
      <c r="CU301" s="2" t="s">
        <v>216</v>
      </c>
      <c r="CV301" s="2" t="s">
        <v>2084</v>
      </c>
      <c r="CW301" s="2" t="s">
        <v>214</v>
      </c>
      <c r="CX301" s="2" t="s">
        <v>202</v>
      </c>
      <c r="CY301" s="4">
        <v>1</v>
      </c>
      <c r="CZ301" s="8">
        <v>58.45</v>
      </c>
      <c r="DA301" s="4"/>
      <c r="DB301" s="8"/>
      <c r="DC301" s="7"/>
      <c r="DD301" s="7"/>
      <c r="DE301" s="2" t="s">
        <v>212</v>
      </c>
      <c r="DF301" s="2" t="s">
        <v>199</v>
      </c>
      <c r="DG301" s="2" t="s">
        <v>2905</v>
      </c>
      <c r="DH301" s="2" t="s">
        <v>2112</v>
      </c>
      <c r="DI301" s="2" t="s">
        <v>214</v>
      </c>
      <c r="DJ301" s="2" t="s">
        <v>202</v>
      </c>
      <c r="DK301" s="4">
        <v>4</v>
      </c>
      <c r="DL301" s="8">
        <v>242</v>
      </c>
      <c r="DM301" s="4">
        <v>1</v>
      </c>
      <c r="DN301" s="8">
        <v>60.5</v>
      </c>
      <c r="DO301" s="7">
        <v>3</v>
      </c>
      <c r="DP301" s="7">
        <v>3</v>
      </c>
      <c r="DQ301" s="2" t="s">
        <v>212</v>
      </c>
      <c r="DR301" s="2" t="s">
        <v>199</v>
      </c>
      <c r="DS301" s="2" t="s">
        <v>583</v>
      </c>
      <c r="DT301" s="2" t="s">
        <v>1635</v>
      </c>
      <c r="DU301" s="2" t="s">
        <v>214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212</v>
      </c>
      <c r="ED301" s="2" t="s">
        <v>199</v>
      </c>
      <c r="EE301" s="2" t="s">
        <v>585</v>
      </c>
      <c r="EF301" s="2" t="s">
        <v>2532</v>
      </c>
      <c r="EG301" s="2" t="s">
        <v>214</v>
      </c>
      <c r="EH301" s="2" t="s">
        <v>202</v>
      </c>
      <c r="EI301" s="4"/>
      <c r="EJ301" s="8"/>
      <c r="EK301" s="4">
        <v>1</v>
      </c>
      <c r="EL301" s="8">
        <v>61.52</v>
      </c>
      <c r="EM301" s="7">
        <v>-1</v>
      </c>
      <c r="EN301" s="7">
        <v>-1</v>
      </c>
      <c r="EO301" s="2" t="s">
        <v>212</v>
      </c>
      <c r="EP301" s="2" t="s">
        <v>199</v>
      </c>
      <c r="EQ301" s="2" t="s">
        <v>587</v>
      </c>
      <c r="ER301" s="2" t="s">
        <v>3010</v>
      </c>
      <c r="ES301" s="2" t="s">
        <v>214</v>
      </c>
      <c r="ET301" s="2" t="s">
        <v>202</v>
      </c>
      <c r="EU301" s="4"/>
      <c r="EV301" s="8"/>
      <c r="EW301" s="4">
        <v>1</v>
      </c>
      <c r="EX301" s="8">
        <v>60.63</v>
      </c>
      <c r="EY301" s="7">
        <v>-1</v>
      </c>
      <c r="EZ301" s="7">
        <v>-1</v>
      </c>
      <c r="FA301" s="2" t="s">
        <v>212</v>
      </c>
      <c r="FB301" s="2" t="s">
        <v>199</v>
      </c>
      <c r="FC301" s="2" t="s">
        <v>1634</v>
      </c>
      <c r="FD301" s="2" t="s">
        <v>2649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199</v>
      </c>
      <c r="FO301" s="2" t="s">
        <v>296</v>
      </c>
      <c r="FP301" s="2" t="s">
        <v>2551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253</v>
      </c>
      <c r="FZ301" s="2" t="s">
        <v>199</v>
      </c>
      <c r="GA301" s="2" t="s">
        <v>202</v>
      </c>
      <c r="GB301" s="2" t="s">
        <v>202</v>
      </c>
      <c r="GC301" s="2" t="s">
        <v>214</v>
      </c>
      <c r="GD301" s="2" t="s">
        <v>202</v>
      </c>
      <c r="GE301" s="4">
        <v>1</v>
      </c>
      <c r="GF301" s="8">
        <v>60.63</v>
      </c>
      <c r="GG301" s="4"/>
      <c r="GH301" s="8"/>
      <c r="GI301" s="7"/>
      <c r="GJ301" s="7"/>
      <c r="GK301" s="2" t="s">
        <v>212</v>
      </c>
      <c r="GL301" s="2" t="s">
        <v>199</v>
      </c>
      <c r="GM301" s="2" t="s">
        <v>979</v>
      </c>
      <c r="GN301" s="2" t="s">
        <v>1915</v>
      </c>
      <c r="GO301" s="2" t="s">
        <v>214</v>
      </c>
      <c r="GP301" s="2" t="s">
        <v>202</v>
      </c>
      <c r="GQ301" s="4">
        <v>1</v>
      </c>
      <c r="GR301" s="8">
        <v>60.64</v>
      </c>
      <c r="GS301" s="4">
        <v>2</v>
      </c>
      <c r="GT301" s="8">
        <v>121.28</v>
      </c>
      <c r="GU301" s="7">
        <v>-0.5</v>
      </c>
      <c r="GV301" s="7">
        <v>-0.5</v>
      </c>
      <c r="GW301" s="2" t="s">
        <v>212</v>
      </c>
      <c r="GX301" s="2" t="s">
        <v>199</v>
      </c>
      <c r="GY301" s="2" t="s">
        <v>2808</v>
      </c>
      <c r="GZ301" s="2" t="s">
        <v>2946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212</v>
      </c>
      <c r="HJ301" s="2" t="s">
        <v>199</v>
      </c>
      <c r="HK301" s="2" t="s">
        <v>585</v>
      </c>
      <c r="HL301" s="2" t="s">
        <v>3011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242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238</v>
      </c>
      <c r="IJ301" s="2" t="s">
        <v>1235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212</v>
      </c>
      <c r="IT301" s="2" t="s">
        <v>199</v>
      </c>
      <c r="IU301" s="2" t="s">
        <v>957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212</v>
      </c>
      <c r="JF301" s="2" t="s">
        <v>199</v>
      </c>
      <c r="JG301" s="2" t="s">
        <v>372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231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1907</v>
      </c>
      <c r="KF301" s="2" t="s">
        <v>405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212</v>
      </c>
      <c r="KP301" s="2" t="s">
        <v>235</v>
      </c>
      <c r="KQ301" s="2" t="s">
        <v>541</v>
      </c>
      <c r="KR301" s="2" t="s">
        <v>1176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242</v>
      </c>
      <c r="LB301" s="2" t="s">
        <v>199</v>
      </c>
      <c r="LC301" s="2" t="s">
        <v>202</v>
      </c>
      <c r="LD301" s="2" t="s">
        <v>202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404</v>
      </c>
      <c r="LN301" s="2" t="s">
        <v>235</v>
      </c>
      <c r="LO301" s="2" t="s">
        <v>597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231</v>
      </c>
      <c r="LZ301" s="2" t="s">
        <v>199</v>
      </c>
      <c r="MA301" s="2" t="s">
        <v>202</v>
      </c>
      <c r="MB301" s="2" t="s">
        <v>202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231</v>
      </c>
      <c r="ML301" s="2" t="s">
        <v>199</v>
      </c>
      <c r="MM301" s="2" t="s">
        <v>202</v>
      </c>
      <c r="MN301" s="2" t="s">
        <v>202</v>
      </c>
      <c r="MO301" s="2" t="s">
        <v>214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242</v>
      </c>
      <c r="MX301" s="2" t="s">
        <v>199</v>
      </c>
      <c r="MY301" s="2" t="s">
        <v>202</v>
      </c>
      <c r="MZ301" s="2" t="s">
        <v>202</v>
      </c>
      <c r="NA301" s="2" t="s">
        <v>214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212</v>
      </c>
      <c r="NJ301" s="2" t="s">
        <v>250</v>
      </c>
      <c r="NK301" s="2" t="s">
        <v>3007</v>
      </c>
      <c r="NL301" s="2" t="s">
        <v>2254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202</v>
      </c>
      <c r="NV301" s="2" t="s">
        <v>202</v>
      </c>
      <c r="NW301" s="2" t="s">
        <v>202</v>
      </c>
      <c r="NX301" s="2" t="s">
        <v>202</v>
      </c>
      <c r="NY301" s="2" t="s">
        <v>202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253</v>
      </c>
      <c r="OH301" s="2" t="s">
        <v>199</v>
      </c>
      <c r="OI301" s="2" t="s">
        <v>202</v>
      </c>
      <c r="OJ301" s="2" t="s">
        <v>202</v>
      </c>
      <c r="OK301" s="2" t="s">
        <v>214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199</v>
      </c>
      <c r="OU301" s="2" t="s">
        <v>2824</v>
      </c>
      <c r="OV301" s="2" t="s">
        <v>202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202</v>
      </c>
      <c r="PF301" s="2" t="s">
        <v>202</v>
      </c>
      <c r="PG301" s="2" t="s">
        <v>202</v>
      </c>
      <c r="PH301" s="2" t="s">
        <v>202</v>
      </c>
      <c r="PI301" s="2" t="s">
        <v>202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212</v>
      </c>
      <c r="PR301" s="2" t="s">
        <v>235</v>
      </c>
      <c r="PS301" s="2" t="s">
        <v>1826</v>
      </c>
      <c r="PT301" s="2" t="s">
        <v>2323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235</v>
      </c>
      <c r="QQ301" s="2" t="s">
        <v>319</v>
      </c>
      <c r="QR301" s="2" t="s">
        <v>2168</v>
      </c>
      <c r="QS301" s="2" t="s">
        <v>214</v>
      </c>
      <c r="QT301" s="2" t="s">
        <v>202</v>
      </c>
      <c r="QU301" s="4">
        <v>637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>
        <v>470</v>
      </c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>
        <v>250</v>
      </c>
      <c r="SS301" s="4"/>
      <c r="ST301" s="4"/>
      <c r="SU301" s="4"/>
      <c r="SV301" s="4"/>
      <c r="SW301" s="4">
        <v>200</v>
      </c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>
        <v>250</v>
      </c>
      <c r="TL301" s="4"/>
      <c r="TM301" s="4"/>
    </row>
    <row r="302">
      <c r="A302" s="2" t="s">
        <v>3012</v>
      </c>
      <c r="B302" s="2" t="s">
        <v>191</v>
      </c>
      <c r="C302" s="2" t="s">
        <v>2795</v>
      </c>
      <c r="D302" s="2" t="s">
        <v>2308</v>
      </c>
      <c r="E302" s="2" t="s">
        <v>2481</v>
      </c>
      <c r="F302" s="2" t="s">
        <v>3013</v>
      </c>
      <c r="G302" s="2" t="s">
        <v>3013</v>
      </c>
      <c r="H302" s="2" t="s">
        <v>3013</v>
      </c>
      <c r="I302" s="2" t="s">
        <v>2987</v>
      </c>
      <c r="J302" s="2" t="s">
        <v>2798</v>
      </c>
      <c r="K302" s="2" t="s">
        <v>2959</v>
      </c>
      <c r="L302" s="3">
        <v>39</v>
      </c>
      <c r="M302" s="3">
        <v>40.95</v>
      </c>
      <c r="N302" s="3">
        <v>89.99</v>
      </c>
      <c r="O302" s="2" t="s">
        <v>199</v>
      </c>
      <c r="P302" s="2" t="s">
        <v>490</v>
      </c>
      <c r="Q302" s="2" t="s">
        <v>201</v>
      </c>
      <c r="R302" s="2" t="s">
        <v>202</v>
      </c>
      <c r="S302" s="2" t="s">
        <v>3014</v>
      </c>
      <c r="T302" s="2" t="s">
        <v>204</v>
      </c>
      <c r="U302" s="2" t="s">
        <v>2973</v>
      </c>
      <c r="V302" s="2" t="s">
        <v>2989</v>
      </c>
      <c r="W302" s="2" t="s">
        <v>2838</v>
      </c>
      <c r="X302" s="2" t="s">
        <v>2990</v>
      </c>
      <c r="Y302" s="2" t="s">
        <v>2991</v>
      </c>
      <c r="Z302" s="4">
        <v>394</v>
      </c>
      <c r="AA302" s="4">
        <f>=ROUNDDOWN(35.8181818181818,0)</f>
      </c>
      <c r="AB302" s="5">
        <v>11</v>
      </c>
      <c r="AC302" s="2" t="s">
        <v>2539</v>
      </c>
      <c r="AD302" s="4">
        <v>60</v>
      </c>
      <c r="AE302" s="4">
        <v>60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8</v>
      </c>
      <c r="AQ302" s="8">
        <v>346.65</v>
      </c>
      <c r="AR302" s="4"/>
      <c r="AS302" s="8"/>
      <c r="AT302" s="7"/>
      <c r="AU302" s="7"/>
      <c r="AV302" s="4">
        <v>59</v>
      </c>
      <c r="AW302" s="8">
        <v>3401.55</v>
      </c>
      <c r="AX302" s="4">
        <v>34</v>
      </c>
      <c r="AY302" s="8">
        <v>1958.04</v>
      </c>
      <c r="AZ302" s="7">
        <v>0.7353</v>
      </c>
      <c r="BA302" s="7">
        <v>0.7372</v>
      </c>
      <c r="BB302" s="7">
        <v>0.1019</v>
      </c>
      <c r="BC302" s="4">
        <v>59</v>
      </c>
      <c r="BD302" s="8">
        <v>3401.55</v>
      </c>
      <c r="BE302" s="4">
        <v>34</v>
      </c>
      <c r="BF302" s="8">
        <v>1958.04</v>
      </c>
      <c r="BG302" s="7">
        <v>0.7353</v>
      </c>
      <c r="BH302" s="7">
        <v>0.7372</v>
      </c>
      <c r="BI302" s="7">
        <v>1</v>
      </c>
      <c r="BJ302" s="4">
        <v>8</v>
      </c>
      <c r="BK302" s="8">
        <v>346.65</v>
      </c>
      <c r="BL302" s="2" t="s">
        <v>3015</v>
      </c>
      <c r="BM302" s="7">
        <v>1</v>
      </c>
      <c r="BN302" s="7">
        <v>1</v>
      </c>
      <c r="BO302" s="4">
        <v>1</v>
      </c>
      <c r="BP302" s="8">
        <v>44.85</v>
      </c>
      <c r="BQ302" s="4"/>
      <c r="BR302" s="8"/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2992</v>
      </c>
      <c r="BY302" s="2" t="s">
        <v>214</v>
      </c>
      <c r="BZ302" s="2" t="s">
        <v>202</v>
      </c>
      <c r="CA302" s="4">
        <v>3</v>
      </c>
      <c r="CB302" s="8">
        <v>137.58</v>
      </c>
      <c r="CC302" s="4"/>
      <c r="CD302" s="8"/>
      <c r="CE302" s="7"/>
      <c r="CF302" s="7"/>
      <c r="CG302" s="2" t="s">
        <v>212</v>
      </c>
      <c r="CH302" s="2" t="s">
        <v>199</v>
      </c>
      <c r="CI302" s="2" t="s">
        <v>2993</v>
      </c>
      <c r="CJ302" s="2" t="s">
        <v>3016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199</v>
      </c>
      <c r="CU302" s="2" t="s">
        <v>2994</v>
      </c>
      <c r="CV302" s="2" t="s">
        <v>3017</v>
      </c>
      <c r="CW302" s="2" t="s">
        <v>214</v>
      </c>
      <c r="CX302" s="2" t="s">
        <v>202</v>
      </c>
      <c r="CY302" s="4">
        <v>1</v>
      </c>
      <c r="CZ302" s="8">
        <v>32.76</v>
      </c>
      <c r="DA302" s="4"/>
      <c r="DB302" s="8"/>
      <c r="DC302" s="7"/>
      <c r="DD302" s="7"/>
      <c r="DE302" s="2" t="s">
        <v>212</v>
      </c>
      <c r="DF302" s="2" t="s">
        <v>199</v>
      </c>
      <c r="DG302" s="2" t="s">
        <v>2995</v>
      </c>
      <c r="DH302" s="2" t="s">
        <v>1538</v>
      </c>
      <c r="DI302" s="2" t="s">
        <v>214</v>
      </c>
      <c r="DJ302" s="2" t="s">
        <v>202</v>
      </c>
      <c r="DK302" s="4">
        <v>2</v>
      </c>
      <c r="DL302" s="8">
        <v>88.46</v>
      </c>
      <c r="DM302" s="4"/>
      <c r="DN302" s="8"/>
      <c r="DO302" s="7"/>
      <c r="DP302" s="7"/>
      <c r="DQ302" s="2" t="s">
        <v>212</v>
      </c>
      <c r="DR302" s="2" t="s">
        <v>199</v>
      </c>
      <c r="DS302" s="2" t="s">
        <v>2996</v>
      </c>
      <c r="DT302" s="2" t="s">
        <v>3018</v>
      </c>
      <c r="DU302" s="2" t="s">
        <v>214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212</v>
      </c>
      <c r="ED302" s="2" t="s">
        <v>199</v>
      </c>
      <c r="EE302" s="2" t="s">
        <v>837</v>
      </c>
      <c r="EF302" s="2" t="s">
        <v>3019</v>
      </c>
      <c r="EG302" s="2" t="s">
        <v>214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212</v>
      </c>
      <c r="EP302" s="2" t="s">
        <v>199</v>
      </c>
      <c r="EQ302" s="2" t="s">
        <v>2998</v>
      </c>
      <c r="ER302" s="2" t="s">
        <v>3020</v>
      </c>
      <c r="ES302" s="2" t="s">
        <v>214</v>
      </c>
      <c r="ET302" s="2" t="s">
        <v>202</v>
      </c>
      <c r="EU302" s="4">
        <v>1</v>
      </c>
      <c r="EV302" s="8">
        <v>43</v>
      </c>
      <c r="EW302" s="4"/>
      <c r="EX302" s="8"/>
      <c r="EY302" s="7"/>
      <c r="EZ302" s="7"/>
      <c r="FA302" s="2" t="s">
        <v>212</v>
      </c>
      <c r="FB302" s="2" t="s">
        <v>199</v>
      </c>
      <c r="FC302" s="2" t="s">
        <v>3000</v>
      </c>
      <c r="FD302" s="2" t="s">
        <v>2976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231</v>
      </c>
      <c r="FN302" s="2" t="s">
        <v>199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253</v>
      </c>
      <c r="FZ302" s="2" t="s">
        <v>199</v>
      </c>
      <c r="GA302" s="2" t="s">
        <v>202</v>
      </c>
      <c r="GB302" s="2" t="s">
        <v>202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212</v>
      </c>
      <c r="GL302" s="2" t="s">
        <v>199</v>
      </c>
      <c r="GM302" s="2" t="s">
        <v>2976</v>
      </c>
      <c r="GN302" s="2" t="s">
        <v>1700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253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212</v>
      </c>
      <c r="HJ302" s="2" t="s">
        <v>199</v>
      </c>
      <c r="HK302" s="2" t="s">
        <v>837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242</v>
      </c>
      <c r="HV302" s="2" t="s">
        <v>199</v>
      </c>
      <c r="HW302" s="2" t="s">
        <v>202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253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231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253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231</v>
      </c>
      <c r="JR302" s="2" t="s">
        <v>199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253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253</v>
      </c>
      <c r="LB302" s="2" t="s">
        <v>199</v>
      </c>
      <c r="LC302" s="2" t="s">
        <v>202</v>
      </c>
      <c r="LD302" s="2" t="s">
        <v>202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253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231</v>
      </c>
      <c r="LZ302" s="2" t="s">
        <v>199</v>
      </c>
      <c r="MA302" s="2" t="s">
        <v>202</v>
      </c>
      <c r="MB302" s="2" t="s">
        <v>202</v>
      </c>
      <c r="MC302" s="2" t="s">
        <v>214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253</v>
      </c>
      <c r="ML302" s="2" t="s">
        <v>199</v>
      </c>
      <c r="MM302" s="2" t="s">
        <v>202</v>
      </c>
      <c r="MN302" s="2" t="s">
        <v>202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242</v>
      </c>
      <c r="MX302" s="2" t="s">
        <v>199</v>
      </c>
      <c r="MY302" s="2" t="s">
        <v>202</v>
      </c>
      <c r="MZ302" s="2" t="s">
        <v>202</v>
      </c>
      <c r="NA302" s="2" t="s">
        <v>214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231</v>
      </c>
      <c r="NJ302" s="2" t="s">
        <v>199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242</v>
      </c>
      <c r="NV302" s="2" t="s">
        <v>199</v>
      </c>
      <c r="NW302" s="2" t="s">
        <v>202</v>
      </c>
      <c r="NX302" s="2" t="s">
        <v>202</v>
      </c>
      <c r="NY302" s="2" t="s">
        <v>214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253</v>
      </c>
      <c r="OH302" s="2" t="s">
        <v>199</v>
      </c>
      <c r="OI302" s="2" t="s">
        <v>202</v>
      </c>
      <c r="OJ302" s="2" t="s">
        <v>202</v>
      </c>
      <c r="OK302" s="2" t="s">
        <v>214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199</v>
      </c>
      <c r="OU302" s="2" t="s">
        <v>2824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253</v>
      </c>
      <c r="QD302" s="2" t="s">
        <v>199</v>
      </c>
      <c r="QE302" s="2" t="s">
        <v>202</v>
      </c>
      <c r="QF302" s="2" t="s">
        <v>202</v>
      </c>
      <c r="QG302" s="2" t="s">
        <v>214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202</v>
      </c>
      <c r="QP302" s="2" t="s">
        <v>202</v>
      </c>
      <c r="QQ302" s="2" t="s">
        <v>202</v>
      </c>
      <c r="QR302" s="2" t="s">
        <v>202</v>
      </c>
      <c r="QS302" s="2" t="s">
        <v>202</v>
      </c>
      <c r="QT302" s="2" t="s">
        <v>202</v>
      </c>
      <c r="QU302" s="4">
        <v>394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>
        <v>60</v>
      </c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</row>
    <row r="303">
      <c r="A303" s="2" t="s">
        <v>3021</v>
      </c>
      <c r="B303" s="2" t="s">
        <v>191</v>
      </c>
      <c r="C303" s="2" t="s">
        <v>2795</v>
      </c>
      <c r="D303" s="2" t="s">
        <v>2308</v>
      </c>
      <c r="E303" s="2" t="s">
        <v>2481</v>
      </c>
      <c r="F303" s="2" t="s">
        <v>3013</v>
      </c>
      <c r="G303" s="2" t="s">
        <v>3013</v>
      </c>
      <c r="H303" s="2" t="s">
        <v>3013</v>
      </c>
      <c r="I303" s="2" t="s">
        <v>2987</v>
      </c>
      <c r="J303" s="2" t="s">
        <v>197</v>
      </c>
      <c r="K303" s="2" t="s">
        <v>2959</v>
      </c>
      <c r="L303" s="3">
        <v>52.8</v>
      </c>
      <c r="M303" s="3">
        <v>55.43</v>
      </c>
      <c r="N303" s="3">
        <v>109.99</v>
      </c>
      <c r="O303" s="2" t="s">
        <v>199</v>
      </c>
      <c r="P303" s="2" t="s">
        <v>200</v>
      </c>
      <c r="Q303" s="2" t="s">
        <v>201</v>
      </c>
      <c r="R303" s="2" t="s">
        <v>202</v>
      </c>
      <c r="S303" s="2" t="s">
        <v>3014</v>
      </c>
      <c r="T303" s="2" t="s">
        <v>204</v>
      </c>
      <c r="U303" s="2" t="s">
        <v>205</v>
      </c>
      <c r="V303" s="2" t="s">
        <v>2989</v>
      </c>
      <c r="W303" s="2" t="s">
        <v>2838</v>
      </c>
      <c r="X303" s="2" t="s">
        <v>2990</v>
      </c>
      <c r="Y303" s="2" t="s">
        <v>2336</v>
      </c>
      <c r="Z303" s="4">
        <v>692</v>
      </c>
      <c r="AA303" s="4">
        <f>=ROUNDDOWN(17.3,0)</f>
      </c>
      <c r="AB303" s="5">
        <v>40</v>
      </c>
      <c r="AC303" s="2" t="s">
        <v>2559</v>
      </c>
      <c r="AD303" s="4">
        <v>270</v>
      </c>
      <c r="AE303" s="4">
        <v>800</v>
      </c>
      <c r="AF303" s="6">
        <v>69</v>
      </c>
      <c r="AG303" s="6">
        <v>52</v>
      </c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41</v>
      </c>
      <c r="AQ303" s="8">
        <v>2358.8</v>
      </c>
      <c r="AR303" s="4">
        <v>34</v>
      </c>
      <c r="AS303" s="8">
        <v>1958.04</v>
      </c>
      <c r="AT303" s="7">
        <v>0.2059</v>
      </c>
      <c r="AU303" s="7">
        <v>0.2047</v>
      </c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>
        <v>0.6934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 t="s">
        <v>202</v>
      </c>
      <c r="BJ303" s="4">
        <v>41</v>
      </c>
      <c r="BK303" s="8">
        <v>2358.8</v>
      </c>
      <c r="BL303" s="2" t="s">
        <v>3022</v>
      </c>
      <c r="BM303" s="7">
        <v>1</v>
      </c>
      <c r="BN303" s="7">
        <v>1</v>
      </c>
      <c r="BO303" s="4">
        <v>27</v>
      </c>
      <c r="BP303" s="8">
        <v>1624.59</v>
      </c>
      <c r="BQ303" s="4">
        <v>6</v>
      </c>
      <c r="BR303" s="8">
        <v>361.02</v>
      </c>
      <c r="BS303" s="7">
        <v>3.5</v>
      </c>
      <c r="BT303" s="7">
        <v>3.5</v>
      </c>
      <c r="BU303" s="2" t="s">
        <v>212</v>
      </c>
      <c r="BV303" s="2" t="s">
        <v>199</v>
      </c>
      <c r="BW303" s="2" t="s">
        <v>202</v>
      </c>
      <c r="BX303" s="2" t="s">
        <v>339</v>
      </c>
      <c r="BY303" s="2" t="s">
        <v>214</v>
      </c>
      <c r="BZ303" s="2" t="s">
        <v>202</v>
      </c>
      <c r="CA303" s="4">
        <v>1</v>
      </c>
      <c r="CB303" s="8">
        <v>57.19</v>
      </c>
      <c r="CC303" s="4">
        <v>5</v>
      </c>
      <c r="CD303" s="8">
        <v>285.95</v>
      </c>
      <c r="CE303" s="7">
        <v>-0.8</v>
      </c>
      <c r="CF303" s="7">
        <v>-0.8</v>
      </c>
      <c r="CG303" s="2" t="s">
        <v>212</v>
      </c>
      <c r="CH303" s="2" t="s">
        <v>199</v>
      </c>
      <c r="CI303" s="2" t="s">
        <v>3023</v>
      </c>
      <c r="CJ303" s="2" t="s">
        <v>2607</v>
      </c>
      <c r="CK303" s="2" t="s">
        <v>214</v>
      </c>
      <c r="CL303" s="2" t="s">
        <v>202</v>
      </c>
      <c r="CM303" s="4">
        <v>1</v>
      </c>
      <c r="CN303" s="8">
        <v>59.6</v>
      </c>
      <c r="CO303" s="4"/>
      <c r="CP303" s="8"/>
      <c r="CQ303" s="7"/>
      <c r="CR303" s="7"/>
      <c r="CS303" s="2" t="s">
        <v>212</v>
      </c>
      <c r="CT303" s="2" t="s">
        <v>199</v>
      </c>
      <c r="CU303" s="2" t="s">
        <v>3024</v>
      </c>
      <c r="CV303" s="2" t="s">
        <v>475</v>
      </c>
      <c r="CW303" s="2" t="s">
        <v>214</v>
      </c>
      <c r="CX303" s="2" t="s">
        <v>202</v>
      </c>
      <c r="CY303" s="4">
        <v>11</v>
      </c>
      <c r="CZ303" s="8">
        <v>561.08</v>
      </c>
      <c r="DA303" s="4">
        <v>14</v>
      </c>
      <c r="DB303" s="8">
        <v>785.54</v>
      </c>
      <c r="DC303" s="7">
        <v>-0.2143</v>
      </c>
      <c r="DD303" s="7">
        <v>-0.2857</v>
      </c>
      <c r="DE303" s="2" t="s">
        <v>212</v>
      </c>
      <c r="DF303" s="2" t="s">
        <v>199</v>
      </c>
      <c r="DG303" s="2" t="s">
        <v>838</v>
      </c>
      <c r="DH303" s="2" t="s">
        <v>447</v>
      </c>
      <c r="DI303" s="2" t="s">
        <v>214</v>
      </c>
      <c r="DJ303" s="2" t="s">
        <v>202</v>
      </c>
      <c r="DK303" s="4"/>
      <c r="DL303" s="8"/>
      <c r="DM303" s="4">
        <v>4</v>
      </c>
      <c r="DN303" s="8">
        <v>238.4</v>
      </c>
      <c r="DO303" s="7">
        <v>-1</v>
      </c>
      <c r="DP303" s="7">
        <v>-1</v>
      </c>
      <c r="DQ303" s="2" t="s">
        <v>212</v>
      </c>
      <c r="DR303" s="2" t="s">
        <v>199</v>
      </c>
      <c r="DS303" s="2" t="s">
        <v>1481</v>
      </c>
      <c r="DT303" s="2" t="s">
        <v>317</v>
      </c>
      <c r="DU303" s="2" t="s">
        <v>214</v>
      </c>
      <c r="DV303" s="2" t="s">
        <v>202</v>
      </c>
      <c r="DW303" s="4"/>
      <c r="DX303" s="8"/>
      <c r="DY303" s="4">
        <v>2</v>
      </c>
      <c r="DZ303" s="8">
        <v>118.07</v>
      </c>
      <c r="EA303" s="7">
        <v>-1</v>
      </c>
      <c r="EB303" s="7">
        <v>-1</v>
      </c>
      <c r="EC303" s="2" t="s">
        <v>212</v>
      </c>
      <c r="ED303" s="2" t="s">
        <v>199</v>
      </c>
      <c r="EE303" s="2" t="s">
        <v>1984</v>
      </c>
      <c r="EF303" s="2" t="s">
        <v>3025</v>
      </c>
      <c r="EG303" s="2" t="s">
        <v>214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212</v>
      </c>
      <c r="EP303" s="2" t="s">
        <v>199</v>
      </c>
      <c r="EQ303" s="2" t="s">
        <v>2675</v>
      </c>
      <c r="ER303" s="2" t="s">
        <v>1688</v>
      </c>
      <c r="ES303" s="2" t="s">
        <v>214</v>
      </c>
      <c r="ET303" s="2" t="s">
        <v>202</v>
      </c>
      <c r="EU303" s="4">
        <v>1</v>
      </c>
      <c r="EV303" s="8">
        <v>56.34</v>
      </c>
      <c r="EW303" s="4">
        <v>1</v>
      </c>
      <c r="EX303" s="8">
        <v>56.34</v>
      </c>
      <c r="EY303" s="7"/>
      <c r="EZ303" s="7"/>
      <c r="FA303" s="2" t="s">
        <v>212</v>
      </c>
      <c r="FB303" s="2" t="s">
        <v>199</v>
      </c>
      <c r="FC303" s="2" t="s">
        <v>1283</v>
      </c>
      <c r="FD303" s="2" t="s">
        <v>661</v>
      </c>
      <c r="FE303" s="2" t="s">
        <v>214</v>
      </c>
      <c r="FF303" s="2" t="s">
        <v>202</v>
      </c>
      <c r="FG303" s="4"/>
      <c r="FH303" s="8"/>
      <c r="FI303" s="4">
        <v>2</v>
      </c>
      <c r="FJ303" s="8">
        <v>112.72</v>
      </c>
      <c r="FK303" s="7">
        <v>-1</v>
      </c>
      <c r="FL303" s="7">
        <v>-1</v>
      </c>
      <c r="FM303" s="2" t="s">
        <v>212</v>
      </c>
      <c r="FN303" s="2" t="s">
        <v>199</v>
      </c>
      <c r="FO303" s="2" t="s">
        <v>1073</v>
      </c>
      <c r="FP303" s="2" t="s">
        <v>3026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253</v>
      </c>
      <c r="FZ303" s="2" t="s">
        <v>199</v>
      </c>
      <c r="GA303" s="2" t="s">
        <v>202</v>
      </c>
      <c r="GB303" s="2" t="s">
        <v>202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199</v>
      </c>
      <c r="GM303" s="2" t="s">
        <v>2976</v>
      </c>
      <c r="GN303" s="2" t="s">
        <v>202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1055</v>
      </c>
      <c r="GX303" s="2" t="s">
        <v>235</v>
      </c>
      <c r="GY303" s="2" t="s">
        <v>3027</v>
      </c>
      <c r="GZ303" s="2" t="s">
        <v>2386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212</v>
      </c>
      <c r="HJ303" s="2" t="s">
        <v>199</v>
      </c>
      <c r="HK303" s="2" t="s">
        <v>1275</v>
      </c>
      <c r="HL303" s="2" t="s">
        <v>993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242</v>
      </c>
      <c r="HV303" s="2" t="s">
        <v>199</v>
      </c>
      <c r="HW303" s="2" t="s">
        <v>202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212</v>
      </c>
      <c r="IH303" s="2" t="s">
        <v>199</v>
      </c>
      <c r="II303" s="2" t="s">
        <v>368</v>
      </c>
      <c r="IJ303" s="2" t="s">
        <v>202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212</v>
      </c>
      <c r="IT303" s="2" t="s">
        <v>199</v>
      </c>
      <c r="IU303" s="2" t="s">
        <v>957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212</v>
      </c>
      <c r="JF303" s="2" t="s">
        <v>199</v>
      </c>
      <c r="JG303" s="2" t="s">
        <v>898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231</v>
      </c>
      <c r="JR303" s="2" t="s">
        <v>199</v>
      </c>
      <c r="JS303" s="2" t="s">
        <v>202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212</v>
      </c>
      <c r="KD303" s="2" t="s">
        <v>199</v>
      </c>
      <c r="KE303" s="2" t="s">
        <v>1907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212</v>
      </c>
      <c r="KP303" s="2" t="s">
        <v>235</v>
      </c>
      <c r="KQ303" s="2" t="s">
        <v>541</v>
      </c>
      <c r="KR303" s="2" t="s">
        <v>1247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404</v>
      </c>
      <c r="LB303" s="2" t="s">
        <v>199</v>
      </c>
      <c r="LC303" s="2" t="s">
        <v>202</v>
      </c>
      <c r="LD303" s="2" t="s">
        <v>202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253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247</v>
      </c>
      <c r="MB303" s="2" t="s">
        <v>1130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253</v>
      </c>
      <c r="ML303" s="2" t="s">
        <v>199</v>
      </c>
      <c r="MM303" s="2" t="s">
        <v>202</v>
      </c>
      <c r="MN303" s="2" t="s">
        <v>202</v>
      </c>
      <c r="MO303" s="2" t="s">
        <v>214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242</v>
      </c>
      <c r="MX303" s="2" t="s">
        <v>199</v>
      </c>
      <c r="MY303" s="2" t="s">
        <v>202</v>
      </c>
      <c r="MZ303" s="2" t="s">
        <v>202</v>
      </c>
      <c r="NA303" s="2" t="s">
        <v>214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212</v>
      </c>
      <c r="NJ303" s="2" t="s">
        <v>250</v>
      </c>
      <c r="NK303" s="2" t="s">
        <v>1540</v>
      </c>
      <c r="NL303" s="2" t="s">
        <v>1075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253</v>
      </c>
      <c r="OH303" s="2" t="s">
        <v>199</v>
      </c>
      <c r="OI303" s="2" t="s">
        <v>202</v>
      </c>
      <c r="OJ303" s="2" t="s">
        <v>202</v>
      </c>
      <c r="OK303" s="2" t="s">
        <v>214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199</v>
      </c>
      <c r="OU303" s="2" t="s">
        <v>2824</v>
      </c>
      <c r="OV303" s="2" t="s">
        <v>202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242</v>
      </c>
      <c r="PF303" s="2" t="s">
        <v>199</v>
      </c>
      <c r="PG303" s="2" t="s">
        <v>202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231</v>
      </c>
      <c r="PR303" s="2" t="s">
        <v>235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231</v>
      </c>
      <c r="QP303" s="2" t="s">
        <v>235</v>
      </c>
      <c r="QQ303" s="2" t="s">
        <v>202</v>
      </c>
      <c r="QR303" s="2" t="s">
        <v>202</v>
      </c>
      <c r="QS303" s="2" t="s">
        <v>214</v>
      </c>
      <c r="QT303" s="2" t="s">
        <v>202</v>
      </c>
      <c r="QU303" s="4">
        <v>659</v>
      </c>
      <c r="QV303" s="4"/>
      <c r="QW303" s="4"/>
      <c r="QX303" s="4"/>
      <c r="QY303" s="4">
        <v>31</v>
      </c>
      <c r="QZ303" s="4"/>
      <c r="RA303" s="4"/>
      <c r="RB303" s="4">
        <v>2</v>
      </c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>
        <v>270</v>
      </c>
      <c r="RP303" s="4"/>
      <c r="RQ303" s="4"/>
      <c r="RR303" s="4"/>
      <c r="RS303" s="4"/>
      <c r="RT303" s="4"/>
      <c r="RU303" s="4"/>
      <c r="RV303" s="4"/>
      <c r="RW303" s="4"/>
      <c r="RX303" s="4">
        <v>310</v>
      </c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>
        <v>220</v>
      </c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</row>
    <row r="304">
      <c r="A304" s="2" t="s">
        <v>3028</v>
      </c>
      <c r="B304" s="2" t="s">
        <v>191</v>
      </c>
      <c r="C304" s="2" t="s">
        <v>2795</v>
      </c>
      <c r="D304" s="2" t="s">
        <v>2308</v>
      </c>
      <c r="E304" s="2" t="s">
        <v>2481</v>
      </c>
      <c r="F304" s="2" t="s">
        <v>3013</v>
      </c>
      <c r="G304" s="2" t="s">
        <v>3013</v>
      </c>
      <c r="H304" s="2" t="s">
        <v>3013</v>
      </c>
      <c r="I304" s="2" t="s">
        <v>2987</v>
      </c>
      <c r="J304" s="2" t="s">
        <v>256</v>
      </c>
      <c r="K304" s="2" t="s">
        <v>2959</v>
      </c>
      <c r="L304" s="3">
        <v>63.7</v>
      </c>
      <c r="M304" s="3">
        <v>66.88</v>
      </c>
      <c r="N304" s="3">
        <v>129.99</v>
      </c>
      <c r="O304" s="2" t="s">
        <v>199</v>
      </c>
      <c r="P304" s="2" t="s">
        <v>200</v>
      </c>
      <c r="Q304" s="2" t="s">
        <v>201</v>
      </c>
      <c r="R304" s="2" t="s">
        <v>202</v>
      </c>
      <c r="S304" s="2" t="s">
        <v>3014</v>
      </c>
      <c r="T304" s="2" t="s">
        <v>204</v>
      </c>
      <c r="U304" s="2" t="s">
        <v>205</v>
      </c>
      <c r="V304" s="2" t="s">
        <v>2989</v>
      </c>
      <c r="W304" s="2" t="s">
        <v>2838</v>
      </c>
      <c r="X304" s="2" t="s">
        <v>2990</v>
      </c>
      <c r="Y304" s="2" t="s">
        <v>2336</v>
      </c>
      <c r="Z304" s="4">
        <v>913</v>
      </c>
      <c r="AA304" s="4">
        <f>=ROUNDDOWN(39.695652173913,0)</f>
      </c>
      <c r="AB304" s="5">
        <v>23</v>
      </c>
      <c r="AC304" s="2" t="s">
        <v>2559</v>
      </c>
      <c r="AD304" s="4">
        <v>230</v>
      </c>
      <c r="AE304" s="4">
        <v>540</v>
      </c>
      <c r="AF304" s="6">
        <v>69</v>
      </c>
      <c r="AG304" s="6">
        <v>52</v>
      </c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10</v>
      </c>
      <c r="AQ304" s="8">
        <v>696.1</v>
      </c>
      <c r="AR304" s="4"/>
      <c r="AS304" s="8"/>
      <c r="AT304" s="7"/>
      <c r="AU304" s="7"/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0.2046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10</v>
      </c>
      <c r="BK304" s="8">
        <v>696.1</v>
      </c>
      <c r="BL304" s="2" t="s">
        <v>3029</v>
      </c>
      <c r="BM304" s="7">
        <v>1</v>
      </c>
      <c r="BN304" s="7">
        <v>1</v>
      </c>
      <c r="BO304" s="4">
        <v>6</v>
      </c>
      <c r="BP304" s="8">
        <v>427.26</v>
      </c>
      <c r="BQ304" s="4"/>
      <c r="BR304" s="8"/>
      <c r="BS304" s="7"/>
      <c r="BT304" s="7"/>
      <c r="BU304" s="2" t="s">
        <v>212</v>
      </c>
      <c r="BV304" s="2" t="s">
        <v>199</v>
      </c>
      <c r="BW304" s="2" t="s">
        <v>202</v>
      </c>
      <c r="BX304" s="2" t="s">
        <v>892</v>
      </c>
      <c r="BY304" s="2" t="s">
        <v>214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212</v>
      </c>
      <c r="CH304" s="2" t="s">
        <v>199</v>
      </c>
      <c r="CI304" s="2" t="s">
        <v>3023</v>
      </c>
      <c r="CJ304" s="2" t="s">
        <v>3030</v>
      </c>
      <c r="CK304" s="2" t="s">
        <v>214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212</v>
      </c>
      <c r="CT304" s="2" t="s">
        <v>199</v>
      </c>
      <c r="CU304" s="2" t="s">
        <v>216</v>
      </c>
      <c r="CV304" s="2" t="s">
        <v>2084</v>
      </c>
      <c r="CW304" s="2" t="s">
        <v>214</v>
      </c>
      <c r="CX304" s="2" t="s">
        <v>202</v>
      </c>
      <c r="CY304" s="4">
        <v>3</v>
      </c>
      <c r="CZ304" s="8">
        <v>201.96</v>
      </c>
      <c r="DA304" s="4"/>
      <c r="DB304" s="8"/>
      <c r="DC304" s="7"/>
      <c r="DD304" s="7"/>
      <c r="DE304" s="2" t="s">
        <v>212</v>
      </c>
      <c r="DF304" s="2" t="s">
        <v>199</v>
      </c>
      <c r="DG304" s="2" t="s">
        <v>838</v>
      </c>
      <c r="DH304" s="2" t="s">
        <v>2927</v>
      </c>
      <c r="DI304" s="2" t="s">
        <v>214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199</v>
      </c>
      <c r="DS304" s="2" t="s">
        <v>1481</v>
      </c>
      <c r="DT304" s="2" t="s">
        <v>317</v>
      </c>
      <c r="DU304" s="2" t="s">
        <v>214</v>
      </c>
      <c r="DV304" s="2" t="s">
        <v>202</v>
      </c>
      <c r="DW304" s="4">
        <v>1</v>
      </c>
      <c r="DX304" s="8">
        <v>66.88</v>
      </c>
      <c r="DY304" s="4"/>
      <c r="DZ304" s="8"/>
      <c r="EA304" s="7"/>
      <c r="EB304" s="7"/>
      <c r="EC304" s="2" t="s">
        <v>212</v>
      </c>
      <c r="ED304" s="2" t="s">
        <v>199</v>
      </c>
      <c r="EE304" s="2" t="s">
        <v>1984</v>
      </c>
      <c r="EF304" s="2" t="s">
        <v>992</v>
      </c>
      <c r="EG304" s="2" t="s">
        <v>214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212</v>
      </c>
      <c r="EP304" s="2" t="s">
        <v>199</v>
      </c>
      <c r="EQ304" s="2" t="s">
        <v>2675</v>
      </c>
      <c r="ER304" s="2" t="s">
        <v>3031</v>
      </c>
      <c r="ES304" s="2" t="s">
        <v>214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199</v>
      </c>
      <c r="FC304" s="2" t="s">
        <v>1283</v>
      </c>
      <c r="FD304" s="2" t="s">
        <v>1169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199</v>
      </c>
      <c r="FO304" s="2" t="s">
        <v>1073</v>
      </c>
      <c r="FP304" s="2" t="s">
        <v>1966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253</v>
      </c>
      <c r="FZ304" s="2" t="s">
        <v>199</v>
      </c>
      <c r="GA304" s="2" t="s">
        <v>202</v>
      </c>
      <c r="GB304" s="2" t="s">
        <v>202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199</v>
      </c>
      <c r="GM304" s="2" t="s">
        <v>2976</v>
      </c>
      <c r="GN304" s="2" t="s">
        <v>202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1055</v>
      </c>
      <c r="GX304" s="2" t="s">
        <v>235</v>
      </c>
      <c r="GY304" s="2" t="s">
        <v>3027</v>
      </c>
      <c r="GZ304" s="2" t="s">
        <v>2143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212</v>
      </c>
      <c r="HJ304" s="2" t="s">
        <v>199</v>
      </c>
      <c r="HK304" s="2" t="s">
        <v>1275</v>
      </c>
      <c r="HL304" s="2" t="s">
        <v>1978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242</v>
      </c>
      <c r="HV304" s="2" t="s">
        <v>199</v>
      </c>
      <c r="HW304" s="2" t="s">
        <v>202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212</v>
      </c>
      <c r="IH304" s="2" t="s">
        <v>199</v>
      </c>
      <c r="II304" s="2" t="s">
        <v>368</v>
      </c>
      <c r="IJ304" s="2" t="s">
        <v>3032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212</v>
      </c>
      <c r="IT304" s="2" t="s">
        <v>199</v>
      </c>
      <c r="IU304" s="2" t="s">
        <v>2991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212</v>
      </c>
      <c r="JF304" s="2" t="s">
        <v>199</v>
      </c>
      <c r="JG304" s="2" t="s">
        <v>898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231</v>
      </c>
      <c r="JR304" s="2" t="s">
        <v>199</v>
      </c>
      <c r="JS304" s="2" t="s">
        <v>202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212</v>
      </c>
      <c r="KD304" s="2" t="s">
        <v>199</v>
      </c>
      <c r="KE304" s="2" t="s">
        <v>1907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212</v>
      </c>
      <c r="KP304" s="2" t="s">
        <v>235</v>
      </c>
      <c r="KQ304" s="2" t="s">
        <v>541</v>
      </c>
      <c r="KR304" s="2" t="s">
        <v>337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404</v>
      </c>
      <c r="LB304" s="2" t="s">
        <v>199</v>
      </c>
      <c r="LC304" s="2" t="s">
        <v>202</v>
      </c>
      <c r="LD304" s="2" t="s">
        <v>202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253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247</v>
      </c>
      <c r="MB304" s="2" t="s">
        <v>3033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253</v>
      </c>
      <c r="ML304" s="2" t="s">
        <v>199</v>
      </c>
      <c r="MM304" s="2" t="s">
        <v>202</v>
      </c>
      <c r="MN304" s="2" t="s">
        <v>202</v>
      </c>
      <c r="MO304" s="2" t="s">
        <v>214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242</v>
      </c>
      <c r="MX304" s="2" t="s">
        <v>199</v>
      </c>
      <c r="MY304" s="2" t="s">
        <v>202</v>
      </c>
      <c r="MZ304" s="2" t="s">
        <v>202</v>
      </c>
      <c r="NA304" s="2" t="s">
        <v>214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212</v>
      </c>
      <c r="NJ304" s="2" t="s">
        <v>250</v>
      </c>
      <c r="NK304" s="2" t="s">
        <v>1540</v>
      </c>
      <c r="NL304" s="2" t="s">
        <v>3034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253</v>
      </c>
      <c r="OH304" s="2" t="s">
        <v>199</v>
      </c>
      <c r="OI304" s="2" t="s">
        <v>202</v>
      </c>
      <c r="OJ304" s="2" t="s">
        <v>202</v>
      </c>
      <c r="OK304" s="2" t="s">
        <v>214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199</v>
      </c>
      <c r="OU304" s="2" t="s">
        <v>2824</v>
      </c>
      <c r="OV304" s="2" t="s">
        <v>202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242</v>
      </c>
      <c r="PF304" s="2" t="s">
        <v>199</v>
      </c>
      <c r="PG304" s="2" t="s">
        <v>202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231</v>
      </c>
      <c r="PR304" s="2" t="s">
        <v>235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231</v>
      </c>
      <c r="QP304" s="2" t="s">
        <v>235</v>
      </c>
      <c r="QQ304" s="2" t="s">
        <v>202</v>
      </c>
      <c r="QR304" s="2" t="s">
        <v>202</v>
      </c>
      <c r="QS304" s="2" t="s">
        <v>214</v>
      </c>
      <c r="QT304" s="2" t="s">
        <v>202</v>
      </c>
      <c r="QU304" s="4">
        <v>745</v>
      </c>
      <c r="QV304" s="4"/>
      <c r="QW304" s="4"/>
      <c r="QX304" s="4"/>
      <c r="QY304" s="4">
        <v>167</v>
      </c>
      <c r="QZ304" s="4"/>
      <c r="RA304" s="4"/>
      <c r="RB304" s="4">
        <v>1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>
        <v>230</v>
      </c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>
        <v>207</v>
      </c>
      <c r="SL304" s="4"/>
      <c r="SM304" s="4"/>
      <c r="SN304" s="4"/>
      <c r="SO304" s="4"/>
      <c r="SP304" s="4"/>
      <c r="SQ304" s="4"/>
      <c r="SR304" s="4">
        <v>103</v>
      </c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3035</v>
      </c>
      <c r="B305" s="2" t="s">
        <v>191</v>
      </c>
      <c r="C305" s="2" t="s">
        <v>2795</v>
      </c>
      <c r="D305" s="2" t="s">
        <v>2308</v>
      </c>
      <c r="E305" s="2" t="s">
        <v>2481</v>
      </c>
      <c r="F305" s="2" t="s">
        <v>3036</v>
      </c>
      <c r="G305" s="2" t="s">
        <v>3036</v>
      </c>
      <c r="H305" s="2" t="s">
        <v>3036</v>
      </c>
      <c r="I305" s="2" t="s">
        <v>3037</v>
      </c>
      <c r="J305" s="2" t="s">
        <v>197</v>
      </c>
      <c r="K305" s="2" t="s">
        <v>1308</v>
      </c>
      <c r="L305" s="3">
        <v>52.38</v>
      </c>
      <c r="M305" s="3">
        <v>55</v>
      </c>
      <c r="N305" s="3">
        <v>109.99</v>
      </c>
      <c r="O305" s="2" t="s">
        <v>199</v>
      </c>
      <c r="P305" s="2" t="s">
        <v>490</v>
      </c>
      <c r="Q305" s="2" t="s">
        <v>201</v>
      </c>
      <c r="R305" s="2" t="s">
        <v>202</v>
      </c>
      <c r="S305" s="2" t="s">
        <v>3038</v>
      </c>
      <c r="T305" s="2" t="s">
        <v>204</v>
      </c>
      <c r="U305" s="2" t="s">
        <v>205</v>
      </c>
      <c r="V305" s="2" t="s">
        <v>429</v>
      </c>
      <c r="W305" s="2" t="s">
        <v>2838</v>
      </c>
      <c r="X305" s="2" t="s">
        <v>2897</v>
      </c>
      <c r="Y305" s="2" t="s">
        <v>2388</v>
      </c>
      <c r="Z305" s="4">
        <v>219</v>
      </c>
      <c r="AA305" s="4">
        <f>=ROUNDDOWN(18.25,0)</f>
      </c>
      <c r="AB305" s="5">
        <v>12</v>
      </c>
      <c r="AC305" s="2" t="s">
        <v>493</v>
      </c>
      <c r="AD305" s="4">
        <v>140</v>
      </c>
      <c r="AE305" s="4">
        <v>280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14</v>
      </c>
      <c r="AQ305" s="8">
        <v>833.11</v>
      </c>
      <c r="AR305" s="4">
        <v>4</v>
      </c>
      <c r="AS305" s="8">
        <v>235.98</v>
      </c>
      <c r="AT305" s="7">
        <v>2.5</v>
      </c>
      <c r="AU305" s="7">
        <v>2.5304</v>
      </c>
      <c r="AV305" s="4">
        <v>29</v>
      </c>
      <c r="AW305" s="8">
        <v>1821.22</v>
      </c>
      <c r="AX305" s="4">
        <v>18</v>
      </c>
      <c r="AY305" s="8">
        <v>1166.12</v>
      </c>
      <c r="AZ305" s="7">
        <v>0.6111</v>
      </c>
      <c r="BA305" s="7">
        <v>0.5618</v>
      </c>
      <c r="BB305" s="7">
        <v>0.4574</v>
      </c>
      <c r="BC305" s="4">
        <v>44</v>
      </c>
      <c r="BD305" s="8">
        <v>2752.44</v>
      </c>
      <c r="BE305" s="4">
        <v>27</v>
      </c>
      <c r="BF305" s="8">
        <v>1729.93</v>
      </c>
      <c r="BG305" s="7">
        <v>0.6296</v>
      </c>
      <c r="BH305" s="7">
        <v>0.5911</v>
      </c>
      <c r="BI305" s="7">
        <v>0.6617</v>
      </c>
      <c r="BJ305" s="4">
        <v>14</v>
      </c>
      <c r="BK305" s="8">
        <v>833.11</v>
      </c>
      <c r="BL305" s="2" t="s">
        <v>3039</v>
      </c>
      <c r="BM305" s="7">
        <v>1</v>
      </c>
      <c r="BN305" s="7">
        <v>1</v>
      </c>
      <c r="BO305" s="4">
        <v>9</v>
      </c>
      <c r="BP305" s="8">
        <v>542.16</v>
      </c>
      <c r="BQ305" s="4">
        <v>2</v>
      </c>
      <c r="BR305" s="8">
        <v>120.48</v>
      </c>
      <c r="BS305" s="7">
        <v>3.5</v>
      </c>
      <c r="BT305" s="7">
        <v>3.5</v>
      </c>
      <c r="BU305" s="2" t="s">
        <v>212</v>
      </c>
      <c r="BV305" s="2" t="s">
        <v>199</v>
      </c>
      <c r="BW305" s="2" t="s">
        <v>202</v>
      </c>
      <c r="BX305" s="2" t="s">
        <v>534</v>
      </c>
      <c r="BY305" s="2" t="s">
        <v>214</v>
      </c>
      <c r="BZ305" s="2" t="s">
        <v>202</v>
      </c>
      <c r="CA305" s="4"/>
      <c r="CB305" s="8"/>
      <c r="CC305" s="4">
        <v>1</v>
      </c>
      <c r="CD305" s="8">
        <v>60.5</v>
      </c>
      <c r="CE305" s="7">
        <v>-1</v>
      </c>
      <c r="CF305" s="7">
        <v>-1</v>
      </c>
      <c r="CG305" s="2" t="s">
        <v>212</v>
      </c>
      <c r="CH305" s="2" t="s">
        <v>250</v>
      </c>
      <c r="CI305" s="2" t="s">
        <v>2468</v>
      </c>
      <c r="CJ305" s="2" t="s">
        <v>1683</v>
      </c>
      <c r="CK305" s="2" t="s">
        <v>214</v>
      </c>
      <c r="CL305" s="2" t="s">
        <v>202</v>
      </c>
      <c r="CM305" s="4">
        <v>3</v>
      </c>
      <c r="CN305" s="8">
        <v>178.2</v>
      </c>
      <c r="CO305" s="4"/>
      <c r="CP305" s="8"/>
      <c r="CQ305" s="7"/>
      <c r="CR305" s="7"/>
      <c r="CS305" s="2" t="s">
        <v>212</v>
      </c>
      <c r="CT305" s="2" t="s">
        <v>199</v>
      </c>
      <c r="CU305" s="2" t="s">
        <v>2383</v>
      </c>
      <c r="CV305" s="2" t="s">
        <v>1489</v>
      </c>
      <c r="CW305" s="2" t="s">
        <v>214</v>
      </c>
      <c r="CX305" s="2" t="s">
        <v>202</v>
      </c>
      <c r="CY305" s="4"/>
      <c r="CZ305" s="8"/>
      <c r="DA305" s="4">
        <v>1</v>
      </c>
      <c r="DB305" s="8">
        <v>55</v>
      </c>
      <c r="DC305" s="7">
        <v>-1</v>
      </c>
      <c r="DD305" s="7">
        <v>-1</v>
      </c>
      <c r="DE305" s="2" t="s">
        <v>212</v>
      </c>
      <c r="DF305" s="2" t="s">
        <v>199</v>
      </c>
      <c r="DG305" s="2" t="s">
        <v>968</v>
      </c>
      <c r="DH305" s="2" t="s">
        <v>1235</v>
      </c>
      <c r="DI305" s="2" t="s">
        <v>214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212</v>
      </c>
      <c r="DR305" s="2" t="s">
        <v>199</v>
      </c>
      <c r="DS305" s="2" t="s">
        <v>522</v>
      </c>
      <c r="DT305" s="2" t="s">
        <v>1773</v>
      </c>
      <c r="DU305" s="2" t="s">
        <v>214</v>
      </c>
      <c r="DV305" s="2" t="s">
        <v>202</v>
      </c>
      <c r="DW305" s="4">
        <v>1</v>
      </c>
      <c r="DX305" s="8">
        <v>55</v>
      </c>
      <c r="DY305" s="4"/>
      <c r="DZ305" s="8"/>
      <c r="EA305" s="7"/>
      <c r="EB305" s="7"/>
      <c r="EC305" s="2" t="s">
        <v>212</v>
      </c>
      <c r="ED305" s="2" t="s">
        <v>199</v>
      </c>
      <c r="EE305" s="2" t="s">
        <v>751</v>
      </c>
      <c r="EF305" s="2" t="s">
        <v>1247</v>
      </c>
      <c r="EG305" s="2" t="s">
        <v>214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199</v>
      </c>
      <c r="EQ305" s="2" t="s">
        <v>1256</v>
      </c>
      <c r="ER305" s="2" t="s">
        <v>990</v>
      </c>
      <c r="ES305" s="2" t="s">
        <v>214</v>
      </c>
      <c r="ET305" s="2" t="s">
        <v>202</v>
      </c>
      <c r="EU305" s="4">
        <v>1</v>
      </c>
      <c r="EV305" s="8">
        <v>57.75</v>
      </c>
      <c r="EW305" s="4"/>
      <c r="EX305" s="8"/>
      <c r="EY305" s="7"/>
      <c r="EZ305" s="7"/>
      <c r="FA305" s="2" t="s">
        <v>212</v>
      </c>
      <c r="FB305" s="2" t="s">
        <v>199</v>
      </c>
      <c r="FC305" s="2" t="s">
        <v>645</v>
      </c>
      <c r="FD305" s="2" t="s">
        <v>1876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199</v>
      </c>
      <c r="FO305" s="2" t="s">
        <v>363</v>
      </c>
      <c r="FP305" s="2" t="s">
        <v>3040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253</v>
      </c>
      <c r="FZ305" s="2" t="s">
        <v>199</v>
      </c>
      <c r="GA305" s="2" t="s">
        <v>202</v>
      </c>
      <c r="GB305" s="2" t="s">
        <v>202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212</v>
      </c>
      <c r="GL305" s="2" t="s">
        <v>199</v>
      </c>
      <c r="GM305" s="2" t="s">
        <v>2976</v>
      </c>
      <c r="GN305" s="2" t="s">
        <v>202</v>
      </c>
      <c r="GO305" s="2" t="s">
        <v>214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253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212</v>
      </c>
      <c r="HJ305" s="2" t="s">
        <v>199</v>
      </c>
      <c r="HK305" s="2" t="s">
        <v>2388</v>
      </c>
      <c r="HL305" s="2" t="s">
        <v>1165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242</v>
      </c>
      <c r="HV305" s="2" t="s">
        <v>199</v>
      </c>
      <c r="HW305" s="2" t="s">
        <v>202</v>
      </c>
      <c r="HX305" s="2" t="s">
        <v>202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212</v>
      </c>
      <c r="IH305" s="2" t="s">
        <v>199</v>
      </c>
      <c r="II305" s="2" t="s">
        <v>3041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212</v>
      </c>
      <c r="IT305" s="2" t="s">
        <v>199</v>
      </c>
      <c r="IU305" s="2" t="s">
        <v>957</v>
      </c>
      <c r="IV305" s="2" t="s">
        <v>202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212</v>
      </c>
      <c r="JF305" s="2" t="s">
        <v>199</v>
      </c>
      <c r="JG305" s="2" t="s">
        <v>2409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231</v>
      </c>
      <c r="JR305" s="2" t="s">
        <v>199</v>
      </c>
      <c r="JS305" s="2" t="s">
        <v>202</v>
      </c>
      <c r="JT305" s="2" t="s">
        <v>202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212</v>
      </c>
      <c r="KD305" s="2" t="s">
        <v>199</v>
      </c>
      <c r="KE305" s="2" t="s">
        <v>1907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212</v>
      </c>
      <c r="KP305" s="2" t="s">
        <v>235</v>
      </c>
      <c r="KQ305" s="2" t="s">
        <v>541</v>
      </c>
      <c r="KR305" s="2" t="s">
        <v>3042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235</v>
      </c>
      <c r="LC305" s="2" t="s">
        <v>408</v>
      </c>
      <c r="LD305" s="2" t="s">
        <v>202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253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231</v>
      </c>
      <c r="LZ305" s="2" t="s">
        <v>199</v>
      </c>
      <c r="MA305" s="2" t="s">
        <v>202</v>
      </c>
      <c r="MB305" s="2" t="s">
        <v>202</v>
      </c>
      <c r="MC305" s="2" t="s">
        <v>214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253</v>
      </c>
      <c r="ML305" s="2" t="s">
        <v>199</v>
      </c>
      <c r="MM305" s="2" t="s">
        <v>202</v>
      </c>
      <c r="MN305" s="2" t="s">
        <v>202</v>
      </c>
      <c r="MO305" s="2" t="s">
        <v>214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242</v>
      </c>
      <c r="MX305" s="2" t="s">
        <v>199</v>
      </c>
      <c r="MY305" s="2" t="s">
        <v>202</v>
      </c>
      <c r="MZ305" s="2" t="s">
        <v>202</v>
      </c>
      <c r="NA305" s="2" t="s">
        <v>214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212</v>
      </c>
      <c r="NJ305" s="2" t="s">
        <v>250</v>
      </c>
      <c r="NK305" s="2" t="s">
        <v>1159</v>
      </c>
      <c r="NL305" s="2" t="s">
        <v>954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242</v>
      </c>
      <c r="NV305" s="2" t="s">
        <v>199</v>
      </c>
      <c r="NW305" s="2" t="s">
        <v>202</v>
      </c>
      <c r="NX305" s="2" t="s">
        <v>202</v>
      </c>
      <c r="NY305" s="2" t="s">
        <v>214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253</v>
      </c>
      <c r="OH305" s="2" t="s">
        <v>199</v>
      </c>
      <c r="OI305" s="2" t="s">
        <v>202</v>
      </c>
      <c r="OJ305" s="2" t="s">
        <v>202</v>
      </c>
      <c r="OK305" s="2" t="s">
        <v>214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212</v>
      </c>
      <c r="OT305" s="2" t="s">
        <v>199</v>
      </c>
      <c r="OU305" s="2" t="s">
        <v>2824</v>
      </c>
      <c r="OV305" s="2" t="s">
        <v>202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253</v>
      </c>
      <c r="PR305" s="2" t="s">
        <v>235</v>
      </c>
      <c r="PS305" s="2" t="s">
        <v>202</v>
      </c>
      <c r="PT305" s="2" t="s">
        <v>202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253</v>
      </c>
      <c r="QP305" s="2" t="s">
        <v>235</v>
      </c>
      <c r="QQ305" s="2" t="s">
        <v>202</v>
      </c>
      <c r="QR305" s="2" t="s">
        <v>202</v>
      </c>
      <c r="QS305" s="2" t="s">
        <v>214</v>
      </c>
      <c r="QT305" s="2" t="s">
        <v>202</v>
      </c>
      <c r="QU305" s="4">
        <v>219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>
        <v>140</v>
      </c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>
        <v>140</v>
      </c>
      <c r="TG305" s="4"/>
      <c r="TH305" s="4"/>
      <c r="TI305" s="4"/>
      <c r="TJ305" s="4"/>
      <c r="TK305" s="4"/>
      <c r="TL305" s="4"/>
      <c r="TM305" s="4"/>
    </row>
    <row r="306">
      <c r="A306" s="2" t="s">
        <v>3043</v>
      </c>
      <c r="B306" s="2" t="s">
        <v>191</v>
      </c>
      <c r="C306" s="2" t="s">
        <v>2795</v>
      </c>
      <c r="D306" s="2" t="s">
        <v>2308</v>
      </c>
      <c r="E306" s="2" t="s">
        <v>2481</v>
      </c>
      <c r="F306" s="2" t="s">
        <v>3036</v>
      </c>
      <c r="G306" s="2" t="s">
        <v>3036</v>
      </c>
      <c r="H306" s="2" t="s">
        <v>3036</v>
      </c>
      <c r="I306" s="2" t="s">
        <v>3037</v>
      </c>
      <c r="J306" s="2" t="s">
        <v>256</v>
      </c>
      <c r="K306" s="2" t="s">
        <v>1308</v>
      </c>
      <c r="L306" s="3">
        <v>59.42</v>
      </c>
      <c r="M306" s="3">
        <v>62.39</v>
      </c>
      <c r="N306" s="3">
        <v>129.99</v>
      </c>
      <c r="O306" s="2" t="s">
        <v>199</v>
      </c>
      <c r="P306" s="2" t="s">
        <v>490</v>
      </c>
      <c r="Q306" s="2" t="s">
        <v>201</v>
      </c>
      <c r="R306" s="2" t="s">
        <v>202</v>
      </c>
      <c r="S306" s="2" t="s">
        <v>3038</v>
      </c>
      <c r="T306" s="2" t="s">
        <v>204</v>
      </c>
      <c r="U306" s="2" t="s">
        <v>205</v>
      </c>
      <c r="V306" s="2" t="s">
        <v>429</v>
      </c>
      <c r="W306" s="2" t="s">
        <v>2838</v>
      </c>
      <c r="X306" s="2" t="s">
        <v>2897</v>
      </c>
      <c r="Y306" s="2" t="s">
        <v>2388</v>
      </c>
      <c r="Z306" s="4">
        <v>444</v>
      </c>
      <c r="AA306" s="4">
        <f>=ROUNDDOWN(29.6,0)</f>
      </c>
      <c r="AB306" s="5">
        <v>15</v>
      </c>
      <c r="AC306" s="2" t="s">
        <v>493</v>
      </c>
      <c r="AD306" s="4">
        <v>200</v>
      </c>
      <c r="AE306" s="4">
        <v>400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15</v>
      </c>
      <c r="AQ306" s="8">
        <v>988.11</v>
      </c>
      <c r="AR306" s="4">
        <v>14</v>
      </c>
      <c r="AS306" s="8">
        <v>930.14</v>
      </c>
      <c r="AT306" s="7">
        <v>0.0714</v>
      </c>
      <c r="AU306" s="7">
        <v>0.0623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0.5426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15</v>
      </c>
      <c r="BK306" s="8">
        <v>988.11</v>
      </c>
      <c r="BL306" s="2" t="s">
        <v>3044</v>
      </c>
      <c r="BM306" s="7">
        <v>1</v>
      </c>
      <c r="BN306" s="7">
        <v>1</v>
      </c>
      <c r="BO306" s="4">
        <v>13</v>
      </c>
      <c r="BP306" s="8">
        <v>888.29</v>
      </c>
      <c r="BQ306" s="4">
        <v>3</v>
      </c>
      <c r="BR306" s="8">
        <v>204.99</v>
      </c>
      <c r="BS306" s="7">
        <v>3.3333</v>
      </c>
      <c r="BT306" s="7">
        <v>3.3333</v>
      </c>
      <c r="BU306" s="2" t="s">
        <v>212</v>
      </c>
      <c r="BV306" s="2" t="s">
        <v>199</v>
      </c>
      <c r="BW306" s="2" t="s">
        <v>202</v>
      </c>
      <c r="BX306" s="2" t="s">
        <v>534</v>
      </c>
      <c r="BY306" s="2" t="s">
        <v>214</v>
      </c>
      <c r="BZ306" s="2" t="s">
        <v>202</v>
      </c>
      <c r="CA306" s="4"/>
      <c r="CB306" s="8"/>
      <c r="CC306" s="4">
        <v>2</v>
      </c>
      <c r="CD306" s="8">
        <v>137.26</v>
      </c>
      <c r="CE306" s="7">
        <v>-1</v>
      </c>
      <c r="CF306" s="7">
        <v>-1</v>
      </c>
      <c r="CG306" s="2" t="s">
        <v>212</v>
      </c>
      <c r="CH306" s="2" t="s">
        <v>250</v>
      </c>
      <c r="CI306" s="2" t="s">
        <v>2468</v>
      </c>
      <c r="CJ306" s="2" t="s">
        <v>1423</v>
      </c>
      <c r="CK306" s="2" t="s">
        <v>214</v>
      </c>
      <c r="CL306" s="2" t="s">
        <v>202</v>
      </c>
      <c r="CM306" s="4"/>
      <c r="CN306" s="8"/>
      <c r="CO306" s="4">
        <v>1</v>
      </c>
      <c r="CP306" s="8">
        <v>67.38</v>
      </c>
      <c r="CQ306" s="7">
        <v>-1</v>
      </c>
      <c r="CR306" s="7">
        <v>-1</v>
      </c>
      <c r="CS306" s="2" t="s">
        <v>212</v>
      </c>
      <c r="CT306" s="2" t="s">
        <v>199</v>
      </c>
      <c r="CU306" s="2" t="s">
        <v>2383</v>
      </c>
      <c r="CV306" s="2" t="s">
        <v>1302</v>
      </c>
      <c r="CW306" s="2" t="s">
        <v>214</v>
      </c>
      <c r="CX306" s="2" t="s">
        <v>202</v>
      </c>
      <c r="CY306" s="4">
        <v>2</v>
      </c>
      <c r="CZ306" s="8">
        <v>99.82</v>
      </c>
      <c r="DA306" s="4"/>
      <c r="DB306" s="8"/>
      <c r="DC306" s="7"/>
      <c r="DD306" s="7"/>
      <c r="DE306" s="2" t="s">
        <v>212</v>
      </c>
      <c r="DF306" s="2" t="s">
        <v>199</v>
      </c>
      <c r="DG306" s="2" t="s">
        <v>968</v>
      </c>
      <c r="DH306" s="2" t="s">
        <v>1124</v>
      </c>
      <c r="DI306" s="2" t="s">
        <v>214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522</v>
      </c>
      <c r="DT306" s="2" t="s">
        <v>945</v>
      </c>
      <c r="DU306" s="2" t="s">
        <v>214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212</v>
      </c>
      <c r="ED306" s="2" t="s">
        <v>199</v>
      </c>
      <c r="EE306" s="2" t="s">
        <v>751</v>
      </c>
      <c r="EF306" s="2" t="s">
        <v>3045</v>
      </c>
      <c r="EG306" s="2" t="s">
        <v>214</v>
      </c>
      <c r="EH306" s="2" t="s">
        <v>202</v>
      </c>
      <c r="EI306" s="4"/>
      <c r="EJ306" s="8"/>
      <c r="EK306" s="4">
        <v>3</v>
      </c>
      <c r="EL306" s="8">
        <v>196.08</v>
      </c>
      <c r="EM306" s="7">
        <v>-1</v>
      </c>
      <c r="EN306" s="7">
        <v>-1</v>
      </c>
      <c r="EO306" s="2" t="s">
        <v>212</v>
      </c>
      <c r="EP306" s="2" t="s">
        <v>199</v>
      </c>
      <c r="EQ306" s="2" t="s">
        <v>1256</v>
      </c>
      <c r="ER306" s="2" t="s">
        <v>752</v>
      </c>
      <c r="ES306" s="2" t="s">
        <v>214</v>
      </c>
      <c r="ET306" s="2" t="s">
        <v>202</v>
      </c>
      <c r="EU306" s="4"/>
      <c r="EV306" s="8"/>
      <c r="EW306" s="4">
        <v>2</v>
      </c>
      <c r="EX306" s="8">
        <v>131.02</v>
      </c>
      <c r="EY306" s="7">
        <v>-1</v>
      </c>
      <c r="EZ306" s="7">
        <v>-1</v>
      </c>
      <c r="FA306" s="2" t="s">
        <v>212</v>
      </c>
      <c r="FB306" s="2" t="s">
        <v>199</v>
      </c>
      <c r="FC306" s="2" t="s">
        <v>645</v>
      </c>
      <c r="FD306" s="2" t="s">
        <v>2045</v>
      </c>
      <c r="FE306" s="2" t="s">
        <v>214</v>
      </c>
      <c r="FF306" s="2" t="s">
        <v>202</v>
      </c>
      <c r="FG306" s="4"/>
      <c r="FH306" s="8"/>
      <c r="FI306" s="4">
        <v>2</v>
      </c>
      <c r="FJ306" s="8">
        <v>131.02</v>
      </c>
      <c r="FK306" s="7">
        <v>-1</v>
      </c>
      <c r="FL306" s="7">
        <v>-1</v>
      </c>
      <c r="FM306" s="2" t="s">
        <v>212</v>
      </c>
      <c r="FN306" s="2" t="s">
        <v>199</v>
      </c>
      <c r="FO306" s="2" t="s">
        <v>363</v>
      </c>
      <c r="FP306" s="2" t="s">
        <v>3046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253</v>
      </c>
      <c r="FZ306" s="2" t="s">
        <v>199</v>
      </c>
      <c r="GA306" s="2" t="s">
        <v>202</v>
      </c>
      <c r="GB306" s="2" t="s">
        <v>202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212</v>
      </c>
      <c r="GL306" s="2" t="s">
        <v>199</v>
      </c>
      <c r="GM306" s="2" t="s">
        <v>2976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253</v>
      </c>
      <c r="GX306" s="2" t="s">
        <v>199</v>
      </c>
      <c r="GY306" s="2" t="s">
        <v>202</v>
      </c>
      <c r="GZ306" s="2" t="s">
        <v>202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2388</v>
      </c>
      <c r="HL306" s="2" t="s">
        <v>3047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242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212</v>
      </c>
      <c r="IH306" s="2" t="s">
        <v>199</v>
      </c>
      <c r="II306" s="2" t="s">
        <v>2992</v>
      </c>
      <c r="IJ306" s="2" t="s">
        <v>910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212</v>
      </c>
      <c r="IT306" s="2" t="s">
        <v>199</v>
      </c>
      <c r="IU306" s="2" t="s">
        <v>957</v>
      </c>
      <c r="IV306" s="2" t="s">
        <v>202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212</v>
      </c>
      <c r="JF306" s="2" t="s">
        <v>199</v>
      </c>
      <c r="JG306" s="2" t="s">
        <v>372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231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212</v>
      </c>
      <c r="KD306" s="2" t="s">
        <v>199</v>
      </c>
      <c r="KE306" s="2" t="s">
        <v>2992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>
        <v>1</v>
      </c>
      <c r="KL306" s="8">
        <v>62.39</v>
      </c>
      <c r="KM306" s="7">
        <v>-1</v>
      </c>
      <c r="KN306" s="7">
        <v>-1</v>
      </c>
      <c r="KO306" s="2" t="s">
        <v>212</v>
      </c>
      <c r="KP306" s="2" t="s">
        <v>235</v>
      </c>
      <c r="KQ306" s="2" t="s">
        <v>541</v>
      </c>
      <c r="KR306" s="2" t="s">
        <v>2535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235</v>
      </c>
      <c r="LC306" s="2" t="s">
        <v>408</v>
      </c>
      <c r="LD306" s="2" t="s">
        <v>202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253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231</v>
      </c>
      <c r="LZ306" s="2" t="s">
        <v>199</v>
      </c>
      <c r="MA306" s="2" t="s">
        <v>202</v>
      </c>
      <c r="MB306" s="2" t="s">
        <v>202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253</v>
      </c>
      <c r="ML306" s="2" t="s">
        <v>199</v>
      </c>
      <c r="MM306" s="2" t="s">
        <v>202</v>
      </c>
      <c r="MN306" s="2" t="s">
        <v>202</v>
      </c>
      <c r="MO306" s="2" t="s">
        <v>214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242</v>
      </c>
      <c r="MX306" s="2" t="s">
        <v>199</v>
      </c>
      <c r="MY306" s="2" t="s">
        <v>202</v>
      </c>
      <c r="MZ306" s="2" t="s">
        <v>202</v>
      </c>
      <c r="NA306" s="2" t="s">
        <v>214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212</v>
      </c>
      <c r="NJ306" s="2" t="s">
        <v>250</v>
      </c>
      <c r="NK306" s="2" t="s">
        <v>1159</v>
      </c>
      <c r="NL306" s="2" t="s">
        <v>1489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242</v>
      </c>
      <c r="NV306" s="2" t="s">
        <v>199</v>
      </c>
      <c r="NW306" s="2" t="s">
        <v>202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253</v>
      </c>
      <c r="OH306" s="2" t="s">
        <v>199</v>
      </c>
      <c r="OI306" s="2" t="s">
        <v>202</v>
      </c>
      <c r="OJ306" s="2" t="s">
        <v>202</v>
      </c>
      <c r="OK306" s="2" t="s">
        <v>214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199</v>
      </c>
      <c r="OU306" s="2" t="s">
        <v>2824</v>
      </c>
      <c r="OV306" s="2" t="s">
        <v>202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202</v>
      </c>
      <c r="PF306" s="2" t="s">
        <v>202</v>
      </c>
      <c r="PG306" s="2" t="s">
        <v>202</v>
      </c>
      <c r="PH306" s="2" t="s">
        <v>202</v>
      </c>
      <c r="PI306" s="2" t="s">
        <v>202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253</v>
      </c>
      <c r="PR306" s="2" t="s">
        <v>235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253</v>
      </c>
      <c r="QP306" s="2" t="s">
        <v>235</v>
      </c>
      <c r="QQ306" s="2" t="s">
        <v>202</v>
      </c>
      <c r="QR306" s="2" t="s">
        <v>202</v>
      </c>
      <c r="QS306" s="2" t="s">
        <v>214</v>
      </c>
      <c r="QT306" s="2" t="s">
        <v>202</v>
      </c>
      <c r="QU306" s="4">
        <v>444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>
        <v>200</v>
      </c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>
        <v>200</v>
      </c>
      <c r="TG306" s="4"/>
      <c r="TH306" s="4"/>
      <c r="TI306" s="4"/>
      <c r="TJ306" s="4"/>
      <c r="TK306" s="4"/>
      <c r="TL306" s="4"/>
      <c r="TM306" s="4"/>
    </row>
    <row r="307">
      <c r="A307" s="2" t="s">
        <v>3048</v>
      </c>
      <c r="B307" s="2" t="s">
        <v>191</v>
      </c>
      <c r="C307" s="2" t="s">
        <v>2795</v>
      </c>
      <c r="D307" s="2" t="s">
        <v>2308</v>
      </c>
      <c r="E307" s="2" t="s">
        <v>2481</v>
      </c>
      <c r="F307" s="2" t="s">
        <v>3036</v>
      </c>
      <c r="G307" s="2" t="s">
        <v>3036</v>
      </c>
      <c r="H307" s="2" t="s">
        <v>3036</v>
      </c>
      <c r="I307" s="2" t="s">
        <v>3037</v>
      </c>
      <c r="J307" s="2" t="s">
        <v>197</v>
      </c>
      <c r="K307" s="2" t="s">
        <v>2912</v>
      </c>
      <c r="L307" s="3">
        <v>52.38</v>
      </c>
      <c r="M307" s="3">
        <v>55</v>
      </c>
      <c r="N307" s="3">
        <v>109.99</v>
      </c>
      <c r="O307" s="2" t="s">
        <v>199</v>
      </c>
      <c r="P307" s="2" t="s">
        <v>490</v>
      </c>
      <c r="Q307" s="2" t="s">
        <v>201</v>
      </c>
      <c r="R307" s="2" t="s">
        <v>202</v>
      </c>
      <c r="S307" s="2" t="s">
        <v>3049</v>
      </c>
      <c r="T307" s="2" t="s">
        <v>204</v>
      </c>
      <c r="U307" s="2" t="s">
        <v>205</v>
      </c>
      <c r="V307" s="2" t="s">
        <v>429</v>
      </c>
      <c r="W307" s="2" t="s">
        <v>2838</v>
      </c>
      <c r="X307" s="2" t="s">
        <v>2897</v>
      </c>
      <c r="Y307" s="2" t="s">
        <v>790</v>
      </c>
      <c r="Z307" s="4">
        <v>33</v>
      </c>
      <c r="AA307" s="4">
        <f>=ROUNDDOWN(3.66666666666667,0)</f>
      </c>
      <c r="AB307" s="5">
        <v>9</v>
      </c>
      <c r="AC307" s="2" t="s">
        <v>3050</v>
      </c>
      <c r="AD307" s="4">
        <v>130</v>
      </c>
      <c r="AE307" s="4">
        <v>410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9</v>
      </c>
      <c r="AQ307" s="8">
        <v>527.83</v>
      </c>
      <c r="AR307" s="4">
        <v>4</v>
      </c>
      <c r="AS307" s="8">
        <v>234.04</v>
      </c>
      <c r="AT307" s="7">
        <v>1.25</v>
      </c>
      <c r="AU307" s="7">
        <v>1.2553</v>
      </c>
      <c r="AV307" s="4">
        <v>15</v>
      </c>
      <c r="AW307" s="8">
        <v>931.22</v>
      </c>
      <c r="AX307" s="4">
        <v>9</v>
      </c>
      <c r="AY307" s="8">
        <v>563.81</v>
      </c>
      <c r="AZ307" s="7">
        <v>0.6667</v>
      </c>
      <c r="BA307" s="7">
        <v>0.6517</v>
      </c>
      <c r="BB307" s="7">
        <v>0.5668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>
        <v>0.3383</v>
      </c>
      <c r="BJ307" s="4">
        <v>9</v>
      </c>
      <c r="BK307" s="8">
        <v>527.83</v>
      </c>
      <c r="BL307" s="2" t="s">
        <v>3051</v>
      </c>
      <c r="BM307" s="7">
        <v>1</v>
      </c>
      <c r="BN307" s="7">
        <v>1</v>
      </c>
      <c r="BO307" s="4">
        <v>5</v>
      </c>
      <c r="BP307" s="8">
        <v>301.2</v>
      </c>
      <c r="BQ307" s="4"/>
      <c r="BR307" s="8"/>
      <c r="BS307" s="7"/>
      <c r="BT307" s="7"/>
      <c r="BU307" s="2" t="s">
        <v>212</v>
      </c>
      <c r="BV307" s="2" t="s">
        <v>199</v>
      </c>
      <c r="BW307" s="2" t="s">
        <v>202</v>
      </c>
      <c r="BX307" s="2" t="s">
        <v>1907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250</v>
      </c>
      <c r="CI307" s="2" t="s">
        <v>785</v>
      </c>
      <c r="CJ307" s="2" t="s">
        <v>891</v>
      </c>
      <c r="CK307" s="2" t="s">
        <v>214</v>
      </c>
      <c r="CL307" s="2" t="s">
        <v>202</v>
      </c>
      <c r="CM307" s="4">
        <v>1</v>
      </c>
      <c r="CN307" s="8">
        <v>59.4</v>
      </c>
      <c r="CO307" s="4">
        <v>2</v>
      </c>
      <c r="CP307" s="8">
        <v>118.8</v>
      </c>
      <c r="CQ307" s="7">
        <v>-0.5</v>
      </c>
      <c r="CR307" s="7">
        <v>-0.5</v>
      </c>
      <c r="CS307" s="2" t="s">
        <v>212</v>
      </c>
      <c r="CT307" s="2" t="s">
        <v>199</v>
      </c>
      <c r="CU307" s="2" t="s">
        <v>3052</v>
      </c>
      <c r="CV307" s="2" t="s">
        <v>408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1784</v>
      </c>
      <c r="DH307" s="2" t="s">
        <v>408</v>
      </c>
      <c r="DI307" s="2" t="s">
        <v>214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212</v>
      </c>
      <c r="DR307" s="2" t="s">
        <v>199</v>
      </c>
      <c r="DS307" s="2" t="s">
        <v>3053</v>
      </c>
      <c r="DT307" s="2" t="s">
        <v>1158</v>
      </c>
      <c r="DU307" s="2" t="s">
        <v>214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199</v>
      </c>
      <c r="EE307" s="2" t="s">
        <v>790</v>
      </c>
      <c r="EF307" s="2" t="s">
        <v>3054</v>
      </c>
      <c r="EG307" s="2" t="s">
        <v>214</v>
      </c>
      <c r="EH307" s="2" t="s">
        <v>202</v>
      </c>
      <c r="EI307" s="4">
        <v>2</v>
      </c>
      <c r="EJ307" s="8">
        <v>109.48</v>
      </c>
      <c r="EK307" s="4">
        <v>2</v>
      </c>
      <c r="EL307" s="8">
        <v>115.24</v>
      </c>
      <c r="EM307" s="7"/>
      <c r="EN307" s="7">
        <v>-0.05</v>
      </c>
      <c r="EO307" s="2" t="s">
        <v>212</v>
      </c>
      <c r="EP307" s="2" t="s">
        <v>199</v>
      </c>
      <c r="EQ307" s="2" t="s">
        <v>3053</v>
      </c>
      <c r="ER307" s="2" t="s">
        <v>3055</v>
      </c>
      <c r="ES307" s="2" t="s">
        <v>214</v>
      </c>
      <c r="ET307" s="2" t="s">
        <v>202</v>
      </c>
      <c r="EU307" s="4">
        <v>1</v>
      </c>
      <c r="EV307" s="8">
        <v>57.75</v>
      </c>
      <c r="EW307" s="4"/>
      <c r="EX307" s="8"/>
      <c r="EY307" s="7"/>
      <c r="EZ307" s="7"/>
      <c r="FA307" s="2" t="s">
        <v>212</v>
      </c>
      <c r="FB307" s="2" t="s">
        <v>199</v>
      </c>
      <c r="FC307" s="2" t="s">
        <v>3056</v>
      </c>
      <c r="FD307" s="2" t="s">
        <v>476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199</v>
      </c>
      <c r="FO307" s="2" t="s">
        <v>363</v>
      </c>
      <c r="FP307" s="2" t="s">
        <v>1787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253</v>
      </c>
      <c r="FZ307" s="2" t="s">
        <v>199</v>
      </c>
      <c r="GA307" s="2" t="s">
        <v>202</v>
      </c>
      <c r="GB307" s="2" t="s">
        <v>202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199</v>
      </c>
      <c r="GM307" s="2" t="s">
        <v>2976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253</v>
      </c>
      <c r="GX307" s="2" t="s">
        <v>199</v>
      </c>
      <c r="GY307" s="2" t="s">
        <v>202</v>
      </c>
      <c r="GZ307" s="2" t="s">
        <v>202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790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242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253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212</v>
      </c>
      <c r="IT307" s="2" t="s">
        <v>199</v>
      </c>
      <c r="IU307" s="2" t="s">
        <v>3057</v>
      </c>
      <c r="IV307" s="2" t="s">
        <v>202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253</v>
      </c>
      <c r="JF307" s="2" t="s">
        <v>199</v>
      </c>
      <c r="JG307" s="2" t="s">
        <v>202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231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212</v>
      </c>
      <c r="KD307" s="2" t="s">
        <v>199</v>
      </c>
      <c r="KE307" s="2" t="s">
        <v>1907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212</v>
      </c>
      <c r="KP307" s="2" t="s">
        <v>235</v>
      </c>
      <c r="KQ307" s="2" t="s">
        <v>3058</v>
      </c>
      <c r="KR307" s="2" t="s">
        <v>805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212</v>
      </c>
      <c r="LB307" s="2" t="s">
        <v>235</v>
      </c>
      <c r="LC307" s="2" t="s">
        <v>408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253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231</v>
      </c>
      <c r="LZ307" s="2" t="s">
        <v>199</v>
      </c>
      <c r="MA307" s="2" t="s">
        <v>202</v>
      </c>
      <c r="MB307" s="2" t="s">
        <v>202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253</v>
      </c>
      <c r="ML307" s="2" t="s">
        <v>199</v>
      </c>
      <c r="MM307" s="2" t="s">
        <v>202</v>
      </c>
      <c r="MN307" s="2" t="s">
        <v>202</v>
      </c>
      <c r="MO307" s="2" t="s">
        <v>214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242</v>
      </c>
      <c r="MX307" s="2" t="s">
        <v>199</v>
      </c>
      <c r="MY307" s="2" t="s">
        <v>202</v>
      </c>
      <c r="MZ307" s="2" t="s">
        <v>202</v>
      </c>
      <c r="NA307" s="2" t="s">
        <v>214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231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242</v>
      </c>
      <c r="NV307" s="2" t="s">
        <v>199</v>
      </c>
      <c r="NW307" s="2" t="s">
        <v>202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253</v>
      </c>
      <c r="OH307" s="2" t="s">
        <v>199</v>
      </c>
      <c r="OI307" s="2" t="s">
        <v>202</v>
      </c>
      <c r="OJ307" s="2" t="s">
        <v>202</v>
      </c>
      <c r="OK307" s="2" t="s">
        <v>214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199</v>
      </c>
      <c r="OU307" s="2" t="s">
        <v>2824</v>
      </c>
      <c r="OV307" s="2" t="s">
        <v>202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253</v>
      </c>
      <c r="QD307" s="2" t="s">
        <v>199</v>
      </c>
      <c r="QE307" s="2" t="s">
        <v>202</v>
      </c>
      <c r="QF307" s="2" t="s">
        <v>202</v>
      </c>
      <c r="QG307" s="2" t="s">
        <v>214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202</v>
      </c>
      <c r="QP307" s="2" t="s">
        <v>202</v>
      </c>
      <c r="QQ307" s="2" t="s">
        <v>202</v>
      </c>
      <c r="QR307" s="2" t="s">
        <v>202</v>
      </c>
      <c r="QS307" s="2" t="s">
        <v>202</v>
      </c>
      <c r="QT307" s="2" t="s">
        <v>202</v>
      </c>
      <c r="QU307" s="4">
        <v>33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130</v>
      </c>
      <c r="RT307" s="4"/>
      <c r="RU307" s="4"/>
      <c r="RV307" s="4">
        <v>170</v>
      </c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>
        <v>110</v>
      </c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</row>
    <row r="308">
      <c r="A308" s="2" t="s">
        <v>3059</v>
      </c>
      <c r="B308" s="2" t="s">
        <v>191</v>
      </c>
      <c r="C308" s="2" t="s">
        <v>2795</v>
      </c>
      <c r="D308" s="2" t="s">
        <v>2308</v>
      </c>
      <c r="E308" s="2" t="s">
        <v>2481</v>
      </c>
      <c r="F308" s="2" t="s">
        <v>3036</v>
      </c>
      <c r="G308" s="2" t="s">
        <v>3036</v>
      </c>
      <c r="H308" s="2" t="s">
        <v>3036</v>
      </c>
      <c r="I308" s="2" t="s">
        <v>3037</v>
      </c>
      <c r="J308" s="2" t="s">
        <v>256</v>
      </c>
      <c r="K308" s="2" t="s">
        <v>2912</v>
      </c>
      <c r="L308" s="3">
        <v>59.42</v>
      </c>
      <c r="M308" s="3">
        <v>62.39</v>
      </c>
      <c r="N308" s="3">
        <v>129.99</v>
      </c>
      <c r="O308" s="2" t="s">
        <v>199</v>
      </c>
      <c r="P308" s="2" t="s">
        <v>490</v>
      </c>
      <c r="Q308" s="2" t="s">
        <v>201</v>
      </c>
      <c r="R308" s="2" t="s">
        <v>202</v>
      </c>
      <c r="S308" s="2" t="s">
        <v>3049</v>
      </c>
      <c r="T308" s="2" t="s">
        <v>204</v>
      </c>
      <c r="U308" s="2" t="s">
        <v>205</v>
      </c>
      <c r="V308" s="2" t="s">
        <v>429</v>
      </c>
      <c r="W308" s="2" t="s">
        <v>2838</v>
      </c>
      <c r="X308" s="2" t="s">
        <v>2897</v>
      </c>
      <c r="Y308" s="2" t="s">
        <v>790</v>
      </c>
      <c r="Z308" s="4">
        <v>247</v>
      </c>
      <c r="AA308" s="4">
        <f>=ROUNDDOWN(17.6428571428571,0)</f>
      </c>
      <c r="AB308" s="5">
        <v>14</v>
      </c>
      <c r="AC308" s="2" t="s">
        <v>3050</v>
      </c>
      <c r="AD308" s="4">
        <v>100</v>
      </c>
      <c r="AE308" s="4">
        <v>390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6</v>
      </c>
      <c r="AQ308" s="8">
        <v>403.39</v>
      </c>
      <c r="AR308" s="4">
        <v>5</v>
      </c>
      <c r="AS308" s="8">
        <v>329.77</v>
      </c>
      <c r="AT308" s="7">
        <v>0.2</v>
      </c>
      <c r="AU308" s="7">
        <v>0.2232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0.4332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6</v>
      </c>
      <c r="BK308" s="8">
        <v>403.39</v>
      </c>
      <c r="BL308" s="2" t="s">
        <v>3060</v>
      </c>
      <c r="BM308" s="7">
        <v>1</v>
      </c>
      <c r="BN308" s="7">
        <v>1</v>
      </c>
      <c r="BO308" s="4">
        <v>3</v>
      </c>
      <c r="BP308" s="8">
        <v>204.99</v>
      </c>
      <c r="BQ308" s="4">
        <v>3</v>
      </c>
      <c r="BR308" s="8">
        <v>204.99</v>
      </c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1907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212</v>
      </c>
      <c r="CH308" s="2" t="s">
        <v>250</v>
      </c>
      <c r="CI308" s="2" t="s">
        <v>785</v>
      </c>
      <c r="CJ308" s="2" t="s">
        <v>2991</v>
      </c>
      <c r="CK308" s="2" t="s">
        <v>214</v>
      </c>
      <c r="CL308" s="2" t="s">
        <v>202</v>
      </c>
      <c r="CM308" s="4">
        <v>1</v>
      </c>
      <c r="CN308" s="8">
        <v>67.38</v>
      </c>
      <c r="CO308" s="4"/>
      <c r="CP308" s="8"/>
      <c r="CQ308" s="7"/>
      <c r="CR308" s="7"/>
      <c r="CS308" s="2" t="s">
        <v>212</v>
      </c>
      <c r="CT308" s="2" t="s">
        <v>199</v>
      </c>
      <c r="CU308" s="2" t="s">
        <v>3052</v>
      </c>
      <c r="CV308" s="2" t="s">
        <v>3061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212</v>
      </c>
      <c r="DF308" s="2" t="s">
        <v>199</v>
      </c>
      <c r="DG308" s="2" t="s">
        <v>1784</v>
      </c>
      <c r="DH308" s="2" t="s">
        <v>363</v>
      </c>
      <c r="DI308" s="2" t="s">
        <v>214</v>
      </c>
      <c r="DJ308" s="2" t="s">
        <v>202</v>
      </c>
      <c r="DK308" s="4"/>
      <c r="DL308" s="8"/>
      <c r="DM308" s="4"/>
      <c r="DN308" s="8"/>
      <c r="DO308" s="7"/>
      <c r="DP308" s="7"/>
      <c r="DQ308" s="2" t="s">
        <v>212</v>
      </c>
      <c r="DR308" s="2" t="s">
        <v>199</v>
      </c>
      <c r="DS308" s="2" t="s">
        <v>3053</v>
      </c>
      <c r="DT308" s="2" t="s">
        <v>2011</v>
      </c>
      <c r="DU308" s="2" t="s">
        <v>214</v>
      </c>
      <c r="DV308" s="2" t="s">
        <v>202</v>
      </c>
      <c r="DW308" s="4"/>
      <c r="DX308" s="8"/>
      <c r="DY308" s="4">
        <v>1</v>
      </c>
      <c r="DZ308" s="8">
        <v>62.39</v>
      </c>
      <c r="EA308" s="7">
        <v>-1</v>
      </c>
      <c r="EB308" s="7">
        <v>-1</v>
      </c>
      <c r="EC308" s="2" t="s">
        <v>212</v>
      </c>
      <c r="ED308" s="2" t="s">
        <v>199</v>
      </c>
      <c r="EE308" s="2" t="s">
        <v>790</v>
      </c>
      <c r="EF308" s="2" t="s">
        <v>3062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3053</v>
      </c>
      <c r="ER308" s="2" t="s">
        <v>3055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3056</v>
      </c>
      <c r="FD308" s="2" t="s">
        <v>837</v>
      </c>
      <c r="FE308" s="2" t="s">
        <v>214</v>
      </c>
      <c r="FF308" s="2" t="s">
        <v>202</v>
      </c>
      <c r="FG308" s="4">
        <v>2</v>
      </c>
      <c r="FH308" s="8">
        <v>131.02</v>
      </c>
      <c r="FI308" s="4"/>
      <c r="FJ308" s="8"/>
      <c r="FK308" s="7"/>
      <c r="FL308" s="7"/>
      <c r="FM308" s="2" t="s">
        <v>212</v>
      </c>
      <c r="FN308" s="2" t="s">
        <v>199</v>
      </c>
      <c r="FO308" s="2" t="s">
        <v>363</v>
      </c>
      <c r="FP308" s="2" t="s">
        <v>3063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253</v>
      </c>
      <c r="FZ308" s="2" t="s">
        <v>199</v>
      </c>
      <c r="GA308" s="2" t="s">
        <v>202</v>
      </c>
      <c r="GB308" s="2" t="s">
        <v>202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212</v>
      </c>
      <c r="GL308" s="2" t="s">
        <v>199</v>
      </c>
      <c r="GM308" s="2" t="s">
        <v>2976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253</v>
      </c>
      <c r="GX308" s="2" t="s">
        <v>199</v>
      </c>
      <c r="GY308" s="2" t="s">
        <v>202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212</v>
      </c>
      <c r="HJ308" s="2" t="s">
        <v>199</v>
      </c>
      <c r="HK308" s="2" t="s">
        <v>790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242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253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212</v>
      </c>
      <c r="IT308" s="2" t="s">
        <v>199</v>
      </c>
      <c r="IU308" s="2" t="s">
        <v>3057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253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231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212</v>
      </c>
      <c r="KD308" s="2" t="s">
        <v>199</v>
      </c>
      <c r="KE308" s="2" t="s">
        <v>3064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>
        <v>1</v>
      </c>
      <c r="KL308" s="8">
        <v>62.39</v>
      </c>
      <c r="KM308" s="7">
        <v>-1</v>
      </c>
      <c r="KN308" s="7">
        <v>-1</v>
      </c>
      <c r="KO308" s="2" t="s">
        <v>212</v>
      </c>
      <c r="KP308" s="2" t="s">
        <v>235</v>
      </c>
      <c r="KQ308" s="2" t="s">
        <v>3058</v>
      </c>
      <c r="KR308" s="2" t="s">
        <v>1249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235</v>
      </c>
      <c r="LC308" s="2" t="s">
        <v>408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253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231</v>
      </c>
      <c r="LZ308" s="2" t="s">
        <v>199</v>
      </c>
      <c r="MA308" s="2" t="s">
        <v>202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253</v>
      </c>
      <c r="ML308" s="2" t="s">
        <v>199</v>
      </c>
      <c r="MM308" s="2" t="s">
        <v>202</v>
      </c>
      <c r="MN308" s="2" t="s">
        <v>202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242</v>
      </c>
      <c r="MX308" s="2" t="s">
        <v>199</v>
      </c>
      <c r="MY308" s="2" t="s">
        <v>202</v>
      </c>
      <c r="MZ308" s="2" t="s">
        <v>202</v>
      </c>
      <c r="NA308" s="2" t="s">
        <v>214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231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242</v>
      </c>
      <c r="NV308" s="2" t="s">
        <v>199</v>
      </c>
      <c r="NW308" s="2" t="s">
        <v>202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253</v>
      </c>
      <c r="OH308" s="2" t="s">
        <v>199</v>
      </c>
      <c r="OI308" s="2" t="s">
        <v>202</v>
      </c>
      <c r="OJ308" s="2" t="s">
        <v>202</v>
      </c>
      <c r="OK308" s="2" t="s">
        <v>214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199</v>
      </c>
      <c r="OU308" s="2" t="s">
        <v>3064</v>
      </c>
      <c r="OV308" s="2" t="s">
        <v>202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202</v>
      </c>
      <c r="PF308" s="2" t="s">
        <v>202</v>
      </c>
      <c r="PG308" s="2" t="s">
        <v>202</v>
      </c>
      <c r="PH308" s="2" t="s">
        <v>202</v>
      </c>
      <c r="PI308" s="2" t="s">
        <v>202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202</v>
      </c>
      <c r="PR308" s="2" t="s">
        <v>202</v>
      </c>
      <c r="PS308" s="2" t="s">
        <v>202</v>
      </c>
      <c r="PT308" s="2" t="s">
        <v>202</v>
      </c>
      <c r="PU308" s="2" t="s">
        <v>202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253</v>
      </c>
      <c r="QD308" s="2" t="s">
        <v>199</v>
      </c>
      <c r="QE308" s="2" t="s">
        <v>202</v>
      </c>
      <c r="QF308" s="2" t="s">
        <v>202</v>
      </c>
      <c r="QG308" s="2" t="s">
        <v>214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202</v>
      </c>
      <c r="QP308" s="2" t="s">
        <v>202</v>
      </c>
      <c r="QQ308" s="2" t="s">
        <v>202</v>
      </c>
      <c r="QR308" s="2" t="s">
        <v>202</v>
      </c>
      <c r="QS308" s="2" t="s">
        <v>202</v>
      </c>
      <c r="QT308" s="2" t="s">
        <v>202</v>
      </c>
      <c r="QU308" s="4">
        <v>247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>
        <v>100</v>
      </c>
      <c r="RT308" s="4"/>
      <c r="RU308" s="4"/>
      <c r="RV308" s="4">
        <v>100</v>
      </c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>
        <v>190</v>
      </c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</row>
    <row r="309">
      <c r="A309" s="2" t="s">
        <v>3065</v>
      </c>
      <c r="B309" s="2" t="s">
        <v>191</v>
      </c>
      <c r="C309" s="2" t="s">
        <v>2795</v>
      </c>
      <c r="D309" s="2" t="s">
        <v>2308</v>
      </c>
      <c r="E309" s="2" t="s">
        <v>2481</v>
      </c>
      <c r="F309" s="2" t="s">
        <v>3066</v>
      </c>
      <c r="G309" s="2" t="s">
        <v>3066</v>
      </c>
      <c r="H309" s="2" t="s">
        <v>3066</v>
      </c>
      <c r="I309" s="2" t="s">
        <v>3067</v>
      </c>
      <c r="J309" s="2" t="s">
        <v>197</v>
      </c>
      <c r="K309" s="2" t="s">
        <v>869</v>
      </c>
      <c r="L309" s="3">
        <v>49.99</v>
      </c>
      <c r="M309" s="3">
        <v>52.49</v>
      </c>
      <c r="N309" s="3">
        <v>109.99</v>
      </c>
      <c r="O309" s="2" t="s">
        <v>199</v>
      </c>
      <c r="P309" s="2" t="s">
        <v>427</v>
      </c>
      <c r="Q309" s="2" t="s">
        <v>201</v>
      </c>
      <c r="R309" s="2" t="s">
        <v>202</v>
      </c>
      <c r="S309" s="2" t="s">
        <v>3068</v>
      </c>
      <c r="T309" s="2" t="s">
        <v>202</v>
      </c>
      <c r="U309" s="2" t="s">
        <v>202</v>
      </c>
      <c r="V309" s="2" t="s">
        <v>1579</v>
      </c>
      <c r="W309" s="2" t="s">
        <v>2838</v>
      </c>
      <c r="X309" s="2" t="s">
        <v>1618</v>
      </c>
      <c r="Y309" s="2" t="s">
        <v>576</v>
      </c>
      <c r="Z309" s="4">
        <v>124</v>
      </c>
      <c r="AA309" s="4">
        <f>=ROUNDDOWN(8.85714285714286,0)</f>
      </c>
      <c r="AB309" s="5">
        <v>14</v>
      </c>
      <c r="AC309" s="2" t="s">
        <v>1085</v>
      </c>
      <c r="AD309" s="4">
        <v>260</v>
      </c>
      <c r="AE309" s="4">
        <v>490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22</v>
      </c>
      <c r="AQ309" s="8">
        <v>1191.76</v>
      </c>
      <c r="AR309" s="4">
        <v>7</v>
      </c>
      <c r="AS309" s="8">
        <v>381.37</v>
      </c>
      <c r="AT309" s="7">
        <v>2.1429</v>
      </c>
      <c r="AU309" s="7">
        <v>2.1249</v>
      </c>
      <c r="AV309" s="4">
        <v>45</v>
      </c>
      <c r="AW309" s="8">
        <v>2560.38</v>
      </c>
      <c r="AX309" s="4">
        <v>17</v>
      </c>
      <c r="AY309" s="8">
        <v>986.66</v>
      </c>
      <c r="AZ309" s="7">
        <v>1.6471</v>
      </c>
      <c r="BA309" s="7">
        <v>1.595</v>
      </c>
      <c r="BB309" s="7">
        <v>0.4655</v>
      </c>
      <c r="BC309" s="4">
        <v>45</v>
      </c>
      <c r="BD309" s="8">
        <v>2560.38</v>
      </c>
      <c r="BE309" s="4">
        <v>17</v>
      </c>
      <c r="BF309" s="8">
        <v>986.66</v>
      </c>
      <c r="BG309" s="7">
        <v>1.6471</v>
      </c>
      <c r="BH309" s="7">
        <v>1.595</v>
      </c>
      <c r="BI309" s="7">
        <v>1</v>
      </c>
      <c r="BJ309" s="4">
        <v>22</v>
      </c>
      <c r="BK309" s="8">
        <v>1191.76</v>
      </c>
      <c r="BL309" s="2" t="s">
        <v>3069</v>
      </c>
      <c r="BM309" s="7">
        <v>1</v>
      </c>
      <c r="BN309" s="7">
        <v>1</v>
      </c>
      <c r="BO309" s="4">
        <v>16</v>
      </c>
      <c r="BP309" s="8">
        <v>863.36</v>
      </c>
      <c r="BQ309" s="4">
        <v>2</v>
      </c>
      <c r="BR309" s="8">
        <v>107.92</v>
      </c>
      <c r="BS309" s="7">
        <v>7</v>
      </c>
      <c r="BT309" s="7">
        <v>7</v>
      </c>
      <c r="BU309" s="2" t="s">
        <v>212</v>
      </c>
      <c r="BV309" s="2" t="s">
        <v>199</v>
      </c>
      <c r="BW309" s="2" t="s">
        <v>202</v>
      </c>
      <c r="BX309" s="2" t="s">
        <v>2588</v>
      </c>
      <c r="BY309" s="2" t="s">
        <v>214</v>
      </c>
      <c r="BZ309" s="2" t="s">
        <v>202</v>
      </c>
      <c r="CA309" s="4"/>
      <c r="CB309" s="8"/>
      <c r="CC309" s="4">
        <v>1</v>
      </c>
      <c r="CD309" s="8">
        <v>51.99</v>
      </c>
      <c r="CE309" s="7">
        <v>-1</v>
      </c>
      <c r="CF309" s="7">
        <v>-1</v>
      </c>
      <c r="CG309" s="2" t="s">
        <v>212</v>
      </c>
      <c r="CH309" s="2" t="s">
        <v>199</v>
      </c>
      <c r="CI309" s="2" t="s">
        <v>2802</v>
      </c>
      <c r="CJ309" s="2" t="s">
        <v>443</v>
      </c>
      <c r="CK309" s="2" t="s">
        <v>214</v>
      </c>
      <c r="CL309" s="2" t="s">
        <v>202</v>
      </c>
      <c r="CM309" s="4">
        <v>1</v>
      </c>
      <c r="CN309" s="8">
        <v>60.35</v>
      </c>
      <c r="CO309" s="4"/>
      <c r="CP309" s="8"/>
      <c r="CQ309" s="7"/>
      <c r="CR309" s="7"/>
      <c r="CS309" s="2" t="s">
        <v>212</v>
      </c>
      <c r="CT309" s="2" t="s">
        <v>199</v>
      </c>
      <c r="CU309" s="2" t="s">
        <v>216</v>
      </c>
      <c r="CV309" s="2" t="s">
        <v>1916</v>
      </c>
      <c r="CW309" s="2" t="s">
        <v>214</v>
      </c>
      <c r="CX309" s="2" t="s">
        <v>202</v>
      </c>
      <c r="CY309" s="4">
        <v>3</v>
      </c>
      <c r="CZ309" s="8">
        <v>157.83</v>
      </c>
      <c r="DA309" s="4"/>
      <c r="DB309" s="8"/>
      <c r="DC309" s="7"/>
      <c r="DD309" s="7"/>
      <c r="DE309" s="2" t="s">
        <v>212</v>
      </c>
      <c r="DF309" s="2" t="s">
        <v>199</v>
      </c>
      <c r="DG309" s="2" t="s">
        <v>2905</v>
      </c>
      <c r="DH309" s="2" t="s">
        <v>1622</v>
      </c>
      <c r="DI309" s="2" t="s">
        <v>214</v>
      </c>
      <c r="DJ309" s="2" t="s">
        <v>202</v>
      </c>
      <c r="DK309" s="4"/>
      <c r="DL309" s="8"/>
      <c r="DM309" s="4">
        <v>1</v>
      </c>
      <c r="DN309" s="8">
        <v>56.91</v>
      </c>
      <c r="DO309" s="7">
        <v>-1</v>
      </c>
      <c r="DP309" s="7">
        <v>-1</v>
      </c>
      <c r="DQ309" s="2" t="s">
        <v>212</v>
      </c>
      <c r="DR309" s="2" t="s">
        <v>199</v>
      </c>
      <c r="DS309" s="2" t="s">
        <v>583</v>
      </c>
      <c r="DT309" s="2" t="s">
        <v>1847</v>
      </c>
      <c r="DU309" s="2" t="s">
        <v>214</v>
      </c>
      <c r="DV309" s="2" t="s">
        <v>202</v>
      </c>
      <c r="DW309" s="4"/>
      <c r="DX309" s="8"/>
      <c r="DY309" s="4">
        <v>1</v>
      </c>
      <c r="DZ309" s="8">
        <v>52.49</v>
      </c>
      <c r="EA309" s="7">
        <v>-1</v>
      </c>
      <c r="EB309" s="7">
        <v>-1</v>
      </c>
      <c r="EC309" s="2" t="s">
        <v>212</v>
      </c>
      <c r="ED309" s="2" t="s">
        <v>199</v>
      </c>
      <c r="EE309" s="2" t="s">
        <v>585</v>
      </c>
      <c r="EF309" s="2" t="s">
        <v>3070</v>
      </c>
      <c r="EG309" s="2" t="s">
        <v>214</v>
      </c>
      <c r="EH309" s="2" t="s">
        <v>202</v>
      </c>
      <c r="EI309" s="4"/>
      <c r="EJ309" s="8"/>
      <c r="EK309" s="4">
        <v>1</v>
      </c>
      <c r="EL309" s="8">
        <v>55.37</v>
      </c>
      <c r="EM309" s="7">
        <v>-1</v>
      </c>
      <c r="EN309" s="7">
        <v>-1</v>
      </c>
      <c r="EO309" s="2" t="s">
        <v>212</v>
      </c>
      <c r="EP309" s="2" t="s">
        <v>199</v>
      </c>
      <c r="EQ309" s="2" t="s">
        <v>587</v>
      </c>
      <c r="ER309" s="2" t="s">
        <v>3071</v>
      </c>
      <c r="ES309" s="2" t="s">
        <v>214</v>
      </c>
      <c r="ET309" s="2" t="s">
        <v>202</v>
      </c>
      <c r="EU309" s="4">
        <v>2</v>
      </c>
      <c r="EV309" s="8">
        <v>110.22</v>
      </c>
      <c r="EW309" s="4"/>
      <c r="EX309" s="8"/>
      <c r="EY309" s="7"/>
      <c r="EZ309" s="7"/>
      <c r="FA309" s="2" t="s">
        <v>212</v>
      </c>
      <c r="FB309" s="2" t="s">
        <v>199</v>
      </c>
      <c r="FC309" s="2" t="s">
        <v>1634</v>
      </c>
      <c r="FD309" s="2" t="s">
        <v>3072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296</v>
      </c>
      <c r="FP309" s="2" t="s">
        <v>2551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253</v>
      </c>
      <c r="FZ309" s="2" t="s">
        <v>199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199</v>
      </c>
      <c r="GM309" s="2" t="s">
        <v>979</v>
      </c>
      <c r="GN309" s="2" t="s">
        <v>608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1055</v>
      </c>
      <c r="GX309" s="2" t="s">
        <v>235</v>
      </c>
      <c r="GY309" s="2" t="s">
        <v>1245</v>
      </c>
      <c r="GZ309" s="2" t="s">
        <v>3073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212</v>
      </c>
      <c r="HJ309" s="2" t="s">
        <v>199</v>
      </c>
      <c r="HK309" s="2" t="s">
        <v>585</v>
      </c>
      <c r="HL309" s="2" t="s">
        <v>2332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242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199</v>
      </c>
      <c r="II309" s="2" t="s">
        <v>238</v>
      </c>
      <c r="IJ309" s="2" t="s">
        <v>660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212</v>
      </c>
      <c r="IT309" s="2" t="s">
        <v>199</v>
      </c>
      <c r="IU309" s="2" t="s">
        <v>957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212</v>
      </c>
      <c r="JF309" s="2" t="s">
        <v>199</v>
      </c>
      <c r="JG309" s="2" t="s">
        <v>661</v>
      </c>
      <c r="JH309" s="2" t="s">
        <v>2013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231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212</v>
      </c>
      <c r="KD309" s="2" t="s">
        <v>199</v>
      </c>
      <c r="KE309" s="2" t="s">
        <v>1907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235</v>
      </c>
      <c r="KQ309" s="2" t="s">
        <v>541</v>
      </c>
      <c r="KR309" s="2" t="s">
        <v>3042</v>
      </c>
      <c r="KS309" s="2" t="s">
        <v>214</v>
      </c>
      <c r="KT309" s="2" t="s">
        <v>202</v>
      </c>
      <c r="KU309" s="4"/>
      <c r="KV309" s="8"/>
      <c r="KW309" s="4">
        <v>1</v>
      </c>
      <c r="KX309" s="8">
        <v>56.69</v>
      </c>
      <c r="KY309" s="7">
        <v>-1</v>
      </c>
      <c r="KZ309" s="7">
        <v>-1</v>
      </c>
      <c r="LA309" s="2" t="s">
        <v>212</v>
      </c>
      <c r="LB309" s="2" t="s">
        <v>235</v>
      </c>
      <c r="LC309" s="2" t="s">
        <v>406</v>
      </c>
      <c r="LD309" s="2" t="s">
        <v>745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212</v>
      </c>
      <c r="LN309" s="2" t="s">
        <v>199</v>
      </c>
      <c r="LO309" s="2" t="s">
        <v>597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231</v>
      </c>
      <c r="LZ309" s="2" t="s">
        <v>199</v>
      </c>
      <c r="MA309" s="2" t="s">
        <v>202</v>
      </c>
      <c r="MB309" s="2" t="s">
        <v>202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231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242</v>
      </c>
      <c r="MX309" s="2" t="s">
        <v>199</v>
      </c>
      <c r="MY309" s="2" t="s">
        <v>202</v>
      </c>
      <c r="MZ309" s="2" t="s">
        <v>202</v>
      </c>
      <c r="NA309" s="2" t="s">
        <v>214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212</v>
      </c>
      <c r="NJ309" s="2" t="s">
        <v>250</v>
      </c>
      <c r="NK309" s="2" t="s">
        <v>3007</v>
      </c>
      <c r="NL309" s="2" t="s">
        <v>2254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253</v>
      </c>
      <c r="OH309" s="2" t="s">
        <v>199</v>
      </c>
      <c r="OI309" s="2" t="s">
        <v>202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231</v>
      </c>
      <c r="OT309" s="2" t="s">
        <v>199</v>
      </c>
      <c r="OU309" s="2" t="s">
        <v>202</v>
      </c>
      <c r="OV309" s="2" t="s">
        <v>202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202</v>
      </c>
      <c r="PF309" s="2" t="s">
        <v>202</v>
      </c>
      <c r="PG309" s="2" t="s">
        <v>202</v>
      </c>
      <c r="PH309" s="2" t="s">
        <v>202</v>
      </c>
      <c r="PI309" s="2" t="s">
        <v>202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212</v>
      </c>
      <c r="PR309" s="2" t="s">
        <v>235</v>
      </c>
      <c r="PS309" s="2" t="s">
        <v>1826</v>
      </c>
      <c r="PT309" s="2" t="s">
        <v>2379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235</v>
      </c>
      <c r="QQ309" s="2" t="s">
        <v>319</v>
      </c>
      <c r="QR309" s="2" t="s">
        <v>1033</v>
      </c>
      <c r="QS309" s="2" t="s">
        <v>214</v>
      </c>
      <c r="QT309" s="2" t="s">
        <v>202</v>
      </c>
      <c r="QU309" s="4">
        <v>124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>
        <v>260</v>
      </c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>
        <v>70</v>
      </c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>
        <v>40</v>
      </c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>
        <v>120</v>
      </c>
      <c r="TL309" s="4"/>
      <c r="TM309" s="4"/>
    </row>
    <row r="310">
      <c r="A310" s="2" t="s">
        <v>3074</v>
      </c>
      <c r="B310" s="2" t="s">
        <v>191</v>
      </c>
      <c r="C310" s="2" t="s">
        <v>2795</v>
      </c>
      <c r="D310" s="2" t="s">
        <v>2308</v>
      </c>
      <c r="E310" s="2" t="s">
        <v>2481</v>
      </c>
      <c r="F310" s="2" t="s">
        <v>3066</v>
      </c>
      <c r="G310" s="2" t="s">
        <v>3066</v>
      </c>
      <c r="H310" s="2" t="s">
        <v>3066</v>
      </c>
      <c r="I310" s="2" t="s">
        <v>3067</v>
      </c>
      <c r="J310" s="2" t="s">
        <v>256</v>
      </c>
      <c r="K310" s="2" t="s">
        <v>869</v>
      </c>
      <c r="L310" s="3">
        <v>54.99</v>
      </c>
      <c r="M310" s="3">
        <v>57.74</v>
      </c>
      <c r="N310" s="3">
        <v>119.99</v>
      </c>
      <c r="O310" s="2" t="s">
        <v>199</v>
      </c>
      <c r="P310" s="2" t="s">
        <v>427</v>
      </c>
      <c r="Q310" s="2" t="s">
        <v>201</v>
      </c>
      <c r="R310" s="2" t="s">
        <v>202</v>
      </c>
      <c r="S310" s="2" t="s">
        <v>3068</v>
      </c>
      <c r="T310" s="2" t="s">
        <v>202</v>
      </c>
      <c r="U310" s="2" t="s">
        <v>202</v>
      </c>
      <c r="V310" s="2" t="s">
        <v>1579</v>
      </c>
      <c r="W310" s="2" t="s">
        <v>2838</v>
      </c>
      <c r="X310" s="2" t="s">
        <v>1618</v>
      </c>
      <c r="Y310" s="2" t="s">
        <v>576</v>
      </c>
      <c r="Z310" s="4">
        <v>58</v>
      </c>
      <c r="AA310" s="4">
        <f>=ROUNDDOWN(3.05263157894737,0)</f>
      </c>
      <c r="AB310" s="5">
        <v>19</v>
      </c>
      <c r="AC310" s="2" t="s">
        <v>1085</v>
      </c>
      <c r="AD310" s="4">
        <v>210</v>
      </c>
      <c r="AE310" s="4">
        <v>770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23</v>
      </c>
      <c r="AQ310" s="8">
        <v>1368.62</v>
      </c>
      <c r="AR310" s="4">
        <v>10</v>
      </c>
      <c r="AS310" s="8">
        <v>605.29</v>
      </c>
      <c r="AT310" s="7">
        <v>1.3</v>
      </c>
      <c r="AU310" s="7">
        <v>1.2611</v>
      </c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>
        <v>0.5345</v>
      </c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 t="s">
        <v>202</v>
      </c>
      <c r="BJ310" s="4">
        <v>23</v>
      </c>
      <c r="BK310" s="8">
        <v>1368.62</v>
      </c>
      <c r="BL310" s="2" t="s">
        <v>3075</v>
      </c>
      <c r="BM310" s="7">
        <v>1</v>
      </c>
      <c r="BN310" s="7">
        <v>1</v>
      </c>
      <c r="BO310" s="4">
        <v>19</v>
      </c>
      <c r="BP310" s="8">
        <v>1139.05</v>
      </c>
      <c r="BQ310" s="4">
        <v>5</v>
      </c>
      <c r="BR310" s="8">
        <v>299.75</v>
      </c>
      <c r="BS310" s="7">
        <v>2.8</v>
      </c>
      <c r="BT310" s="7">
        <v>2.8</v>
      </c>
      <c r="BU310" s="2" t="s">
        <v>212</v>
      </c>
      <c r="BV310" s="2" t="s">
        <v>199</v>
      </c>
      <c r="BW310" s="2" t="s">
        <v>202</v>
      </c>
      <c r="BX310" s="2" t="s">
        <v>2588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199</v>
      </c>
      <c r="CI310" s="2" t="s">
        <v>2802</v>
      </c>
      <c r="CJ310" s="2" t="s">
        <v>443</v>
      </c>
      <c r="CK310" s="2" t="s">
        <v>509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216</v>
      </c>
      <c r="CV310" s="2" t="s">
        <v>1916</v>
      </c>
      <c r="CW310" s="2" t="s">
        <v>214</v>
      </c>
      <c r="CX310" s="2" t="s">
        <v>202</v>
      </c>
      <c r="CY310" s="4">
        <v>1</v>
      </c>
      <c r="CZ310" s="8">
        <v>49.68</v>
      </c>
      <c r="DA310" s="4"/>
      <c r="DB310" s="8"/>
      <c r="DC310" s="7"/>
      <c r="DD310" s="7"/>
      <c r="DE310" s="2" t="s">
        <v>212</v>
      </c>
      <c r="DF310" s="2" t="s">
        <v>199</v>
      </c>
      <c r="DG310" s="2" t="s">
        <v>2905</v>
      </c>
      <c r="DH310" s="2" t="s">
        <v>1635</v>
      </c>
      <c r="DI310" s="2" t="s">
        <v>214</v>
      </c>
      <c r="DJ310" s="2" t="s">
        <v>202</v>
      </c>
      <c r="DK310" s="4"/>
      <c r="DL310" s="8"/>
      <c r="DM310" s="4">
        <v>1</v>
      </c>
      <c r="DN310" s="8">
        <v>63.24</v>
      </c>
      <c r="DO310" s="7">
        <v>-1</v>
      </c>
      <c r="DP310" s="7">
        <v>-1</v>
      </c>
      <c r="DQ310" s="2" t="s">
        <v>212</v>
      </c>
      <c r="DR310" s="2" t="s">
        <v>199</v>
      </c>
      <c r="DS310" s="2" t="s">
        <v>583</v>
      </c>
      <c r="DT310" s="2" t="s">
        <v>1636</v>
      </c>
      <c r="DU310" s="2" t="s">
        <v>214</v>
      </c>
      <c r="DV310" s="2" t="s">
        <v>202</v>
      </c>
      <c r="DW310" s="4">
        <v>1</v>
      </c>
      <c r="DX310" s="8">
        <v>57.74</v>
      </c>
      <c r="DY310" s="4">
        <v>1</v>
      </c>
      <c r="DZ310" s="8">
        <v>57.74</v>
      </c>
      <c r="EA310" s="7"/>
      <c r="EB310" s="7"/>
      <c r="EC310" s="2" t="s">
        <v>212</v>
      </c>
      <c r="ED310" s="2" t="s">
        <v>199</v>
      </c>
      <c r="EE310" s="2" t="s">
        <v>585</v>
      </c>
      <c r="EF310" s="2" t="s">
        <v>3011</v>
      </c>
      <c r="EG310" s="2" t="s">
        <v>214</v>
      </c>
      <c r="EH310" s="2" t="s">
        <v>202</v>
      </c>
      <c r="EI310" s="4">
        <v>1</v>
      </c>
      <c r="EJ310" s="8">
        <v>61.52</v>
      </c>
      <c r="EK310" s="4">
        <v>3</v>
      </c>
      <c r="EL310" s="8">
        <v>184.56</v>
      </c>
      <c r="EM310" s="7">
        <v>-0.6667</v>
      </c>
      <c r="EN310" s="7">
        <v>-0.6667</v>
      </c>
      <c r="EO310" s="2" t="s">
        <v>212</v>
      </c>
      <c r="EP310" s="2" t="s">
        <v>199</v>
      </c>
      <c r="EQ310" s="2" t="s">
        <v>587</v>
      </c>
      <c r="ER310" s="2" t="s">
        <v>3071</v>
      </c>
      <c r="ES310" s="2" t="s">
        <v>214</v>
      </c>
      <c r="ET310" s="2" t="s">
        <v>202</v>
      </c>
      <c r="EU310" s="4">
        <v>1</v>
      </c>
      <c r="EV310" s="8">
        <v>60.63</v>
      </c>
      <c r="EW310" s="4"/>
      <c r="EX310" s="8"/>
      <c r="EY310" s="7"/>
      <c r="EZ310" s="7"/>
      <c r="FA310" s="2" t="s">
        <v>212</v>
      </c>
      <c r="FB310" s="2" t="s">
        <v>199</v>
      </c>
      <c r="FC310" s="2" t="s">
        <v>1634</v>
      </c>
      <c r="FD310" s="2" t="s">
        <v>1522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296</v>
      </c>
      <c r="FP310" s="2" t="s">
        <v>471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253</v>
      </c>
      <c r="FZ310" s="2" t="s">
        <v>199</v>
      </c>
      <c r="GA310" s="2" t="s">
        <v>202</v>
      </c>
      <c r="GB310" s="2" t="s">
        <v>202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199</v>
      </c>
      <c r="GM310" s="2" t="s">
        <v>979</v>
      </c>
      <c r="GN310" s="2" t="s">
        <v>1002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1055</v>
      </c>
      <c r="GX310" s="2" t="s">
        <v>235</v>
      </c>
      <c r="GY310" s="2" t="s">
        <v>1245</v>
      </c>
      <c r="GZ310" s="2" t="s">
        <v>3076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212</v>
      </c>
      <c r="HJ310" s="2" t="s">
        <v>199</v>
      </c>
      <c r="HK310" s="2" t="s">
        <v>585</v>
      </c>
      <c r="HL310" s="2" t="s">
        <v>2340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242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199</v>
      </c>
      <c r="II310" s="2" t="s">
        <v>238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212</v>
      </c>
      <c r="IT310" s="2" t="s">
        <v>199</v>
      </c>
      <c r="IU310" s="2" t="s">
        <v>957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212</v>
      </c>
      <c r="JF310" s="2" t="s">
        <v>199</v>
      </c>
      <c r="JG310" s="2" t="s">
        <v>661</v>
      </c>
      <c r="JH310" s="2" t="s">
        <v>3077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231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212</v>
      </c>
      <c r="KD310" s="2" t="s">
        <v>199</v>
      </c>
      <c r="KE310" s="2" t="s">
        <v>2975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235</v>
      </c>
      <c r="KQ310" s="2" t="s">
        <v>541</v>
      </c>
      <c r="KR310" s="2" t="s">
        <v>543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235</v>
      </c>
      <c r="LC310" s="2" t="s">
        <v>406</v>
      </c>
      <c r="LD310" s="2" t="s">
        <v>2448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212</v>
      </c>
      <c r="LN310" s="2" t="s">
        <v>199</v>
      </c>
      <c r="LO310" s="2" t="s">
        <v>597</v>
      </c>
      <c r="LP310" s="2" t="s">
        <v>773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231</v>
      </c>
      <c r="LZ310" s="2" t="s">
        <v>199</v>
      </c>
      <c r="MA310" s="2" t="s">
        <v>202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231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242</v>
      </c>
      <c r="MX310" s="2" t="s">
        <v>199</v>
      </c>
      <c r="MY310" s="2" t="s">
        <v>202</v>
      </c>
      <c r="MZ310" s="2" t="s">
        <v>202</v>
      </c>
      <c r="NA310" s="2" t="s">
        <v>214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212</v>
      </c>
      <c r="NJ310" s="2" t="s">
        <v>250</v>
      </c>
      <c r="NK310" s="2" t="s">
        <v>3007</v>
      </c>
      <c r="NL310" s="2" t="s">
        <v>2254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202</v>
      </c>
      <c r="NV310" s="2" t="s">
        <v>202</v>
      </c>
      <c r="NW310" s="2" t="s">
        <v>202</v>
      </c>
      <c r="NX310" s="2" t="s">
        <v>202</v>
      </c>
      <c r="NY310" s="2" t="s">
        <v>202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253</v>
      </c>
      <c r="OH310" s="2" t="s">
        <v>199</v>
      </c>
      <c r="OI310" s="2" t="s">
        <v>202</v>
      </c>
      <c r="OJ310" s="2" t="s">
        <v>202</v>
      </c>
      <c r="OK310" s="2" t="s">
        <v>214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231</v>
      </c>
      <c r="OT310" s="2" t="s">
        <v>199</v>
      </c>
      <c r="OU310" s="2" t="s">
        <v>202</v>
      </c>
      <c r="OV310" s="2" t="s">
        <v>202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202</v>
      </c>
      <c r="PF310" s="2" t="s">
        <v>202</v>
      </c>
      <c r="PG310" s="2" t="s">
        <v>202</v>
      </c>
      <c r="PH310" s="2" t="s">
        <v>202</v>
      </c>
      <c r="PI310" s="2" t="s">
        <v>202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235</v>
      </c>
      <c r="PS310" s="2" t="s">
        <v>1826</v>
      </c>
      <c r="PT310" s="2" t="s">
        <v>2369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235</v>
      </c>
      <c r="QQ310" s="2" t="s">
        <v>319</v>
      </c>
      <c r="QR310" s="2" t="s">
        <v>1033</v>
      </c>
      <c r="QS310" s="2" t="s">
        <v>214</v>
      </c>
      <c r="QT310" s="2" t="s">
        <v>202</v>
      </c>
      <c r="QU310" s="4">
        <v>58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>
        <v>210</v>
      </c>
      <c r="RL310" s="4"/>
      <c r="RM310" s="4"/>
      <c r="RN310" s="4"/>
      <c r="RO310" s="4"/>
      <c r="RP310" s="4"/>
      <c r="RQ310" s="4"/>
      <c r="RR310" s="4"/>
      <c r="RS310" s="4"/>
      <c r="RT310" s="4"/>
      <c r="RU310" s="4">
        <v>70</v>
      </c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>
        <v>190</v>
      </c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>
        <v>220</v>
      </c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>
        <v>80</v>
      </c>
      <c r="TL310" s="4"/>
      <c r="TM310" s="4"/>
    </row>
    <row r="311">
      <c r="A311" s="2" t="s">
        <v>3078</v>
      </c>
      <c r="B311" s="2" t="s">
        <v>191</v>
      </c>
      <c r="C311" s="2" t="s">
        <v>2795</v>
      </c>
      <c r="D311" s="2" t="s">
        <v>2308</v>
      </c>
      <c r="E311" s="2" t="s">
        <v>2481</v>
      </c>
      <c r="F311" s="2" t="s">
        <v>3079</v>
      </c>
      <c r="G311" s="2" t="s">
        <v>3079</v>
      </c>
      <c r="H311" s="2" t="s">
        <v>3079</v>
      </c>
      <c r="I311" s="2" t="s">
        <v>3080</v>
      </c>
      <c r="J311" s="2" t="s">
        <v>197</v>
      </c>
      <c r="K311" s="2" t="s">
        <v>3081</v>
      </c>
      <c r="L311" s="3">
        <v>52.19</v>
      </c>
      <c r="M311" s="3">
        <v>54.8</v>
      </c>
      <c r="N311" s="3">
        <v>89.99</v>
      </c>
      <c r="O311" s="2" t="s">
        <v>199</v>
      </c>
      <c r="P311" s="2" t="s">
        <v>3082</v>
      </c>
      <c r="Q311" s="2" t="s">
        <v>201</v>
      </c>
      <c r="R311" s="2" t="s">
        <v>16</v>
      </c>
      <c r="S311" s="2" t="s">
        <v>202</v>
      </c>
      <c r="T311" s="2" t="s">
        <v>202</v>
      </c>
      <c r="U311" s="2" t="s">
        <v>205</v>
      </c>
      <c r="V311" s="2" t="s">
        <v>1546</v>
      </c>
      <c r="W311" s="2" t="s">
        <v>202</v>
      </c>
      <c r="X311" s="2" t="s">
        <v>202</v>
      </c>
      <c r="Y311" s="2" t="s">
        <v>3083</v>
      </c>
      <c r="Z311" s="4">
        <v>74</v>
      </c>
      <c r="AA311" s="4">
        <f>=ROUNDDOWN(37,0)</f>
      </c>
      <c r="AB311" s="5">
        <v>2</v>
      </c>
      <c r="AC311" s="2" t="s">
        <v>202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12</v>
      </c>
      <c r="AQ311" s="8">
        <v>626.28</v>
      </c>
      <c r="AR311" s="4">
        <v>5</v>
      </c>
      <c r="AS311" s="8">
        <v>260.95</v>
      </c>
      <c r="AT311" s="7">
        <v>1.4</v>
      </c>
      <c r="AU311" s="7">
        <v>1.4</v>
      </c>
      <c r="AV311" s="4">
        <v>18</v>
      </c>
      <c r="AW311" s="8">
        <v>974.22</v>
      </c>
      <c r="AX311" s="4">
        <v>6</v>
      </c>
      <c r="AY311" s="8">
        <v>318.94</v>
      </c>
      <c r="AZ311" s="7">
        <v>2</v>
      </c>
      <c r="BA311" s="7">
        <v>2.0546</v>
      </c>
      <c r="BB311" s="7">
        <v>0.6429</v>
      </c>
      <c r="BC311" s="4">
        <v>19</v>
      </c>
      <c r="BD311" s="8">
        <v>1026.41</v>
      </c>
      <c r="BE311" s="4">
        <v>9</v>
      </c>
      <c r="BF311" s="8">
        <v>481.31</v>
      </c>
      <c r="BG311" s="7">
        <v>1.1111</v>
      </c>
      <c r="BH311" s="7">
        <v>1.1325</v>
      </c>
      <c r="BI311" s="7">
        <v>0.9492</v>
      </c>
      <c r="BJ311" s="4">
        <v>12</v>
      </c>
      <c r="BK311" s="8">
        <v>626.28</v>
      </c>
      <c r="BL311" s="2" t="s">
        <v>1129</v>
      </c>
      <c r="BM311" s="7">
        <v>1</v>
      </c>
      <c r="BN311" s="7">
        <v>1</v>
      </c>
      <c r="BO311" s="4">
        <v>12</v>
      </c>
      <c r="BP311" s="8">
        <v>626.28</v>
      </c>
      <c r="BQ311" s="4">
        <v>5</v>
      </c>
      <c r="BR311" s="8">
        <v>260.95</v>
      </c>
      <c r="BS311" s="7">
        <v>1.4</v>
      </c>
      <c r="BT311" s="7">
        <v>1.4</v>
      </c>
      <c r="BU311" s="2" t="s">
        <v>212</v>
      </c>
      <c r="BV311" s="2" t="s">
        <v>199</v>
      </c>
      <c r="BW311" s="2" t="s">
        <v>202</v>
      </c>
      <c r="BX311" s="2" t="s">
        <v>202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202</v>
      </c>
      <c r="CH311" s="2" t="s">
        <v>202</v>
      </c>
      <c r="CI311" s="2" t="s">
        <v>202</v>
      </c>
      <c r="CJ311" s="2" t="s">
        <v>202</v>
      </c>
      <c r="CK311" s="2" t="s">
        <v>202</v>
      </c>
      <c r="CL311" s="2" t="s">
        <v>202</v>
      </c>
      <c r="CM311" s="4"/>
      <c r="CN311" s="8"/>
      <c r="CO311" s="4"/>
      <c r="CP311" s="8"/>
      <c r="CQ311" s="7"/>
      <c r="CR311" s="7"/>
      <c r="CS311" s="2" t="s">
        <v>202</v>
      </c>
      <c r="CT311" s="2" t="s">
        <v>202</v>
      </c>
      <c r="CU311" s="2" t="s">
        <v>202</v>
      </c>
      <c r="CV311" s="2" t="s">
        <v>202</v>
      </c>
      <c r="CW311" s="2" t="s">
        <v>202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202</v>
      </c>
      <c r="DF311" s="2" t="s">
        <v>202</v>
      </c>
      <c r="DG311" s="2" t="s">
        <v>202</v>
      </c>
      <c r="DH311" s="2" t="s">
        <v>202</v>
      </c>
      <c r="DI311" s="2" t="s">
        <v>202</v>
      </c>
      <c r="DJ311" s="2" t="s">
        <v>202</v>
      </c>
      <c r="DK311" s="4"/>
      <c r="DL311" s="8"/>
      <c r="DM311" s="4"/>
      <c r="DN311" s="8"/>
      <c r="DO311" s="7"/>
      <c r="DP311" s="7"/>
      <c r="DQ311" s="2" t="s">
        <v>202</v>
      </c>
      <c r="DR311" s="2" t="s">
        <v>202</v>
      </c>
      <c r="DS311" s="2" t="s">
        <v>202</v>
      </c>
      <c r="DT311" s="2" t="s">
        <v>202</v>
      </c>
      <c r="DU311" s="2" t="s">
        <v>202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202</v>
      </c>
      <c r="ED311" s="2" t="s">
        <v>202</v>
      </c>
      <c r="EE311" s="2" t="s">
        <v>202</v>
      </c>
      <c r="EF311" s="2" t="s">
        <v>202</v>
      </c>
      <c r="EG311" s="2" t="s">
        <v>202</v>
      </c>
      <c r="EH311" s="2" t="s">
        <v>202</v>
      </c>
      <c r="EI311" s="4"/>
      <c r="EJ311" s="8"/>
      <c r="EK311" s="4"/>
      <c r="EL311" s="8"/>
      <c r="EM311" s="7"/>
      <c r="EN311" s="7"/>
      <c r="EO311" s="2" t="s">
        <v>202</v>
      </c>
      <c r="EP311" s="2" t="s">
        <v>202</v>
      </c>
      <c r="EQ311" s="2" t="s">
        <v>202</v>
      </c>
      <c r="ER311" s="2" t="s">
        <v>202</v>
      </c>
      <c r="ES311" s="2" t="s">
        <v>202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202</v>
      </c>
      <c r="FB311" s="2" t="s">
        <v>202</v>
      </c>
      <c r="FC311" s="2" t="s">
        <v>202</v>
      </c>
      <c r="FD311" s="2" t="s">
        <v>202</v>
      </c>
      <c r="FE311" s="2" t="s">
        <v>202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202</v>
      </c>
      <c r="FN311" s="2" t="s">
        <v>202</v>
      </c>
      <c r="FO311" s="2" t="s">
        <v>202</v>
      </c>
      <c r="FP311" s="2" t="s">
        <v>202</v>
      </c>
      <c r="FQ311" s="2" t="s">
        <v>202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202</v>
      </c>
      <c r="FZ311" s="2" t="s">
        <v>202</v>
      </c>
      <c r="GA311" s="2" t="s">
        <v>202</v>
      </c>
      <c r="GB311" s="2" t="s">
        <v>202</v>
      </c>
      <c r="GC311" s="2" t="s">
        <v>202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202</v>
      </c>
      <c r="GL311" s="2" t="s">
        <v>202</v>
      </c>
      <c r="GM311" s="2" t="s">
        <v>202</v>
      </c>
      <c r="GN311" s="2" t="s">
        <v>202</v>
      </c>
      <c r="GO311" s="2" t="s">
        <v>202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202</v>
      </c>
      <c r="GX311" s="2" t="s">
        <v>202</v>
      </c>
      <c r="GY311" s="2" t="s">
        <v>202</v>
      </c>
      <c r="GZ311" s="2" t="s">
        <v>202</v>
      </c>
      <c r="HA311" s="2" t="s">
        <v>202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202</v>
      </c>
      <c r="HJ311" s="2" t="s">
        <v>202</v>
      </c>
      <c r="HK311" s="2" t="s">
        <v>202</v>
      </c>
      <c r="HL311" s="2" t="s">
        <v>202</v>
      </c>
      <c r="HM311" s="2" t="s">
        <v>202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202</v>
      </c>
      <c r="HW311" s="2" t="s">
        <v>202</v>
      </c>
      <c r="HX311" s="2" t="s">
        <v>202</v>
      </c>
      <c r="HY311" s="2" t="s">
        <v>202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202</v>
      </c>
      <c r="IH311" s="2" t="s">
        <v>202</v>
      </c>
      <c r="II311" s="2" t="s">
        <v>202</v>
      </c>
      <c r="IJ311" s="2" t="s">
        <v>202</v>
      </c>
      <c r="IK311" s="2" t="s">
        <v>202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202</v>
      </c>
      <c r="IT311" s="2" t="s">
        <v>202</v>
      </c>
      <c r="IU311" s="2" t="s">
        <v>202</v>
      </c>
      <c r="IV311" s="2" t="s">
        <v>202</v>
      </c>
      <c r="IW311" s="2" t="s">
        <v>202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202</v>
      </c>
      <c r="JF311" s="2" t="s">
        <v>202</v>
      </c>
      <c r="JG311" s="2" t="s">
        <v>202</v>
      </c>
      <c r="JH311" s="2" t="s">
        <v>202</v>
      </c>
      <c r="JI311" s="2" t="s">
        <v>202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202</v>
      </c>
      <c r="JR311" s="2" t="s">
        <v>202</v>
      </c>
      <c r="JS311" s="2" t="s">
        <v>202</v>
      </c>
      <c r="JT311" s="2" t="s">
        <v>202</v>
      </c>
      <c r="JU311" s="2" t="s">
        <v>202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202</v>
      </c>
      <c r="KD311" s="2" t="s">
        <v>202</v>
      </c>
      <c r="KE311" s="2" t="s">
        <v>202</v>
      </c>
      <c r="KF311" s="2" t="s">
        <v>202</v>
      </c>
      <c r="KG311" s="2" t="s">
        <v>202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202</v>
      </c>
      <c r="KP311" s="2" t="s">
        <v>202</v>
      </c>
      <c r="KQ311" s="2" t="s">
        <v>202</v>
      </c>
      <c r="KR311" s="2" t="s">
        <v>202</v>
      </c>
      <c r="KS311" s="2" t="s">
        <v>202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202</v>
      </c>
      <c r="LB311" s="2" t="s">
        <v>202</v>
      </c>
      <c r="LC311" s="2" t="s">
        <v>202</v>
      </c>
      <c r="LD311" s="2" t="s">
        <v>202</v>
      </c>
      <c r="LE311" s="2" t="s">
        <v>202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202</v>
      </c>
      <c r="LN311" s="2" t="s">
        <v>202</v>
      </c>
      <c r="LO311" s="2" t="s">
        <v>202</v>
      </c>
      <c r="LP311" s="2" t="s">
        <v>202</v>
      </c>
      <c r="LQ311" s="2" t="s">
        <v>202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202</v>
      </c>
      <c r="LZ311" s="2" t="s">
        <v>202</v>
      </c>
      <c r="MA311" s="2" t="s">
        <v>202</v>
      </c>
      <c r="MB311" s="2" t="s">
        <v>202</v>
      </c>
      <c r="MC311" s="2" t="s">
        <v>202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202</v>
      </c>
      <c r="ML311" s="2" t="s">
        <v>202</v>
      </c>
      <c r="MM311" s="2" t="s">
        <v>202</v>
      </c>
      <c r="MN311" s="2" t="s">
        <v>202</v>
      </c>
      <c r="MO311" s="2" t="s">
        <v>202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202</v>
      </c>
      <c r="NJ311" s="2" t="s">
        <v>202</v>
      </c>
      <c r="NK311" s="2" t="s">
        <v>202</v>
      </c>
      <c r="NL311" s="2" t="s">
        <v>202</v>
      </c>
      <c r="NM311" s="2" t="s">
        <v>202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202</v>
      </c>
      <c r="NV311" s="2" t="s">
        <v>202</v>
      </c>
      <c r="NW311" s="2" t="s">
        <v>202</v>
      </c>
      <c r="NX311" s="2" t="s">
        <v>202</v>
      </c>
      <c r="NY311" s="2" t="s">
        <v>202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202</v>
      </c>
      <c r="OU311" s="2" t="s">
        <v>202</v>
      </c>
      <c r="OV311" s="2" t="s">
        <v>202</v>
      </c>
      <c r="OW311" s="2" t="s">
        <v>202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202</v>
      </c>
      <c r="PF311" s="2" t="s">
        <v>202</v>
      </c>
      <c r="PG311" s="2" t="s">
        <v>202</v>
      </c>
      <c r="PH311" s="2" t="s">
        <v>202</v>
      </c>
      <c r="PI311" s="2" t="s">
        <v>202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202</v>
      </c>
      <c r="PR311" s="2" t="s">
        <v>202</v>
      </c>
      <c r="PS311" s="2" t="s">
        <v>202</v>
      </c>
      <c r="PT311" s="2" t="s">
        <v>202</v>
      </c>
      <c r="PU311" s="2" t="s">
        <v>202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202</v>
      </c>
      <c r="QP311" s="2" t="s">
        <v>202</v>
      </c>
      <c r="QQ311" s="2" t="s">
        <v>202</v>
      </c>
      <c r="QR311" s="2" t="s">
        <v>202</v>
      </c>
      <c r="QS311" s="2" t="s">
        <v>202</v>
      </c>
      <c r="QT311" s="2" t="s">
        <v>202</v>
      </c>
      <c r="QU311" s="4">
        <v>74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</row>
    <row r="312">
      <c r="A312" s="2" t="s">
        <v>3084</v>
      </c>
      <c r="B312" s="2" t="s">
        <v>191</v>
      </c>
      <c r="C312" s="2" t="s">
        <v>2795</v>
      </c>
      <c r="D312" s="2" t="s">
        <v>2308</v>
      </c>
      <c r="E312" s="2" t="s">
        <v>2481</v>
      </c>
      <c r="F312" s="2" t="s">
        <v>3079</v>
      </c>
      <c r="G312" s="2" t="s">
        <v>3079</v>
      </c>
      <c r="H312" s="2" t="s">
        <v>3079</v>
      </c>
      <c r="I312" s="2" t="s">
        <v>3080</v>
      </c>
      <c r="J312" s="2" t="s">
        <v>256</v>
      </c>
      <c r="K312" s="2" t="s">
        <v>3081</v>
      </c>
      <c r="L312" s="3">
        <v>57.99</v>
      </c>
      <c r="M312" s="3">
        <v>60.89</v>
      </c>
      <c r="N312" s="3">
        <v>99.99</v>
      </c>
      <c r="O312" s="2" t="s">
        <v>199</v>
      </c>
      <c r="P312" s="2" t="s">
        <v>3082</v>
      </c>
      <c r="Q312" s="2" t="s">
        <v>201</v>
      </c>
      <c r="R312" s="2" t="s">
        <v>16</v>
      </c>
      <c r="S312" s="2" t="s">
        <v>202</v>
      </c>
      <c r="T312" s="2" t="s">
        <v>202</v>
      </c>
      <c r="U312" s="2" t="s">
        <v>205</v>
      </c>
      <c r="V312" s="2" t="s">
        <v>1546</v>
      </c>
      <c r="W312" s="2" t="s">
        <v>202</v>
      </c>
      <c r="X312" s="2" t="s">
        <v>202</v>
      </c>
      <c r="Y312" s="2" t="s">
        <v>3083</v>
      </c>
      <c r="Z312" s="4">
        <v>17</v>
      </c>
      <c r="AA312" s="4">
        <f>=ROUNDDOWN(5.66666666666667,0)</f>
      </c>
      <c r="AB312" s="5">
        <v>3</v>
      </c>
      <c r="AC312" s="2" t="s">
        <v>1085</v>
      </c>
      <c r="AD312" s="4">
        <v>105</v>
      </c>
      <c r="AE312" s="4">
        <v>105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6</v>
      </c>
      <c r="AQ312" s="8">
        <v>347.94</v>
      </c>
      <c r="AR312" s="4">
        <v>1</v>
      </c>
      <c r="AS312" s="8">
        <v>57.99</v>
      </c>
      <c r="AT312" s="7">
        <v>5</v>
      </c>
      <c r="AU312" s="7">
        <v>5</v>
      </c>
      <c r="AV312" s="4" t="s">
        <v>202</v>
      </c>
      <c r="AW312" s="8" t="s">
        <v>202</v>
      </c>
      <c r="AX312" s="4" t="s">
        <v>202</v>
      </c>
      <c r="AY312" s="8" t="s">
        <v>202</v>
      </c>
      <c r="AZ312" s="7" t="s">
        <v>202</v>
      </c>
      <c r="BA312" s="7" t="s">
        <v>202</v>
      </c>
      <c r="BB312" s="7">
        <v>0.3571</v>
      </c>
      <c r="BC312" s="4" t="s">
        <v>202</v>
      </c>
      <c r="BD312" s="8" t="s">
        <v>202</v>
      </c>
      <c r="BE312" s="4" t="s">
        <v>202</v>
      </c>
      <c r="BF312" s="8" t="s">
        <v>202</v>
      </c>
      <c r="BG312" s="7" t="s">
        <v>202</v>
      </c>
      <c r="BH312" s="7" t="s">
        <v>202</v>
      </c>
      <c r="BI312" s="7" t="s">
        <v>202</v>
      </c>
      <c r="BJ312" s="4">
        <v>6</v>
      </c>
      <c r="BK312" s="8">
        <v>347.94</v>
      </c>
      <c r="BL312" s="2" t="s">
        <v>1129</v>
      </c>
      <c r="BM312" s="7">
        <v>1</v>
      </c>
      <c r="BN312" s="7">
        <v>1</v>
      </c>
      <c r="BO312" s="4">
        <v>6</v>
      </c>
      <c r="BP312" s="8">
        <v>347.94</v>
      </c>
      <c r="BQ312" s="4">
        <v>1</v>
      </c>
      <c r="BR312" s="8">
        <v>57.99</v>
      </c>
      <c r="BS312" s="7">
        <v>5</v>
      </c>
      <c r="BT312" s="7">
        <v>5</v>
      </c>
      <c r="BU312" s="2" t="s">
        <v>212</v>
      </c>
      <c r="BV312" s="2" t="s">
        <v>199</v>
      </c>
      <c r="BW312" s="2" t="s">
        <v>202</v>
      </c>
      <c r="BX312" s="2" t="s">
        <v>202</v>
      </c>
      <c r="BY312" s="2" t="s">
        <v>214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202</v>
      </c>
      <c r="CH312" s="2" t="s">
        <v>202</v>
      </c>
      <c r="CI312" s="2" t="s">
        <v>202</v>
      </c>
      <c r="CJ312" s="2" t="s">
        <v>202</v>
      </c>
      <c r="CK312" s="2" t="s">
        <v>202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202</v>
      </c>
      <c r="CT312" s="2" t="s">
        <v>202</v>
      </c>
      <c r="CU312" s="2" t="s">
        <v>202</v>
      </c>
      <c r="CV312" s="2" t="s">
        <v>202</v>
      </c>
      <c r="CW312" s="2" t="s">
        <v>202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202</v>
      </c>
      <c r="DF312" s="2" t="s">
        <v>202</v>
      </c>
      <c r="DG312" s="2" t="s">
        <v>202</v>
      </c>
      <c r="DH312" s="2" t="s">
        <v>202</v>
      </c>
      <c r="DI312" s="2" t="s">
        <v>202</v>
      </c>
      <c r="DJ312" s="2" t="s">
        <v>202</v>
      </c>
      <c r="DK312" s="4"/>
      <c r="DL312" s="8"/>
      <c r="DM312" s="4"/>
      <c r="DN312" s="8"/>
      <c r="DO312" s="7"/>
      <c r="DP312" s="7"/>
      <c r="DQ312" s="2" t="s">
        <v>202</v>
      </c>
      <c r="DR312" s="2" t="s">
        <v>202</v>
      </c>
      <c r="DS312" s="2" t="s">
        <v>202</v>
      </c>
      <c r="DT312" s="2" t="s">
        <v>202</v>
      </c>
      <c r="DU312" s="2" t="s">
        <v>202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202</v>
      </c>
      <c r="ED312" s="2" t="s">
        <v>202</v>
      </c>
      <c r="EE312" s="2" t="s">
        <v>202</v>
      </c>
      <c r="EF312" s="2" t="s">
        <v>202</v>
      </c>
      <c r="EG312" s="2" t="s">
        <v>202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202</v>
      </c>
      <c r="EP312" s="2" t="s">
        <v>202</v>
      </c>
      <c r="EQ312" s="2" t="s">
        <v>202</v>
      </c>
      <c r="ER312" s="2" t="s">
        <v>202</v>
      </c>
      <c r="ES312" s="2" t="s">
        <v>202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202</v>
      </c>
      <c r="FB312" s="2" t="s">
        <v>202</v>
      </c>
      <c r="FC312" s="2" t="s">
        <v>202</v>
      </c>
      <c r="FD312" s="2" t="s">
        <v>202</v>
      </c>
      <c r="FE312" s="2" t="s">
        <v>202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202</v>
      </c>
      <c r="FN312" s="2" t="s">
        <v>202</v>
      </c>
      <c r="FO312" s="2" t="s">
        <v>202</v>
      </c>
      <c r="FP312" s="2" t="s">
        <v>202</v>
      </c>
      <c r="FQ312" s="2" t="s">
        <v>202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202</v>
      </c>
      <c r="FZ312" s="2" t="s">
        <v>202</v>
      </c>
      <c r="GA312" s="2" t="s">
        <v>202</v>
      </c>
      <c r="GB312" s="2" t="s">
        <v>202</v>
      </c>
      <c r="GC312" s="2" t="s">
        <v>202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202</v>
      </c>
      <c r="GL312" s="2" t="s">
        <v>202</v>
      </c>
      <c r="GM312" s="2" t="s">
        <v>202</v>
      </c>
      <c r="GN312" s="2" t="s">
        <v>202</v>
      </c>
      <c r="GO312" s="2" t="s">
        <v>202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202</v>
      </c>
      <c r="GX312" s="2" t="s">
        <v>202</v>
      </c>
      <c r="GY312" s="2" t="s">
        <v>202</v>
      </c>
      <c r="GZ312" s="2" t="s">
        <v>202</v>
      </c>
      <c r="HA312" s="2" t="s">
        <v>202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202</v>
      </c>
      <c r="HJ312" s="2" t="s">
        <v>202</v>
      </c>
      <c r="HK312" s="2" t="s">
        <v>202</v>
      </c>
      <c r="HL312" s="2" t="s">
        <v>202</v>
      </c>
      <c r="HM312" s="2" t="s">
        <v>202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202</v>
      </c>
      <c r="HV312" s="2" t="s">
        <v>202</v>
      </c>
      <c r="HW312" s="2" t="s">
        <v>202</v>
      </c>
      <c r="HX312" s="2" t="s">
        <v>202</v>
      </c>
      <c r="HY312" s="2" t="s">
        <v>202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202</v>
      </c>
      <c r="IH312" s="2" t="s">
        <v>202</v>
      </c>
      <c r="II312" s="2" t="s">
        <v>202</v>
      </c>
      <c r="IJ312" s="2" t="s">
        <v>202</v>
      </c>
      <c r="IK312" s="2" t="s">
        <v>202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202</v>
      </c>
      <c r="IT312" s="2" t="s">
        <v>202</v>
      </c>
      <c r="IU312" s="2" t="s">
        <v>202</v>
      </c>
      <c r="IV312" s="2" t="s">
        <v>202</v>
      </c>
      <c r="IW312" s="2" t="s">
        <v>202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202</v>
      </c>
      <c r="JF312" s="2" t="s">
        <v>202</v>
      </c>
      <c r="JG312" s="2" t="s">
        <v>202</v>
      </c>
      <c r="JH312" s="2" t="s">
        <v>202</v>
      </c>
      <c r="JI312" s="2" t="s">
        <v>202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202</v>
      </c>
      <c r="JR312" s="2" t="s">
        <v>202</v>
      </c>
      <c r="JS312" s="2" t="s">
        <v>202</v>
      </c>
      <c r="JT312" s="2" t="s">
        <v>202</v>
      </c>
      <c r="JU312" s="2" t="s">
        <v>202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202</v>
      </c>
      <c r="KD312" s="2" t="s">
        <v>202</v>
      </c>
      <c r="KE312" s="2" t="s">
        <v>202</v>
      </c>
      <c r="KF312" s="2" t="s">
        <v>202</v>
      </c>
      <c r="KG312" s="2" t="s">
        <v>202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202</v>
      </c>
      <c r="KP312" s="2" t="s">
        <v>202</v>
      </c>
      <c r="KQ312" s="2" t="s">
        <v>202</v>
      </c>
      <c r="KR312" s="2" t="s">
        <v>202</v>
      </c>
      <c r="KS312" s="2" t="s">
        <v>202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202</v>
      </c>
      <c r="LB312" s="2" t="s">
        <v>202</v>
      </c>
      <c r="LC312" s="2" t="s">
        <v>202</v>
      </c>
      <c r="LD312" s="2" t="s">
        <v>202</v>
      </c>
      <c r="LE312" s="2" t="s">
        <v>202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202</v>
      </c>
      <c r="LN312" s="2" t="s">
        <v>202</v>
      </c>
      <c r="LO312" s="2" t="s">
        <v>202</v>
      </c>
      <c r="LP312" s="2" t="s">
        <v>202</v>
      </c>
      <c r="LQ312" s="2" t="s">
        <v>202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202</v>
      </c>
      <c r="LZ312" s="2" t="s">
        <v>202</v>
      </c>
      <c r="MA312" s="2" t="s">
        <v>202</v>
      </c>
      <c r="MB312" s="2" t="s">
        <v>202</v>
      </c>
      <c r="MC312" s="2" t="s">
        <v>202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202</v>
      </c>
      <c r="ML312" s="2" t="s">
        <v>202</v>
      </c>
      <c r="MM312" s="2" t="s">
        <v>202</v>
      </c>
      <c r="MN312" s="2" t="s">
        <v>202</v>
      </c>
      <c r="MO312" s="2" t="s">
        <v>202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202</v>
      </c>
      <c r="NK312" s="2" t="s">
        <v>202</v>
      </c>
      <c r="NL312" s="2" t="s">
        <v>202</v>
      </c>
      <c r="NM312" s="2" t="s">
        <v>202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202</v>
      </c>
      <c r="NV312" s="2" t="s">
        <v>202</v>
      </c>
      <c r="NW312" s="2" t="s">
        <v>202</v>
      </c>
      <c r="NX312" s="2" t="s">
        <v>202</v>
      </c>
      <c r="NY312" s="2" t="s">
        <v>202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202</v>
      </c>
      <c r="OT312" s="2" t="s">
        <v>202</v>
      </c>
      <c r="OU312" s="2" t="s">
        <v>202</v>
      </c>
      <c r="OV312" s="2" t="s">
        <v>202</v>
      </c>
      <c r="OW312" s="2" t="s">
        <v>202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202</v>
      </c>
      <c r="PF312" s="2" t="s">
        <v>202</v>
      </c>
      <c r="PG312" s="2" t="s">
        <v>202</v>
      </c>
      <c r="PH312" s="2" t="s">
        <v>202</v>
      </c>
      <c r="PI312" s="2" t="s">
        <v>202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202</v>
      </c>
      <c r="PR312" s="2" t="s">
        <v>202</v>
      </c>
      <c r="PS312" s="2" t="s">
        <v>202</v>
      </c>
      <c r="PT312" s="2" t="s">
        <v>202</v>
      </c>
      <c r="PU312" s="2" t="s">
        <v>202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202</v>
      </c>
      <c r="QP312" s="2" t="s">
        <v>202</v>
      </c>
      <c r="QQ312" s="2" t="s">
        <v>202</v>
      </c>
      <c r="QR312" s="2" t="s">
        <v>202</v>
      </c>
      <c r="QS312" s="2" t="s">
        <v>202</v>
      </c>
      <c r="QT312" s="2" t="s">
        <v>202</v>
      </c>
      <c r="QU312" s="4">
        <v>17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>
        <v>105</v>
      </c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</row>
    <row r="313">
      <c r="A313" s="2" t="s">
        <v>3085</v>
      </c>
      <c r="B313" s="2" t="s">
        <v>191</v>
      </c>
      <c r="C313" s="2" t="s">
        <v>2795</v>
      </c>
      <c r="D313" s="2" t="s">
        <v>2308</v>
      </c>
      <c r="E313" s="2" t="s">
        <v>2481</v>
      </c>
      <c r="F313" s="2" t="s">
        <v>3079</v>
      </c>
      <c r="G313" s="2" t="s">
        <v>3079</v>
      </c>
      <c r="H313" s="2" t="s">
        <v>3079</v>
      </c>
      <c r="I313" s="2" t="s">
        <v>3080</v>
      </c>
      <c r="J313" s="2" t="s">
        <v>197</v>
      </c>
      <c r="K313" s="2" t="s">
        <v>2489</v>
      </c>
      <c r="L313" s="3">
        <v>52.19</v>
      </c>
      <c r="M313" s="3">
        <v>54.8</v>
      </c>
      <c r="N313" s="3">
        <v>89.99</v>
      </c>
      <c r="O313" s="2" t="s">
        <v>199</v>
      </c>
      <c r="P313" s="2" t="s">
        <v>1401</v>
      </c>
      <c r="Q313" s="2" t="s">
        <v>201</v>
      </c>
      <c r="R313" s="2" t="s">
        <v>16</v>
      </c>
      <c r="S313" s="2" t="s">
        <v>202</v>
      </c>
      <c r="T313" s="2" t="s">
        <v>202</v>
      </c>
      <c r="U313" s="2" t="s">
        <v>205</v>
      </c>
      <c r="V313" s="2" t="s">
        <v>1546</v>
      </c>
      <c r="W313" s="2" t="s">
        <v>202</v>
      </c>
      <c r="X313" s="2" t="s">
        <v>202</v>
      </c>
      <c r="Y313" s="2" t="s">
        <v>3086</v>
      </c>
      <c r="Z313" s="4">
        <v>132</v>
      </c>
      <c r="AA313" s="4">
        <f>=ROUNDDOWN(132,0)</f>
      </c>
      <c r="AB313" s="5">
        <v>1</v>
      </c>
      <c r="AC313" s="2" t="s">
        <v>202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1</v>
      </c>
      <c r="AQ313" s="8">
        <v>52.19</v>
      </c>
      <c r="AR313" s="4">
        <v>2</v>
      </c>
      <c r="AS313" s="8">
        <v>104.38</v>
      </c>
      <c r="AT313" s="7">
        <v>-0.5</v>
      </c>
      <c r="AU313" s="7">
        <v>-0.5</v>
      </c>
      <c r="AV313" s="4">
        <v>1</v>
      </c>
      <c r="AW313" s="8">
        <v>52.19</v>
      </c>
      <c r="AX313" s="4">
        <v>3</v>
      </c>
      <c r="AY313" s="8">
        <v>162.37</v>
      </c>
      <c r="AZ313" s="7">
        <v>-0.6667</v>
      </c>
      <c r="BA313" s="7">
        <v>-0.6786</v>
      </c>
      <c r="BB313" s="7">
        <v>1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>
        <v>0.0508</v>
      </c>
      <c r="BJ313" s="4">
        <v>1</v>
      </c>
      <c r="BK313" s="8">
        <v>52.19</v>
      </c>
      <c r="BL313" s="2" t="s">
        <v>1129</v>
      </c>
      <c r="BM313" s="7">
        <v>1</v>
      </c>
      <c r="BN313" s="7">
        <v>1</v>
      </c>
      <c r="BO313" s="4">
        <v>1</v>
      </c>
      <c r="BP313" s="8">
        <v>52.19</v>
      </c>
      <c r="BQ313" s="4">
        <v>2</v>
      </c>
      <c r="BR313" s="8">
        <v>104.38</v>
      </c>
      <c r="BS313" s="7">
        <v>-0.5</v>
      </c>
      <c r="BT313" s="7">
        <v>-0.5</v>
      </c>
      <c r="BU313" s="2" t="s">
        <v>212</v>
      </c>
      <c r="BV313" s="2" t="s">
        <v>199</v>
      </c>
      <c r="BW313" s="2" t="s">
        <v>202</v>
      </c>
      <c r="BX313" s="2" t="s">
        <v>202</v>
      </c>
      <c r="BY313" s="2" t="s">
        <v>214</v>
      </c>
      <c r="BZ313" s="2" t="s">
        <v>202</v>
      </c>
      <c r="CA313" s="4"/>
      <c r="CB313" s="8"/>
      <c r="CC313" s="4"/>
      <c r="CD313" s="8"/>
      <c r="CE313" s="7"/>
      <c r="CF313" s="7"/>
      <c r="CG313" s="2" t="s">
        <v>202</v>
      </c>
      <c r="CH313" s="2" t="s">
        <v>202</v>
      </c>
      <c r="CI313" s="2" t="s">
        <v>202</v>
      </c>
      <c r="CJ313" s="2" t="s">
        <v>202</v>
      </c>
      <c r="CK313" s="2" t="s">
        <v>202</v>
      </c>
      <c r="CL313" s="2" t="s">
        <v>202</v>
      </c>
      <c r="CM313" s="4"/>
      <c r="CN313" s="8"/>
      <c r="CO313" s="4"/>
      <c r="CP313" s="8"/>
      <c r="CQ313" s="7"/>
      <c r="CR313" s="7"/>
      <c r="CS313" s="2" t="s">
        <v>202</v>
      </c>
      <c r="CT313" s="2" t="s">
        <v>202</v>
      </c>
      <c r="CU313" s="2" t="s">
        <v>202</v>
      </c>
      <c r="CV313" s="2" t="s">
        <v>202</v>
      </c>
      <c r="CW313" s="2" t="s">
        <v>202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202</v>
      </c>
      <c r="DF313" s="2" t="s">
        <v>202</v>
      </c>
      <c r="DG313" s="2" t="s">
        <v>202</v>
      </c>
      <c r="DH313" s="2" t="s">
        <v>202</v>
      </c>
      <c r="DI313" s="2" t="s">
        <v>202</v>
      </c>
      <c r="DJ313" s="2" t="s">
        <v>202</v>
      </c>
      <c r="DK313" s="4"/>
      <c r="DL313" s="8"/>
      <c r="DM313" s="4"/>
      <c r="DN313" s="8"/>
      <c r="DO313" s="7"/>
      <c r="DP313" s="7"/>
      <c r="DQ313" s="2" t="s">
        <v>202</v>
      </c>
      <c r="DR313" s="2" t="s">
        <v>202</v>
      </c>
      <c r="DS313" s="2" t="s">
        <v>202</v>
      </c>
      <c r="DT313" s="2" t="s">
        <v>202</v>
      </c>
      <c r="DU313" s="2" t="s">
        <v>202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202</v>
      </c>
      <c r="ED313" s="2" t="s">
        <v>202</v>
      </c>
      <c r="EE313" s="2" t="s">
        <v>202</v>
      </c>
      <c r="EF313" s="2" t="s">
        <v>202</v>
      </c>
      <c r="EG313" s="2" t="s">
        <v>202</v>
      </c>
      <c r="EH313" s="2" t="s">
        <v>202</v>
      </c>
      <c r="EI313" s="4"/>
      <c r="EJ313" s="8"/>
      <c r="EK313" s="4"/>
      <c r="EL313" s="8"/>
      <c r="EM313" s="7"/>
      <c r="EN313" s="7"/>
      <c r="EO313" s="2" t="s">
        <v>202</v>
      </c>
      <c r="EP313" s="2" t="s">
        <v>202</v>
      </c>
      <c r="EQ313" s="2" t="s">
        <v>202</v>
      </c>
      <c r="ER313" s="2" t="s">
        <v>202</v>
      </c>
      <c r="ES313" s="2" t="s">
        <v>202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202</v>
      </c>
      <c r="FB313" s="2" t="s">
        <v>202</v>
      </c>
      <c r="FC313" s="2" t="s">
        <v>202</v>
      </c>
      <c r="FD313" s="2" t="s">
        <v>202</v>
      </c>
      <c r="FE313" s="2" t="s">
        <v>202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202</v>
      </c>
      <c r="FN313" s="2" t="s">
        <v>202</v>
      </c>
      <c r="FO313" s="2" t="s">
        <v>202</v>
      </c>
      <c r="FP313" s="2" t="s">
        <v>202</v>
      </c>
      <c r="FQ313" s="2" t="s">
        <v>202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202</v>
      </c>
      <c r="FZ313" s="2" t="s">
        <v>202</v>
      </c>
      <c r="GA313" s="2" t="s">
        <v>202</v>
      </c>
      <c r="GB313" s="2" t="s">
        <v>202</v>
      </c>
      <c r="GC313" s="2" t="s">
        <v>202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202</v>
      </c>
      <c r="GL313" s="2" t="s">
        <v>202</v>
      </c>
      <c r="GM313" s="2" t="s">
        <v>202</v>
      </c>
      <c r="GN313" s="2" t="s">
        <v>202</v>
      </c>
      <c r="GO313" s="2" t="s">
        <v>202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202</v>
      </c>
      <c r="GX313" s="2" t="s">
        <v>202</v>
      </c>
      <c r="GY313" s="2" t="s">
        <v>202</v>
      </c>
      <c r="GZ313" s="2" t="s">
        <v>202</v>
      </c>
      <c r="HA313" s="2" t="s">
        <v>202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202</v>
      </c>
      <c r="HJ313" s="2" t="s">
        <v>202</v>
      </c>
      <c r="HK313" s="2" t="s">
        <v>202</v>
      </c>
      <c r="HL313" s="2" t="s">
        <v>202</v>
      </c>
      <c r="HM313" s="2" t="s">
        <v>202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202</v>
      </c>
      <c r="HV313" s="2" t="s">
        <v>202</v>
      </c>
      <c r="HW313" s="2" t="s">
        <v>202</v>
      </c>
      <c r="HX313" s="2" t="s">
        <v>202</v>
      </c>
      <c r="HY313" s="2" t="s">
        <v>202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202</v>
      </c>
      <c r="IH313" s="2" t="s">
        <v>202</v>
      </c>
      <c r="II313" s="2" t="s">
        <v>202</v>
      </c>
      <c r="IJ313" s="2" t="s">
        <v>202</v>
      </c>
      <c r="IK313" s="2" t="s">
        <v>202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202</v>
      </c>
      <c r="IT313" s="2" t="s">
        <v>202</v>
      </c>
      <c r="IU313" s="2" t="s">
        <v>202</v>
      </c>
      <c r="IV313" s="2" t="s">
        <v>202</v>
      </c>
      <c r="IW313" s="2" t="s">
        <v>202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202</v>
      </c>
      <c r="JF313" s="2" t="s">
        <v>202</v>
      </c>
      <c r="JG313" s="2" t="s">
        <v>202</v>
      </c>
      <c r="JH313" s="2" t="s">
        <v>202</v>
      </c>
      <c r="JI313" s="2" t="s">
        <v>202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202</v>
      </c>
      <c r="JR313" s="2" t="s">
        <v>202</v>
      </c>
      <c r="JS313" s="2" t="s">
        <v>202</v>
      </c>
      <c r="JT313" s="2" t="s">
        <v>202</v>
      </c>
      <c r="JU313" s="2" t="s">
        <v>202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202</v>
      </c>
      <c r="KE313" s="2" t="s">
        <v>202</v>
      </c>
      <c r="KF313" s="2" t="s">
        <v>202</v>
      </c>
      <c r="KG313" s="2" t="s">
        <v>202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202</v>
      </c>
      <c r="KP313" s="2" t="s">
        <v>202</v>
      </c>
      <c r="KQ313" s="2" t="s">
        <v>202</v>
      </c>
      <c r="KR313" s="2" t="s">
        <v>202</v>
      </c>
      <c r="KS313" s="2" t="s">
        <v>202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202</v>
      </c>
      <c r="LB313" s="2" t="s">
        <v>202</v>
      </c>
      <c r="LC313" s="2" t="s">
        <v>202</v>
      </c>
      <c r="LD313" s="2" t="s">
        <v>202</v>
      </c>
      <c r="LE313" s="2" t="s">
        <v>202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202</v>
      </c>
      <c r="LN313" s="2" t="s">
        <v>202</v>
      </c>
      <c r="LO313" s="2" t="s">
        <v>202</v>
      </c>
      <c r="LP313" s="2" t="s">
        <v>202</v>
      </c>
      <c r="LQ313" s="2" t="s">
        <v>202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202</v>
      </c>
      <c r="LZ313" s="2" t="s">
        <v>202</v>
      </c>
      <c r="MA313" s="2" t="s">
        <v>202</v>
      </c>
      <c r="MB313" s="2" t="s">
        <v>202</v>
      </c>
      <c r="MC313" s="2" t="s">
        <v>202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202</v>
      </c>
      <c r="ML313" s="2" t="s">
        <v>202</v>
      </c>
      <c r="MM313" s="2" t="s">
        <v>202</v>
      </c>
      <c r="MN313" s="2" t="s">
        <v>202</v>
      </c>
      <c r="MO313" s="2" t="s">
        <v>202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202</v>
      </c>
      <c r="NK313" s="2" t="s">
        <v>202</v>
      </c>
      <c r="NL313" s="2" t="s">
        <v>202</v>
      </c>
      <c r="NM313" s="2" t="s">
        <v>202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202</v>
      </c>
      <c r="NV313" s="2" t="s">
        <v>202</v>
      </c>
      <c r="NW313" s="2" t="s">
        <v>202</v>
      </c>
      <c r="NX313" s="2" t="s">
        <v>202</v>
      </c>
      <c r="NY313" s="2" t="s">
        <v>202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202</v>
      </c>
      <c r="OT313" s="2" t="s">
        <v>202</v>
      </c>
      <c r="OU313" s="2" t="s">
        <v>202</v>
      </c>
      <c r="OV313" s="2" t="s">
        <v>202</v>
      </c>
      <c r="OW313" s="2" t="s">
        <v>202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202</v>
      </c>
      <c r="PF313" s="2" t="s">
        <v>202</v>
      </c>
      <c r="PG313" s="2" t="s">
        <v>202</v>
      </c>
      <c r="PH313" s="2" t="s">
        <v>202</v>
      </c>
      <c r="PI313" s="2" t="s">
        <v>202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202</v>
      </c>
      <c r="PR313" s="2" t="s">
        <v>202</v>
      </c>
      <c r="PS313" s="2" t="s">
        <v>202</v>
      </c>
      <c r="PT313" s="2" t="s">
        <v>202</v>
      </c>
      <c r="PU313" s="2" t="s">
        <v>202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202</v>
      </c>
      <c r="QP313" s="2" t="s">
        <v>202</v>
      </c>
      <c r="QQ313" s="2" t="s">
        <v>202</v>
      </c>
      <c r="QR313" s="2" t="s">
        <v>202</v>
      </c>
      <c r="QS313" s="2" t="s">
        <v>202</v>
      </c>
      <c r="QT313" s="2" t="s">
        <v>202</v>
      </c>
      <c r="QU313" s="4">
        <v>132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</row>
    <row r="314">
      <c r="A314" s="2" t="s">
        <v>3087</v>
      </c>
      <c r="B314" s="2" t="s">
        <v>191</v>
      </c>
      <c r="C314" s="2" t="s">
        <v>2795</v>
      </c>
      <c r="D314" s="2" t="s">
        <v>2308</v>
      </c>
      <c r="E314" s="2" t="s">
        <v>2481</v>
      </c>
      <c r="F314" s="2" t="s">
        <v>3079</v>
      </c>
      <c r="G314" s="2" t="s">
        <v>3079</v>
      </c>
      <c r="H314" s="2" t="s">
        <v>3079</v>
      </c>
      <c r="I314" s="2" t="s">
        <v>3080</v>
      </c>
      <c r="J314" s="2" t="s">
        <v>256</v>
      </c>
      <c r="K314" s="2" t="s">
        <v>2489</v>
      </c>
      <c r="L314" s="3">
        <v>57.99</v>
      </c>
      <c r="M314" s="3">
        <v>60.89</v>
      </c>
      <c r="N314" s="3">
        <v>99.99</v>
      </c>
      <c r="O314" s="2" t="s">
        <v>199</v>
      </c>
      <c r="P314" s="2" t="s">
        <v>1401</v>
      </c>
      <c r="Q314" s="2" t="s">
        <v>201</v>
      </c>
      <c r="R314" s="2" t="s">
        <v>16</v>
      </c>
      <c r="S314" s="2" t="s">
        <v>202</v>
      </c>
      <c r="T314" s="2" t="s">
        <v>202</v>
      </c>
      <c r="U314" s="2" t="s">
        <v>205</v>
      </c>
      <c r="V314" s="2" t="s">
        <v>1546</v>
      </c>
      <c r="W314" s="2" t="s">
        <v>202</v>
      </c>
      <c r="X314" s="2" t="s">
        <v>202</v>
      </c>
      <c r="Y314" s="2" t="s">
        <v>3086</v>
      </c>
      <c r="Z314" s="4">
        <v>252</v>
      </c>
      <c r="AA314" s="4">
        <f>=ROUNDDOWN(126,0)</f>
      </c>
      <c r="AB314" s="5">
        <v>2</v>
      </c>
      <c r="AC314" s="2" t="s">
        <v>202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>
        <v>1</v>
      </c>
      <c r="AS314" s="8">
        <v>57.99</v>
      </c>
      <c r="AT314" s="7">
        <v>-1</v>
      </c>
      <c r="AU314" s="7">
        <v>-1</v>
      </c>
      <c r="AV314" s="4" t="s">
        <v>202</v>
      </c>
      <c r="AW314" s="8" t="s">
        <v>202</v>
      </c>
      <c r="AX314" s="4" t="s">
        <v>202</v>
      </c>
      <c r="AY314" s="8" t="s">
        <v>202</v>
      </c>
      <c r="AZ314" s="7" t="s">
        <v>202</v>
      </c>
      <c r="BA314" s="7" t="s">
        <v>202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 t="s">
        <v>202</v>
      </c>
      <c r="BJ314" s="4"/>
      <c r="BK314" s="8"/>
      <c r="BL314" s="2" t="s">
        <v>1129</v>
      </c>
      <c r="BM314" s="7"/>
      <c r="BN314" s="7"/>
      <c r="BO314" s="4"/>
      <c r="BP314" s="8"/>
      <c r="BQ314" s="4">
        <v>1</v>
      </c>
      <c r="BR314" s="8">
        <v>57.99</v>
      </c>
      <c r="BS314" s="7">
        <v>-1</v>
      </c>
      <c r="BT314" s="7">
        <v>-1</v>
      </c>
      <c r="BU314" s="2" t="s">
        <v>212</v>
      </c>
      <c r="BV314" s="2" t="s">
        <v>199</v>
      </c>
      <c r="BW314" s="2" t="s">
        <v>202</v>
      </c>
      <c r="BX314" s="2" t="s">
        <v>202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202</v>
      </c>
      <c r="CH314" s="2" t="s">
        <v>202</v>
      </c>
      <c r="CI314" s="2" t="s">
        <v>202</v>
      </c>
      <c r="CJ314" s="2" t="s">
        <v>202</v>
      </c>
      <c r="CK314" s="2" t="s">
        <v>202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202</v>
      </c>
      <c r="CT314" s="2" t="s">
        <v>202</v>
      </c>
      <c r="CU314" s="2" t="s">
        <v>202</v>
      </c>
      <c r="CV314" s="2" t="s">
        <v>202</v>
      </c>
      <c r="CW314" s="2" t="s">
        <v>202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202</v>
      </c>
      <c r="DF314" s="2" t="s">
        <v>202</v>
      </c>
      <c r="DG314" s="2" t="s">
        <v>202</v>
      </c>
      <c r="DH314" s="2" t="s">
        <v>202</v>
      </c>
      <c r="DI314" s="2" t="s">
        <v>202</v>
      </c>
      <c r="DJ314" s="2" t="s">
        <v>202</v>
      </c>
      <c r="DK314" s="4"/>
      <c r="DL314" s="8"/>
      <c r="DM314" s="4"/>
      <c r="DN314" s="8"/>
      <c r="DO314" s="7"/>
      <c r="DP314" s="7"/>
      <c r="DQ314" s="2" t="s">
        <v>202</v>
      </c>
      <c r="DR314" s="2" t="s">
        <v>202</v>
      </c>
      <c r="DS314" s="2" t="s">
        <v>202</v>
      </c>
      <c r="DT314" s="2" t="s">
        <v>202</v>
      </c>
      <c r="DU314" s="2" t="s">
        <v>202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202</v>
      </c>
      <c r="ED314" s="2" t="s">
        <v>202</v>
      </c>
      <c r="EE314" s="2" t="s">
        <v>202</v>
      </c>
      <c r="EF314" s="2" t="s">
        <v>202</v>
      </c>
      <c r="EG314" s="2" t="s">
        <v>202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202</v>
      </c>
      <c r="EP314" s="2" t="s">
        <v>202</v>
      </c>
      <c r="EQ314" s="2" t="s">
        <v>202</v>
      </c>
      <c r="ER314" s="2" t="s">
        <v>202</v>
      </c>
      <c r="ES314" s="2" t="s">
        <v>202</v>
      </c>
      <c r="ET314" s="2" t="s">
        <v>202</v>
      </c>
      <c r="EU314" s="4"/>
      <c r="EV314" s="8"/>
      <c r="EW314" s="4"/>
      <c r="EX314" s="8"/>
      <c r="EY314" s="7"/>
      <c r="EZ314" s="7"/>
      <c r="FA314" s="2" t="s">
        <v>202</v>
      </c>
      <c r="FB314" s="2" t="s">
        <v>202</v>
      </c>
      <c r="FC314" s="2" t="s">
        <v>202</v>
      </c>
      <c r="FD314" s="2" t="s">
        <v>202</v>
      </c>
      <c r="FE314" s="2" t="s">
        <v>202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202</v>
      </c>
      <c r="FN314" s="2" t="s">
        <v>202</v>
      </c>
      <c r="FO314" s="2" t="s">
        <v>202</v>
      </c>
      <c r="FP314" s="2" t="s">
        <v>202</v>
      </c>
      <c r="FQ314" s="2" t="s">
        <v>202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202</v>
      </c>
      <c r="FZ314" s="2" t="s">
        <v>202</v>
      </c>
      <c r="GA314" s="2" t="s">
        <v>202</v>
      </c>
      <c r="GB314" s="2" t="s">
        <v>202</v>
      </c>
      <c r="GC314" s="2" t="s">
        <v>202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202</v>
      </c>
      <c r="GL314" s="2" t="s">
        <v>202</v>
      </c>
      <c r="GM314" s="2" t="s">
        <v>202</v>
      </c>
      <c r="GN314" s="2" t="s">
        <v>202</v>
      </c>
      <c r="GO314" s="2" t="s">
        <v>202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202</v>
      </c>
      <c r="GX314" s="2" t="s">
        <v>202</v>
      </c>
      <c r="GY314" s="2" t="s">
        <v>202</v>
      </c>
      <c r="GZ314" s="2" t="s">
        <v>202</v>
      </c>
      <c r="HA314" s="2" t="s">
        <v>202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202</v>
      </c>
      <c r="HJ314" s="2" t="s">
        <v>202</v>
      </c>
      <c r="HK314" s="2" t="s">
        <v>202</v>
      </c>
      <c r="HL314" s="2" t="s">
        <v>202</v>
      </c>
      <c r="HM314" s="2" t="s">
        <v>202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202</v>
      </c>
      <c r="HV314" s="2" t="s">
        <v>202</v>
      </c>
      <c r="HW314" s="2" t="s">
        <v>202</v>
      </c>
      <c r="HX314" s="2" t="s">
        <v>202</v>
      </c>
      <c r="HY314" s="2" t="s">
        <v>202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202</v>
      </c>
      <c r="IH314" s="2" t="s">
        <v>202</v>
      </c>
      <c r="II314" s="2" t="s">
        <v>202</v>
      </c>
      <c r="IJ314" s="2" t="s">
        <v>202</v>
      </c>
      <c r="IK314" s="2" t="s">
        <v>202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202</v>
      </c>
      <c r="IT314" s="2" t="s">
        <v>202</v>
      </c>
      <c r="IU314" s="2" t="s">
        <v>202</v>
      </c>
      <c r="IV314" s="2" t="s">
        <v>202</v>
      </c>
      <c r="IW314" s="2" t="s">
        <v>202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202</v>
      </c>
      <c r="JF314" s="2" t="s">
        <v>202</v>
      </c>
      <c r="JG314" s="2" t="s">
        <v>202</v>
      </c>
      <c r="JH314" s="2" t="s">
        <v>202</v>
      </c>
      <c r="JI314" s="2" t="s">
        <v>202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202</v>
      </c>
      <c r="JR314" s="2" t="s">
        <v>202</v>
      </c>
      <c r="JS314" s="2" t="s">
        <v>202</v>
      </c>
      <c r="JT314" s="2" t="s">
        <v>202</v>
      </c>
      <c r="JU314" s="2" t="s">
        <v>202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202</v>
      </c>
      <c r="KE314" s="2" t="s">
        <v>202</v>
      </c>
      <c r="KF314" s="2" t="s">
        <v>202</v>
      </c>
      <c r="KG314" s="2" t="s">
        <v>202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202</v>
      </c>
      <c r="KP314" s="2" t="s">
        <v>202</v>
      </c>
      <c r="KQ314" s="2" t="s">
        <v>202</v>
      </c>
      <c r="KR314" s="2" t="s">
        <v>202</v>
      </c>
      <c r="KS314" s="2" t="s">
        <v>202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202</v>
      </c>
      <c r="LB314" s="2" t="s">
        <v>202</v>
      </c>
      <c r="LC314" s="2" t="s">
        <v>202</v>
      </c>
      <c r="LD314" s="2" t="s">
        <v>202</v>
      </c>
      <c r="LE314" s="2" t="s">
        <v>202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202</v>
      </c>
      <c r="LN314" s="2" t="s">
        <v>202</v>
      </c>
      <c r="LO314" s="2" t="s">
        <v>202</v>
      </c>
      <c r="LP314" s="2" t="s">
        <v>202</v>
      </c>
      <c r="LQ314" s="2" t="s">
        <v>202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202</v>
      </c>
      <c r="LZ314" s="2" t="s">
        <v>202</v>
      </c>
      <c r="MA314" s="2" t="s">
        <v>202</v>
      </c>
      <c r="MB314" s="2" t="s">
        <v>202</v>
      </c>
      <c r="MC314" s="2" t="s">
        <v>202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202</v>
      </c>
      <c r="ML314" s="2" t="s">
        <v>202</v>
      </c>
      <c r="MM314" s="2" t="s">
        <v>202</v>
      </c>
      <c r="MN314" s="2" t="s">
        <v>202</v>
      </c>
      <c r="MO314" s="2" t="s">
        <v>202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202</v>
      </c>
      <c r="NJ314" s="2" t="s">
        <v>202</v>
      </c>
      <c r="NK314" s="2" t="s">
        <v>202</v>
      </c>
      <c r="NL314" s="2" t="s">
        <v>202</v>
      </c>
      <c r="NM314" s="2" t="s">
        <v>202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202</v>
      </c>
      <c r="NV314" s="2" t="s">
        <v>202</v>
      </c>
      <c r="NW314" s="2" t="s">
        <v>202</v>
      </c>
      <c r="NX314" s="2" t="s">
        <v>202</v>
      </c>
      <c r="NY314" s="2" t="s">
        <v>202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202</v>
      </c>
      <c r="OU314" s="2" t="s">
        <v>202</v>
      </c>
      <c r="OV314" s="2" t="s">
        <v>202</v>
      </c>
      <c r="OW314" s="2" t="s">
        <v>202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202</v>
      </c>
      <c r="PF314" s="2" t="s">
        <v>202</v>
      </c>
      <c r="PG314" s="2" t="s">
        <v>202</v>
      </c>
      <c r="PH314" s="2" t="s">
        <v>202</v>
      </c>
      <c r="PI314" s="2" t="s">
        <v>202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202</v>
      </c>
      <c r="PR314" s="2" t="s">
        <v>202</v>
      </c>
      <c r="PS314" s="2" t="s">
        <v>202</v>
      </c>
      <c r="PT314" s="2" t="s">
        <v>202</v>
      </c>
      <c r="PU314" s="2" t="s">
        <v>202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202</v>
      </c>
      <c r="QP314" s="2" t="s">
        <v>202</v>
      </c>
      <c r="QQ314" s="2" t="s">
        <v>202</v>
      </c>
      <c r="QR314" s="2" t="s">
        <v>202</v>
      </c>
      <c r="QS314" s="2" t="s">
        <v>202</v>
      </c>
      <c r="QT314" s="2" t="s">
        <v>202</v>
      </c>
      <c r="QU314" s="4">
        <v>252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</row>
    <row r="315">
      <c r="A315" s="2" t="s">
        <v>3088</v>
      </c>
      <c r="B315" s="2" t="s">
        <v>191</v>
      </c>
      <c r="C315" s="2" t="s">
        <v>2795</v>
      </c>
      <c r="D315" s="2" t="s">
        <v>2308</v>
      </c>
      <c r="E315" s="2" t="s">
        <v>2481</v>
      </c>
      <c r="F315" s="2" t="s">
        <v>3089</v>
      </c>
      <c r="G315" s="2" t="s">
        <v>3089</v>
      </c>
      <c r="H315" s="2" t="s">
        <v>3089</v>
      </c>
      <c r="I315" s="2" t="s">
        <v>3090</v>
      </c>
      <c r="J315" s="2" t="s">
        <v>197</v>
      </c>
      <c r="K315" s="2" t="s">
        <v>2489</v>
      </c>
      <c r="L315" s="3">
        <v>49.99</v>
      </c>
      <c r="M315" s="3">
        <v>52.49</v>
      </c>
      <c r="N315" s="3">
        <v>109.99</v>
      </c>
      <c r="O315" s="2" t="s">
        <v>199</v>
      </c>
      <c r="P315" s="2" t="s">
        <v>427</v>
      </c>
      <c r="Q315" s="2" t="s">
        <v>201</v>
      </c>
      <c r="R315" s="2" t="s">
        <v>202</v>
      </c>
      <c r="S315" s="2" t="s">
        <v>2988</v>
      </c>
      <c r="T315" s="2" t="s">
        <v>202</v>
      </c>
      <c r="U315" s="2" t="s">
        <v>202</v>
      </c>
      <c r="V315" s="2" t="s">
        <v>1579</v>
      </c>
      <c r="W315" s="2" t="s">
        <v>2838</v>
      </c>
      <c r="X315" s="2" t="s">
        <v>1618</v>
      </c>
      <c r="Y315" s="2" t="s">
        <v>576</v>
      </c>
      <c r="Z315" s="4">
        <v>137</v>
      </c>
      <c r="AA315" s="4">
        <f>=ROUNDDOWN(15.2222222222222,0)</f>
      </c>
      <c r="AB315" s="5">
        <v>9</v>
      </c>
      <c r="AC315" s="2" t="s">
        <v>3002</v>
      </c>
      <c r="AD315" s="4">
        <v>210</v>
      </c>
      <c r="AE315" s="4">
        <v>480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5</v>
      </c>
      <c r="AQ315" s="8">
        <v>267.01</v>
      </c>
      <c r="AR315" s="4">
        <v>4</v>
      </c>
      <c r="AS315" s="8">
        <v>214.21</v>
      </c>
      <c r="AT315" s="7">
        <v>0.25</v>
      </c>
      <c r="AU315" s="7">
        <v>0.2465</v>
      </c>
      <c r="AV315" s="4">
        <v>16</v>
      </c>
      <c r="AW315" s="8">
        <v>920.87</v>
      </c>
      <c r="AX315" s="4">
        <v>7</v>
      </c>
      <c r="AY315" s="8">
        <v>388.4</v>
      </c>
      <c r="AZ315" s="7">
        <v>1.2857</v>
      </c>
      <c r="BA315" s="7">
        <v>1.3709</v>
      </c>
      <c r="BB315" s="7">
        <v>0.29</v>
      </c>
      <c r="BC315" s="4">
        <v>16</v>
      </c>
      <c r="BD315" s="8">
        <v>920.87</v>
      </c>
      <c r="BE315" s="4">
        <v>7</v>
      </c>
      <c r="BF315" s="8">
        <v>388.4</v>
      </c>
      <c r="BG315" s="7">
        <v>1.2857</v>
      </c>
      <c r="BH315" s="7">
        <v>1.3709</v>
      </c>
      <c r="BI315" s="7">
        <v>1</v>
      </c>
      <c r="BJ315" s="4">
        <v>5</v>
      </c>
      <c r="BK315" s="8">
        <v>267.01</v>
      </c>
      <c r="BL315" s="2" t="s">
        <v>3091</v>
      </c>
      <c r="BM315" s="7">
        <v>1</v>
      </c>
      <c r="BN315" s="7">
        <v>1</v>
      </c>
      <c r="BO315" s="4">
        <v>2</v>
      </c>
      <c r="BP315" s="8">
        <v>106.42</v>
      </c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2588</v>
      </c>
      <c r="BY315" s="2" t="s">
        <v>509</v>
      </c>
      <c r="BZ315" s="2" t="s">
        <v>202</v>
      </c>
      <c r="CA315" s="4"/>
      <c r="CB315" s="8"/>
      <c r="CC315" s="4">
        <v>2</v>
      </c>
      <c r="CD315" s="8">
        <v>103.98</v>
      </c>
      <c r="CE315" s="7">
        <v>-1</v>
      </c>
      <c r="CF315" s="7">
        <v>-1</v>
      </c>
      <c r="CG315" s="2" t="s">
        <v>212</v>
      </c>
      <c r="CH315" s="2" t="s">
        <v>250</v>
      </c>
      <c r="CI315" s="2" t="s">
        <v>2802</v>
      </c>
      <c r="CJ315" s="2" t="s">
        <v>2189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216</v>
      </c>
      <c r="CV315" s="2" t="s">
        <v>877</v>
      </c>
      <c r="CW315" s="2" t="s">
        <v>214</v>
      </c>
      <c r="CX315" s="2" t="s">
        <v>202</v>
      </c>
      <c r="CY315" s="4">
        <v>2</v>
      </c>
      <c r="CZ315" s="8">
        <v>105.22</v>
      </c>
      <c r="DA315" s="4"/>
      <c r="DB315" s="8"/>
      <c r="DC315" s="7"/>
      <c r="DD315" s="7"/>
      <c r="DE315" s="2" t="s">
        <v>212</v>
      </c>
      <c r="DF315" s="2" t="s">
        <v>199</v>
      </c>
      <c r="DG315" s="2" t="s">
        <v>2905</v>
      </c>
      <c r="DH315" s="2" t="s">
        <v>2787</v>
      </c>
      <c r="DI315" s="2" t="s">
        <v>214</v>
      </c>
      <c r="DJ315" s="2" t="s">
        <v>202</v>
      </c>
      <c r="DK315" s="4"/>
      <c r="DL315" s="8"/>
      <c r="DM315" s="4"/>
      <c r="DN315" s="8"/>
      <c r="DO315" s="7"/>
      <c r="DP315" s="7"/>
      <c r="DQ315" s="2" t="s">
        <v>212</v>
      </c>
      <c r="DR315" s="2" t="s">
        <v>199</v>
      </c>
      <c r="DS315" s="2" t="s">
        <v>583</v>
      </c>
      <c r="DT315" s="2" t="s">
        <v>1635</v>
      </c>
      <c r="DU315" s="2" t="s">
        <v>214</v>
      </c>
      <c r="DV315" s="2" t="s">
        <v>202</v>
      </c>
      <c r="DW315" s="4"/>
      <c r="DX315" s="8"/>
      <c r="DY315" s="4"/>
      <c r="DZ315" s="8"/>
      <c r="EA315" s="7"/>
      <c r="EB315" s="7"/>
      <c r="EC315" s="2" t="s">
        <v>212</v>
      </c>
      <c r="ED315" s="2" t="s">
        <v>199</v>
      </c>
      <c r="EE315" s="2" t="s">
        <v>585</v>
      </c>
      <c r="EF315" s="2" t="s">
        <v>3092</v>
      </c>
      <c r="EG315" s="2" t="s">
        <v>214</v>
      </c>
      <c r="EH315" s="2" t="s">
        <v>202</v>
      </c>
      <c r="EI315" s="4">
        <v>1</v>
      </c>
      <c r="EJ315" s="8">
        <v>55.37</v>
      </c>
      <c r="EK315" s="4"/>
      <c r="EL315" s="8"/>
      <c r="EM315" s="7"/>
      <c r="EN315" s="7"/>
      <c r="EO315" s="2" t="s">
        <v>212</v>
      </c>
      <c r="EP315" s="2" t="s">
        <v>199</v>
      </c>
      <c r="EQ315" s="2" t="s">
        <v>587</v>
      </c>
      <c r="ER315" s="2" t="s">
        <v>3093</v>
      </c>
      <c r="ES315" s="2" t="s">
        <v>214</v>
      </c>
      <c r="ET315" s="2" t="s">
        <v>202</v>
      </c>
      <c r="EU315" s="4"/>
      <c r="EV315" s="8"/>
      <c r="EW315" s="4">
        <v>1</v>
      </c>
      <c r="EX315" s="8">
        <v>55.11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1634</v>
      </c>
      <c r="FD315" s="2" t="s">
        <v>3094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296</v>
      </c>
      <c r="FP315" s="2" t="s">
        <v>1008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253</v>
      </c>
      <c r="FZ315" s="2" t="s">
        <v>199</v>
      </c>
      <c r="GA315" s="2" t="s">
        <v>202</v>
      </c>
      <c r="GB315" s="2" t="s">
        <v>202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979</v>
      </c>
      <c r="GN315" s="2" t="s">
        <v>2130</v>
      </c>
      <c r="GO315" s="2" t="s">
        <v>214</v>
      </c>
      <c r="GP315" s="2" t="s">
        <v>202</v>
      </c>
      <c r="GQ315" s="4"/>
      <c r="GR315" s="8"/>
      <c r="GS315" s="4">
        <v>1</v>
      </c>
      <c r="GT315" s="8">
        <v>55.12</v>
      </c>
      <c r="GU315" s="7">
        <v>-1</v>
      </c>
      <c r="GV315" s="7">
        <v>-1</v>
      </c>
      <c r="GW315" s="2" t="s">
        <v>212</v>
      </c>
      <c r="GX315" s="2" t="s">
        <v>199</v>
      </c>
      <c r="GY315" s="2" t="s">
        <v>2808</v>
      </c>
      <c r="GZ315" s="2" t="s">
        <v>3095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212</v>
      </c>
      <c r="HJ315" s="2" t="s">
        <v>199</v>
      </c>
      <c r="HK315" s="2" t="s">
        <v>585</v>
      </c>
      <c r="HL315" s="2" t="s">
        <v>2532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242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212</v>
      </c>
      <c r="IH315" s="2" t="s">
        <v>199</v>
      </c>
      <c r="II315" s="2" t="s">
        <v>238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957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372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231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1907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235</v>
      </c>
      <c r="KQ315" s="2" t="s">
        <v>541</v>
      </c>
      <c r="KR315" s="2" t="s">
        <v>1176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235</v>
      </c>
      <c r="LC315" s="2" t="s">
        <v>308</v>
      </c>
      <c r="LD315" s="2" t="s">
        <v>735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404</v>
      </c>
      <c r="LN315" s="2" t="s">
        <v>235</v>
      </c>
      <c r="LO315" s="2" t="s">
        <v>597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247</v>
      </c>
      <c r="MB315" s="2" t="s">
        <v>1137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199</v>
      </c>
      <c r="MM315" s="2" t="s">
        <v>248</v>
      </c>
      <c r="MN315" s="2" t="s">
        <v>3096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242</v>
      </c>
      <c r="MX315" s="2" t="s">
        <v>199</v>
      </c>
      <c r="MY315" s="2" t="s">
        <v>202</v>
      </c>
      <c r="MZ315" s="2" t="s">
        <v>202</v>
      </c>
      <c r="NA315" s="2" t="s">
        <v>214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212</v>
      </c>
      <c r="NJ315" s="2" t="s">
        <v>250</v>
      </c>
      <c r="NK315" s="2" t="s">
        <v>3007</v>
      </c>
      <c r="NL315" s="2" t="s">
        <v>2914</v>
      </c>
      <c r="NM315" s="2" t="s">
        <v>509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202</v>
      </c>
      <c r="NV315" s="2" t="s">
        <v>202</v>
      </c>
      <c r="NW315" s="2" t="s">
        <v>202</v>
      </c>
      <c r="NX315" s="2" t="s">
        <v>202</v>
      </c>
      <c r="NY315" s="2" t="s">
        <v>202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253</v>
      </c>
      <c r="OH315" s="2" t="s">
        <v>199</v>
      </c>
      <c r="OI315" s="2" t="s">
        <v>202</v>
      </c>
      <c r="OJ315" s="2" t="s">
        <v>202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199</v>
      </c>
      <c r="OU315" s="2" t="s">
        <v>2824</v>
      </c>
      <c r="OV315" s="2" t="s">
        <v>202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202</v>
      </c>
      <c r="PF315" s="2" t="s">
        <v>202</v>
      </c>
      <c r="PG315" s="2" t="s">
        <v>202</v>
      </c>
      <c r="PH315" s="2" t="s">
        <v>202</v>
      </c>
      <c r="PI315" s="2" t="s">
        <v>202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212</v>
      </c>
      <c r="PR315" s="2" t="s">
        <v>235</v>
      </c>
      <c r="PS315" s="2" t="s">
        <v>1826</v>
      </c>
      <c r="PT315" s="2" t="s">
        <v>3097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235</v>
      </c>
      <c r="QQ315" s="2" t="s">
        <v>1821</v>
      </c>
      <c r="QR315" s="2" t="s">
        <v>3098</v>
      </c>
      <c r="QS315" s="2" t="s">
        <v>214</v>
      </c>
      <c r="QT315" s="2" t="s">
        <v>202</v>
      </c>
      <c r="QU315" s="4">
        <v>137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>
        <v>210</v>
      </c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>
        <v>100</v>
      </c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>
        <v>80</v>
      </c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>
        <v>90</v>
      </c>
      <c r="TI315" s="4"/>
      <c r="TJ315" s="4"/>
      <c r="TK315" s="4"/>
      <c r="TL315" s="4"/>
      <c r="TM315" s="4"/>
    </row>
    <row r="316">
      <c r="A316" s="2" t="s">
        <v>3099</v>
      </c>
      <c r="B316" s="2" t="s">
        <v>191</v>
      </c>
      <c r="C316" s="2" t="s">
        <v>2795</v>
      </c>
      <c r="D316" s="2" t="s">
        <v>2308</v>
      </c>
      <c r="E316" s="2" t="s">
        <v>2481</v>
      </c>
      <c r="F316" s="2" t="s">
        <v>3089</v>
      </c>
      <c r="G316" s="2" t="s">
        <v>3089</v>
      </c>
      <c r="H316" s="2" t="s">
        <v>3089</v>
      </c>
      <c r="I316" s="2" t="s">
        <v>3090</v>
      </c>
      <c r="J316" s="2" t="s">
        <v>256</v>
      </c>
      <c r="K316" s="2" t="s">
        <v>2489</v>
      </c>
      <c r="L316" s="3">
        <v>54.99</v>
      </c>
      <c r="M316" s="3">
        <v>57.74</v>
      </c>
      <c r="N316" s="3">
        <v>119.99</v>
      </c>
      <c r="O316" s="2" t="s">
        <v>199</v>
      </c>
      <c r="P316" s="2" t="s">
        <v>427</v>
      </c>
      <c r="Q316" s="2" t="s">
        <v>201</v>
      </c>
      <c r="R316" s="2" t="s">
        <v>202</v>
      </c>
      <c r="S316" s="2" t="s">
        <v>2988</v>
      </c>
      <c r="T316" s="2" t="s">
        <v>202</v>
      </c>
      <c r="U316" s="2" t="s">
        <v>202</v>
      </c>
      <c r="V316" s="2" t="s">
        <v>1579</v>
      </c>
      <c r="W316" s="2" t="s">
        <v>2838</v>
      </c>
      <c r="X316" s="2" t="s">
        <v>1618</v>
      </c>
      <c r="Y316" s="2" t="s">
        <v>576</v>
      </c>
      <c r="Z316" s="4">
        <v>190</v>
      </c>
      <c r="AA316" s="4">
        <f>=ROUNDDOWN(14.6153846153846,0)</f>
      </c>
      <c r="AB316" s="5">
        <v>13</v>
      </c>
      <c r="AC316" s="2" t="s">
        <v>3002</v>
      </c>
      <c r="AD316" s="4">
        <v>360</v>
      </c>
      <c r="AE316" s="4">
        <v>950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11</v>
      </c>
      <c r="AQ316" s="8">
        <v>653.86</v>
      </c>
      <c r="AR316" s="4">
        <v>3</v>
      </c>
      <c r="AS316" s="8">
        <v>174.19</v>
      </c>
      <c r="AT316" s="7">
        <v>2.6667</v>
      </c>
      <c r="AU316" s="7">
        <v>2.7537</v>
      </c>
      <c r="AV316" s="4" t="s">
        <v>202</v>
      </c>
      <c r="AW316" s="8" t="s">
        <v>202</v>
      </c>
      <c r="AX316" s="4" t="s">
        <v>202</v>
      </c>
      <c r="AY316" s="8" t="s">
        <v>202</v>
      </c>
      <c r="AZ316" s="7" t="s">
        <v>202</v>
      </c>
      <c r="BA316" s="7" t="s">
        <v>202</v>
      </c>
      <c r="BB316" s="7">
        <v>0.71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 t="s">
        <v>202</v>
      </c>
      <c r="BJ316" s="4">
        <v>11</v>
      </c>
      <c r="BK316" s="8">
        <v>653.86</v>
      </c>
      <c r="BL316" s="2" t="s">
        <v>3100</v>
      </c>
      <c r="BM316" s="7">
        <v>1</v>
      </c>
      <c r="BN316" s="7">
        <v>1</v>
      </c>
      <c r="BO316" s="4">
        <v>9</v>
      </c>
      <c r="BP316" s="8">
        <v>532.17</v>
      </c>
      <c r="BQ316" s="4">
        <v>1</v>
      </c>
      <c r="BR316" s="8">
        <v>59.13</v>
      </c>
      <c r="BS316" s="7">
        <v>8</v>
      </c>
      <c r="BT316" s="7">
        <v>8</v>
      </c>
      <c r="BU316" s="2" t="s">
        <v>212</v>
      </c>
      <c r="BV316" s="2" t="s">
        <v>199</v>
      </c>
      <c r="BW316" s="2" t="s">
        <v>202</v>
      </c>
      <c r="BX316" s="2" t="s">
        <v>2588</v>
      </c>
      <c r="BY316" s="2" t="s">
        <v>509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250</v>
      </c>
      <c r="CI316" s="2" t="s">
        <v>2802</v>
      </c>
      <c r="CJ316" s="2" t="s">
        <v>442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199</v>
      </c>
      <c r="CU316" s="2" t="s">
        <v>216</v>
      </c>
      <c r="CV316" s="2" t="s">
        <v>264</v>
      </c>
      <c r="CW316" s="2" t="s">
        <v>214</v>
      </c>
      <c r="CX316" s="2" t="s">
        <v>202</v>
      </c>
      <c r="CY316" s="4">
        <v>1</v>
      </c>
      <c r="CZ316" s="8">
        <v>58.45</v>
      </c>
      <c r="DA316" s="4"/>
      <c r="DB316" s="8"/>
      <c r="DC316" s="7"/>
      <c r="DD316" s="7"/>
      <c r="DE316" s="2" t="s">
        <v>212</v>
      </c>
      <c r="DF316" s="2" t="s">
        <v>199</v>
      </c>
      <c r="DG316" s="2" t="s">
        <v>2905</v>
      </c>
      <c r="DH316" s="2" t="s">
        <v>2266</v>
      </c>
      <c r="DI316" s="2" t="s">
        <v>214</v>
      </c>
      <c r="DJ316" s="2" t="s">
        <v>202</v>
      </c>
      <c r="DK316" s="4">
        <v>1</v>
      </c>
      <c r="DL316" s="8">
        <v>63.24</v>
      </c>
      <c r="DM316" s="4"/>
      <c r="DN316" s="8"/>
      <c r="DO316" s="7"/>
      <c r="DP316" s="7"/>
      <c r="DQ316" s="2" t="s">
        <v>212</v>
      </c>
      <c r="DR316" s="2" t="s">
        <v>199</v>
      </c>
      <c r="DS316" s="2" t="s">
        <v>583</v>
      </c>
      <c r="DT316" s="2" t="s">
        <v>2511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585</v>
      </c>
      <c r="EF316" s="2" t="s">
        <v>3092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587</v>
      </c>
      <c r="ER316" s="2" t="s">
        <v>3101</v>
      </c>
      <c r="ES316" s="2" t="s">
        <v>214</v>
      </c>
      <c r="ET316" s="2" t="s">
        <v>202</v>
      </c>
      <c r="EU316" s="4"/>
      <c r="EV316" s="8"/>
      <c r="EW316" s="4"/>
      <c r="EX316" s="8"/>
      <c r="EY316" s="7"/>
      <c r="EZ316" s="7"/>
      <c r="FA316" s="2" t="s">
        <v>212</v>
      </c>
      <c r="FB316" s="2" t="s">
        <v>199</v>
      </c>
      <c r="FC316" s="2" t="s">
        <v>1634</v>
      </c>
      <c r="FD316" s="2" t="s">
        <v>3094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296</v>
      </c>
      <c r="FP316" s="2" t="s">
        <v>3102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253</v>
      </c>
      <c r="FZ316" s="2" t="s">
        <v>199</v>
      </c>
      <c r="GA316" s="2" t="s">
        <v>202</v>
      </c>
      <c r="GB316" s="2" t="s">
        <v>202</v>
      </c>
      <c r="GC316" s="2" t="s">
        <v>214</v>
      </c>
      <c r="GD316" s="2" t="s">
        <v>202</v>
      </c>
      <c r="GE316" s="4"/>
      <c r="GF316" s="8"/>
      <c r="GG316" s="4">
        <v>1</v>
      </c>
      <c r="GH316" s="8">
        <v>51.54</v>
      </c>
      <c r="GI316" s="7">
        <v>-1</v>
      </c>
      <c r="GJ316" s="7">
        <v>-1</v>
      </c>
      <c r="GK316" s="2" t="s">
        <v>212</v>
      </c>
      <c r="GL316" s="2" t="s">
        <v>199</v>
      </c>
      <c r="GM316" s="2" t="s">
        <v>979</v>
      </c>
      <c r="GN316" s="2" t="s">
        <v>1453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2808</v>
      </c>
      <c r="GZ316" s="2" t="s">
        <v>1298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212</v>
      </c>
      <c r="HJ316" s="2" t="s">
        <v>199</v>
      </c>
      <c r="HK316" s="2" t="s">
        <v>585</v>
      </c>
      <c r="HL316" s="2" t="s">
        <v>2706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242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212</v>
      </c>
      <c r="IH316" s="2" t="s">
        <v>199</v>
      </c>
      <c r="II316" s="2" t="s">
        <v>238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212</v>
      </c>
      <c r="IT316" s="2" t="s">
        <v>199</v>
      </c>
      <c r="IU316" s="2" t="s">
        <v>957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212</v>
      </c>
      <c r="JF316" s="2" t="s">
        <v>199</v>
      </c>
      <c r="JG316" s="2" t="s">
        <v>372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231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1907</v>
      </c>
      <c r="KF316" s="2" t="s">
        <v>366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235</v>
      </c>
      <c r="KQ316" s="2" t="s">
        <v>541</v>
      </c>
      <c r="KR316" s="2" t="s">
        <v>391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235</v>
      </c>
      <c r="LC316" s="2" t="s">
        <v>3030</v>
      </c>
      <c r="LD316" s="2" t="s">
        <v>2420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404</v>
      </c>
      <c r="LN316" s="2" t="s">
        <v>235</v>
      </c>
      <c r="LO316" s="2" t="s">
        <v>597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>
        <v>1</v>
      </c>
      <c r="LV316" s="8">
        <v>63.52</v>
      </c>
      <c r="LW316" s="7">
        <v>-1</v>
      </c>
      <c r="LX316" s="7">
        <v>-1</v>
      </c>
      <c r="LY316" s="2" t="s">
        <v>212</v>
      </c>
      <c r="LZ316" s="2" t="s">
        <v>199</v>
      </c>
      <c r="MA316" s="2" t="s">
        <v>247</v>
      </c>
      <c r="MB316" s="2" t="s">
        <v>1908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199</v>
      </c>
      <c r="MM316" s="2" t="s">
        <v>248</v>
      </c>
      <c r="MN316" s="2" t="s">
        <v>764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242</v>
      </c>
      <c r="MX316" s="2" t="s">
        <v>199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212</v>
      </c>
      <c r="NJ316" s="2" t="s">
        <v>250</v>
      </c>
      <c r="NK316" s="2" t="s">
        <v>3007</v>
      </c>
      <c r="NL316" s="2" t="s">
        <v>2254</v>
      </c>
      <c r="NM316" s="2" t="s">
        <v>509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202</v>
      </c>
      <c r="NV316" s="2" t="s">
        <v>202</v>
      </c>
      <c r="NW316" s="2" t="s">
        <v>202</v>
      </c>
      <c r="NX316" s="2" t="s">
        <v>202</v>
      </c>
      <c r="NY316" s="2" t="s">
        <v>202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253</v>
      </c>
      <c r="OH316" s="2" t="s">
        <v>199</v>
      </c>
      <c r="OI316" s="2" t="s">
        <v>202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199</v>
      </c>
      <c r="OU316" s="2" t="s">
        <v>2824</v>
      </c>
      <c r="OV316" s="2" t="s">
        <v>202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202</v>
      </c>
      <c r="PF316" s="2" t="s">
        <v>202</v>
      </c>
      <c r="PG316" s="2" t="s">
        <v>202</v>
      </c>
      <c r="PH316" s="2" t="s">
        <v>202</v>
      </c>
      <c r="PI316" s="2" t="s">
        <v>202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235</v>
      </c>
      <c r="PS316" s="2" t="s">
        <v>1826</v>
      </c>
      <c r="PT316" s="2" t="s">
        <v>2369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235</v>
      </c>
      <c r="QQ316" s="2" t="s">
        <v>1821</v>
      </c>
      <c r="QR316" s="2" t="s">
        <v>2139</v>
      </c>
      <c r="QS316" s="2" t="s">
        <v>214</v>
      </c>
      <c r="QT316" s="2" t="s">
        <v>202</v>
      </c>
      <c r="QU316" s="4">
        <v>190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>
        <v>360</v>
      </c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>
        <v>210</v>
      </c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>
        <v>220</v>
      </c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>
        <v>160</v>
      </c>
      <c r="TI316" s="4"/>
      <c r="TJ316" s="4"/>
      <c r="TK316" s="4"/>
      <c r="TL316" s="4"/>
      <c r="TM316" s="4"/>
    </row>
    <row r="317">
      <c r="A317" s="2" t="s">
        <v>3103</v>
      </c>
      <c r="B317" s="2" t="s">
        <v>191</v>
      </c>
      <c r="C317" s="2" t="s">
        <v>2795</v>
      </c>
      <c r="D317" s="2" t="s">
        <v>2308</v>
      </c>
      <c r="E317" s="2" t="s">
        <v>2481</v>
      </c>
      <c r="F317" s="2" t="s">
        <v>3104</v>
      </c>
      <c r="G317" s="2" t="s">
        <v>3104</v>
      </c>
      <c r="H317" s="2" t="s">
        <v>3104</v>
      </c>
      <c r="I317" s="2" t="s">
        <v>3105</v>
      </c>
      <c r="J317" s="2" t="s">
        <v>197</v>
      </c>
      <c r="K317" s="2" t="s">
        <v>2912</v>
      </c>
      <c r="L317" s="3">
        <v>50.6</v>
      </c>
      <c r="M317" s="3">
        <v>53.13</v>
      </c>
      <c r="N317" s="3">
        <v>109.99</v>
      </c>
      <c r="O317" s="2" t="s">
        <v>199</v>
      </c>
      <c r="P317" s="2" t="s">
        <v>490</v>
      </c>
      <c r="Q317" s="2" t="s">
        <v>201</v>
      </c>
      <c r="R317" s="2" t="s">
        <v>202</v>
      </c>
      <c r="S317" s="2" t="s">
        <v>3106</v>
      </c>
      <c r="T317" s="2" t="s">
        <v>204</v>
      </c>
      <c r="U317" s="2" t="s">
        <v>205</v>
      </c>
      <c r="V317" s="2" t="s">
        <v>2843</v>
      </c>
      <c r="W317" s="2" t="s">
        <v>2838</v>
      </c>
      <c r="X317" s="2" t="s">
        <v>2897</v>
      </c>
      <c r="Y317" s="2" t="s">
        <v>298</v>
      </c>
      <c r="Z317" s="4">
        <v>238</v>
      </c>
      <c r="AA317" s="4">
        <f>=ROUNDDOWN(26.4444444444444,0)</f>
      </c>
      <c r="AB317" s="5">
        <v>9</v>
      </c>
      <c r="AC317" s="2" t="s">
        <v>3002</v>
      </c>
      <c r="AD317" s="4">
        <v>230</v>
      </c>
      <c r="AE317" s="4">
        <v>230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7</v>
      </c>
      <c r="AQ317" s="8">
        <v>376.85</v>
      </c>
      <c r="AR317" s="4">
        <v>4</v>
      </c>
      <c r="AS317" s="8">
        <v>222.3</v>
      </c>
      <c r="AT317" s="7">
        <v>0.75</v>
      </c>
      <c r="AU317" s="7">
        <v>0.6952</v>
      </c>
      <c r="AV317" s="4">
        <v>15</v>
      </c>
      <c r="AW317" s="8">
        <v>866.55</v>
      </c>
      <c r="AX317" s="4">
        <v>15</v>
      </c>
      <c r="AY317" s="8">
        <v>906.04</v>
      </c>
      <c r="AZ317" s="7" t="s">
        <v>202</v>
      </c>
      <c r="BA317" s="7">
        <v>-0.0436</v>
      </c>
      <c r="BB317" s="7">
        <v>0.4349</v>
      </c>
      <c r="BC317" s="4">
        <v>15</v>
      </c>
      <c r="BD317" s="8">
        <v>866.55</v>
      </c>
      <c r="BE317" s="4">
        <v>15</v>
      </c>
      <c r="BF317" s="8">
        <v>906.04</v>
      </c>
      <c r="BG317" s="7" t="s">
        <v>202</v>
      </c>
      <c r="BH317" s="7">
        <v>-0.0436</v>
      </c>
      <c r="BI317" s="7">
        <v>1</v>
      </c>
      <c r="BJ317" s="4">
        <v>7</v>
      </c>
      <c r="BK317" s="8">
        <v>376.85</v>
      </c>
      <c r="BL317" s="2" t="s">
        <v>3107</v>
      </c>
      <c r="BM317" s="7">
        <v>1</v>
      </c>
      <c r="BN317" s="7">
        <v>1</v>
      </c>
      <c r="BO317" s="4">
        <v>2</v>
      </c>
      <c r="BP317" s="8">
        <v>115.32</v>
      </c>
      <c r="BQ317" s="4">
        <v>1</v>
      </c>
      <c r="BR317" s="8">
        <v>57.66</v>
      </c>
      <c r="BS317" s="7">
        <v>1</v>
      </c>
      <c r="BT317" s="7">
        <v>1</v>
      </c>
      <c r="BU317" s="2" t="s">
        <v>212</v>
      </c>
      <c r="BV317" s="2" t="s">
        <v>199</v>
      </c>
      <c r="BW317" s="2" t="s">
        <v>202</v>
      </c>
      <c r="BX317" s="2" t="s">
        <v>876</v>
      </c>
      <c r="BY317" s="2" t="s">
        <v>214</v>
      </c>
      <c r="BZ317" s="2" t="s">
        <v>202</v>
      </c>
      <c r="CA317" s="4">
        <v>1</v>
      </c>
      <c r="CB317" s="8">
        <v>59.51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720</v>
      </c>
      <c r="CJ317" s="2" t="s">
        <v>1248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199</v>
      </c>
      <c r="CU317" s="2" t="s">
        <v>874</v>
      </c>
      <c r="CV317" s="2" t="s">
        <v>882</v>
      </c>
      <c r="CW317" s="2" t="s">
        <v>214</v>
      </c>
      <c r="CX317" s="2" t="s">
        <v>202</v>
      </c>
      <c r="CY317" s="4">
        <v>2</v>
      </c>
      <c r="CZ317" s="8">
        <v>86.02</v>
      </c>
      <c r="DA317" s="4">
        <v>2</v>
      </c>
      <c r="DB317" s="8">
        <v>107.52</v>
      </c>
      <c r="DC317" s="7"/>
      <c r="DD317" s="7">
        <v>-0.2</v>
      </c>
      <c r="DE317" s="2" t="s">
        <v>212</v>
      </c>
      <c r="DF317" s="2" t="s">
        <v>199</v>
      </c>
      <c r="DG317" s="2" t="s">
        <v>2899</v>
      </c>
      <c r="DH317" s="2" t="s">
        <v>1100</v>
      </c>
      <c r="DI317" s="2" t="s">
        <v>214</v>
      </c>
      <c r="DJ317" s="2" t="s">
        <v>202</v>
      </c>
      <c r="DK317" s="4"/>
      <c r="DL317" s="8"/>
      <c r="DM317" s="4">
        <v>1</v>
      </c>
      <c r="DN317" s="8">
        <v>57.12</v>
      </c>
      <c r="DO317" s="7">
        <v>-1</v>
      </c>
      <c r="DP317" s="7">
        <v>-1</v>
      </c>
      <c r="DQ317" s="2" t="s">
        <v>212</v>
      </c>
      <c r="DR317" s="2" t="s">
        <v>199</v>
      </c>
      <c r="DS317" s="2" t="s">
        <v>298</v>
      </c>
      <c r="DT317" s="2" t="s">
        <v>2899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1106</v>
      </c>
      <c r="EF317" s="2" t="s">
        <v>339</v>
      </c>
      <c r="EG317" s="2" t="s">
        <v>214</v>
      </c>
      <c r="EH317" s="2" t="s">
        <v>202</v>
      </c>
      <c r="EI317" s="4">
        <v>1</v>
      </c>
      <c r="EJ317" s="8">
        <v>54.9</v>
      </c>
      <c r="EK317" s="4"/>
      <c r="EL317" s="8"/>
      <c r="EM317" s="7"/>
      <c r="EN317" s="7"/>
      <c r="EO317" s="2" t="s">
        <v>212</v>
      </c>
      <c r="EP317" s="2" t="s">
        <v>199</v>
      </c>
      <c r="EQ317" s="2" t="s">
        <v>422</v>
      </c>
      <c r="ER317" s="2" t="s">
        <v>407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1283</v>
      </c>
      <c r="FD317" s="2" t="s">
        <v>1776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199</v>
      </c>
      <c r="FO317" s="2" t="s">
        <v>1727</v>
      </c>
      <c r="FP317" s="2" t="s">
        <v>1202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253</v>
      </c>
      <c r="FZ317" s="2" t="s">
        <v>199</v>
      </c>
      <c r="GA317" s="2" t="s">
        <v>202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212</v>
      </c>
      <c r="GL317" s="2" t="s">
        <v>199</v>
      </c>
      <c r="GM317" s="2" t="s">
        <v>2976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593</v>
      </c>
      <c r="GX317" s="2" t="s">
        <v>199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212</v>
      </c>
      <c r="HJ317" s="2" t="s">
        <v>199</v>
      </c>
      <c r="HK317" s="2" t="s">
        <v>298</v>
      </c>
      <c r="HL317" s="2" t="s">
        <v>1932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242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212</v>
      </c>
      <c r="IH317" s="2" t="s">
        <v>199</v>
      </c>
      <c r="II317" s="2" t="s">
        <v>368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212</v>
      </c>
      <c r="IT317" s="2" t="s">
        <v>199</v>
      </c>
      <c r="IU317" s="2" t="s">
        <v>957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253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>
        <v>1</v>
      </c>
      <c r="JL317" s="8">
        <v>61.1</v>
      </c>
      <c r="JM317" s="4"/>
      <c r="JN317" s="8"/>
      <c r="JO317" s="7"/>
      <c r="JP317" s="7"/>
      <c r="JQ317" s="2" t="s">
        <v>212</v>
      </c>
      <c r="JR317" s="2" t="s">
        <v>199</v>
      </c>
      <c r="JS317" s="2" t="s">
        <v>1259</v>
      </c>
      <c r="JT317" s="2" t="s">
        <v>2535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212</v>
      </c>
      <c r="KD317" s="2" t="s">
        <v>199</v>
      </c>
      <c r="KE317" s="2" t="s">
        <v>1907</v>
      </c>
      <c r="KF317" s="2" t="s">
        <v>2975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212</v>
      </c>
      <c r="KP317" s="2" t="s">
        <v>235</v>
      </c>
      <c r="KQ317" s="2" t="s">
        <v>541</v>
      </c>
      <c r="KR317" s="2" t="s">
        <v>2050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253</v>
      </c>
      <c r="LB317" s="2" t="s">
        <v>199</v>
      </c>
      <c r="LC317" s="2" t="s">
        <v>202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253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231</v>
      </c>
      <c r="LZ317" s="2" t="s">
        <v>199</v>
      </c>
      <c r="MA317" s="2" t="s">
        <v>202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253</v>
      </c>
      <c r="ML317" s="2" t="s">
        <v>199</v>
      </c>
      <c r="MM317" s="2" t="s">
        <v>202</v>
      </c>
      <c r="MN317" s="2" t="s">
        <v>202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242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212</v>
      </c>
      <c r="NJ317" s="2" t="s">
        <v>250</v>
      </c>
      <c r="NK317" s="2" t="s">
        <v>735</v>
      </c>
      <c r="NL317" s="2" t="s">
        <v>243</v>
      </c>
      <c r="NM317" s="2" t="s">
        <v>509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253</v>
      </c>
      <c r="OH317" s="2" t="s">
        <v>199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212</v>
      </c>
      <c r="OT317" s="2" t="s">
        <v>199</v>
      </c>
      <c r="OU317" s="2" t="s">
        <v>2824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242</v>
      </c>
      <c r="PF317" s="2" t="s">
        <v>199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231</v>
      </c>
      <c r="PR317" s="2" t="s">
        <v>235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253</v>
      </c>
      <c r="QP317" s="2" t="s">
        <v>235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238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>
        <v>230</v>
      </c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</row>
    <row r="318">
      <c r="A318" s="2" t="s">
        <v>3108</v>
      </c>
      <c r="B318" s="2" t="s">
        <v>191</v>
      </c>
      <c r="C318" s="2" t="s">
        <v>2795</v>
      </c>
      <c r="D318" s="2" t="s">
        <v>2308</v>
      </c>
      <c r="E318" s="2" t="s">
        <v>2481</v>
      </c>
      <c r="F318" s="2" t="s">
        <v>3104</v>
      </c>
      <c r="G318" s="2" t="s">
        <v>3104</v>
      </c>
      <c r="H318" s="2" t="s">
        <v>3104</v>
      </c>
      <c r="I318" s="2" t="s">
        <v>3105</v>
      </c>
      <c r="J318" s="2" t="s">
        <v>256</v>
      </c>
      <c r="K318" s="2" t="s">
        <v>2912</v>
      </c>
      <c r="L318" s="3">
        <v>57.6</v>
      </c>
      <c r="M318" s="3">
        <v>60.47</v>
      </c>
      <c r="N318" s="3">
        <v>119.99</v>
      </c>
      <c r="O318" s="2" t="s">
        <v>199</v>
      </c>
      <c r="P318" s="2" t="s">
        <v>490</v>
      </c>
      <c r="Q318" s="2" t="s">
        <v>201</v>
      </c>
      <c r="R318" s="2" t="s">
        <v>202</v>
      </c>
      <c r="S318" s="2" t="s">
        <v>3106</v>
      </c>
      <c r="T318" s="2" t="s">
        <v>204</v>
      </c>
      <c r="U318" s="2" t="s">
        <v>205</v>
      </c>
      <c r="V318" s="2" t="s">
        <v>2843</v>
      </c>
      <c r="W318" s="2" t="s">
        <v>2838</v>
      </c>
      <c r="X318" s="2" t="s">
        <v>2897</v>
      </c>
      <c r="Y318" s="2" t="s">
        <v>298</v>
      </c>
      <c r="Z318" s="4">
        <v>266</v>
      </c>
      <c r="AA318" s="4">
        <f>=ROUNDDOWN(20.4615384615385,0)</f>
      </c>
      <c r="AB318" s="5">
        <v>13</v>
      </c>
      <c r="AC318" s="2" t="s">
        <v>3002</v>
      </c>
      <c r="AD318" s="4">
        <v>190</v>
      </c>
      <c r="AE318" s="4">
        <v>190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8</v>
      </c>
      <c r="AQ318" s="8">
        <v>489.7</v>
      </c>
      <c r="AR318" s="4">
        <v>11</v>
      </c>
      <c r="AS318" s="8">
        <v>683.74</v>
      </c>
      <c r="AT318" s="7">
        <v>-0.2727</v>
      </c>
      <c r="AU318" s="7">
        <v>-0.2838</v>
      </c>
      <c r="AV318" s="4" t="s">
        <v>202</v>
      </c>
      <c r="AW318" s="8" t="s">
        <v>202</v>
      </c>
      <c r="AX318" s="4" t="s">
        <v>202</v>
      </c>
      <c r="AY318" s="8" t="s">
        <v>202</v>
      </c>
      <c r="AZ318" s="7" t="s">
        <v>202</v>
      </c>
      <c r="BA318" s="7" t="s">
        <v>202</v>
      </c>
      <c r="BB318" s="7">
        <v>0.5651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 t="s">
        <v>202</v>
      </c>
      <c r="BJ318" s="4">
        <v>8</v>
      </c>
      <c r="BK318" s="8">
        <v>489.7</v>
      </c>
      <c r="BL318" s="2" t="s">
        <v>3109</v>
      </c>
      <c r="BM318" s="7">
        <v>1</v>
      </c>
      <c r="BN318" s="7">
        <v>1</v>
      </c>
      <c r="BO318" s="4">
        <v>1</v>
      </c>
      <c r="BP318" s="8">
        <v>65.18</v>
      </c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892</v>
      </c>
      <c r="BY318" s="2" t="s">
        <v>214</v>
      </c>
      <c r="BZ318" s="2" t="s">
        <v>202</v>
      </c>
      <c r="CA318" s="4">
        <v>1</v>
      </c>
      <c r="CB318" s="8">
        <v>67.74</v>
      </c>
      <c r="CC318" s="4"/>
      <c r="CD318" s="8"/>
      <c r="CE318" s="7"/>
      <c r="CF318" s="7"/>
      <c r="CG318" s="2" t="s">
        <v>212</v>
      </c>
      <c r="CH318" s="2" t="s">
        <v>199</v>
      </c>
      <c r="CI318" s="2" t="s">
        <v>720</v>
      </c>
      <c r="CJ318" s="2" t="s">
        <v>891</v>
      </c>
      <c r="CK318" s="2" t="s">
        <v>214</v>
      </c>
      <c r="CL318" s="2" t="s">
        <v>202</v>
      </c>
      <c r="CM318" s="4"/>
      <c r="CN318" s="8"/>
      <c r="CO318" s="4">
        <v>1</v>
      </c>
      <c r="CP318" s="8">
        <v>64.57</v>
      </c>
      <c r="CQ318" s="7">
        <v>-1</v>
      </c>
      <c r="CR318" s="7">
        <v>-1</v>
      </c>
      <c r="CS318" s="2" t="s">
        <v>212</v>
      </c>
      <c r="CT318" s="2" t="s">
        <v>199</v>
      </c>
      <c r="CU318" s="2" t="s">
        <v>874</v>
      </c>
      <c r="CV318" s="2" t="s">
        <v>3110</v>
      </c>
      <c r="CW318" s="2" t="s">
        <v>214</v>
      </c>
      <c r="CX318" s="2" t="s">
        <v>202</v>
      </c>
      <c r="CY318" s="4">
        <v>1</v>
      </c>
      <c r="CZ318" s="8">
        <v>48.62</v>
      </c>
      <c r="DA318" s="4">
        <v>7</v>
      </c>
      <c r="DB318" s="8">
        <v>425.46</v>
      </c>
      <c r="DC318" s="7">
        <v>-0.8571</v>
      </c>
      <c r="DD318" s="7">
        <v>-0.8857</v>
      </c>
      <c r="DE318" s="2" t="s">
        <v>212</v>
      </c>
      <c r="DF318" s="2" t="s">
        <v>199</v>
      </c>
      <c r="DG318" s="2" t="s">
        <v>2899</v>
      </c>
      <c r="DH318" s="2" t="s">
        <v>3111</v>
      </c>
      <c r="DI318" s="2" t="s">
        <v>214</v>
      </c>
      <c r="DJ318" s="2" t="s">
        <v>202</v>
      </c>
      <c r="DK318" s="4"/>
      <c r="DL318" s="8"/>
      <c r="DM318" s="4">
        <v>3</v>
      </c>
      <c r="DN318" s="8">
        <v>193.71</v>
      </c>
      <c r="DO318" s="7">
        <v>-1</v>
      </c>
      <c r="DP318" s="7">
        <v>-1</v>
      </c>
      <c r="DQ318" s="2" t="s">
        <v>212</v>
      </c>
      <c r="DR318" s="2" t="s">
        <v>199</v>
      </c>
      <c r="DS318" s="2" t="s">
        <v>298</v>
      </c>
      <c r="DT318" s="2" t="s">
        <v>1007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1106</v>
      </c>
      <c r="EF318" s="2" t="s">
        <v>877</v>
      </c>
      <c r="EG318" s="2" t="s">
        <v>214</v>
      </c>
      <c r="EH318" s="2" t="s">
        <v>202</v>
      </c>
      <c r="EI318" s="4">
        <v>1</v>
      </c>
      <c r="EJ318" s="8">
        <v>62.06</v>
      </c>
      <c r="EK318" s="4"/>
      <c r="EL318" s="8"/>
      <c r="EM318" s="7"/>
      <c r="EN318" s="7"/>
      <c r="EO318" s="2" t="s">
        <v>212</v>
      </c>
      <c r="EP318" s="2" t="s">
        <v>199</v>
      </c>
      <c r="EQ318" s="2" t="s">
        <v>422</v>
      </c>
      <c r="ER318" s="2" t="s">
        <v>876</v>
      </c>
      <c r="ES318" s="2" t="s">
        <v>214</v>
      </c>
      <c r="ET318" s="2" t="s">
        <v>202</v>
      </c>
      <c r="EU318" s="4">
        <v>1</v>
      </c>
      <c r="EV318" s="8">
        <v>61.06</v>
      </c>
      <c r="EW318" s="4"/>
      <c r="EX318" s="8"/>
      <c r="EY318" s="7"/>
      <c r="EZ318" s="7"/>
      <c r="FA318" s="2" t="s">
        <v>212</v>
      </c>
      <c r="FB318" s="2" t="s">
        <v>199</v>
      </c>
      <c r="FC318" s="2" t="s">
        <v>1283</v>
      </c>
      <c r="FD318" s="2" t="s">
        <v>722</v>
      </c>
      <c r="FE318" s="2" t="s">
        <v>214</v>
      </c>
      <c r="FF318" s="2" t="s">
        <v>202</v>
      </c>
      <c r="FG318" s="4">
        <v>1</v>
      </c>
      <c r="FH318" s="8">
        <v>61.06</v>
      </c>
      <c r="FI318" s="4"/>
      <c r="FJ318" s="8"/>
      <c r="FK318" s="7"/>
      <c r="FL318" s="7"/>
      <c r="FM318" s="2" t="s">
        <v>212</v>
      </c>
      <c r="FN318" s="2" t="s">
        <v>199</v>
      </c>
      <c r="FO318" s="2" t="s">
        <v>1727</v>
      </c>
      <c r="FP318" s="2" t="s">
        <v>1162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253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>
        <v>1</v>
      </c>
      <c r="GF318" s="8">
        <v>63.5</v>
      </c>
      <c r="GG318" s="4"/>
      <c r="GH318" s="8"/>
      <c r="GI318" s="7"/>
      <c r="GJ318" s="7"/>
      <c r="GK318" s="2" t="s">
        <v>212</v>
      </c>
      <c r="GL318" s="2" t="s">
        <v>199</v>
      </c>
      <c r="GM318" s="2" t="s">
        <v>2976</v>
      </c>
      <c r="GN318" s="2" t="s">
        <v>458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593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212</v>
      </c>
      <c r="HJ318" s="2" t="s">
        <v>199</v>
      </c>
      <c r="HK318" s="2" t="s">
        <v>298</v>
      </c>
      <c r="HL318" s="2" t="s">
        <v>1560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242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212</v>
      </c>
      <c r="IH318" s="2" t="s">
        <v>199</v>
      </c>
      <c r="II318" s="2" t="s">
        <v>368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212</v>
      </c>
      <c r="IT318" s="2" t="s">
        <v>199</v>
      </c>
      <c r="IU318" s="2" t="s">
        <v>957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253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212</v>
      </c>
      <c r="JR318" s="2" t="s">
        <v>199</v>
      </c>
      <c r="JS318" s="2" t="s">
        <v>1259</v>
      </c>
      <c r="JT318" s="2" t="s">
        <v>645</v>
      </c>
      <c r="JU318" s="2" t="s">
        <v>214</v>
      </c>
      <c r="JV318" s="2" t="s">
        <v>202</v>
      </c>
      <c r="JW318" s="4">
        <v>1</v>
      </c>
      <c r="JX318" s="8">
        <v>60.48</v>
      </c>
      <c r="JY318" s="4"/>
      <c r="JZ318" s="8"/>
      <c r="KA318" s="7"/>
      <c r="KB318" s="7"/>
      <c r="KC318" s="2" t="s">
        <v>212</v>
      </c>
      <c r="KD318" s="2" t="s">
        <v>199</v>
      </c>
      <c r="KE318" s="2" t="s">
        <v>1907</v>
      </c>
      <c r="KF318" s="2" t="s">
        <v>1874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212</v>
      </c>
      <c r="KP318" s="2" t="s">
        <v>235</v>
      </c>
      <c r="KQ318" s="2" t="s">
        <v>541</v>
      </c>
      <c r="KR318" s="2" t="s">
        <v>2631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253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253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231</v>
      </c>
      <c r="LZ318" s="2" t="s">
        <v>199</v>
      </c>
      <c r="MA318" s="2" t="s">
        <v>202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253</v>
      </c>
      <c r="ML318" s="2" t="s">
        <v>199</v>
      </c>
      <c r="MM318" s="2" t="s">
        <v>202</v>
      </c>
      <c r="MN318" s="2" t="s">
        <v>202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242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212</v>
      </c>
      <c r="NJ318" s="2" t="s">
        <v>250</v>
      </c>
      <c r="NK318" s="2" t="s">
        <v>735</v>
      </c>
      <c r="NL318" s="2" t="s">
        <v>1708</v>
      </c>
      <c r="NM318" s="2" t="s">
        <v>509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253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212</v>
      </c>
      <c r="OT318" s="2" t="s">
        <v>199</v>
      </c>
      <c r="OU318" s="2" t="s">
        <v>2824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242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231</v>
      </c>
      <c r="PR318" s="2" t="s">
        <v>235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253</v>
      </c>
      <c r="QP318" s="2" t="s">
        <v>235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266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>
        <v>190</v>
      </c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3112</v>
      </c>
      <c r="B319" s="2" t="s">
        <v>191</v>
      </c>
      <c r="C319" s="2" t="s">
        <v>2795</v>
      </c>
      <c r="D319" s="2" t="s">
        <v>2308</v>
      </c>
      <c r="E319" s="2" t="s">
        <v>2481</v>
      </c>
      <c r="F319" s="2" t="s">
        <v>3113</v>
      </c>
      <c r="G319" s="2" t="s">
        <v>3113</v>
      </c>
      <c r="H319" s="2" t="s">
        <v>3113</v>
      </c>
      <c r="I319" s="2" t="s">
        <v>3090</v>
      </c>
      <c r="J319" s="2" t="s">
        <v>197</v>
      </c>
      <c r="K319" s="2" t="s">
        <v>2959</v>
      </c>
      <c r="L319" s="3">
        <v>52.8</v>
      </c>
      <c r="M319" s="3">
        <v>55.43</v>
      </c>
      <c r="N319" s="3">
        <v>109.99</v>
      </c>
      <c r="O319" s="2" t="s">
        <v>199</v>
      </c>
      <c r="P319" s="2" t="s">
        <v>490</v>
      </c>
      <c r="Q319" s="2" t="s">
        <v>201</v>
      </c>
      <c r="R319" s="2" t="s">
        <v>202</v>
      </c>
      <c r="S319" s="2" t="s">
        <v>3114</v>
      </c>
      <c r="T319" s="2" t="s">
        <v>204</v>
      </c>
      <c r="U319" s="2" t="s">
        <v>205</v>
      </c>
      <c r="V319" s="2" t="s">
        <v>2989</v>
      </c>
      <c r="W319" s="2" t="s">
        <v>2838</v>
      </c>
      <c r="X319" s="2" t="s">
        <v>2990</v>
      </c>
      <c r="Y319" s="2" t="s">
        <v>1068</v>
      </c>
      <c r="Z319" s="4">
        <v>69</v>
      </c>
      <c r="AA319" s="4">
        <f>=ROUNDDOWN(7.66666666666667,0)</f>
      </c>
      <c r="AB319" s="5">
        <v>9</v>
      </c>
      <c r="AC319" s="2" t="s">
        <v>3002</v>
      </c>
      <c r="AD319" s="4">
        <v>120</v>
      </c>
      <c r="AE319" s="4">
        <v>320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10</v>
      </c>
      <c r="AQ319" s="8">
        <v>579.73</v>
      </c>
      <c r="AR319" s="4">
        <v>2</v>
      </c>
      <c r="AS319" s="8">
        <v>112.47</v>
      </c>
      <c r="AT319" s="7">
        <v>4</v>
      </c>
      <c r="AU319" s="7">
        <v>4.1545</v>
      </c>
      <c r="AV319" s="4">
        <v>14</v>
      </c>
      <c r="AW319" s="8">
        <v>847.22</v>
      </c>
      <c r="AX319" s="4">
        <v>2</v>
      </c>
      <c r="AY319" s="8">
        <v>112.47</v>
      </c>
      <c r="AZ319" s="7">
        <v>6</v>
      </c>
      <c r="BA319" s="7">
        <v>6.5329</v>
      </c>
      <c r="BB319" s="7">
        <v>0.6843</v>
      </c>
      <c r="BC319" s="4">
        <v>14</v>
      </c>
      <c r="BD319" s="8">
        <v>847.22</v>
      </c>
      <c r="BE319" s="4">
        <v>2</v>
      </c>
      <c r="BF319" s="8">
        <v>112.47</v>
      </c>
      <c r="BG319" s="7">
        <v>6</v>
      </c>
      <c r="BH319" s="7">
        <v>6.5329</v>
      </c>
      <c r="BI319" s="7">
        <v>1</v>
      </c>
      <c r="BJ319" s="4">
        <v>10</v>
      </c>
      <c r="BK319" s="8">
        <v>579.73</v>
      </c>
      <c r="BL319" s="2" t="s">
        <v>3115</v>
      </c>
      <c r="BM319" s="7">
        <v>1</v>
      </c>
      <c r="BN319" s="7">
        <v>1</v>
      </c>
      <c r="BO319" s="4">
        <v>6</v>
      </c>
      <c r="BP319" s="8">
        <v>356.04</v>
      </c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526</v>
      </c>
      <c r="BY319" s="2" t="s">
        <v>214</v>
      </c>
      <c r="BZ319" s="2" t="s">
        <v>202</v>
      </c>
      <c r="CA319" s="4"/>
      <c r="CB319" s="8"/>
      <c r="CC319" s="4"/>
      <c r="CD319" s="8"/>
      <c r="CE319" s="7"/>
      <c r="CF319" s="7"/>
      <c r="CG319" s="2" t="s">
        <v>212</v>
      </c>
      <c r="CH319" s="2" t="s">
        <v>250</v>
      </c>
      <c r="CI319" s="2" t="s">
        <v>720</v>
      </c>
      <c r="CJ319" s="2" t="s">
        <v>365</v>
      </c>
      <c r="CK319" s="2" t="s">
        <v>214</v>
      </c>
      <c r="CL319" s="2" t="s">
        <v>202</v>
      </c>
      <c r="CM319" s="4">
        <v>3</v>
      </c>
      <c r="CN319" s="8">
        <v>178.8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874</v>
      </c>
      <c r="CV319" s="2" t="s">
        <v>276</v>
      </c>
      <c r="CW319" s="2" t="s">
        <v>214</v>
      </c>
      <c r="CX319" s="2" t="s">
        <v>202</v>
      </c>
      <c r="CY319" s="4">
        <v>1</v>
      </c>
      <c r="CZ319" s="8">
        <v>44.89</v>
      </c>
      <c r="DA319" s="4">
        <v>1</v>
      </c>
      <c r="DB319" s="8">
        <v>56.11</v>
      </c>
      <c r="DC319" s="7"/>
      <c r="DD319" s="7">
        <v>-0.2</v>
      </c>
      <c r="DE319" s="2" t="s">
        <v>212</v>
      </c>
      <c r="DF319" s="2" t="s">
        <v>199</v>
      </c>
      <c r="DG319" s="2" t="s">
        <v>1068</v>
      </c>
      <c r="DH319" s="2" t="s">
        <v>731</v>
      </c>
      <c r="DI319" s="2" t="s">
        <v>214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1068</v>
      </c>
      <c r="DT319" s="2" t="s">
        <v>498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661</v>
      </c>
      <c r="EF319" s="2" t="s">
        <v>3116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422</v>
      </c>
      <c r="ER319" s="2" t="s">
        <v>875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1283</v>
      </c>
      <c r="FD319" s="2" t="s">
        <v>1169</v>
      </c>
      <c r="FE319" s="2" t="s">
        <v>214</v>
      </c>
      <c r="FF319" s="2" t="s">
        <v>202</v>
      </c>
      <c r="FG319" s="4"/>
      <c r="FH319" s="8"/>
      <c r="FI319" s="4">
        <v>1</v>
      </c>
      <c r="FJ319" s="8">
        <v>56.36</v>
      </c>
      <c r="FK319" s="7">
        <v>-1</v>
      </c>
      <c r="FL319" s="7">
        <v>-1</v>
      </c>
      <c r="FM319" s="2" t="s">
        <v>212</v>
      </c>
      <c r="FN319" s="2" t="s">
        <v>199</v>
      </c>
      <c r="FO319" s="2" t="s">
        <v>1727</v>
      </c>
      <c r="FP319" s="2" t="s">
        <v>236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253</v>
      </c>
      <c r="FZ319" s="2" t="s">
        <v>199</v>
      </c>
      <c r="GA319" s="2" t="s">
        <v>202</v>
      </c>
      <c r="GB319" s="2" t="s">
        <v>202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2976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253</v>
      </c>
      <c r="GX319" s="2" t="s">
        <v>199</v>
      </c>
      <c r="GY319" s="2" t="s">
        <v>202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212</v>
      </c>
      <c r="HJ319" s="2" t="s">
        <v>199</v>
      </c>
      <c r="HK319" s="2" t="s">
        <v>1068</v>
      </c>
      <c r="HL319" s="2" t="s">
        <v>3117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242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212</v>
      </c>
      <c r="IH319" s="2" t="s">
        <v>199</v>
      </c>
      <c r="II319" s="2" t="s">
        <v>368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212</v>
      </c>
      <c r="IT319" s="2" t="s">
        <v>199</v>
      </c>
      <c r="IU319" s="2" t="s">
        <v>957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253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231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1907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235</v>
      </c>
      <c r="KQ319" s="2" t="s">
        <v>541</v>
      </c>
      <c r="KR319" s="2" t="s">
        <v>737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253</v>
      </c>
      <c r="LB319" s="2" t="s">
        <v>199</v>
      </c>
      <c r="LC319" s="2" t="s">
        <v>202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253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231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253</v>
      </c>
      <c r="ML319" s="2" t="s">
        <v>199</v>
      </c>
      <c r="MM319" s="2" t="s">
        <v>202</v>
      </c>
      <c r="MN319" s="2" t="s">
        <v>202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242</v>
      </c>
      <c r="MX319" s="2" t="s">
        <v>199</v>
      </c>
      <c r="MY319" s="2" t="s">
        <v>202</v>
      </c>
      <c r="MZ319" s="2" t="s">
        <v>202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212</v>
      </c>
      <c r="NJ319" s="2" t="s">
        <v>250</v>
      </c>
      <c r="NK319" s="2" t="s">
        <v>213</v>
      </c>
      <c r="NL319" s="2" t="s">
        <v>3118</v>
      </c>
      <c r="NM319" s="2" t="s">
        <v>509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202</v>
      </c>
      <c r="NV319" s="2" t="s">
        <v>202</v>
      </c>
      <c r="NW319" s="2" t="s">
        <v>202</v>
      </c>
      <c r="NX319" s="2" t="s">
        <v>202</v>
      </c>
      <c r="NY319" s="2" t="s">
        <v>202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253</v>
      </c>
      <c r="OH319" s="2" t="s">
        <v>199</v>
      </c>
      <c r="OI319" s="2" t="s">
        <v>202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199</v>
      </c>
      <c r="OU319" s="2" t="s">
        <v>2824</v>
      </c>
      <c r="OV319" s="2" t="s">
        <v>202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242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231</v>
      </c>
      <c r="PR319" s="2" t="s">
        <v>235</v>
      </c>
      <c r="PS319" s="2" t="s">
        <v>202</v>
      </c>
      <c r="PT319" s="2" t="s">
        <v>202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253</v>
      </c>
      <c r="QP319" s="2" t="s">
        <v>235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69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>
        <v>120</v>
      </c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>
        <v>50</v>
      </c>
      <c r="SJ319" s="4"/>
      <c r="SK319" s="4"/>
      <c r="SL319" s="4"/>
      <c r="SM319" s="4"/>
      <c r="SN319" s="4"/>
      <c r="SO319" s="4"/>
      <c r="SP319" s="4"/>
      <c r="SQ319" s="4"/>
      <c r="SR319" s="4">
        <v>150</v>
      </c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</row>
    <row r="320">
      <c r="A320" s="2" t="s">
        <v>3119</v>
      </c>
      <c r="B320" s="2" t="s">
        <v>191</v>
      </c>
      <c r="C320" s="2" t="s">
        <v>2795</v>
      </c>
      <c r="D320" s="2" t="s">
        <v>2308</v>
      </c>
      <c r="E320" s="2" t="s">
        <v>2481</v>
      </c>
      <c r="F320" s="2" t="s">
        <v>3113</v>
      </c>
      <c r="G320" s="2" t="s">
        <v>3113</v>
      </c>
      <c r="H320" s="2" t="s">
        <v>3113</v>
      </c>
      <c r="I320" s="2" t="s">
        <v>3090</v>
      </c>
      <c r="J320" s="2" t="s">
        <v>256</v>
      </c>
      <c r="K320" s="2" t="s">
        <v>2959</v>
      </c>
      <c r="L320" s="3">
        <v>63.7</v>
      </c>
      <c r="M320" s="3">
        <v>66.88</v>
      </c>
      <c r="N320" s="3">
        <v>129.99</v>
      </c>
      <c r="O320" s="2" t="s">
        <v>199</v>
      </c>
      <c r="P320" s="2" t="s">
        <v>490</v>
      </c>
      <c r="Q320" s="2" t="s">
        <v>201</v>
      </c>
      <c r="R320" s="2" t="s">
        <v>202</v>
      </c>
      <c r="S320" s="2" t="s">
        <v>3114</v>
      </c>
      <c r="T320" s="2" t="s">
        <v>204</v>
      </c>
      <c r="U320" s="2" t="s">
        <v>205</v>
      </c>
      <c r="V320" s="2" t="s">
        <v>2989</v>
      </c>
      <c r="W320" s="2" t="s">
        <v>2838</v>
      </c>
      <c r="X320" s="2" t="s">
        <v>2990</v>
      </c>
      <c r="Y320" s="2" t="s">
        <v>1068</v>
      </c>
      <c r="Z320" s="4">
        <v>101</v>
      </c>
      <c r="AA320" s="4">
        <f>=ROUNDDOWN(16.8333333333333,0)</f>
      </c>
      <c r="AB320" s="5">
        <v>6</v>
      </c>
      <c r="AC320" s="2" t="s">
        <v>3002</v>
      </c>
      <c r="AD320" s="4">
        <v>60</v>
      </c>
      <c r="AE320" s="4">
        <v>140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4</v>
      </c>
      <c r="AQ320" s="8">
        <v>267.49</v>
      </c>
      <c r="AR320" s="4"/>
      <c r="AS320" s="8"/>
      <c r="AT320" s="7"/>
      <c r="AU320" s="7"/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0.3157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4</v>
      </c>
      <c r="BK320" s="8">
        <v>267.49</v>
      </c>
      <c r="BL320" s="2" t="s">
        <v>1745</v>
      </c>
      <c r="BM320" s="7">
        <v>1</v>
      </c>
      <c r="BN320" s="7">
        <v>1</v>
      </c>
      <c r="BO320" s="4">
        <v>3</v>
      </c>
      <c r="BP320" s="8">
        <v>213.63</v>
      </c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526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250</v>
      </c>
      <c r="CI320" s="2" t="s">
        <v>720</v>
      </c>
      <c r="CJ320" s="2" t="s">
        <v>300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874</v>
      </c>
      <c r="CV320" s="2" t="s">
        <v>877</v>
      </c>
      <c r="CW320" s="2" t="s">
        <v>214</v>
      </c>
      <c r="CX320" s="2" t="s">
        <v>202</v>
      </c>
      <c r="CY320" s="4">
        <v>1</v>
      </c>
      <c r="CZ320" s="8">
        <v>53.86</v>
      </c>
      <c r="DA320" s="4"/>
      <c r="DB320" s="8"/>
      <c r="DC320" s="7"/>
      <c r="DD320" s="7"/>
      <c r="DE320" s="2" t="s">
        <v>212</v>
      </c>
      <c r="DF320" s="2" t="s">
        <v>199</v>
      </c>
      <c r="DG320" s="2" t="s">
        <v>1068</v>
      </c>
      <c r="DH320" s="2" t="s">
        <v>731</v>
      </c>
      <c r="DI320" s="2" t="s">
        <v>214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199</v>
      </c>
      <c r="DS320" s="2" t="s">
        <v>1068</v>
      </c>
      <c r="DT320" s="2" t="s">
        <v>1106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212</v>
      </c>
      <c r="ED320" s="2" t="s">
        <v>199</v>
      </c>
      <c r="EE320" s="2" t="s">
        <v>661</v>
      </c>
      <c r="EF320" s="2" t="s">
        <v>598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199</v>
      </c>
      <c r="EQ320" s="2" t="s">
        <v>422</v>
      </c>
      <c r="ER320" s="2" t="s">
        <v>882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199</v>
      </c>
      <c r="FC320" s="2" t="s">
        <v>1283</v>
      </c>
      <c r="FD320" s="2" t="s">
        <v>1169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1727</v>
      </c>
      <c r="FP320" s="2" t="s">
        <v>1528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253</v>
      </c>
      <c r="FZ320" s="2" t="s">
        <v>199</v>
      </c>
      <c r="GA320" s="2" t="s">
        <v>202</v>
      </c>
      <c r="GB320" s="2" t="s">
        <v>202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199</v>
      </c>
      <c r="GM320" s="2" t="s">
        <v>2976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253</v>
      </c>
      <c r="GX320" s="2" t="s">
        <v>199</v>
      </c>
      <c r="GY320" s="2" t="s">
        <v>202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212</v>
      </c>
      <c r="HJ320" s="2" t="s">
        <v>199</v>
      </c>
      <c r="HK320" s="2" t="s">
        <v>1068</v>
      </c>
      <c r="HL320" s="2" t="s">
        <v>3120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242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212</v>
      </c>
      <c r="IH320" s="2" t="s">
        <v>199</v>
      </c>
      <c r="II320" s="2" t="s">
        <v>368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212</v>
      </c>
      <c r="IT320" s="2" t="s">
        <v>199</v>
      </c>
      <c r="IU320" s="2" t="s">
        <v>957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253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231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1907</v>
      </c>
      <c r="KF320" s="2" t="s">
        <v>2526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235</v>
      </c>
      <c r="KQ320" s="2" t="s">
        <v>541</v>
      </c>
      <c r="KR320" s="2" t="s">
        <v>2535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253</v>
      </c>
      <c r="LB320" s="2" t="s">
        <v>199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253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231</v>
      </c>
      <c r="LZ320" s="2" t="s">
        <v>199</v>
      </c>
      <c r="MA320" s="2" t="s">
        <v>202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253</v>
      </c>
      <c r="ML320" s="2" t="s">
        <v>199</v>
      </c>
      <c r="MM320" s="2" t="s">
        <v>202</v>
      </c>
      <c r="MN320" s="2" t="s">
        <v>202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242</v>
      </c>
      <c r="MX320" s="2" t="s">
        <v>199</v>
      </c>
      <c r="MY320" s="2" t="s">
        <v>202</v>
      </c>
      <c r="MZ320" s="2" t="s">
        <v>202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212</v>
      </c>
      <c r="NJ320" s="2" t="s">
        <v>250</v>
      </c>
      <c r="NK320" s="2" t="s">
        <v>213</v>
      </c>
      <c r="NL320" s="2" t="s">
        <v>3118</v>
      </c>
      <c r="NM320" s="2" t="s">
        <v>509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202</v>
      </c>
      <c r="NV320" s="2" t="s">
        <v>202</v>
      </c>
      <c r="NW320" s="2" t="s">
        <v>202</v>
      </c>
      <c r="NX320" s="2" t="s">
        <v>202</v>
      </c>
      <c r="NY320" s="2" t="s">
        <v>202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253</v>
      </c>
      <c r="OH320" s="2" t="s">
        <v>199</v>
      </c>
      <c r="OI320" s="2" t="s">
        <v>202</v>
      </c>
      <c r="OJ320" s="2" t="s">
        <v>202</v>
      </c>
      <c r="OK320" s="2" t="s">
        <v>214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199</v>
      </c>
      <c r="OU320" s="2" t="s">
        <v>2824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242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231</v>
      </c>
      <c r="PR320" s="2" t="s">
        <v>235</v>
      </c>
      <c r="PS320" s="2" t="s">
        <v>202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253</v>
      </c>
      <c r="QP320" s="2" t="s">
        <v>235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101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>
        <v>60</v>
      </c>
      <c r="RV320" s="4"/>
      <c r="RW320" s="4"/>
      <c r="RX320" s="4">
        <v>40</v>
      </c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>
        <v>40</v>
      </c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</row>
    <row r="321">
      <c r="A321" s="2" t="s">
        <v>3121</v>
      </c>
      <c r="B321" s="2" t="s">
        <v>191</v>
      </c>
      <c r="C321" s="2" t="s">
        <v>2795</v>
      </c>
      <c r="D321" s="2" t="s">
        <v>2308</v>
      </c>
      <c r="E321" s="2" t="s">
        <v>2481</v>
      </c>
      <c r="F321" s="2" t="s">
        <v>3122</v>
      </c>
      <c r="G321" s="2" t="s">
        <v>3122</v>
      </c>
      <c r="H321" s="2" t="s">
        <v>3122</v>
      </c>
      <c r="I321" s="2" t="s">
        <v>3123</v>
      </c>
      <c r="J321" s="2" t="s">
        <v>197</v>
      </c>
      <c r="K321" s="2" t="s">
        <v>2489</v>
      </c>
      <c r="L321" s="3">
        <v>49.99</v>
      </c>
      <c r="M321" s="3">
        <v>52.49</v>
      </c>
      <c r="N321" s="3">
        <v>99.99</v>
      </c>
      <c r="O321" s="2" t="s">
        <v>199</v>
      </c>
      <c r="P321" s="2" t="s">
        <v>490</v>
      </c>
      <c r="Q321" s="2" t="s">
        <v>201</v>
      </c>
      <c r="R321" s="2" t="s">
        <v>202</v>
      </c>
      <c r="S321" s="2" t="s">
        <v>3068</v>
      </c>
      <c r="T321" s="2" t="s">
        <v>202</v>
      </c>
      <c r="U321" s="2" t="s">
        <v>202</v>
      </c>
      <c r="V321" s="2" t="s">
        <v>1579</v>
      </c>
      <c r="W321" s="2" t="s">
        <v>2838</v>
      </c>
      <c r="X321" s="2" t="s">
        <v>1618</v>
      </c>
      <c r="Y321" s="2" t="s">
        <v>576</v>
      </c>
      <c r="Z321" s="4">
        <v>110</v>
      </c>
      <c r="AA321" s="4">
        <f>=ROUNDDOWN(18.3333333333333,0)</f>
      </c>
      <c r="AB321" s="5">
        <v>6</v>
      </c>
      <c r="AC321" s="2" t="s">
        <v>3002</v>
      </c>
      <c r="AD321" s="4">
        <v>160</v>
      </c>
      <c r="AE321" s="4">
        <v>330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</v>
      </c>
      <c r="AQ321" s="8">
        <v>51.14</v>
      </c>
      <c r="AR321" s="4">
        <v>1</v>
      </c>
      <c r="AS321" s="8">
        <v>54.32</v>
      </c>
      <c r="AT321" s="7"/>
      <c r="AU321" s="7">
        <v>-0.0585</v>
      </c>
      <c r="AV321" s="4">
        <v>9</v>
      </c>
      <c r="AW321" s="8">
        <v>480.43</v>
      </c>
      <c r="AX321" s="4">
        <v>4</v>
      </c>
      <c r="AY321" s="8">
        <v>221.11</v>
      </c>
      <c r="AZ321" s="7">
        <v>1.25</v>
      </c>
      <c r="BA321" s="7">
        <v>1.1728</v>
      </c>
      <c r="BB321" s="7">
        <v>0.1064</v>
      </c>
      <c r="BC321" s="4">
        <v>14</v>
      </c>
      <c r="BD321" s="8">
        <v>735.02</v>
      </c>
      <c r="BE321" s="4">
        <v>6</v>
      </c>
      <c r="BF321" s="8">
        <v>325.09</v>
      </c>
      <c r="BG321" s="7">
        <v>1.3333</v>
      </c>
      <c r="BH321" s="7">
        <v>1.261</v>
      </c>
      <c r="BI321" s="7">
        <v>0.6536</v>
      </c>
      <c r="BJ321" s="4">
        <v>1</v>
      </c>
      <c r="BK321" s="8">
        <v>51.14</v>
      </c>
      <c r="BL321" s="2" t="s">
        <v>3124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2588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250</v>
      </c>
      <c r="CI321" s="2" t="s">
        <v>2802</v>
      </c>
      <c r="CJ321" s="2" t="s">
        <v>470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212</v>
      </c>
      <c r="CT321" s="2" t="s">
        <v>199</v>
      </c>
      <c r="CU321" s="2" t="s">
        <v>216</v>
      </c>
      <c r="CV321" s="2" t="s">
        <v>449</v>
      </c>
      <c r="CW321" s="2" t="s">
        <v>214</v>
      </c>
      <c r="CX321" s="2" t="s">
        <v>202</v>
      </c>
      <c r="CY321" s="4">
        <v>1</v>
      </c>
      <c r="CZ321" s="8">
        <v>51.14</v>
      </c>
      <c r="DA321" s="4"/>
      <c r="DB321" s="8"/>
      <c r="DC321" s="7"/>
      <c r="DD321" s="7"/>
      <c r="DE321" s="2" t="s">
        <v>212</v>
      </c>
      <c r="DF321" s="2" t="s">
        <v>199</v>
      </c>
      <c r="DG321" s="2" t="s">
        <v>581</v>
      </c>
      <c r="DH321" s="2" t="s">
        <v>2253</v>
      </c>
      <c r="DI321" s="2" t="s">
        <v>214</v>
      </c>
      <c r="DJ321" s="2" t="s">
        <v>202</v>
      </c>
      <c r="DK321" s="4"/>
      <c r="DL321" s="8"/>
      <c r="DM321" s="4">
        <v>1</v>
      </c>
      <c r="DN321" s="8">
        <v>54.32</v>
      </c>
      <c r="DO321" s="7">
        <v>-1</v>
      </c>
      <c r="DP321" s="7">
        <v>-1</v>
      </c>
      <c r="DQ321" s="2" t="s">
        <v>212</v>
      </c>
      <c r="DR321" s="2" t="s">
        <v>199</v>
      </c>
      <c r="DS321" s="2" t="s">
        <v>583</v>
      </c>
      <c r="DT321" s="2" t="s">
        <v>2759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199</v>
      </c>
      <c r="EE321" s="2" t="s">
        <v>585</v>
      </c>
      <c r="EF321" s="2" t="s">
        <v>3092</v>
      </c>
      <c r="EG321" s="2" t="s">
        <v>214</v>
      </c>
      <c r="EH321" s="2" t="s">
        <v>202</v>
      </c>
      <c r="EI321" s="4"/>
      <c r="EJ321" s="8"/>
      <c r="EK321" s="4"/>
      <c r="EL321" s="8"/>
      <c r="EM321" s="7"/>
      <c r="EN321" s="7"/>
      <c r="EO321" s="2" t="s">
        <v>212</v>
      </c>
      <c r="EP321" s="2" t="s">
        <v>199</v>
      </c>
      <c r="EQ321" s="2" t="s">
        <v>587</v>
      </c>
      <c r="ER321" s="2" t="s">
        <v>3071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212</v>
      </c>
      <c r="FB321" s="2" t="s">
        <v>199</v>
      </c>
      <c r="FC321" s="2" t="s">
        <v>1634</v>
      </c>
      <c r="FD321" s="2" t="s">
        <v>1418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296</v>
      </c>
      <c r="FP321" s="2" t="s">
        <v>297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253</v>
      </c>
      <c r="FZ321" s="2" t="s">
        <v>199</v>
      </c>
      <c r="GA321" s="2" t="s">
        <v>202</v>
      </c>
      <c r="GB321" s="2" t="s">
        <v>202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199</v>
      </c>
      <c r="GM321" s="2" t="s">
        <v>979</v>
      </c>
      <c r="GN321" s="2" t="s">
        <v>1453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253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212</v>
      </c>
      <c r="HJ321" s="2" t="s">
        <v>199</v>
      </c>
      <c r="HK321" s="2" t="s">
        <v>585</v>
      </c>
      <c r="HL321" s="2" t="s">
        <v>2317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242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212</v>
      </c>
      <c r="IH321" s="2" t="s">
        <v>199</v>
      </c>
      <c r="II321" s="2" t="s">
        <v>238</v>
      </c>
      <c r="IJ321" s="2" t="s">
        <v>2385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212</v>
      </c>
      <c r="IT321" s="2" t="s">
        <v>199</v>
      </c>
      <c r="IU321" s="2" t="s">
        <v>957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253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231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212</v>
      </c>
      <c r="KD321" s="2" t="s">
        <v>199</v>
      </c>
      <c r="KE321" s="2" t="s">
        <v>1907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212</v>
      </c>
      <c r="KP321" s="2" t="s">
        <v>235</v>
      </c>
      <c r="KQ321" s="2" t="s">
        <v>541</v>
      </c>
      <c r="KR321" s="2" t="s">
        <v>804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253</v>
      </c>
      <c r="LB321" s="2" t="s">
        <v>199</v>
      </c>
      <c r="LC321" s="2" t="s">
        <v>202</v>
      </c>
      <c r="LD321" s="2" t="s">
        <v>202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253</v>
      </c>
      <c r="LN321" s="2" t="s">
        <v>199</v>
      </c>
      <c r="LO321" s="2" t="s">
        <v>597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231</v>
      </c>
      <c r="LZ321" s="2" t="s">
        <v>199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231</v>
      </c>
      <c r="ML321" s="2" t="s">
        <v>199</v>
      </c>
      <c r="MM321" s="2" t="s">
        <v>202</v>
      </c>
      <c r="MN321" s="2" t="s">
        <v>202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242</v>
      </c>
      <c r="MX321" s="2" t="s">
        <v>199</v>
      </c>
      <c r="MY321" s="2" t="s">
        <v>202</v>
      </c>
      <c r="MZ321" s="2" t="s">
        <v>202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212</v>
      </c>
      <c r="NJ321" s="2" t="s">
        <v>250</v>
      </c>
      <c r="NK321" s="2" t="s">
        <v>3007</v>
      </c>
      <c r="NL321" s="2" t="s">
        <v>2253</v>
      </c>
      <c r="NM321" s="2" t="s">
        <v>509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202</v>
      </c>
      <c r="NV321" s="2" t="s">
        <v>202</v>
      </c>
      <c r="NW321" s="2" t="s">
        <v>202</v>
      </c>
      <c r="NX321" s="2" t="s">
        <v>202</v>
      </c>
      <c r="NY321" s="2" t="s">
        <v>202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253</v>
      </c>
      <c r="OH321" s="2" t="s">
        <v>199</v>
      </c>
      <c r="OI321" s="2" t="s">
        <v>202</v>
      </c>
      <c r="OJ321" s="2" t="s">
        <v>202</v>
      </c>
      <c r="OK321" s="2" t="s">
        <v>214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199</v>
      </c>
      <c r="OU321" s="2" t="s">
        <v>2824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202</v>
      </c>
      <c r="PF321" s="2" t="s">
        <v>202</v>
      </c>
      <c r="PG321" s="2" t="s">
        <v>202</v>
      </c>
      <c r="PH321" s="2" t="s">
        <v>202</v>
      </c>
      <c r="PI321" s="2" t="s">
        <v>202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212</v>
      </c>
      <c r="PR321" s="2" t="s">
        <v>235</v>
      </c>
      <c r="PS321" s="2" t="s">
        <v>1826</v>
      </c>
      <c r="PT321" s="2" t="s">
        <v>1870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212</v>
      </c>
      <c r="QP321" s="2" t="s">
        <v>235</v>
      </c>
      <c r="QQ321" s="2" t="s">
        <v>319</v>
      </c>
      <c r="QR321" s="2" t="s">
        <v>257</v>
      </c>
      <c r="QS321" s="2" t="s">
        <v>214</v>
      </c>
      <c r="QT321" s="2" t="s">
        <v>202</v>
      </c>
      <c r="QU321" s="4">
        <v>110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>
        <v>160</v>
      </c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>
        <v>80</v>
      </c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>
        <v>90</v>
      </c>
      <c r="TL321" s="4"/>
      <c r="TM321" s="4"/>
    </row>
    <row r="322">
      <c r="A322" s="2" t="s">
        <v>3125</v>
      </c>
      <c r="B322" s="2" t="s">
        <v>191</v>
      </c>
      <c r="C322" s="2" t="s">
        <v>2795</v>
      </c>
      <c r="D322" s="2" t="s">
        <v>2308</v>
      </c>
      <c r="E322" s="2" t="s">
        <v>2481</v>
      </c>
      <c r="F322" s="2" t="s">
        <v>3122</v>
      </c>
      <c r="G322" s="2" t="s">
        <v>3122</v>
      </c>
      <c r="H322" s="2" t="s">
        <v>3122</v>
      </c>
      <c r="I322" s="2" t="s">
        <v>3123</v>
      </c>
      <c r="J322" s="2" t="s">
        <v>256</v>
      </c>
      <c r="K322" s="2" t="s">
        <v>2489</v>
      </c>
      <c r="L322" s="3">
        <v>54.99</v>
      </c>
      <c r="M322" s="3">
        <v>57.74</v>
      </c>
      <c r="N322" s="3">
        <v>109.99</v>
      </c>
      <c r="O322" s="2" t="s">
        <v>199</v>
      </c>
      <c r="P322" s="2" t="s">
        <v>490</v>
      </c>
      <c r="Q322" s="2" t="s">
        <v>201</v>
      </c>
      <c r="R322" s="2" t="s">
        <v>202</v>
      </c>
      <c r="S322" s="2" t="s">
        <v>3068</v>
      </c>
      <c r="T322" s="2" t="s">
        <v>202</v>
      </c>
      <c r="U322" s="2" t="s">
        <v>202</v>
      </c>
      <c r="V322" s="2" t="s">
        <v>1579</v>
      </c>
      <c r="W322" s="2" t="s">
        <v>2838</v>
      </c>
      <c r="X322" s="2" t="s">
        <v>1618</v>
      </c>
      <c r="Y322" s="2" t="s">
        <v>576</v>
      </c>
      <c r="Z322" s="4">
        <v>61</v>
      </c>
      <c r="AA322" s="4">
        <f>=ROUNDDOWN(12.2,0)</f>
      </c>
      <c r="AB322" s="5">
        <v>5</v>
      </c>
      <c r="AC322" s="2" t="s">
        <v>3002</v>
      </c>
      <c r="AD322" s="4">
        <v>170</v>
      </c>
      <c r="AE322" s="4">
        <v>340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8</v>
      </c>
      <c r="AQ322" s="8">
        <v>429.29</v>
      </c>
      <c r="AR322" s="4">
        <v>3</v>
      </c>
      <c r="AS322" s="8">
        <v>166.79</v>
      </c>
      <c r="AT322" s="7">
        <v>1.6667</v>
      </c>
      <c r="AU322" s="7">
        <v>1.5738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0.8936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8</v>
      </c>
      <c r="BK322" s="8">
        <v>429.29</v>
      </c>
      <c r="BL322" s="2" t="s">
        <v>3126</v>
      </c>
      <c r="BM322" s="7">
        <v>1</v>
      </c>
      <c r="BN322" s="7">
        <v>1</v>
      </c>
      <c r="BO322" s="4">
        <v>7</v>
      </c>
      <c r="BP322" s="8">
        <v>372.47</v>
      </c>
      <c r="BQ322" s="4">
        <v>2</v>
      </c>
      <c r="BR322" s="8">
        <v>106.42</v>
      </c>
      <c r="BS322" s="7">
        <v>2.5</v>
      </c>
      <c r="BT322" s="7">
        <v>2.5</v>
      </c>
      <c r="BU322" s="2" t="s">
        <v>212</v>
      </c>
      <c r="BV322" s="2" t="s">
        <v>199</v>
      </c>
      <c r="BW322" s="2" t="s">
        <v>202</v>
      </c>
      <c r="BX322" s="2" t="s">
        <v>2588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250</v>
      </c>
      <c r="CI322" s="2" t="s">
        <v>2802</v>
      </c>
      <c r="CJ322" s="2" t="s">
        <v>3127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216</v>
      </c>
      <c r="CV322" s="2" t="s">
        <v>1068</v>
      </c>
      <c r="CW322" s="2" t="s">
        <v>214</v>
      </c>
      <c r="CX322" s="2" t="s">
        <v>202</v>
      </c>
      <c r="CY322" s="4">
        <v>1</v>
      </c>
      <c r="CZ322" s="8">
        <v>56.82</v>
      </c>
      <c r="DA322" s="4"/>
      <c r="DB322" s="8"/>
      <c r="DC322" s="7"/>
      <c r="DD322" s="7"/>
      <c r="DE322" s="2" t="s">
        <v>212</v>
      </c>
      <c r="DF322" s="2" t="s">
        <v>199</v>
      </c>
      <c r="DG322" s="2" t="s">
        <v>581</v>
      </c>
      <c r="DH322" s="2" t="s">
        <v>1482</v>
      </c>
      <c r="DI322" s="2" t="s">
        <v>214</v>
      </c>
      <c r="DJ322" s="2" t="s">
        <v>202</v>
      </c>
      <c r="DK322" s="4"/>
      <c r="DL322" s="8"/>
      <c r="DM322" s="4">
        <v>1</v>
      </c>
      <c r="DN322" s="8">
        <v>60.37</v>
      </c>
      <c r="DO322" s="7">
        <v>-1</v>
      </c>
      <c r="DP322" s="7">
        <v>-1</v>
      </c>
      <c r="DQ322" s="2" t="s">
        <v>212</v>
      </c>
      <c r="DR322" s="2" t="s">
        <v>199</v>
      </c>
      <c r="DS322" s="2" t="s">
        <v>583</v>
      </c>
      <c r="DT322" s="2" t="s">
        <v>2112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199</v>
      </c>
      <c r="EE322" s="2" t="s">
        <v>585</v>
      </c>
      <c r="EF322" s="2" t="s">
        <v>1628</v>
      </c>
      <c r="EG322" s="2" t="s">
        <v>214</v>
      </c>
      <c r="EH322" s="2" t="s">
        <v>202</v>
      </c>
      <c r="EI322" s="4"/>
      <c r="EJ322" s="8"/>
      <c r="EK322" s="4"/>
      <c r="EL322" s="8"/>
      <c r="EM322" s="7"/>
      <c r="EN322" s="7"/>
      <c r="EO322" s="2" t="s">
        <v>212</v>
      </c>
      <c r="EP322" s="2" t="s">
        <v>199</v>
      </c>
      <c r="EQ322" s="2" t="s">
        <v>587</v>
      </c>
      <c r="ER322" s="2" t="s">
        <v>3071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199</v>
      </c>
      <c r="FC322" s="2" t="s">
        <v>1634</v>
      </c>
      <c r="FD322" s="2" t="s">
        <v>290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296</v>
      </c>
      <c r="FP322" s="2" t="s">
        <v>285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253</v>
      </c>
      <c r="FZ322" s="2" t="s">
        <v>199</v>
      </c>
      <c r="GA322" s="2" t="s">
        <v>202</v>
      </c>
      <c r="GB322" s="2" t="s">
        <v>202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199</v>
      </c>
      <c r="GM322" s="2" t="s">
        <v>979</v>
      </c>
      <c r="GN322" s="2" t="s">
        <v>824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253</v>
      </c>
      <c r="GX322" s="2" t="s">
        <v>199</v>
      </c>
      <c r="GY322" s="2" t="s">
        <v>202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212</v>
      </c>
      <c r="HJ322" s="2" t="s">
        <v>199</v>
      </c>
      <c r="HK322" s="2" t="s">
        <v>585</v>
      </c>
      <c r="HL322" s="2" t="s">
        <v>2111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242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212</v>
      </c>
      <c r="IH322" s="2" t="s">
        <v>199</v>
      </c>
      <c r="II322" s="2" t="s">
        <v>238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212</v>
      </c>
      <c r="IT322" s="2" t="s">
        <v>199</v>
      </c>
      <c r="IU322" s="2" t="s">
        <v>957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253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231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212</v>
      </c>
      <c r="KD322" s="2" t="s">
        <v>199</v>
      </c>
      <c r="KE322" s="2" t="s">
        <v>1907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235</v>
      </c>
      <c r="KQ322" s="2" t="s">
        <v>541</v>
      </c>
      <c r="KR322" s="2" t="s">
        <v>272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253</v>
      </c>
      <c r="LB322" s="2" t="s">
        <v>199</v>
      </c>
      <c r="LC322" s="2" t="s">
        <v>202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253</v>
      </c>
      <c r="LN322" s="2" t="s">
        <v>199</v>
      </c>
      <c r="LO322" s="2" t="s">
        <v>597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231</v>
      </c>
      <c r="LZ322" s="2" t="s">
        <v>199</v>
      </c>
      <c r="MA322" s="2" t="s">
        <v>202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231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242</v>
      </c>
      <c r="MX322" s="2" t="s">
        <v>199</v>
      </c>
      <c r="MY322" s="2" t="s">
        <v>202</v>
      </c>
      <c r="MZ322" s="2" t="s">
        <v>202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212</v>
      </c>
      <c r="NJ322" s="2" t="s">
        <v>250</v>
      </c>
      <c r="NK322" s="2" t="s">
        <v>3007</v>
      </c>
      <c r="NL322" s="2" t="s">
        <v>600</v>
      </c>
      <c r="NM322" s="2" t="s">
        <v>509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202</v>
      </c>
      <c r="NV322" s="2" t="s">
        <v>202</v>
      </c>
      <c r="NW322" s="2" t="s">
        <v>202</v>
      </c>
      <c r="NX322" s="2" t="s">
        <v>202</v>
      </c>
      <c r="NY322" s="2" t="s">
        <v>202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253</v>
      </c>
      <c r="OH322" s="2" t="s">
        <v>199</v>
      </c>
      <c r="OI322" s="2" t="s">
        <v>202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199</v>
      </c>
      <c r="OU322" s="2" t="s">
        <v>2824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202</v>
      </c>
      <c r="PF322" s="2" t="s">
        <v>202</v>
      </c>
      <c r="PG322" s="2" t="s">
        <v>202</v>
      </c>
      <c r="PH322" s="2" t="s">
        <v>202</v>
      </c>
      <c r="PI322" s="2" t="s">
        <v>202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212</v>
      </c>
      <c r="PR322" s="2" t="s">
        <v>235</v>
      </c>
      <c r="PS322" s="2" t="s">
        <v>1826</v>
      </c>
      <c r="PT322" s="2" t="s">
        <v>3097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235</v>
      </c>
      <c r="QQ322" s="2" t="s">
        <v>319</v>
      </c>
      <c r="QR322" s="2" t="s">
        <v>1743</v>
      </c>
      <c r="QS322" s="2" t="s">
        <v>214</v>
      </c>
      <c r="QT322" s="2" t="s">
        <v>202</v>
      </c>
      <c r="QU322" s="4">
        <v>61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>
        <v>170</v>
      </c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>
        <v>120</v>
      </c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>
        <v>50</v>
      </c>
      <c r="TL322" s="4"/>
      <c r="TM322" s="4"/>
    </row>
    <row r="323">
      <c r="A323" s="2" t="s">
        <v>3128</v>
      </c>
      <c r="B323" s="2" t="s">
        <v>191</v>
      </c>
      <c r="C323" s="2" t="s">
        <v>2795</v>
      </c>
      <c r="D323" s="2" t="s">
        <v>2308</v>
      </c>
      <c r="E323" s="2" t="s">
        <v>2481</v>
      </c>
      <c r="F323" s="2" t="s">
        <v>3122</v>
      </c>
      <c r="G323" s="2" t="s">
        <v>3122</v>
      </c>
      <c r="H323" s="2" t="s">
        <v>3122</v>
      </c>
      <c r="I323" s="2" t="s">
        <v>3067</v>
      </c>
      <c r="J323" s="2" t="s">
        <v>197</v>
      </c>
      <c r="K323" s="2" t="s">
        <v>2912</v>
      </c>
      <c r="L323" s="3">
        <v>49.99</v>
      </c>
      <c r="M323" s="3">
        <v>52.49</v>
      </c>
      <c r="N323" s="3">
        <v>99.99</v>
      </c>
      <c r="O323" s="2" t="s">
        <v>199</v>
      </c>
      <c r="P323" s="2" t="s">
        <v>490</v>
      </c>
      <c r="Q323" s="2" t="s">
        <v>201</v>
      </c>
      <c r="R323" s="2" t="s">
        <v>202</v>
      </c>
      <c r="S323" s="2" t="s">
        <v>3068</v>
      </c>
      <c r="T323" s="2" t="s">
        <v>202</v>
      </c>
      <c r="U323" s="2" t="s">
        <v>202</v>
      </c>
      <c r="V323" s="2" t="s">
        <v>1579</v>
      </c>
      <c r="W323" s="2" t="s">
        <v>2838</v>
      </c>
      <c r="X323" s="2" t="s">
        <v>1618</v>
      </c>
      <c r="Y323" s="2" t="s">
        <v>576</v>
      </c>
      <c r="Z323" s="4">
        <v>70</v>
      </c>
      <c r="AA323" s="4">
        <f>=ROUNDDOWN(8.75,0)</f>
      </c>
      <c r="AB323" s="5">
        <v>8</v>
      </c>
      <c r="AC323" s="2" t="s">
        <v>1085</v>
      </c>
      <c r="AD323" s="4">
        <v>50</v>
      </c>
      <c r="AE323" s="4">
        <v>280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4</v>
      </c>
      <c r="AQ323" s="8">
        <v>201.38</v>
      </c>
      <c r="AR323" s="4">
        <v>2</v>
      </c>
      <c r="AS323" s="8">
        <v>103.98</v>
      </c>
      <c r="AT323" s="7">
        <v>1</v>
      </c>
      <c r="AU323" s="7">
        <v>0.9367</v>
      </c>
      <c r="AV323" s="4">
        <v>5</v>
      </c>
      <c r="AW323" s="8">
        <v>254.59</v>
      </c>
      <c r="AX323" s="4">
        <v>2</v>
      </c>
      <c r="AY323" s="8">
        <v>103.98</v>
      </c>
      <c r="AZ323" s="7">
        <v>1.5</v>
      </c>
      <c r="BA323" s="7">
        <v>1.4485</v>
      </c>
      <c r="BB323" s="7">
        <v>0.791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>
        <v>0.3464</v>
      </c>
      <c r="BJ323" s="4">
        <v>4</v>
      </c>
      <c r="BK323" s="8">
        <v>201.38</v>
      </c>
      <c r="BL323" s="2" t="s">
        <v>2845</v>
      </c>
      <c r="BM323" s="7">
        <v>1</v>
      </c>
      <c r="BN323" s="7">
        <v>1</v>
      </c>
      <c r="BO323" s="4">
        <v>2</v>
      </c>
      <c r="BP323" s="8">
        <v>95.92</v>
      </c>
      <c r="BQ323" s="4"/>
      <c r="BR323" s="8"/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2313</v>
      </c>
      <c r="BY323" s="2" t="s">
        <v>214</v>
      </c>
      <c r="BZ323" s="2" t="s">
        <v>202</v>
      </c>
      <c r="CA323" s="4"/>
      <c r="CB323" s="8"/>
      <c r="CC323" s="4">
        <v>2</v>
      </c>
      <c r="CD323" s="8">
        <v>103.98</v>
      </c>
      <c r="CE323" s="7">
        <v>-1</v>
      </c>
      <c r="CF323" s="7">
        <v>-1</v>
      </c>
      <c r="CG323" s="2" t="s">
        <v>212</v>
      </c>
      <c r="CH323" s="2" t="s">
        <v>250</v>
      </c>
      <c r="CI323" s="2" t="s">
        <v>2802</v>
      </c>
      <c r="CJ323" s="2" t="s">
        <v>1444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199</v>
      </c>
      <c r="CU323" s="2" t="s">
        <v>216</v>
      </c>
      <c r="CV323" s="2" t="s">
        <v>1089</v>
      </c>
      <c r="CW323" s="2" t="s">
        <v>214</v>
      </c>
      <c r="CX323" s="2" t="s">
        <v>202</v>
      </c>
      <c r="CY323" s="4">
        <v>1</v>
      </c>
      <c r="CZ323" s="8">
        <v>51.14</v>
      </c>
      <c r="DA323" s="4"/>
      <c r="DB323" s="8"/>
      <c r="DC323" s="7"/>
      <c r="DD323" s="7"/>
      <c r="DE323" s="2" t="s">
        <v>212</v>
      </c>
      <c r="DF323" s="2" t="s">
        <v>199</v>
      </c>
      <c r="DG323" s="2" t="s">
        <v>581</v>
      </c>
      <c r="DH323" s="2" t="s">
        <v>1650</v>
      </c>
      <c r="DI323" s="2" t="s">
        <v>214</v>
      </c>
      <c r="DJ323" s="2" t="s">
        <v>202</v>
      </c>
      <c r="DK323" s="4">
        <v>1</v>
      </c>
      <c r="DL323" s="8">
        <v>54.32</v>
      </c>
      <c r="DM323" s="4"/>
      <c r="DN323" s="8"/>
      <c r="DO323" s="7"/>
      <c r="DP323" s="7"/>
      <c r="DQ323" s="2" t="s">
        <v>212</v>
      </c>
      <c r="DR323" s="2" t="s">
        <v>199</v>
      </c>
      <c r="DS323" s="2" t="s">
        <v>583</v>
      </c>
      <c r="DT323" s="2" t="s">
        <v>643</v>
      </c>
      <c r="DU323" s="2" t="s">
        <v>214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199</v>
      </c>
      <c r="EE323" s="2" t="s">
        <v>585</v>
      </c>
      <c r="EF323" s="2" t="s">
        <v>3129</v>
      </c>
      <c r="EG323" s="2" t="s">
        <v>214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199</v>
      </c>
      <c r="EQ323" s="2" t="s">
        <v>587</v>
      </c>
      <c r="ER323" s="2" t="s">
        <v>3130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199</v>
      </c>
      <c r="FC323" s="2" t="s">
        <v>1634</v>
      </c>
      <c r="FD323" s="2" t="s">
        <v>2118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2375</v>
      </c>
      <c r="FP323" s="2" t="s">
        <v>1392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253</v>
      </c>
      <c r="FZ323" s="2" t="s">
        <v>199</v>
      </c>
      <c r="GA323" s="2" t="s">
        <v>202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199</v>
      </c>
      <c r="GM323" s="2" t="s">
        <v>979</v>
      </c>
      <c r="GN323" s="2" t="s">
        <v>317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253</v>
      </c>
      <c r="GX323" s="2" t="s">
        <v>199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212</v>
      </c>
      <c r="HJ323" s="2" t="s">
        <v>199</v>
      </c>
      <c r="HK323" s="2" t="s">
        <v>585</v>
      </c>
      <c r="HL323" s="2" t="s">
        <v>2111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242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212</v>
      </c>
      <c r="IH323" s="2" t="s">
        <v>199</v>
      </c>
      <c r="II323" s="2" t="s">
        <v>2015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212</v>
      </c>
      <c r="IT323" s="2" t="s">
        <v>199</v>
      </c>
      <c r="IU323" s="2" t="s">
        <v>957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253</v>
      </c>
      <c r="JF323" s="2" t="s">
        <v>199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231</v>
      </c>
      <c r="JR323" s="2" t="s">
        <v>199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212</v>
      </c>
      <c r="KD323" s="2" t="s">
        <v>199</v>
      </c>
      <c r="KE323" s="2" t="s">
        <v>2015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212</v>
      </c>
      <c r="KP323" s="2" t="s">
        <v>235</v>
      </c>
      <c r="KQ323" s="2" t="s">
        <v>541</v>
      </c>
      <c r="KR323" s="2" t="s">
        <v>845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253</v>
      </c>
      <c r="LB323" s="2" t="s">
        <v>199</v>
      </c>
      <c r="LC323" s="2" t="s">
        <v>202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253</v>
      </c>
      <c r="LN323" s="2" t="s">
        <v>199</v>
      </c>
      <c r="LO323" s="2" t="s">
        <v>597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231</v>
      </c>
      <c r="LZ323" s="2" t="s">
        <v>199</v>
      </c>
      <c r="MA323" s="2" t="s">
        <v>202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231</v>
      </c>
      <c r="ML323" s="2" t="s">
        <v>199</v>
      </c>
      <c r="MM323" s="2" t="s">
        <v>202</v>
      </c>
      <c r="MN323" s="2" t="s">
        <v>202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242</v>
      </c>
      <c r="MX323" s="2" t="s">
        <v>199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212</v>
      </c>
      <c r="NJ323" s="2" t="s">
        <v>250</v>
      </c>
      <c r="NK323" s="2" t="s">
        <v>3007</v>
      </c>
      <c r="NL323" s="2" t="s">
        <v>2257</v>
      </c>
      <c r="NM323" s="2" t="s">
        <v>509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253</v>
      </c>
      <c r="OH323" s="2" t="s">
        <v>199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231</v>
      </c>
      <c r="OT323" s="2" t="s">
        <v>199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202</v>
      </c>
      <c r="PF323" s="2" t="s">
        <v>202</v>
      </c>
      <c r="PG323" s="2" t="s">
        <v>202</v>
      </c>
      <c r="PH323" s="2" t="s">
        <v>202</v>
      </c>
      <c r="PI323" s="2" t="s">
        <v>202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212</v>
      </c>
      <c r="PR323" s="2" t="s">
        <v>235</v>
      </c>
      <c r="PS323" s="2" t="s">
        <v>1826</v>
      </c>
      <c r="PT323" s="2" t="s">
        <v>3131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212</v>
      </c>
      <c r="QP323" s="2" t="s">
        <v>235</v>
      </c>
      <c r="QQ323" s="2" t="s">
        <v>319</v>
      </c>
      <c r="QR323" s="2" t="s">
        <v>1918</v>
      </c>
      <c r="QS323" s="2" t="s">
        <v>214</v>
      </c>
      <c r="QT323" s="2" t="s">
        <v>202</v>
      </c>
      <c r="QU323" s="4">
        <v>70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50</v>
      </c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>
        <v>170</v>
      </c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>
        <v>60</v>
      </c>
      <c r="TL323" s="4"/>
      <c r="TM323" s="4"/>
    </row>
    <row r="324">
      <c r="A324" s="2" t="s">
        <v>3132</v>
      </c>
      <c r="B324" s="2" t="s">
        <v>191</v>
      </c>
      <c r="C324" s="2" t="s">
        <v>2795</v>
      </c>
      <c r="D324" s="2" t="s">
        <v>2308</v>
      </c>
      <c r="E324" s="2" t="s">
        <v>2481</v>
      </c>
      <c r="F324" s="2" t="s">
        <v>3122</v>
      </c>
      <c r="G324" s="2" t="s">
        <v>3122</v>
      </c>
      <c r="H324" s="2" t="s">
        <v>3122</v>
      </c>
      <c r="I324" s="2" t="s">
        <v>3067</v>
      </c>
      <c r="J324" s="2" t="s">
        <v>256</v>
      </c>
      <c r="K324" s="2" t="s">
        <v>2912</v>
      </c>
      <c r="L324" s="3">
        <v>54.99</v>
      </c>
      <c r="M324" s="3">
        <v>57.74</v>
      </c>
      <c r="N324" s="3">
        <v>109.99</v>
      </c>
      <c r="O324" s="2" t="s">
        <v>199</v>
      </c>
      <c r="P324" s="2" t="s">
        <v>490</v>
      </c>
      <c r="Q324" s="2" t="s">
        <v>201</v>
      </c>
      <c r="R324" s="2" t="s">
        <v>202</v>
      </c>
      <c r="S324" s="2" t="s">
        <v>3068</v>
      </c>
      <c r="T324" s="2" t="s">
        <v>202</v>
      </c>
      <c r="U324" s="2" t="s">
        <v>202</v>
      </c>
      <c r="V324" s="2" t="s">
        <v>1579</v>
      </c>
      <c r="W324" s="2" t="s">
        <v>2838</v>
      </c>
      <c r="X324" s="2" t="s">
        <v>1618</v>
      </c>
      <c r="Y324" s="2" t="s">
        <v>576</v>
      </c>
      <c r="Z324" s="4">
        <v>56</v>
      </c>
      <c r="AA324" s="4">
        <f>=ROUNDDOWN(14,0)</f>
      </c>
      <c r="AB324" s="5">
        <v>4</v>
      </c>
      <c r="AC324" s="2" t="s">
        <v>3002</v>
      </c>
      <c r="AD324" s="4">
        <v>40</v>
      </c>
      <c r="AE324" s="4">
        <v>230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1</v>
      </c>
      <c r="AQ324" s="8">
        <v>53.21</v>
      </c>
      <c r="AR324" s="4"/>
      <c r="AS324" s="8"/>
      <c r="AT324" s="7"/>
      <c r="AU324" s="7"/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0.209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1</v>
      </c>
      <c r="BK324" s="8">
        <v>53.21</v>
      </c>
      <c r="BL324" s="2" t="s">
        <v>16</v>
      </c>
      <c r="BM324" s="7">
        <v>1</v>
      </c>
      <c r="BN324" s="7">
        <v>1</v>
      </c>
      <c r="BO324" s="4">
        <v>1</v>
      </c>
      <c r="BP324" s="8">
        <v>53.21</v>
      </c>
      <c r="BQ324" s="4"/>
      <c r="BR324" s="8"/>
      <c r="BS324" s="7"/>
      <c r="BT324" s="7"/>
      <c r="BU324" s="2" t="s">
        <v>212</v>
      </c>
      <c r="BV324" s="2" t="s">
        <v>199</v>
      </c>
      <c r="BW324" s="2" t="s">
        <v>202</v>
      </c>
      <c r="BX324" s="2" t="s">
        <v>3133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250</v>
      </c>
      <c r="CI324" s="2" t="s">
        <v>2802</v>
      </c>
      <c r="CJ324" s="2" t="s">
        <v>3127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199</v>
      </c>
      <c r="CU324" s="2" t="s">
        <v>216</v>
      </c>
      <c r="CV324" s="2" t="s">
        <v>1777</v>
      </c>
      <c r="CW324" s="2" t="s">
        <v>214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212</v>
      </c>
      <c r="DF324" s="2" t="s">
        <v>199</v>
      </c>
      <c r="DG324" s="2" t="s">
        <v>581</v>
      </c>
      <c r="DH324" s="2" t="s">
        <v>3134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583</v>
      </c>
      <c r="DT324" s="2" t="s">
        <v>2603</v>
      </c>
      <c r="DU324" s="2" t="s">
        <v>214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199</v>
      </c>
      <c r="EE324" s="2" t="s">
        <v>585</v>
      </c>
      <c r="EF324" s="2" t="s">
        <v>689</v>
      </c>
      <c r="EG324" s="2" t="s">
        <v>214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212</v>
      </c>
      <c r="EP324" s="2" t="s">
        <v>199</v>
      </c>
      <c r="EQ324" s="2" t="s">
        <v>587</v>
      </c>
      <c r="ER324" s="2" t="s">
        <v>3135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199</v>
      </c>
      <c r="FC324" s="2" t="s">
        <v>1634</v>
      </c>
      <c r="FD324" s="2" t="s">
        <v>290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296</v>
      </c>
      <c r="FP324" s="2" t="s">
        <v>297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253</v>
      </c>
      <c r="FZ324" s="2" t="s">
        <v>199</v>
      </c>
      <c r="GA324" s="2" t="s">
        <v>202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199</v>
      </c>
      <c r="GM324" s="2" t="s">
        <v>979</v>
      </c>
      <c r="GN324" s="2" t="s">
        <v>1969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253</v>
      </c>
      <c r="GX324" s="2" t="s">
        <v>199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212</v>
      </c>
      <c r="HJ324" s="2" t="s">
        <v>199</v>
      </c>
      <c r="HK324" s="2" t="s">
        <v>585</v>
      </c>
      <c r="HL324" s="2" t="s">
        <v>626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242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212</v>
      </c>
      <c r="IH324" s="2" t="s">
        <v>199</v>
      </c>
      <c r="II324" s="2" t="s">
        <v>2015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212</v>
      </c>
      <c r="IT324" s="2" t="s">
        <v>199</v>
      </c>
      <c r="IU324" s="2" t="s">
        <v>3136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253</v>
      </c>
      <c r="JF324" s="2" t="s">
        <v>199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231</v>
      </c>
      <c r="JR324" s="2" t="s">
        <v>199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212</v>
      </c>
      <c r="KD324" s="2" t="s">
        <v>199</v>
      </c>
      <c r="KE324" s="2" t="s">
        <v>1907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212</v>
      </c>
      <c r="KP324" s="2" t="s">
        <v>235</v>
      </c>
      <c r="KQ324" s="2" t="s">
        <v>541</v>
      </c>
      <c r="KR324" s="2" t="s">
        <v>553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253</v>
      </c>
      <c r="LB324" s="2" t="s">
        <v>199</v>
      </c>
      <c r="LC324" s="2" t="s">
        <v>202</v>
      </c>
      <c r="LD324" s="2" t="s">
        <v>202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253</v>
      </c>
      <c r="LN324" s="2" t="s">
        <v>199</v>
      </c>
      <c r="LO324" s="2" t="s">
        <v>597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231</v>
      </c>
      <c r="LZ324" s="2" t="s">
        <v>199</v>
      </c>
      <c r="MA324" s="2" t="s">
        <v>202</v>
      </c>
      <c r="MB324" s="2" t="s">
        <v>202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231</v>
      </c>
      <c r="ML324" s="2" t="s">
        <v>199</v>
      </c>
      <c r="MM324" s="2" t="s">
        <v>202</v>
      </c>
      <c r="MN324" s="2" t="s">
        <v>202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242</v>
      </c>
      <c r="MX324" s="2" t="s">
        <v>199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212</v>
      </c>
      <c r="NJ324" s="2" t="s">
        <v>250</v>
      </c>
      <c r="NK324" s="2" t="s">
        <v>3007</v>
      </c>
      <c r="NL324" s="2" t="s">
        <v>1621</v>
      </c>
      <c r="NM324" s="2" t="s">
        <v>509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253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231</v>
      </c>
      <c r="OT324" s="2" t="s">
        <v>199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202</v>
      </c>
      <c r="PF324" s="2" t="s">
        <v>202</v>
      </c>
      <c r="PG324" s="2" t="s">
        <v>202</v>
      </c>
      <c r="PH324" s="2" t="s">
        <v>202</v>
      </c>
      <c r="PI324" s="2" t="s">
        <v>202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212</v>
      </c>
      <c r="PR324" s="2" t="s">
        <v>235</v>
      </c>
      <c r="PS324" s="2" t="s">
        <v>1826</v>
      </c>
      <c r="PT324" s="2" t="s">
        <v>2323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212</v>
      </c>
      <c r="QP324" s="2" t="s">
        <v>235</v>
      </c>
      <c r="QQ324" s="2" t="s">
        <v>319</v>
      </c>
      <c r="QR324" s="2" t="s">
        <v>1494</v>
      </c>
      <c r="QS324" s="2" t="s">
        <v>214</v>
      </c>
      <c r="QT324" s="2" t="s">
        <v>202</v>
      </c>
      <c r="QU324" s="4">
        <v>56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>
        <v>40</v>
      </c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>
        <v>100</v>
      </c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>
        <v>90</v>
      </c>
      <c r="TL324" s="4"/>
      <c r="TM324" s="4"/>
    </row>
    <row r="325">
      <c r="A325" s="2" t="s">
        <v>3137</v>
      </c>
      <c r="B325" s="2" t="s">
        <v>191</v>
      </c>
      <c r="C325" s="2" t="s">
        <v>2795</v>
      </c>
      <c r="D325" s="2" t="s">
        <v>2308</v>
      </c>
      <c r="E325" s="2" t="s">
        <v>2481</v>
      </c>
      <c r="F325" s="2" t="s">
        <v>3138</v>
      </c>
      <c r="G325" s="2" t="s">
        <v>3138</v>
      </c>
      <c r="H325" s="2" t="s">
        <v>3138</v>
      </c>
      <c r="I325" s="2" t="s">
        <v>3139</v>
      </c>
      <c r="J325" s="2" t="s">
        <v>197</v>
      </c>
      <c r="K325" s="2" t="s">
        <v>3140</v>
      </c>
      <c r="L325" s="3">
        <v>48</v>
      </c>
      <c r="M325" s="3">
        <v>50.39</v>
      </c>
      <c r="N325" s="3">
        <v>99.99</v>
      </c>
      <c r="O325" s="2" t="s">
        <v>199</v>
      </c>
      <c r="P325" s="2" t="s">
        <v>490</v>
      </c>
      <c r="Q325" s="2" t="s">
        <v>201</v>
      </c>
      <c r="R325" s="2" t="s">
        <v>202</v>
      </c>
      <c r="S325" s="2" t="s">
        <v>3141</v>
      </c>
      <c r="T325" s="2" t="s">
        <v>204</v>
      </c>
      <c r="U325" s="2" t="s">
        <v>205</v>
      </c>
      <c r="V325" s="2" t="s">
        <v>1579</v>
      </c>
      <c r="W325" s="2" t="s">
        <v>2838</v>
      </c>
      <c r="X325" s="2" t="s">
        <v>818</v>
      </c>
      <c r="Y325" s="2" t="s">
        <v>1742</v>
      </c>
      <c r="Z325" s="4">
        <v>161</v>
      </c>
      <c r="AA325" s="4">
        <f>=ROUNDDOWN(26.8333333333333,0)</f>
      </c>
      <c r="AB325" s="5">
        <v>6</v>
      </c>
      <c r="AC325" s="2" t="s">
        <v>2400</v>
      </c>
      <c r="AD325" s="4">
        <v>100</v>
      </c>
      <c r="AE325" s="4">
        <v>100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5</v>
      </c>
      <c r="AQ325" s="8">
        <v>237.05</v>
      </c>
      <c r="AR325" s="4">
        <v>17</v>
      </c>
      <c r="AS325" s="8">
        <v>842.14</v>
      </c>
      <c r="AT325" s="7">
        <v>-0.7059</v>
      </c>
      <c r="AU325" s="7">
        <v>-0.7185</v>
      </c>
      <c r="AV325" s="4">
        <v>10</v>
      </c>
      <c r="AW325" s="8">
        <v>526.12</v>
      </c>
      <c r="AX325" s="4">
        <v>22</v>
      </c>
      <c r="AY325" s="8">
        <v>1131.2</v>
      </c>
      <c r="AZ325" s="7">
        <v>-0.5455</v>
      </c>
      <c r="BA325" s="7">
        <v>-0.5349</v>
      </c>
      <c r="BB325" s="7">
        <v>0.4506</v>
      </c>
      <c r="BC325" s="4">
        <v>10</v>
      </c>
      <c r="BD325" s="8">
        <v>526.12</v>
      </c>
      <c r="BE325" s="4">
        <v>22</v>
      </c>
      <c r="BF325" s="8">
        <v>1131.2</v>
      </c>
      <c r="BG325" s="7">
        <v>-0.5455</v>
      </c>
      <c r="BH325" s="7">
        <v>-0.5349</v>
      </c>
      <c r="BI325" s="7">
        <v>1</v>
      </c>
      <c r="BJ325" s="4">
        <v>5</v>
      </c>
      <c r="BK325" s="8">
        <v>237.05</v>
      </c>
      <c r="BL325" s="2" t="s">
        <v>3142</v>
      </c>
      <c r="BM325" s="7">
        <v>1</v>
      </c>
      <c r="BN325" s="7">
        <v>1</v>
      </c>
      <c r="BO325" s="4">
        <v>1</v>
      </c>
      <c r="BP325" s="8">
        <v>53.41</v>
      </c>
      <c r="BQ325" s="4">
        <v>10</v>
      </c>
      <c r="BR325" s="8">
        <v>480.7</v>
      </c>
      <c r="BS325" s="7">
        <v>-0.9</v>
      </c>
      <c r="BT325" s="7">
        <v>-0.8889</v>
      </c>
      <c r="BU325" s="2" t="s">
        <v>212</v>
      </c>
      <c r="BV325" s="2" t="s">
        <v>199</v>
      </c>
      <c r="BW325" s="2" t="s">
        <v>202</v>
      </c>
      <c r="BX325" s="2" t="s">
        <v>2149</v>
      </c>
      <c r="BY325" s="2" t="s">
        <v>214</v>
      </c>
      <c r="BZ325" s="2" t="s">
        <v>202</v>
      </c>
      <c r="CA325" s="4"/>
      <c r="CB325" s="8"/>
      <c r="CC325" s="4">
        <v>1</v>
      </c>
      <c r="CD325" s="8">
        <v>50</v>
      </c>
      <c r="CE325" s="7">
        <v>-1</v>
      </c>
      <c r="CF325" s="7">
        <v>-1</v>
      </c>
      <c r="CG325" s="2" t="s">
        <v>212</v>
      </c>
      <c r="CH325" s="2" t="s">
        <v>250</v>
      </c>
      <c r="CI325" s="2" t="s">
        <v>989</v>
      </c>
      <c r="CJ325" s="2" t="s">
        <v>2866</v>
      </c>
      <c r="CK325" s="2" t="s">
        <v>509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212</v>
      </c>
      <c r="CT325" s="2" t="s">
        <v>199</v>
      </c>
      <c r="CU325" s="2" t="s">
        <v>216</v>
      </c>
      <c r="CV325" s="2" t="s">
        <v>1068</v>
      </c>
      <c r="CW325" s="2" t="s">
        <v>214</v>
      </c>
      <c r="CX325" s="2" t="s">
        <v>202</v>
      </c>
      <c r="CY325" s="4">
        <v>2</v>
      </c>
      <c r="CZ325" s="8">
        <v>80.8</v>
      </c>
      <c r="DA325" s="4"/>
      <c r="DB325" s="8"/>
      <c r="DC325" s="7"/>
      <c r="DD325" s="7"/>
      <c r="DE325" s="2" t="s">
        <v>212</v>
      </c>
      <c r="DF325" s="2" t="s">
        <v>199</v>
      </c>
      <c r="DG325" s="2" t="s">
        <v>1677</v>
      </c>
      <c r="DH325" s="2" t="s">
        <v>1031</v>
      </c>
      <c r="DI325" s="2" t="s">
        <v>214</v>
      </c>
      <c r="DJ325" s="2" t="s">
        <v>202</v>
      </c>
      <c r="DK325" s="4">
        <v>1</v>
      </c>
      <c r="DL325" s="8">
        <v>52.15</v>
      </c>
      <c r="DM325" s="4">
        <v>5</v>
      </c>
      <c r="DN325" s="8">
        <v>260.75</v>
      </c>
      <c r="DO325" s="7">
        <v>-0.8</v>
      </c>
      <c r="DP325" s="7">
        <v>-0.8</v>
      </c>
      <c r="DQ325" s="2" t="s">
        <v>212</v>
      </c>
      <c r="DR325" s="2" t="s">
        <v>199</v>
      </c>
      <c r="DS325" s="2" t="s">
        <v>1676</v>
      </c>
      <c r="DT325" s="2" t="s">
        <v>3143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983</v>
      </c>
      <c r="EF325" s="2" t="s">
        <v>402</v>
      </c>
      <c r="EG325" s="2" t="s">
        <v>214</v>
      </c>
      <c r="EH325" s="2" t="s">
        <v>202</v>
      </c>
      <c r="EI325" s="4"/>
      <c r="EJ325" s="8"/>
      <c r="EK325" s="4"/>
      <c r="EL325" s="8"/>
      <c r="EM325" s="7"/>
      <c r="EN325" s="7"/>
      <c r="EO325" s="2" t="s">
        <v>212</v>
      </c>
      <c r="EP325" s="2" t="s">
        <v>199</v>
      </c>
      <c r="EQ325" s="2" t="s">
        <v>1024</v>
      </c>
      <c r="ER325" s="2" t="s">
        <v>1032</v>
      </c>
      <c r="ES325" s="2" t="s">
        <v>214</v>
      </c>
      <c r="ET325" s="2" t="s">
        <v>202</v>
      </c>
      <c r="EU325" s="4">
        <v>1</v>
      </c>
      <c r="EV325" s="8">
        <v>50.69</v>
      </c>
      <c r="EW325" s="4">
        <v>1</v>
      </c>
      <c r="EX325" s="8">
        <v>50.69</v>
      </c>
      <c r="EY325" s="7"/>
      <c r="EZ325" s="7"/>
      <c r="FA325" s="2" t="s">
        <v>212</v>
      </c>
      <c r="FB325" s="2" t="s">
        <v>199</v>
      </c>
      <c r="FC325" s="2" t="s">
        <v>1283</v>
      </c>
      <c r="FD325" s="2" t="s">
        <v>722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1727</v>
      </c>
      <c r="FP325" s="2" t="s">
        <v>236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253</v>
      </c>
      <c r="FZ325" s="2" t="s">
        <v>199</v>
      </c>
      <c r="GA325" s="2" t="s">
        <v>202</v>
      </c>
      <c r="GB325" s="2" t="s">
        <v>202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212</v>
      </c>
      <c r="GL325" s="2" t="s">
        <v>199</v>
      </c>
      <c r="GM325" s="2" t="s">
        <v>2976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199</v>
      </c>
      <c r="GY325" s="2" t="s">
        <v>232</v>
      </c>
      <c r="GZ325" s="2" t="s">
        <v>1692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212</v>
      </c>
      <c r="HJ325" s="2" t="s">
        <v>199</v>
      </c>
      <c r="HK325" s="2" t="s">
        <v>1676</v>
      </c>
      <c r="HL325" s="2" t="s">
        <v>2922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242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212</v>
      </c>
      <c r="IH325" s="2" t="s">
        <v>199</v>
      </c>
      <c r="II325" s="2" t="s">
        <v>333</v>
      </c>
      <c r="IJ325" s="2" t="s">
        <v>2978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212</v>
      </c>
      <c r="IT325" s="2" t="s">
        <v>199</v>
      </c>
      <c r="IU325" s="2" t="s">
        <v>957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253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231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1907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235</v>
      </c>
      <c r="KQ325" s="2" t="s">
        <v>541</v>
      </c>
      <c r="KR325" s="2" t="s">
        <v>511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253</v>
      </c>
      <c r="LB325" s="2" t="s">
        <v>199</v>
      </c>
      <c r="LC325" s="2" t="s">
        <v>202</v>
      </c>
      <c r="LD325" s="2" t="s">
        <v>202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253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231</v>
      </c>
      <c r="LZ325" s="2" t="s">
        <v>199</v>
      </c>
      <c r="MA325" s="2" t="s">
        <v>202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253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242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212</v>
      </c>
      <c r="NJ325" s="2" t="s">
        <v>250</v>
      </c>
      <c r="NK325" s="2" t="s">
        <v>3144</v>
      </c>
      <c r="NL325" s="2" t="s">
        <v>1044</v>
      </c>
      <c r="NM325" s="2" t="s">
        <v>509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202</v>
      </c>
      <c r="NV325" s="2" t="s">
        <v>202</v>
      </c>
      <c r="NW325" s="2" t="s">
        <v>202</v>
      </c>
      <c r="NX325" s="2" t="s">
        <v>202</v>
      </c>
      <c r="NY325" s="2" t="s">
        <v>202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253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212</v>
      </c>
      <c r="OT325" s="2" t="s">
        <v>199</v>
      </c>
      <c r="OU325" s="2" t="s">
        <v>2824</v>
      </c>
      <c r="OV325" s="2" t="s">
        <v>202</v>
      </c>
      <c r="OW325" s="2" t="s">
        <v>214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202</v>
      </c>
      <c r="PF325" s="2" t="s">
        <v>202</v>
      </c>
      <c r="PG325" s="2" t="s">
        <v>202</v>
      </c>
      <c r="PH325" s="2" t="s">
        <v>202</v>
      </c>
      <c r="PI325" s="2" t="s">
        <v>202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235</v>
      </c>
      <c r="PS325" s="2" t="s">
        <v>461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231</v>
      </c>
      <c r="QP325" s="2" t="s">
        <v>235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161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100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3145</v>
      </c>
      <c r="B326" s="2" t="s">
        <v>191</v>
      </c>
      <c r="C326" s="2" t="s">
        <v>2795</v>
      </c>
      <c r="D326" s="2" t="s">
        <v>2308</v>
      </c>
      <c r="E326" s="2" t="s">
        <v>2481</v>
      </c>
      <c r="F326" s="2" t="s">
        <v>3138</v>
      </c>
      <c r="G326" s="2" t="s">
        <v>3138</v>
      </c>
      <c r="H326" s="2" t="s">
        <v>3138</v>
      </c>
      <c r="I326" s="2" t="s">
        <v>3139</v>
      </c>
      <c r="J326" s="2" t="s">
        <v>256</v>
      </c>
      <c r="K326" s="2" t="s">
        <v>3140</v>
      </c>
      <c r="L326" s="3">
        <v>52.8</v>
      </c>
      <c r="M326" s="3">
        <v>55.43</v>
      </c>
      <c r="N326" s="3">
        <v>109.99</v>
      </c>
      <c r="O326" s="2" t="s">
        <v>199</v>
      </c>
      <c r="P326" s="2" t="s">
        <v>490</v>
      </c>
      <c r="Q326" s="2" t="s">
        <v>201</v>
      </c>
      <c r="R326" s="2" t="s">
        <v>202</v>
      </c>
      <c r="S326" s="2" t="s">
        <v>3141</v>
      </c>
      <c r="T326" s="2" t="s">
        <v>204</v>
      </c>
      <c r="U326" s="2" t="s">
        <v>205</v>
      </c>
      <c r="V326" s="2" t="s">
        <v>1579</v>
      </c>
      <c r="W326" s="2" t="s">
        <v>2838</v>
      </c>
      <c r="X326" s="2" t="s">
        <v>818</v>
      </c>
      <c r="Y326" s="2" t="s">
        <v>1742</v>
      </c>
      <c r="Z326" s="4">
        <v>167</v>
      </c>
      <c r="AA326" s="4">
        <f>=ROUNDDOWN(23.8571428571429,0)</f>
      </c>
      <c r="AB326" s="5">
        <v>7</v>
      </c>
      <c r="AC326" s="2" t="s">
        <v>2400</v>
      </c>
      <c r="AD326" s="4">
        <v>180</v>
      </c>
      <c r="AE326" s="4">
        <v>180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5</v>
      </c>
      <c r="AQ326" s="8">
        <v>289.07</v>
      </c>
      <c r="AR326" s="4">
        <v>5</v>
      </c>
      <c r="AS326" s="8">
        <v>289.06</v>
      </c>
      <c r="AT326" s="7"/>
      <c r="AU326" s="7"/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0.5494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5</v>
      </c>
      <c r="BK326" s="8">
        <v>289.07</v>
      </c>
      <c r="BL326" s="2" t="s">
        <v>3146</v>
      </c>
      <c r="BM326" s="7">
        <v>1</v>
      </c>
      <c r="BN326" s="7">
        <v>1</v>
      </c>
      <c r="BO326" s="4">
        <v>2</v>
      </c>
      <c r="BP326" s="8">
        <v>118.68</v>
      </c>
      <c r="BQ326" s="4">
        <v>3</v>
      </c>
      <c r="BR326" s="8">
        <v>178.02</v>
      </c>
      <c r="BS326" s="7">
        <v>-0.3333</v>
      </c>
      <c r="BT326" s="7">
        <v>-0.3333</v>
      </c>
      <c r="BU326" s="2" t="s">
        <v>212</v>
      </c>
      <c r="BV326" s="2" t="s">
        <v>199</v>
      </c>
      <c r="BW326" s="2" t="s">
        <v>202</v>
      </c>
      <c r="BX326" s="2" t="s">
        <v>446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250</v>
      </c>
      <c r="CI326" s="2" t="s">
        <v>989</v>
      </c>
      <c r="CJ326" s="2" t="s">
        <v>1925</v>
      </c>
      <c r="CK326" s="2" t="s">
        <v>509</v>
      </c>
      <c r="CL326" s="2" t="s">
        <v>202</v>
      </c>
      <c r="CM326" s="4">
        <v>1</v>
      </c>
      <c r="CN326" s="8">
        <v>59.6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216</v>
      </c>
      <c r="CV326" s="2" t="s">
        <v>3024</v>
      </c>
      <c r="CW326" s="2" t="s">
        <v>214</v>
      </c>
      <c r="CX326" s="2" t="s">
        <v>202</v>
      </c>
      <c r="CY326" s="4">
        <v>1</v>
      </c>
      <c r="CZ326" s="8">
        <v>56.11</v>
      </c>
      <c r="DA326" s="4"/>
      <c r="DB326" s="8"/>
      <c r="DC326" s="7"/>
      <c r="DD326" s="7"/>
      <c r="DE326" s="2" t="s">
        <v>212</v>
      </c>
      <c r="DF326" s="2" t="s">
        <v>199</v>
      </c>
      <c r="DG326" s="2" t="s">
        <v>1677</v>
      </c>
      <c r="DH326" s="2" t="s">
        <v>455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1676</v>
      </c>
      <c r="DT326" s="2" t="s">
        <v>658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983</v>
      </c>
      <c r="EF326" s="2" t="s">
        <v>863</v>
      </c>
      <c r="EG326" s="2" t="s">
        <v>214</v>
      </c>
      <c r="EH326" s="2" t="s">
        <v>202</v>
      </c>
      <c r="EI326" s="4">
        <v>1</v>
      </c>
      <c r="EJ326" s="8">
        <v>54.68</v>
      </c>
      <c r="EK326" s="4">
        <v>1</v>
      </c>
      <c r="EL326" s="8">
        <v>54.68</v>
      </c>
      <c r="EM326" s="7"/>
      <c r="EN326" s="7"/>
      <c r="EO326" s="2" t="s">
        <v>212</v>
      </c>
      <c r="EP326" s="2" t="s">
        <v>199</v>
      </c>
      <c r="EQ326" s="2" t="s">
        <v>1024</v>
      </c>
      <c r="ER326" s="2" t="s">
        <v>986</v>
      </c>
      <c r="ES326" s="2" t="s">
        <v>214</v>
      </c>
      <c r="ET326" s="2" t="s">
        <v>202</v>
      </c>
      <c r="EU326" s="4"/>
      <c r="EV326" s="8"/>
      <c r="EW326" s="4"/>
      <c r="EX326" s="8"/>
      <c r="EY326" s="7"/>
      <c r="EZ326" s="7"/>
      <c r="FA326" s="2" t="s">
        <v>212</v>
      </c>
      <c r="FB326" s="2" t="s">
        <v>199</v>
      </c>
      <c r="FC326" s="2" t="s">
        <v>1283</v>
      </c>
      <c r="FD326" s="2" t="s">
        <v>1169</v>
      </c>
      <c r="FE326" s="2" t="s">
        <v>214</v>
      </c>
      <c r="FF326" s="2" t="s">
        <v>202</v>
      </c>
      <c r="FG326" s="4"/>
      <c r="FH326" s="8"/>
      <c r="FI326" s="4">
        <v>1</v>
      </c>
      <c r="FJ326" s="8">
        <v>56.36</v>
      </c>
      <c r="FK326" s="7">
        <v>-1</v>
      </c>
      <c r="FL326" s="7">
        <v>-1</v>
      </c>
      <c r="FM326" s="2" t="s">
        <v>212</v>
      </c>
      <c r="FN326" s="2" t="s">
        <v>199</v>
      </c>
      <c r="FO326" s="2" t="s">
        <v>1727</v>
      </c>
      <c r="FP326" s="2" t="s">
        <v>1877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253</v>
      </c>
      <c r="FZ326" s="2" t="s">
        <v>199</v>
      </c>
      <c r="GA326" s="2" t="s">
        <v>202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2976</v>
      </c>
      <c r="GN326" s="2" t="s">
        <v>3147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212</v>
      </c>
      <c r="GX326" s="2" t="s">
        <v>199</v>
      </c>
      <c r="GY326" s="2" t="s">
        <v>232</v>
      </c>
      <c r="GZ326" s="2" t="s">
        <v>691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212</v>
      </c>
      <c r="HJ326" s="2" t="s">
        <v>199</v>
      </c>
      <c r="HK326" s="2" t="s">
        <v>1676</v>
      </c>
      <c r="HL326" s="2" t="s">
        <v>462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242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212</v>
      </c>
      <c r="IH326" s="2" t="s">
        <v>199</v>
      </c>
      <c r="II326" s="2" t="s">
        <v>333</v>
      </c>
      <c r="IJ326" s="2" t="s">
        <v>3148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212</v>
      </c>
      <c r="IT326" s="2" t="s">
        <v>199</v>
      </c>
      <c r="IU326" s="2" t="s">
        <v>957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253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231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1907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235</v>
      </c>
      <c r="KQ326" s="2" t="s">
        <v>541</v>
      </c>
      <c r="KR326" s="2" t="s">
        <v>2429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253</v>
      </c>
      <c r="LB326" s="2" t="s">
        <v>199</v>
      </c>
      <c r="LC326" s="2" t="s">
        <v>202</v>
      </c>
      <c r="LD326" s="2" t="s">
        <v>202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253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231</v>
      </c>
      <c r="LZ326" s="2" t="s">
        <v>199</v>
      </c>
      <c r="MA326" s="2" t="s">
        <v>202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253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242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212</v>
      </c>
      <c r="NJ326" s="2" t="s">
        <v>250</v>
      </c>
      <c r="NK326" s="2" t="s">
        <v>3144</v>
      </c>
      <c r="NL326" s="2" t="s">
        <v>319</v>
      </c>
      <c r="NM326" s="2" t="s">
        <v>509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202</v>
      </c>
      <c r="NV326" s="2" t="s">
        <v>202</v>
      </c>
      <c r="NW326" s="2" t="s">
        <v>202</v>
      </c>
      <c r="NX326" s="2" t="s">
        <v>202</v>
      </c>
      <c r="NY326" s="2" t="s">
        <v>202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253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212</v>
      </c>
      <c r="OT326" s="2" t="s">
        <v>199</v>
      </c>
      <c r="OU326" s="2" t="s">
        <v>2824</v>
      </c>
      <c r="OV326" s="2" t="s">
        <v>202</v>
      </c>
      <c r="OW326" s="2" t="s">
        <v>214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202</v>
      </c>
      <c r="PF326" s="2" t="s">
        <v>202</v>
      </c>
      <c r="PG326" s="2" t="s">
        <v>202</v>
      </c>
      <c r="PH326" s="2" t="s">
        <v>202</v>
      </c>
      <c r="PI326" s="2" t="s">
        <v>202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235</v>
      </c>
      <c r="PS326" s="2" t="s">
        <v>461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231</v>
      </c>
      <c r="QP326" s="2" t="s">
        <v>235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167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>
        <v>180</v>
      </c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3149</v>
      </c>
      <c r="B327" s="2" t="s">
        <v>191</v>
      </c>
      <c r="C327" s="2" t="s">
        <v>2795</v>
      </c>
      <c r="D327" s="2" t="s">
        <v>2308</v>
      </c>
      <c r="E327" s="2" t="s">
        <v>2481</v>
      </c>
      <c r="F327" s="2" t="s">
        <v>3150</v>
      </c>
      <c r="G327" s="2" t="s">
        <v>3150</v>
      </c>
      <c r="H327" s="2" t="s">
        <v>3150</v>
      </c>
      <c r="I327" s="2" t="s">
        <v>3067</v>
      </c>
      <c r="J327" s="2" t="s">
        <v>197</v>
      </c>
      <c r="K327" s="2" t="s">
        <v>2489</v>
      </c>
      <c r="L327" s="3">
        <v>49.99</v>
      </c>
      <c r="M327" s="3">
        <v>52.49</v>
      </c>
      <c r="N327" s="3">
        <v>109.99</v>
      </c>
      <c r="O327" s="2" t="s">
        <v>199</v>
      </c>
      <c r="P327" s="2" t="s">
        <v>427</v>
      </c>
      <c r="Q327" s="2" t="s">
        <v>201</v>
      </c>
      <c r="R327" s="2" t="s">
        <v>202</v>
      </c>
      <c r="S327" s="2" t="s">
        <v>3068</v>
      </c>
      <c r="T327" s="2" t="s">
        <v>202</v>
      </c>
      <c r="U327" s="2" t="s">
        <v>202</v>
      </c>
      <c r="V327" s="2" t="s">
        <v>1579</v>
      </c>
      <c r="W327" s="2" t="s">
        <v>2838</v>
      </c>
      <c r="X327" s="2" t="s">
        <v>1618</v>
      </c>
      <c r="Y327" s="2" t="s">
        <v>576</v>
      </c>
      <c r="Z327" s="4">
        <v>97</v>
      </c>
      <c r="AA327" s="4">
        <f>=ROUNDDOWN(16.1666666666667,0)</f>
      </c>
      <c r="AB327" s="5">
        <v>6</v>
      </c>
      <c r="AC327" s="2" t="s">
        <v>3002</v>
      </c>
      <c r="AD327" s="4">
        <v>60</v>
      </c>
      <c r="AE327" s="4">
        <v>340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7</v>
      </c>
      <c r="AQ327" s="8">
        <v>362.78</v>
      </c>
      <c r="AR327" s="4">
        <v>9</v>
      </c>
      <c r="AS327" s="8">
        <v>487.07</v>
      </c>
      <c r="AT327" s="7">
        <v>-0.2222</v>
      </c>
      <c r="AU327" s="7">
        <v>-0.2552</v>
      </c>
      <c r="AV327" s="4">
        <v>9</v>
      </c>
      <c r="AW327" s="8">
        <v>479.68</v>
      </c>
      <c r="AX327" s="4">
        <v>10</v>
      </c>
      <c r="AY327" s="8">
        <v>548.59</v>
      </c>
      <c r="AZ327" s="7">
        <v>-0.1</v>
      </c>
      <c r="BA327" s="7">
        <v>-0.1256</v>
      </c>
      <c r="BB327" s="7">
        <v>0.7563</v>
      </c>
      <c r="BC327" s="4">
        <v>9</v>
      </c>
      <c r="BD327" s="8">
        <v>479.68</v>
      </c>
      <c r="BE327" s="4">
        <v>10</v>
      </c>
      <c r="BF327" s="8">
        <v>548.59</v>
      </c>
      <c r="BG327" s="7">
        <v>-0.1</v>
      </c>
      <c r="BH327" s="7">
        <v>-0.1256</v>
      </c>
      <c r="BI327" s="7">
        <v>1</v>
      </c>
      <c r="BJ327" s="4">
        <v>7</v>
      </c>
      <c r="BK327" s="8">
        <v>362.78</v>
      </c>
      <c r="BL327" s="2" t="s">
        <v>3151</v>
      </c>
      <c r="BM327" s="7">
        <v>1</v>
      </c>
      <c r="BN327" s="7">
        <v>1</v>
      </c>
      <c r="BO327" s="4">
        <v>4</v>
      </c>
      <c r="BP327" s="8">
        <v>212.84</v>
      </c>
      <c r="BQ327" s="4">
        <v>4</v>
      </c>
      <c r="BR327" s="8">
        <v>212.84</v>
      </c>
      <c r="BS327" s="7"/>
      <c r="BT327" s="7"/>
      <c r="BU327" s="2" t="s">
        <v>212</v>
      </c>
      <c r="BV327" s="2" t="s">
        <v>199</v>
      </c>
      <c r="BW327" s="2" t="s">
        <v>202</v>
      </c>
      <c r="BX327" s="2" t="s">
        <v>2588</v>
      </c>
      <c r="BY327" s="2" t="s">
        <v>214</v>
      </c>
      <c r="BZ327" s="2" t="s">
        <v>202</v>
      </c>
      <c r="CA327" s="4"/>
      <c r="CB327" s="8"/>
      <c r="CC327" s="4">
        <v>1</v>
      </c>
      <c r="CD327" s="8">
        <v>51.99</v>
      </c>
      <c r="CE327" s="7">
        <v>-1</v>
      </c>
      <c r="CF327" s="7">
        <v>-1</v>
      </c>
      <c r="CG327" s="2" t="s">
        <v>212</v>
      </c>
      <c r="CH327" s="2" t="s">
        <v>199</v>
      </c>
      <c r="CI327" s="2" t="s">
        <v>2802</v>
      </c>
      <c r="CJ327" s="2" t="s">
        <v>2320</v>
      </c>
      <c r="CK327" s="2" t="s">
        <v>509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591</v>
      </c>
      <c r="CV327" s="2" t="s">
        <v>2084</v>
      </c>
      <c r="CW327" s="2" t="s">
        <v>214</v>
      </c>
      <c r="CX327" s="2" t="s">
        <v>202</v>
      </c>
      <c r="CY327" s="4">
        <v>3</v>
      </c>
      <c r="CZ327" s="8">
        <v>149.94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2905</v>
      </c>
      <c r="DH327" s="2" t="s">
        <v>1635</v>
      </c>
      <c r="DI327" s="2" t="s">
        <v>214</v>
      </c>
      <c r="DJ327" s="2" t="s">
        <v>202</v>
      </c>
      <c r="DK327" s="4"/>
      <c r="DL327" s="8"/>
      <c r="DM327" s="4">
        <v>1</v>
      </c>
      <c r="DN327" s="8">
        <v>56.91</v>
      </c>
      <c r="DO327" s="7">
        <v>-1</v>
      </c>
      <c r="DP327" s="7">
        <v>-1</v>
      </c>
      <c r="DQ327" s="2" t="s">
        <v>212</v>
      </c>
      <c r="DR327" s="2" t="s">
        <v>199</v>
      </c>
      <c r="DS327" s="2" t="s">
        <v>583</v>
      </c>
      <c r="DT327" s="2" t="s">
        <v>1847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585</v>
      </c>
      <c r="EF327" s="2" t="s">
        <v>586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587</v>
      </c>
      <c r="ER327" s="2" t="s">
        <v>3152</v>
      </c>
      <c r="ES327" s="2" t="s">
        <v>214</v>
      </c>
      <c r="ET327" s="2" t="s">
        <v>202</v>
      </c>
      <c r="EU327" s="4"/>
      <c r="EV327" s="8"/>
      <c r="EW327" s="4">
        <v>2</v>
      </c>
      <c r="EX327" s="8">
        <v>110.22</v>
      </c>
      <c r="EY327" s="7">
        <v>-1</v>
      </c>
      <c r="EZ327" s="7">
        <v>-1</v>
      </c>
      <c r="FA327" s="2" t="s">
        <v>212</v>
      </c>
      <c r="FB327" s="2" t="s">
        <v>199</v>
      </c>
      <c r="FC327" s="2" t="s">
        <v>1634</v>
      </c>
      <c r="FD327" s="2" t="s">
        <v>2664</v>
      </c>
      <c r="FE327" s="2" t="s">
        <v>214</v>
      </c>
      <c r="FF327" s="2" t="s">
        <v>202</v>
      </c>
      <c r="FG327" s="4"/>
      <c r="FH327" s="8"/>
      <c r="FI327" s="4">
        <v>1</v>
      </c>
      <c r="FJ327" s="8">
        <v>55.11</v>
      </c>
      <c r="FK327" s="7">
        <v>-1</v>
      </c>
      <c r="FL327" s="7">
        <v>-1</v>
      </c>
      <c r="FM327" s="2" t="s">
        <v>212</v>
      </c>
      <c r="FN327" s="2" t="s">
        <v>199</v>
      </c>
      <c r="FO327" s="2" t="s">
        <v>296</v>
      </c>
      <c r="FP327" s="2" t="s">
        <v>1620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253</v>
      </c>
      <c r="FZ327" s="2" t="s">
        <v>199</v>
      </c>
      <c r="GA327" s="2" t="s">
        <v>202</v>
      </c>
      <c r="GB327" s="2" t="s">
        <v>202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979</v>
      </c>
      <c r="GN327" s="2" t="s">
        <v>1453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253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212</v>
      </c>
      <c r="HJ327" s="2" t="s">
        <v>199</v>
      </c>
      <c r="HK327" s="2" t="s">
        <v>585</v>
      </c>
      <c r="HL327" s="2" t="s">
        <v>2767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242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212</v>
      </c>
      <c r="IH327" s="2" t="s">
        <v>199</v>
      </c>
      <c r="II327" s="2" t="s">
        <v>238</v>
      </c>
      <c r="IJ327" s="2" t="s">
        <v>1672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212</v>
      </c>
      <c r="IT327" s="2" t="s">
        <v>199</v>
      </c>
      <c r="IU327" s="2" t="s">
        <v>957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253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231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1907</v>
      </c>
      <c r="KF327" s="2" t="s">
        <v>332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202</v>
      </c>
      <c r="KP327" s="2" t="s">
        <v>202</v>
      </c>
      <c r="KQ327" s="2" t="s">
        <v>202</v>
      </c>
      <c r="KR327" s="2" t="s">
        <v>202</v>
      </c>
      <c r="KS327" s="2" t="s">
        <v>202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235</v>
      </c>
      <c r="LC327" s="2" t="s">
        <v>512</v>
      </c>
      <c r="LD327" s="2" t="s">
        <v>2864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404</v>
      </c>
      <c r="LN327" s="2" t="s">
        <v>235</v>
      </c>
      <c r="LO327" s="2" t="s">
        <v>719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231</v>
      </c>
      <c r="LZ327" s="2" t="s">
        <v>199</v>
      </c>
      <c r="MA327" s="2" t="s">
        <v>202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231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202</v>
      </c>
      <c r="MX327" s="2" t="s">
        <v>202</v>
      </c>
      <c r="MY327" s="2" t="s">
        <v>202</v>
      </c>
      <c r="MZ327" s="2" t="s">
        <v>202</v>
      </c>
      <c r="NA327" s="2" t="s">
        <v>202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212</v>
      </c>
      <c r="NJ327" s="2" t="s">
        <v>250</v>
      </c>
      <c r="NK327" s="2" t="s">
        <v>3007</v>
      </c>
      <c r="NL327" s="2" t="s">
        <v>1482</v>
      </c>
      <c r="NM327" s="2" t="s">
        <v>509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202</v>
      </c>
      <c r="NV327" s="2" t="s">
        <v>202</v>
      </c>
      <c r="NW327" s="2" t="s">
        <v>202</v>
      </c>
      <c r="NX327" s="2" t="s">
        <v>202</v>
      </c>
      <c r="NY327" s="2" t="s">
        <v>202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253</v>
      </c>
      <c r="OH327" s="2" t="s">
        <v>199</v>
      </c>
      <c r="OI327" s="2" t="s">
        <v>202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212</v>
      </c>
      <c r="OT327" s="2" t="s">
        <v>199</v>
      </c>
      <c r="OU327" s="2" t="s">
        <v>2824</v>
      </c>
      <c r="OV327" s="2" t="s">
        <v>202</v>
      </c>
      <c r="OW327" s="2" t="s">
        <v>214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202</v>
      </c>
      <c r="PF327" s="2" t="s">
        <v>202</v>
      </c>
      <c r="PG327" s="2" t="s">
        <v>202</v>
      </c>
      <c r="PH327" s="2" t="s">
        <v>202</v>
      </c>
      <c r="PI327" s="2" t="s">
        <v>202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235</v>
      </c>
      <c r="PS327" s="2" t="s">
        <v>1826</v>
      </c>
      <c r="PT327" s="2" t="s">
        <v>2369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202</v>
      </c>
      <c r="QD327" s="2" t="s">
        <v>202</v>
      </c>
      <c r="QE327" s="2" t="s">
        <v>202</v>
      </c>
      <c r="QF327" s="2" t="s">
        <v>202</v>
      </c>
      <c r="QG327" s="2" t="s">
        <v>202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212</v>
      </c>
      <c r="QP327" s="2" t="s">
        <v>235</v>
      </c>
      <c r="QQ327" s="2" t="s">
        <v>319</v>
      </c>
      <c r="QR327" s="2" t="s">
        <v>3102</v>
      </c>
      <c r="QS327" s="2" t="s">
        <v>214</v>
      </c>
      <c r="QT327" s="2" t="s">
        <v>202</v>
      </c>
      <c r="QU327" s="4">
        <v>97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>
        <v>60</v>
      </c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>
        <v>70</v>
      </c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>
        <v>110</v>
      </c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>
        <v>100</v>
      </c>
      <c r="TL327" s="4"/>
      <c r="TM327" s="4"/>
    </row>
    <row r="328">
      <c r="A328" s="2" t="s">
        <v>3153</v>
      </c>
      <c r="B328" s="2" t="s">
        <v>191</v>
      </c>
      <c r="C328" s="2" t="s">
        <v>2795</v>
      </c>
      <c r="D328" s="2" t="s">
        <v>2308</v>
      </c>
      <c r="E328" s="2" t="s">
        <v>2481</v>
      </c>
      <c r="F328" s="2" t="s">
        <v>3150</v>
      </c>
      <c r="G328" s="2" t="s">
        <v>3150</v>
      </c>
      <c r="H328" s="2" t="s">
        <v>3150</v>
      </c>
      <c r="I328" s="2" t="s">
        <v>3067</v>
      </c>
      <c r="J328" s="2" t="s">
        <v>256</v>
      </c>
      <c r="K328" s="2" t="s">
        <v>2489</v>
      </c>
      <c r="L328" s="3">
        <v>54.99</v>
      </c>
      <c r="M328" s="3">
        <v>57.74</v>
      </c>
      <c r="N328" s="3">
        <v>119.99</v>
      </c>
      <c r="O328" s="2" t="s">
        <v>199</v>
      </c>
      <c r="P328" s="2" t="s">
        <v>427</v>
      </c>
      <c r="Q328" s="2" t="s">
        <v>201</v>
      </c>
      <c r="R328" s="2" t="s">
        <v>202</v>
      </c>
      <c r="S328" s="2" t="s">
        <v>3068</v>
      </c>
      <c r="T328" s="2" t="s">
        <v>202</v>
      </c>
      <c r="U328" s="2" t="s">
        <v>202</v>
      </c>
      <c r="V328" s="2" t="s">
        <v>1579</v>
      </c>
      <c r="W328" s="2" t="s">
        <v>2838</v>
      </c>
      <c r="X328" s="2" t="s">
        <v>1618</v>
      </c>
      <c r="Y328" s="2" t="s">
        <v>576</v>
      </c>
      <c r="Z328" s="4">
        <v>80</v>
      </c>
      <c r="AA328" s="4">
        <f>=ROUNDDOWN(11.4285714285714,0)</f>
      </c>
      <c r="AB328" s="5">
        <v>7</v>
      </c>
      <c r="AC328" s="2" t="s">
        <v>3002</v>
      </c>
      <c r="AD328" s="4">
        <v>90</v>
      </c>
      <c r="AE328" s="4">
        <v>430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2</v>
      </c>
      <c r="AQ328" s="8">
        <v>116.9</v>
      </c>
      <c r="AR328" s="4">
        <v>1</v>
      </c>
      <c r="AS328" s="8">
        <v>61.52</v>
      </c>
      <c r="AT328" s="7">
        <v>1</v>
      </c>
      <c r="AU328" s="7">
        <v>0.9002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0.2437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2</v>
      </c>
      <c r="BK328" s="8">
        <v>116.9</v>
      </c>
      <c r="BL328" s="2" t="s">
        <v>3154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212</v>
      </c>
      <c r="BV328" s="2" t="s">
        <v>199</v>
      </c>
      <c r="BW328" s="2" t="s">
        <v>202</v>
      </c>
      <c r="BX328" s="2" t="s">
        <v>2588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212</v>
      </c>
      <c r="CH328" s="2" t="s">
        <v>199</v>
      </c>
      <c r="CI328" s="2" t="s">
        <v>2802</v>
      </c>
      <c r="CJ328" s="2" t="s">
        <v>297</v>
      </c>
      <c r="CK328" s="2" t="s">
        <v>509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212</v>
      </c>
      <c r="CT328" s="2" t="s">
        <v>199</v>
      </c>
      <c r="CU328" s="2" t="s">
        <v>216</v>
      </c>
      <c r="CV328" s="2" t="s">
        <v>1916</v>
      </c>
      <c r="CW328" s="2" t="s">
        <v>214</v>
      </c>
      <c r="CX328" s="2" t="s">
        <v>202</v>
      </c>
      <c r="CY328" s="4">
        <v>2</v>
      </c>
      <c r="CZ328" s="8">
        <v>116.9</v>
      </c>
      <c r="DA328" s="4"/>
      <c r="DB328" s="8"/>
      <c r="DC328" s="7"/>
      <c r="DD328" s="7"/>
      <c r="DE328" s="2" t="s">
        <v>212</v>
      </c>
      <c r="DF328" s="2" t="s">
        <v>199</v>
      </c>
      <c r="DG328" s="2" t="s">
        <v>2905</v>
      </c>
      <c r="DH328" s="2" t="s">
        <v>3155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199</v>
      </c>
      <c r="DS328" s="2" t="s">
        <v>583</v>
      </c>
      <c r="DT328" s="2" t="s">
        <v>2266</v>
      </c>
      <c r="DU328" s="2" t="s">
        <v>214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212</v>
      </c>
      <c r="ED328" s="2" t="s">
        <v>199</v>
      </c>
      <c r="EE328" s="2" t="s">
        <v>585</v>
      </c>
      <c r="EF328" s="2" t="s">
        <v>586</v>
      </c>
      <c r="EG328" s="2" t="s">
        <v>214</v>
      </c>
      <c r="EH328" s="2" t="s">
        <v>202</v>
      </c>
      <c r="EI328" s="4"/>
      <c r="EJ328" s="8"/>
      <c r="EK328" s="4">
        <v>1</v>
      </c>
      <c r="EL328" s="8">
        <v>61.52</v>
      </c>
      <c r="EM328" s="7">
        <v>-1</v>
      </c>
      <c r="EN328" s="7">
        <v>-1</v>
      </c>
      <c r="EO328" s="2" t="s">
        <v>212</v>
      </c>
      <c r="EP328" s="2" t="s">
        <v>199</v>
      </c>
      <c r="EQ328" s="2" t="s">
        <v>587</v>
      </c>
      <c r="ER328" s="2" t="s">
        <v>3071</v>
      </c>
      <c r="ES328" s="2" t="s">
        <v>214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212</v>
      </c>
      <c r="FB328" s="2" t="s">
        <v>199</v>
      </c>
      <c r="FC328" s="2" t="s">
        <v>1634</v>
      </c>
      <c r="FD328" s="2" t="s">
        <v>3156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212</v>
      </c>
      <c r="FN328" s="2" t="s">
        <v>199</v>
      </c>
      <c r="FO328" s="2" t="s">
        <v>296</v>
      </c>
      <c r="FP328" s="2" t="s">
        <v>471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253</v>
      </c>
      <c r="FZ328" s="2" t="s">
        <v>199</v>
      </c>
      <c r="GA328" s="2" t="s">
        <v>202</v>
      </c>
      <c r="GB328" s="2" t="s">
        <v>202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979</v>
      </c>
      <c r="GN328" s="2" t="s">
        <v>1453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253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212</v>
      </c>
      <c r="HJ328" s="2" t="s">
        <v>199</v>
      </c>
      <c r="HK328" s="2" t="s">
        <v>585</v>
      </c>
      <c r="HL328" s="2" t="s">
        <v>2588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242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212</v>
      </c>
      <c r="IH328" s="2" t="s">
        <v>199</v>
      </c>
      <c r="II328" s="2" t="s">
        <v>238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212</v>
      </c>
      <c r="IT328" s="2" t="s">
        <v>199</v>
      </c>
      <c r="IU328" s="2" t="s">
        <v>957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253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231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1907</v>
      </c>
      <c r="KF328" s="2" t="s">
        <v>3157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235</v>
      </c>
      <c r="KQ328" s="2" t="s">
        <v>376</v>
      </c>
      <c r="KR328" s="2" t="s">
        <v>360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235</v>
      </c>
      <c r="LC328" s="2" t="s">
        <v>512</v>
      </c>
      <c r="LD328" s="2" t="s">
        <v>1256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404</v>
      </c>
      <c r="LN328" s="2" t="s">
        <v>235</v>
      </c>
      <c r="LO328" s="2" t="s">
        <v>597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231</v>
      </c>
      <c r="LZ328" s="2" t="s">
        <v>199</v>
      </c>
      <c r="MA328" s="2" t="s">
        <v>202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231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242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212</v>
      </c>
      <c r="NJ328" s="2" t="s">
        <v>250</v>
      </c>
      <c r="NK328" s="2" t="s">
        <v>3007</v>
      </c>
      <c r="NL328" s="2" t="s">
        <v>2253</v>
      </c>
      <c r="NM328" s="2" t="s">
        <v>509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202</v>
      </c>
      <c r="NV328" s="2" t="s">
        <v>202</v>
      </c>
      <c r="NW328" s="2" t="s">
        <v>202</v>
      </c>
      <c r="NX328" s="2" t="s">
        <v>202</v>
      </c>
      <c r="NY328" s="2" t="s">
        <v>202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253</v>
      </c>
      <c r="OH328" s="2" t="s">
        <v>199</v>
      </c>
      <c r="OI328" s="2" t="s">
        <v>202</v>
      </c>
      <c r="OJ328" s="2" t="s">
        <v>202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212</v>
      </c>
      <c r="OT328" s="2" t="s">
        <v>199</v>
      </c>
      <c r="OU328" s="2" t="s">
        <v>2824</v>
      </c>
      <c r="OV328" s="2" t="s">
        <v>202</v>
      </c>
      <c r="OW328" s="2" t="s">
        <v>214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202</v>
      </c>
      <c r="PF328" s="2" t="s">
        <v>202</v>
      </c>
      <c r="PG328" s="2" t="s">
        <v>202</v>
      </c>
      <c r="PH328" s="2" t="s">
        <v>202</v>
      </c>
      <c r="PI328" s="2" t="s">
        <v>202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235</v>
      </c>
      <c r="PS328" s="2" t="s">
        <v>1826</v>
      </c>
      <c r="PT328" s="2" t="s">
        <v>3158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212</v>
      </c>
      <c r="QP328" s="2" t="s">
        <v>235</v>
      </c>
      <c r="QQ328" s="2" t="s">
        <v>319</v>
      </c>
      <c r="QR328" s="2" t="s">
        <v>989</v>
      </c>
      <c r="QS328" s="2" t="s">
        <v>214</v>
      </c>
      <c r="QT328" s="2" t="s">
        <v>202</v>
      </c>
      <c r="QU328" s="4">
        <v>80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>
        <v>90</v>
      </c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>
        <v>80</v>
      </c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150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>
        <v>110</v>
      </c>
      <c r="TL328" s="4"/>
      <c r="TM328" s="4"/>
    </row>
    <row r="329">
      <c r="A329" s="2" t="s">
        <v>3159</v>
      </c>
      <c r="B329" s="2" t="s">
        <v>191</v>
      </c>
      <c r="C329" s="2" t="s">
        <v>2795</v>
      </c>
      <c r="D329" s="2" t="s">
        <v>2308</v>
      </c>
      <c r="E329" s="2" t="s">
        <v>2481</v>
      </c>
      <c r="F329" s="2" t="s">
        <v>3160</v>
      </c>
      <c r="G329" s="2" t="s">
        <v>3160</v>
      </c>
      <c r="H329" s="2" t="s">
        <v>202</v>
      </c>
      <c r="I329" s="2" t="s">
        <v>3161</v>
      </c>
      <c r="J329" s="2" t="s">
        <v>197</v>
      </c>
      <c r="K329" s="2" t="s">
        <v>198</v>
      </c>
      <c r="L329" s="3">
        <v>49.99</v>
      </c>
      <c r="M329" s="3">
        <v>52.49</v>
      </c>
      <c r="N329" s="3">
        <v>99.99</v>
      </c>
      <c r="O329" s="2" t="s">
        <v>530</v>
      </c>
      <c r="P329" s="2" t="s">
        <v>394</v>
      </c>
      <c r="Q329" s="2" t="s">
        <v>201</v>
      </c>
      <c r="R329" s="2" t="s">
        <v>202</v>
      </c>
      <c r="S329" s="2" t="s">
        <v>3162</v>
      </c>
      <c r="T329" s="2" t="s">
        <v>202</v>
      </c>
      <c r="U329" s="2" t="s">
        <v>202</v>
      </c>
      <c r="V329" s="2" t="s">
        <v>429</v>
      </c>
      <c r="W329" s="2" t="s">
        <v>2838</v>
      </c>
      <c r="X329" s="2" t="s">
        <v>1618</v>
      </c>
      <c r="Y329" s="2" t="s">
        <v>3163</v>
      </c>
      <c r="Z329" s="4">
        <v>100</v>
      </c>
      <c r="AA329" s="4">
        <f>=ROUNDDOWN(23.2558139534884,0)</f>
      </c>
      <c r="AB329" s="5">
        <v>4.3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4</v>
      </c>
      <c r="AQ329" s="8">
        <v>127.03</v>
      </c>
      <c r="AR329" s="4">
        <v>1</v>
      </c>
      <c r="AS329" s="8">
        <v>54.32</v>
      </c>
      <c r="AT329" s="7">
        <v>3</v>
      </c>
      <c r="AU329" s="7">
        <v>1.3385</v>
      </c>
      <c r="AV329" s="4">
        <v>9</v>
      </c>
      <c r="AW329" s="8">
        <v>295.6</v>
      </c>
      <c r="AX329" s="4">
        <v>4</v>
      </c>
      <c r="AY329" s="8">
        <v>224.72</v>
      </c>
      <c r="AZ329" s="7">
        <v>1.25</v>
      </c>
      <c r="BA329" s="7">
        <v>0.3154</v>
      </c>
      <c r="BB329" s="7">
        <v>0.4297</v>
      </c>
      <c r="BC329" s="4">
        <v>9</v>
      </c>
      <c r="BD329" s="8">
        <v>295.6</v>
      </c>
      <c r="BE329" s="4">
        <v>20</v>
      </c>
      <c r="BF329" s="8">
        <v>1009.94</v>
      </c>
      <c r="BG329" s="7">
        <v>-0.55</v>
      </c>
      <c r="BH329" s="7">
        <v>-0.7073</v>
      </c>
      <c r="BI329" s="7">
        <v>1</v>
      </c>
      <c r="BJ329" s="4">
        <v>4</v>
      </c>
      <c r="BK329" s="8">
        <v>127.03</v>
      </c>
      <c r="BL329" s="2" t="s">
        <v>3164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212</v>
      </c>
      <c r="BV329" s="2" t="s">
        <v>250</v>
      </c>
      <c r="BW329" s="2" t="s">
        <v>202</v>
      </c>
      <c r="BX329" s="2" t="s">
        <v>2126</v>
      </c>
      <c r="BY329" s="2" t="s">
        <v>509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2802</v>
      </c>
      <c r="CJ329" s="2" t="s">
        <v>434</v>
      </c>
      <c r="CK329" s="2" t="s">
        <v>509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199</v>
      </c>
      <c r="CU329" s="2" t="s">
        <v>1068</v>
      </c>
      <c r="CV329" s="2" t="s">
        <v>1587</v>
      </c>
      <c r="CW329" s="2" t="s">
        <v>214</v>
      </c>
      <c r="CX329" s="2" t="s">
        <v>202</v>
      </c>
      <c r="CY329" s="4">
        <v>3</v>
      </c>
      <c r="CZ329" s="8">
        <v>76.71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2415</v>
      </c>
      <c r="DH329" s="2" t="s">
        <v>2290</v>
      </c>
      <c r="DI329" s="2" t="s">
        <v>214</v>
      </c>
      <c r="DJ329" s="2" t="s">
        <v>202</v>
      </c>
      <c r="DK329" s="4"/>
      <c r="DL329" s="8"/>
      <c r="DM329" s="4">
        <v>1</v>
      </c>
      <c r="DN329" s="8">
        <v>54.32</v>
      </c>
      <c r="DO329" s="7">
        <v>-1</v>
      </c>
      <c r="DP329" s="7">
        <v>-1</v>
      </c>
      <c r="DQ329" s="2" t="s">
        <v>212</v>
      </c>
      <c r="DR329" s="2" t="s">
        <v>199</v>
      </c>
      <c r="DS329" s="2" t="s">
        <v>1870</v>
      </c>
      <c r="DT329" s="2" t="s">
        <v>1387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3165</v>
      </c>
      <c r="EF329" s="2" t="s">
        <v>1418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3166</v>
      </c>
      <c r="ER329" s="2" t="s">
        <v>1575</v>
      </c>
      <c r="ES329" s="2" t="s">
        <v>214</v>
      </c>
      <c r="ET329" s="2" t="s">
        <v>202</v>
      </c>
      <c r="EU329" s="4">
        <v>1</v>
      </c>
      <c r="EV329" s="8">
        <v>50.32</v>
      </c>
      <c r="EW329" s="4"/>
      <c r="EX329" s="8"/>
      <c r="EY329" s="7"/>
      <c r="EZ329" s="7"/>
      <c r="FA329" s="2" t="s">
        <v>212</v>
      </c>
      <c r="FB329" s="2" t="s">
        <v>199</v>
      </c>
      <c r="FC329" s="2" t="s">
        <v>2618</v>
      </c>
      <c r="FD329" s="2" t="s">
        <v>2715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212</v>
      </c>
      <c r="FN329" s="2" t="s">
        <v>199</v>
      </c>
      <c r="FO329" s="2" t="s">
        <v>296</v>
      </c>
      <c r="FP329" s="2" t="s">
        <v>438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404</v>
      </c>
      <c r="FZ329" s="2" t="s">
        <v>199</v>
      </c>
      <c r="GA329" s="2" t="s">
        <v>202</v>
      </c>
      <c r="GB329" s="2" t="s">
        <v>202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979</v>
      </c>
      <c r="GN329" s="2" t="s">
        <v>1382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212</v>
      </c>
      <c r="GX329" s="2" t="s">
        <v>199</v>
      </c>
      <c r="GY329" s="2" t="s">
        <v>3027</v>
      </c>
      <c r="GZ329" s="2" t="s">
        <v>3167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212</v>
      </c>
      <c r="HJ329" s="2" t="s">
        <v>199</v>
      </c>
      <c r="HK329" s="2" t="s">
        <v>2270</v>
      </c>
      <c r="HL329" s="2" t="s">
        <v>1387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242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212</v>
      </c>
      <c r="IH329" s="2" t="s">
        <v>199</v>
      </c>
      <c r="II329" s="2" t="s">
        <v>238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212</v>
      </c>
      <c r="IT329" s="2" t="s">
        <v>199</v>
      </c>
      <c r="IU329" s="2" t="s">
        <v>957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212</v>
      </c>
      <c r="JF329" s="2" t="s">
        <v>199</v>
      </c>
      <c r="JG329" s="2" t="s">
        <v>661</v>
      </c>
      <c r="JH329" s="2" t="s">
        <v>534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231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202</v>
      </c>
      <c r="KE329" s="2" t="s">
        <v>202</v>
      </c>
      <c r="KF329" s="2" t="s">
        <v>202</v>
      </c>
      <c r="KG329" s="2" t="s">
        <v>202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235</v>
      </c>
      <c r="KQ329" s="2" t="s">
        <v>541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235</v>
      </c>
      <c r="LC329" s="2" t="s">
        <v>512</v>
      </c>
      <c r="LD329" s="2" t="s">
        <v>879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404</v>
      </c>
      <c r="LN329" s="2" t="s">
        <v>235</v>
      </c>
      <c r="LO329" s="2" t="s">
        <v>1017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231</v>
      </c>
      <c r="LZ329" s="2" t="s">
        <v>199</v>
      </c>
      <c r="MA329" s="2" t="s">
        <v>202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231</v>
      </c>
      <c r="ML329" s="2" t="s">
        <v>199</v>
      </c>
      <c r="MM329" s="2" t="s">
        <v>202</v>
      </c>
      <c r="MN329" s="2" t="s">
        <v>202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242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212</v>
      </c>
      <c r="NJ329" s="2" t="s">
        <v>250</v>
      </c>
      <c r="NK329" s="2" t="s">
        <v>2290</v>
      </c>
      <c r="NL329" s="2" t="s">
        <v>3168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202</v>
      </c>
      <c r="NV329" s="2" t="s">
        <v>202</v>
      </c>
      <c r="NW329" s="2" t="s">
        <v>202</v>
      </c>
      <c r="NX329" s="2" t="s">
        <v>202</v>
      </c>
      <c r="NY329" s="2" t="s">
        <v>202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253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212</v>
      </c>
      <c r="OT329" s="2" t="s">
        <v>199</v>
      </c>
      <c r="OU329" s="2" t="s">
        <v>2824</v>
      </c>
      <c r="OV329" s="2" t="s">
        <v>202</v>
      </c>
      <c r="OW329" s="2" t="s">
        <v>214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202</v>
      </c>
      <c r="PF329" s="2" t="s">
        <v>202</v>
      </c>
      <c r="PG329" s="2" t="s">
        <v>202</v>
      </c>
      <c r="PH329" s="2" t="s">
        <v>202</v>
      </c>
      <c r="PI329" s="2" t="s">
        <v>202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235</v>
      </c>
      <c r="PS329" s="2" t="s">
        <v>1360</v>
      </c>
      <c r="PT329" s="2" t="s">
        <v>1031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202</v>
      </c>
      <c r="QD329" s="2" t="s">
        <v>202</v>
      </c>
      <c r="QE329" s="2" t="s">
        <v>202</v>
      </c>
      <c r="QF329" s="2" t="s">
        <v>202</v>
      </c>
      <c r="QG329" s="2" t="s">
        <v>202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212</v>
      </c>
      <c r="QP329" s="2" t="s">
        <v>235</v>
      </c>
      <c r="QQ329" s="2" t="s">
        <v>319</v>
      </c>
      <c r="QR329" s="2" t="s">
        <v>311</v>
      </c>
      <c r="QS329" s="2" t="s">
        <v>214</v>
      </c>
      <c r="QT329" s="2" t="s">
        <v>202</v>
      </c>
      <c r="QU329" s="4">
        <v>100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</row>
    <row r="330">
      <c r="A330" s="2" t="s">
        <v>3169</v>
      </c>
      <c r="B330" s="2" t="s">
        <v>191</v>
      </c>
      <c r="C330" s="2" t="s">
        <v>2795</v>
      </c>
      <c r="D330" s="2" t="s">
        <v>2308</v>
      </c>
      <c r="E330" s="2" t="s">
        <v>2481</v>
      </c>
      <c r="F330" s="2" t="s">
        <v>3160</v>
      </c>
      <c r="G330" s="2" t="s">
        <v>3160</v>
      </c>
      <c r="H330" s="2" t="s">
        <v>202</v>
      </c>
      <c r="I330" s="2" t="s">
        <v>3161</v>
      </c>
      <c r="J330" s="2" t="s">
        <v>256</v>
      </c>
      <c r="K330" s="2" t="s">
        <v>198</v>
      </c>
      <c r="L330" s="3">
        <v>54.99</v>
      </c>
      <c r="M330" s="3">
        <v>57.74</v>
      </c>
      <c r="N330" s="3">
        <v>109.99</v>
      </c>
      <c r="O330" s="2" t="s">
        <v>530</v>
      </c>
      <c r="P330" s="2" t="s">
        <v>394</v>
      </c>
      <c r="Q330" s="2" t="s">
        <v>201</v>
      </c>
      <c r="R330" s="2" t="s">
        <v>202</v>
      </c>
      <c r="S330" s="2" t="s">
        <v>3162</v>
      </c>
      <c r="T330" s="2" t="s">
        <v>202</v>
      </c>
      <c r="U330" s="2" t="s">
        <v>202</v>
      </c>
      <c r="V330" s="2" t="s">
        <v>429</v>
      </c>
      <c r="W330" s="2" t="s">
        <v>2838</v>
      </c>
      <c r="X330" s="2" t="s">
        <v>1618</v>
      </c>
      <c r="Y330" s="2" t="s">
        <v>3163</v>
      </c>
      <c r="Z330" s="4">
        <v>352</v>
      </c>
      <c r="AA330" s="4">
        <f>=ROUNDDOWN(78.2222222222222,0)</f>
      </c>
      <c r="AB330" s="5">
        <v>4.5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5</v>
      </c>
      <c r="AQ330" s="8">
        <v>168.57</v>
      </c>
      <c r="AR330" s="4">
        <v>3</v>
      </c>
      <c r="AS330" s="8">
        <v>170.4</v>
      </c>
      <c r="AT330" s="7">
        <v>0.6667</v>
      </c>
      <c r="AU330" s="7">
        <v>-0.0107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0.5703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5</v>
      </c>
      <c r="BK330" s="8">
        <v>168.57</v>
      </c>
      <c r="BL330" s="2" t="s">
        <v>3170</v>
      </c>
      <c r="BM330" s="7">
        <v>1</v>
      </c>
      <c r="BN330" s="7">
        <v>1</v>
      </c>
      <c r="BO330" s="4">
        <v>3</v>
      </c>
      <c r="BP330" s="8">
        <v>111.75</v>
      </c>
      <c r="BQ330" s="4">
        <v>1</v>
      </c>
      <c r="BR330" s="8">
        <v>53.21</v>
      </c>
      <c r="BS330" s="7">
        <v>2</v>
      </c>
      <c r="BT330" s="7">
        <v>1.1002</v>
      </c>
      <c r="BU330" s="2" t="s">
        <v>212</v>
      </c>
      <c r="BV330" s="2" t="s">
        <v>199</v>
      </c>
      <c r="BW330" s="2" t="s">
        <v>202</v>
      </c>
      <c r="BX330" s="2" t="s">
        <v>2126</v>
      </c>
      <c r="BY330" s="2" t="s">
        <v>509</v>
      </c>
      <c r="BZ330" s="2" t="s">
        <v>202</v>
      </c>
      <c r="CA330" s="4"/>
      <c r="CB330" s="8"/>
      <c r="CC330" s="4"/>
      <c r="CD330" s="8"/>
      <c r="CE330" s="7"/>
      <c r="CF330" s="7"/>
      <c r="CG330" s="2" t="s">
        <v>212</v>
      </c>
      <c r="CH330" s="2" t="s">
        <v>199</v>
      </c>
      <c r="CI330" s="2" t="s">
        <v>2802</v>
      </c>
      <c r="CJ330" s="2" t="s">
        <v>434</v>
      </c>
      <c r="CK330" s="2" t="s">
        <v>509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1068</v>
      </c>
      <c r="CV330" s="2" t="s">
        <v>496</v>
      </c>
      <c r="CW330" s="2" t="s">
        <v>214</v>
      </c>
      <c r="CX330" s="2" t="s">
        <v>202</v>
      </c>
      <c r="CY330" s="4">
        <v>2</v>
      </c>
      <c r="CZ330" s="8">
        <v>56.82</v>
      </c>
      <c r="DA330" s="4">
        <v>1</v>
      </c>
      <c r="DB330" s="8">
        <v>56.82</v>
      </c>
      <c r="DC330" s="7">
        <v>1</v>
      </c>
      <c r="DD330" s="7"/>
      <c r="DE330" s="2" t="s">
        <v>212</v>
      </c>
      <c r="DF330" s="2" t="s">
        <v>199</v>
      </c>
      <c r="DG330" s="2" t="s">
        <v>2415</v>
      </c>
      <c r="DH330" s="2" t="s">
        <v>2290</v>
      </c>
      <c r="DI330" s="2" t="s">
        <v>214</v>
      </c>
      <c r="DJ330" s="2" t="s">
        <v>202</v>
      </c>
      <c r="DK330" s="4"/>
      <c r="DL330" s="8"/>
      <c r="DM330" s="4">
        <v>1</v>
      </c>
      <c r="DN330" s="8">
        <v>60.37</v>
      </c>
      <c r="DO330" s="7">
        <v>-1</v>
      </c>
      <c r="DP330" s="7">
        <v>-1</v>
      </c>
      <c r="DQ330" s="2" t="s">
        <v>212</v>
      </c>
      <c r="DR330" s="2" t="s">
        <v>199</v>
      </c>
      <c r="DS330" s="2" t="s">
        <v>1870</v>
      </c>
      <c r="DT330" s="2" t="s">
        <v>2281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3165</v>
      </c>
      <c r="EF330" s="2" t="s">
        <v>2937</v>
      </c>
      <c r="EG330" s="2" t="s">
        <v>214</v>
      </c>
      <c r="EH330" s="2" t="s">
        <v>202</v>
      </c>
      <c r="EI330" s="4"/>
      <c r="EJ330" s="8"/>
      <c r="EK330" s="4"/>
      <c r="EL330" s="8"/>
      <c r="EM330" s="7"/>
      <c r="EN330" s="7"/>
      <c r="EO330" s="2" t="s">
        <v>212</v>
      </c>
      <c r="EP330" s="2" t="s">
        <v>199</v>
      </c>
      <c r="EQ330" s="2" t="s">
        <v>3166</v>
      </c>
      <c r="ER330" s="2" t="s">
        <v>2258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2618</v>
      </c>
      <c r="FD330" s="2" t="s">
        <v>3094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296</v>
      </c>
      <c r="FP330" s="2" t="s">
        <v>297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404</v>
      </c>
      <c r="FZ330" s="2" t="s">
        <v>199</v>
      </c>
      <c r="GA330" s="2" t="s">
        <v>202</v>
      </c>
      <c r="GB330" s="2" t="s">
        <v>202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979</v>
      </c>
      <c r="GN330" s="2" t="s">
        <v>1981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212</v>
      </c>
      <c r="GX330" s="2" t="s">
        <v>199</v>
      </c>
      <c r="GY330" s="2" t="s">
        <v>3027</v>
      </c>
      <c r="GZ330" s="2" t="s">
        <v>505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212</v>
      </c>
      <c r="HJ330" s="2" t="s">
        <v>199</v>
      </c>
      <c r="HK330" s="2" t="s">
        <v>2270</v>
      </c>
      <c r="HL330" s="2" t="s">
        <v>2292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242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212</v>
      </c>
      <c r="IH330" s="2" t="s">
        <v>199</v>
      </c>
      <c r="II330" s="2" t="s">
        <v>238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212</v>
      </c>
      <c r="IT330" s="2" t="s">
        <v>199</v>
      </c>
      <c r="IU330" s="2" t="s">
        <v>957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212</v>
      </c>
      <c r="JF330" s="2" t="s">
        <v>199</v>
      </c>
      <c r="JG330" s="2" t="s">
        <v>661</v>
      </c>
      <c r="JH330" s="2" t="s">
        <v>2420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231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202</v>
      </c>
      <c r="KD330" s="2" t="s">
        <v>202</v>
      </c>
      <c r="KE330" s="2" t="s">
        <v>202</v>
      </c>
      <c r="KF330" s="2" t="s">
        <v>202</v>
      </c>
      <c r="KG330" s="2" t="s">
        <v>202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235</v>
      </c>
      <c r="KQ330" s="2" t="s">
        <v>541</v>
      </c>
      <c r="KR330" s="2" t="s">
        <v>1908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235</v>
      </c>
      <c r="LC330" s="2" t="s">
        <v>512</v>
      </c>
      <c r="LD330" s="2" t="s">
        <v>202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404</v>
      </c>
      <c r="LN330" s="2" t="s">
        <v>235</v>
      </c>
      <c r="LO330" s="2" t="s">
        <v>1017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231</v>
      </c>
      <c r="LZ330" s="2" t="s">
        <v>199</v>
      </c>
      <c r="MA330" s="2" t="s">
        <v>202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231</v>
      </c>
      <c r="ML330" s="2" t="s">
        <v>199</v>
      </c>
      <c r="MM330" s="2" t="s">
        <v>202</v>
      </c>
      <c r="MN330" s="2" t="s">
        <v>202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242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212</v>
      </c>
      <c r="NJ330" s="2" t="s">
        <v>250</v>
      </c>
      <c r="NK330" s="2" t="s">
        <v>2290</v>
      </c>
      <c r="NL330" s="2" t="s">
        <v>3168</v>
      </c>
      <c r="NM330" s="2" t="s">
        <v>509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202</v>
      </c>
      <c r="NV330" s="2" t="s">
        <v>202</v>
      </c>
      <c r="NW330" s="2" t="s">
        <v>202</v>
      </c>
      <c r="NX330" s="2" t="s">
        <v>202</v>
      </c>
      <c r="NY330" s="2" t="s">
        <v>202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253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212</v>
      </c>
      <c r="OT330" s="2" t="s">
        <v>199</v>
      </c>
      <c r="OU330" s="2" t="s">
        <v>2824</v>
      </c>
      <c r="OV330" s="2" t="s">
        <v>202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202</v>
      </c>
      <c r="PF330" s="2" t="s">
        <v>202</v>
      </c>
      <c r="PG330" s="2" t="s">
        <v>202</v>
      </c>
      <c r="PH330" s="2" t="s">
        <v>202</v>
      </c>
      <c r="PI330" s="2" t="s">
        <v>202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235</v>
      </c>
      <c r="PS330" s="2" t="s">
        <v>1360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202</v>
      </c>
      <c r="QD330" s="2" t="s">
        <v>202</v>
      </c>
      <c r="QE330" s="2" t="s">
        <v>202</v>
      </c>
      <c r="QF330" s="2" t="s">
        <v>202</v>
      </c>
      <c r="QG330" s="2" t="s">
        <v>202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212</v>
      </c>
      <c r="QP330" s="2" t="s">
        <v>235</v>
      </c>
      <c r="QQ330" s="2" t="s">
        <v>319</v>
      </c>
      <c r="QR330" s="2" t="s">
        <v>1028</v>
      </c>
      <c r="QS330" s="2" t="s">
        <v>214</v>
      </c>
      <c r="QT330" s="2" t="s">
        <v>202</v>
      </c>
      <c r="QU330" s="4">
        <v>352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</row>
    <row r="331">
      <c r="A331" s="2" t="s">
        <v>3171</v>
      </c>
      <c r="B331" s="2" t="s">
        <v>191</v>
      </c>
      <c r="C331" s="2" t="s">
        <v>2795</v>
      </c>
      <c r="D331" s="2" t="s">
        <v>2308</v>
      </c>
      <c r="E331" s="2" t="s">
        <v>2481</v>
      </c>
      <c r="F331" s="2" t="s">
        <v>3160</v>
      </c>
      <c r="G331" s="2" t="s">
        <v>3160</v>
      </c>
      <c r="H331" s="2" t="s">
        <v>202</v>
      </c>
      <c r="I331" s="2" t="s">
        <v>3161</v>
      </c>
      <c r="J331" s="2" t="s">
        <v>256</v>
      </c>
      <c r="K331" s="2" t="s">
        <v>2912</v>
      </c>
      <c r="L331" s="3">
        <v>54.99</v>
      </c>
      <c r="M331" s="3">
        <v>57.74</v>
      </c>
      <c r="N331" s="3">
        <v>109.99</v>
      </c>
      <c r="O331" s="2" t="s">
        <v>530</v>
      </c>
      <c r="P331" s="2" t="s">
        <v>394</v>
      </c>
      <c r="Q331" s="2" t="s">
        <v>201</v>
      </c>
      <c r="R331" s="2" t="s">
        <v>202</v>
      </c>
      <c r="S331" s="2" t="s">
        <v>3162</v>
      </c>
      <c r="T331" s="2" t="s">
        <v>202</v>
      </c>
      <c r="U331" s="2" t="s">
        <v>202</v>
      </c>
      <c r="V331" s="2" t="s">
        <v>429</v>
      </c>
      <c r="W331" s="2" t="s">
        <v>2838</v>
      </c>
      <c r="X331" s="2" t="s">
        <v>1618</v>
      </c>
      <c r="Y331" s="2" t="s">
        <v>3163</v>
      </c>
      <c r="Z331" s="4"/>
      <c r="AA331" s="4">
        <f>=ROUNDDOWN({0},0)</f>
      </c>
      <c r="AB331" s="5">
        <v>4</v>
      </c>
      <c r="AC331" s="2" t="s">
        <v>202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/>
      <c r="AQ331" s="8"/>
      <c r="AR331" s="4">
        <v>16</v>
      </c>
      <c r="AS331" s="8">
        <v>785.22</v>
      </c>
      <c r="AT331" s="7">
        <v>-1</v>
      </c>
      <c r="AU331" s="7">
        <v>-1</v>
      </c>
      <c r="AV331" s="4"/>
      <c r="AW331" s="8"/>
      <c r="AX331" s="4">
        <v>16</v>
      </c>
      <c r="AY331" s="8">
        <v>785.22</v>
      </c>
      <c r="AZ331" s="7">
        <v>-1</v>
      </c>
      <c r="BA331" s="7">
        <v>-1</v>
      </c>
      <c r="BB331" s="7"/>
      <c r="BC331" s="4" t="s">
        <v>202</v>
      </c>
      <c r="BD331" s="8" t="s">
        <v>202</v>
      </c>
      <c r="BE331" s="4" t="s">
        <v>202</v>
      </c>
      <c r="BF331" s="8" t="s">
        <v>202</v>
      </c>
      <c r="BG331" s="7" t="s">
        <v>202</v>
      </c>
      <c r="BH331" s="7" t="s">
        <v>202</v>
      </c>
      <c r="BI331" s="7"/>
      <c r="BJ331" s="4"/>
      <c r="BK331" s="8"/>
      <c r="BL331" s="2" t="s">
        <v>1745</v>
      </c>
      <c r="BM331" s="7"/>
      <c r="BN331" s="7"/>
      <c r="BO331" s="4"/>
      <c r="BP331" s="8"/>
      <c r="BQ331" s="4">
        <v>15</v>
      </c>
      <c r="BR331" s="8">
        <v>728.4</v>
      </c>
      <c r="BS331" s="7">
        <v>-1</v>
      </c>
      <c r="BT331" s="7">
        <v>-1</v>
      </c>
      <c r="BU331" s="2" t="s">
        <v>212</v>
      </c>
      <c r="BV331" s="2" t="s">
        <v>235</v>
      </c>
      <c r="BW331" s="2" t="s">
        <v>202</v>
      </c>
      <c r="BX331" s="2" t="s">
        <v>2126</v>
      </c>
      <c r="BY331" s="2" t="s">
        <v>214</v>
      </c>
      <c r="BZ331" s="2" t="s">
        <v>202</v>
      </c>
      <c r="CA331" s="4"/>
      <c r="CB331" s="8"/>
      <c r="CC331" s="4"/>
      <c r="CD331" s="8"/>
      <c r="CE331" s="7"/>
      <c r="CF331" s="7"/>
      <c r="CG331" s="2" t="s">
        <v>212</v>
      </c>
      <c r="CH331" s="2" t="s">
        <v>235</v>
      </c>
      <c r="CI331" s="2" t="s">
        <v>2802</v>
      </c>
      <c r="CJ331" s="2" t="s">
        <v>434</v>
      </c>
      <c r="CK331" s="2" t="s">
        <v>509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235</v>
      </c>
      <c r="CU331" s="2" t="s">
        <v>216</v>
      </c>
      <c r="CV331" s="2" t="s">
        <v>1088</v>
      </c>
      <c r="CW331" s="2" t="s">
        <v>214</v>
      </c>
      <c r="CX331" s="2" t="s">
        <v>202</v>
      </c>
      <c r="CY331" s="4"/>
      <c r="CZ331" s="8"/>
      <c r="DA331" s="4">
        <v>1</v>
      </c>
      <c r="DB331" s="8">
        <v>56.82</v>
      </c>
      <c r="DC331" s="7">
        <v>-1</v>
      </c>
      <c r="DD331" s="7">
        <v>-1</v>
      </c>
      <c r="DE331" s="2" t="s">
        <v>212</v>
      </c>
      <c r="DF331" s="2" t="s">
        <v>235</v>
      </c>
      <c r="DG331" s="2" t="s">
        <v>2415</v>
      </c>
      <c r="DH331" s="2" t="s">
        <v>2301</v>
      </c>
      <c r="DI331" s="2" t="s">
        <v>509</v>
      </c>
      <c r="DJ331" s="2" t="s">
        <v>202</v>
      </c>
      <c r="DK331" s="4"/>
      <c r="DL331" s="8"/>
      <c r="DM331" s="4"/>
      <c r="DN331" s="8"/>
      <c r="DO331" s="7"/>
      <c r="DP331" s="7"/>
      <c r="DQ331" s="2" t="s">
        <v>212</v>
      </c>
      <c r="DR331" s="2" t="s">
        <v>235</v>
      </c>
      <c r="DS331" s="2" t="s">
        <v>2716</v>
      </c>
      <c r="DT331" s="2" t="s">
        <v>2115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235</v>
      </c>
      <c r="EE331" s="2" t="s">
        <v>3165</v>
      </c>
      <c r="EF331" s="2" t="s">
        <v>2807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235</v>
      </c>
      <c r="EQ331" s="2" t="s">
        <v>3166</v>
      </c>
      <c r="ER331" s="2" t="s">
        <v>2543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235</v>
      </c>
      <c r="FC331" s="2" t="s">
        <v>2618</v>
      </c>
      <c r="FD331" s="2" t="s">
        <v>3172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235</v>
      </c>
      <c r="FO331" s="2" t="s">
        <v>296</v>
      </c>
      <c r="FP331" s="2" t="s">
        <v>285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253</v>
      </c>
      <c r="FZ331" s="2" t="s">
        <v>235</v>
      </c>
      <c r="GA331" s="2" t="s">
        <v>202</v>
      </c>
      <c r="GB331" s="2" t="s">
        <v>202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235</v>
      </c>
      <c r="GM331" s="2" t="s">
        <v>979</v>
      </c>
      <c r="GN331" s="2" t="s">
        <v>2887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212</v>
      </c>
      <c r="GX331" s="2" t="s">
        <v>235</v>
      </c>
      <c r="GY331" s="2" t="s">
        <v>3027</v>
      </c>
      <c r="GZ331" s="2" t="s">
        <v>3073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235</v>
      </c>
      <c r="HK331" s="2" t="s">
        <v>2270</v>
      </c>
      <c r="HL331" s="2" t="s">
        <v>2301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242</v>
      </c>
      <c r="HV331" s="2" t="s">
        <v>235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212</v>
      </c>
      <c r="IH331" s="2" t="s">
        <v>235</v>
      </c>
      <c r="II331" s="2" t="s">
        <v>238</v>
      </c>
      <c r="IJ331" s="2" t="s">
        <v>2045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231</v>
      </c>
      <c r="IT331" s="2" t="s">
        <v>235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212</v>
      </c>
      <c r="JF331" s="2" t="s">
        <v>235</v>
      </c>
      <c r="JG331" s="2" t="s">
        <v>661</v>
      </c>
      <c r="JH331" s="2" t="s">
        <v>907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231</v>
      </c>
      <c r="JR331" s="2" t="s">
        <v>235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202</v>
      </c>
      <c r="KD331" s="2" t="s">
        <v>202</v>
      </c>
      <c r="KE331" s="2" t="s">
        <v>202</v>
      </c>
      <c r="KF331" s="2" t="s">
        <v>202</v>
      </c>
      <c r="KG331" s="2" t="s">
        <v>202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212</v>
      </c>
      <c r="KP331" s="2" t="s">
        <v>235</v>
      </c>
      <c r="KQ331" s="2" t="s">
        <v>541</v>
      </c>
      <c r="KR331" s="2" t="s">
        <v>3173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253</v>
      </c>
      <c r="LB331" s="2" t="s">
        <v>235</v>
      </c>
      <c r="LC331" s="2" t="s">
        <v>202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253</v>
      </c>
      <c r="LN331" s="2" t="s">
        <v>235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231</v>
      </c>
      <c r="LZ331" s="2" t="s">
        <v>235</v>
      </c>
      <c r="MA331" s="2" t="s">
        <v>202</v>
      </c>
      <c r="MB331" s="2" t="s">
        <v>202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231</v>
      </c>
      <c r="ML331" s="2" t="s">
        <v>235</v>
      </c>
      <c r="MM331" s="2" t="s">
        <v>202</v>
      </c>
      <c r="MN331" s="2" t="s">
        <v>202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242</v>
      </c>
      <c r="MX331" s="2" t="s">
        <v>235</v>
      </c>
      <c r="MY331" s="2" t="s">
        <v>202</v>
      </c>
      <c r="MZ331" s="2" t="s">
        <v>202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212</v>
      </c>
      <c r="NJ331" s="2" t="s">
        <v>235</v>
      </c>
      <c r="NK331" s="2" t="s">
        <v>2290</v>
      </c>
      <c r="NL331" s="2" t="s">
        <v>1629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202</v>
      </c>
      <c r="NV331" s="2" t="s">
        <v>202</v>
      </c>
      <c r="NW331" s="2" t="s">
        <v>202</v>
      </c>
      <c r="NX331" s="2" t="s">
        <v>202</v>
      </c>
      <c r="NY331" s="2" t="s">
        <v>202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253</v>
      </c>
      <c r="OH331" s="2" t="s">
        <v>235</v>
      </c>
      <c r="OI331" s="2" t="s">
        <v>202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202</v>
      </c>
      <c r="OU331" s="2" t="s">
        <v>202</v>
      </c>
      <c r="OV331" s="2" t="s">
        <v>202</v>
      </c>
      <c r="OW331" s="2" t="s">
        <v>202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202</v>
      </c>
      <c r="PF331" s="2" t="s">
        <v>202</v>
      </c>
      <c r="PG331" s="2" t="s">
        <v>202</v>
      </c>
      <c r="PH331" s="2" t="s">
        <v>202</v>
      </c>
      <c r="PI331" s="2" t="s">
        <v>202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235</v>
      </c>
      <c r="PS331" s="2" t="s">
        <v>1360</v>
      </c>
      <c r="PT331" s="2" t="s">
        <v>202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212</v>
      </c>
      <c r="QP331" s="2" t="s">
        <v>235</v>
      </c>
      <c r="QQ331" s="2" t="s">
        <v>319</v>
      </c>
      <c r="QR331" s="2" t="s">
        <v>1475</v>
      </c>
      <c r="QS331" s="2" t="s">
        <v>214</v>
      </c>
      <c r="QT331" s="2" t="s">
        <v>202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3174</v>
      </c>
      <c r="B332" s="2" t="s">
        <v>191</v>
      </c>
      <c r="C332" s="2" t="s">
        <v>2795</v>
      </c>
      <c r="D332" s="2" t="s">
        <v>2308</v>
      </c>
      <c r="E332" s="2" t="s">
        <v>2481</v>
      </c>
      <c r="F332" s="2" t="s">
        <v>3175</v>
      </c>
      <c r="G332" s="2" t="s">
        <v>3175</v>
      </c>
      <c r="H332" s="2" t="s">
        <v>3175</v>
      </c>
      <c r="I332" s="2" t="s">
        <v>3176</v>
      </c>
      <c r="J332" s="2" t="s">
        <v>197</v>
      </c>
      <c r="K332" s="2" t="s">
        <v>3177</v>
      </c>
      <c r="L332" s="3">
        <v>48</v>
      </c>
      <c r="M332" s="3">
        <v>50.39</v>
      </c>
      <c r="N332" s="3">
        <v>99.99</v>
      </c>
      <c r="O332" s="2" t="s">
        <v>199</v>
      </c>
      <c r="P332" s="2" t="s">
        <v>490</v>
      </c>
      <c r="Q332" s="2" t="s">
        <v>201</v>
      </c>
      <c r="R332" s="2" t="s">
        <v>202</v>
      </c>
      <c r="S332" s="2" t="s">
        <v>202</v>
      </c>
      <c r="T332" s="2" t="s">
        <v>202</v>
      </c>
      <c r="U332" s="2" t="s">
        <v>202</v>
      </c>
      <c r="V332" s="2" t="s">
        <v>1579</v>
      </c>
      <c r="W332" s="2" t="s">
        <v>2838</v>
      </c>
      <c r="X332" s="2" t="s">
        <v>1618</v>
      </c>
      <c r="Y332" s="2" t="s">
        <v>2803</v>
      </c>
      <c r="Z332" s="4">
        <v>349</v>
      </c>
      <c r="AA332" s="4">
        <f>=ROUNDDOWN(58.1666666666667,0)</f>
      </c>
      <c r="AB332" s="5">
        <v>6</v>
      </c>
      <c r="AC332" s="2" t="s">
        <v>202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4</v>
      </c>
      <c r="AQ332" s="8">
        <v>204.32</v>
      </c>
      <c r="AR332" s="4">
        <v>19</v>
      </c>
      <c r="AS332" s="8">
        <v>919.82</v>
      </c>
      <c r="AT332" s="7">
        <v>-0.7895</v>
      </c>
      <c r="AU332" s="7">
        <v>-0.7779</v>
      </c>
      <c r="AV332" s="4">
        <v>5</v>
      </c>
      <c r="AW332" s="8">
        <v>261.08</v>
      </c>
      <c r="AX332" s="4">
        <v>24</v>
      </c>
      <c r="AY332" s="8">
        <v>1200.84</v>
      </c>
      <c r="AZ332" s="7">
        <v>-0.7917</v>
      </c>
      <c r="BA332" s="7">
        <v>-0.7826</v>
      </c>
      <c r="BB332" s="7">
        <v>0.7826</v>
      </c>
      <c r="BC332" s="4">
        <v>5</v>
      </c>
      <c r="BD332" s="8">
        <v>261.08</v>
      </c>
      <c r="BE332" s="4">
        <v>24</v>
      </c>
      <c r="BF332" s="8">
        <v>1200.84</v>
      </c>
      <c r="BG332" s="7">
        <v>-0.7917</v>
      </c>
      <c r="BH332" s="7">
        <v>-0.7826</v>
      </c>
      <c r="BI332" s="7">
        <v>1</v>
      </c>
      <c r="BJ332" s="4">
        <v>4</v>
      </c>
      <c r="BK332" s="8">
        <v>204.32</v>
      </c>
      <c r="BL332" s="2" t="s">
        <v>3178</v>
      </c>
      <c r="BM332" s="7">
        <v>1</v>
      </c>
      <c r="BN332" s="7">
        <v>1</v>
      </c>
      <c r="BO332" s="4">
        <v>4</v>
      </c>
      <c r="BP332" s="8">
        <v>204.32</v>
      </c>
      <c r="BQ332" s="4">
        <v>9</v>
      </c>
      <c r="BR332" s="8">
        <v>413.73</v>
      </c>
      <c r="BS332" s="7">
        <v>-0.5556</v>
      </c>
      <c r="BT332" s="7">
        <v>-0.5062</v>
      </c>
      <c r="BU332" s="2" t="s">
        <v>212</v>
      </c>
      <c r="BV332" s="2" t="s">
        <v>199</v>
      </c>
      <c r="BW332" s="2" t="s">
        <v>202</v>
      </c>
      <c r="BX332" s="2" t="s">
        <v>2117</v>
      </c>
      <c r="BY332" s="2" t="s">
        <v>214</v>
      </c>
      <c r="BZ332" s="2" t="s">
        <v>202</v>
      </c>
      <c r="CA332" s="4"/>
      <c r="CB332" s="8"/>
      <c r="CC332" s="4">
        <v>1</v>
      </c>
      <c r="CD332" s="8">
        <v>51.99</v>
      </c>
      <c r="CE332" s="7">
        <v>-1</v>
      </c>
      <c r="CF332" s="7">
        <v>-1</v>
      </c>
      <c r="CG332" s="2" t="s">
        <v>212</v>
      </c>
      <c r="CH332" s="2" t="s">
        <v>250</v>
      </c>
      <c r="CI332" s="2" t="s">
        <v>2802</v>
      </c>
      <c r="CJ332" s="2" t="s">
        <v>1735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199</v>
      </c>
      <c r="CU332" s="2" t="s">
        <v>510</v>
      </c>
      <c r="CV332" s="2" t="s">
        <v>876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199</v>
      </c>
      <c r="DG332" s="2" t="s">
        <v>1575</v>
      </c>
      <c r="DH332" s="2" t="s">
        <v>2536</v>
      </c>
      <c r="DI332" s="2" t="s">
        <v>214</v>
      </c>
      <c r="DJ332" s="2" t="s">
        <v>202</v>
      </c>
      <c r="DK332" s="4"/>
      <c r="DL332" s="8"/>
      <c r="DM332" s="4">
        <v>1</v>
      </c>
      <c r="DN332" s="8">
        <v>52.15</v>
      </c>
      <c r="DO332" s="7">
        <v>-1</v>
      </c>
      <c r="DP332" s="7">
        <v>-1</v>
      </c>
      <c r="DQ332" s="2" t="s">
        <v>212</v>
      </c>
      <c r="DR332" s="2" t="s">
        <v>199</v>
      </c>
      <c r="DS332" s="2" t="s">
        <v>3168</v>
      </c>
      <c r="DT332" s="2" t="s">
        <v>2721</v>
      </c>
      <c r="DU332" s="2" t="s">
        <v>214</v>
      </c>
      <c r="DV332" s="2" t="s">
        <v>202</v>
      </c>
      <c r="DW332" s="4"/>
      <c r="DX332" s="8"/>
      <c r="DY332" s="4">
        <v>7</v>
      </c>
      <c r="DZ332" s="8">
        <v>352.73</v>
      </c>
      <c r="EA332" s="7">
        <v>-1</v>
      </c>
      <c r="EB332" s="7">
        <v>-1</v>
      </c>
      <c r="EC332" s="2" t="s">
        <v>212</v>
      </c>
      <c r="ED332" s="2" t="s">
        <v>199</v>
      </c>
      <c r="EE332" s="2" t="s">
        <v>2936</v>
      </c>
      <c r="EF332" s="2" t="s">
        <v>2646</v>
      </c>
      <c r="EG332" s="2" t="s">
        <v>214</v>
      </c>
      <c r="EH332" s="2" t="s">
        <v>202</v>
      </c>
      <c r="EI332" s="4"/>
      <c r="EJ332" s="8"/>
      <c r="EK332" s="4">
        <v>1</v>
      </c>
      <c r="EL332" s="8">
        <v>49.22</v>
      </c>
      <c r="EM332" s="7">
        <v>-1</v>
      </c>
      <c r="EN332" s="7">
        <v>-1</v>
      </c>
      <c r="EO332" s="2" t="s">
        <v>212</v>
      </c>
      <c r="EP332" s="2" t="s">
        <v>199</v>
      </c>
      <c r="EQ332" s="2" t="s">
        <v>1741</v>
      </c>
      <c r="ER332" s="2" t="s">
        <v>486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199</v>
      </c>
      <c r="FC332" s="2" t="s">
        <v>2618</v>
      </c>
      <c r="FD332" s="2" t="s">
        <v>3179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199</v>
      </c>
      <c r="FO332" s="2" t="s">
        <v>296</v>
      </c>
      <c r="FP332" s="2" t="s">
        <v>2551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253</v>
      </c>
      <c r="FZ332" s="2" t="s">
        <v>199</v>
      </c>
      <c r="GA332" s="2" t="s">
        <v>202</v>
      </c>
      <c r="GB332" s="2" t="s">
        <v>202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199</v>
      </c>
      <c r="GM332" s="2" t="s">
        <v>979</v>
      </c>
      <c r="GN332" s="2" t="s">
        <v>2175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1055</v>
      </c>
      <c r="GX332" s="2" t="s">
        <v>235</v>
      </c>
      <c r="GY332" s="2" t="s">
        <v>3027</v>
      </c>
      <c r="GZ332" s="2" t="s">
        <v>1404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199</v>
      </c>
      <c r="HK332" s="2" t="s">
        <v>3180</v>
      </c>
      <c r="HL332" s="2" t="s">
        <v>3181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242</v>
      </c>
      <c r="HV332" s="2" t="s">
        <v>199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199</v>
      </c>
      <c r="II332" s="2" t="s">
        <v>368</v>
      </c>
      <c r="IJ332" s="2" t="s">
        <v>3182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212</v>
      </c>
      <c r="IT332" s="2" t="s">
        <v>199</v>
      </c>
      <c r="IU332" s="2" t="s">
        <v>957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212</v>
      </c>
      <c r="JF332" s="2" t="s">
        <v>199</v>
      </c>
      <c r="JG332" s="2" t="s">
        <v>372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231</v>
      </c>
      <c r="JR332" s="2" t="s">
        <v>199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212</v>
      </c>
      <c r="KD332" s="2" t="s">
        <v>199</v>
      </c>
      <c r="KE332" s="2" t="s">
        <v>1907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212</v>
      </c>
      <c r="KP332" s="2" t="s">
        <v>235</v>
      </c>
      <c r="KQ332" s="2" t="s">
        <v>541</v>
      </c>
      <c r="KR332" s="2" t="s">
        <v>3183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235</v>
      </c>
      <c r="LC332" s="2" t="s">
        <v>408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253</v>
      </c>
      <c r="LN332" s="2" t="s">
        <v>199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231</v>
      </c>
      <c r="LZ332" s="2" t="s">
        <v>199</v>
      </c>
      <c r="MA332" s="2" t="s">
        <v>202</v>
      </c>
      <c r="MB332" s="2" t="s">
        <v>202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253</v>
      </c>
      <c r="ML332" s="2" t="s">
        <v>199</v>
      </c>
      <c r="MM332" s="2" t="s">
        <v>202</v>
      </c>
      <c r="MN332" s="2" t="s">
        <v>202</v>
      </c>
      <c r="MO332" s="2" t="s">
        <v>214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242</v>
      </c>
      <c r="MX332" s="2" t="s">
        <v>199</v>
      </c>
      <c r="MY332" s="2" t="s">
        <v>202</v>
      </c>
      <c r="MZ332" s="2" t="s">
        <v>202</v>
      </c>
      <c r="NA332" s="2" t="s">
        <v>214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212</v>
      </c>
      <c r="NJ332" s="2" t="s">
        <v>250</v>
      </c>
      <c r="NK332" s="2" t="s">
        <v>1529</v>
      </c>
      <c r="NL332" s="2" t="s">
        <v>1515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202</v>
      </c>
      <c r="NV332" s="2" t="s">
        <v>202</v>
      </c>
      <c r="NW332" s="2" t="s">
        <v>202</v>
      </c>
      <c r="NX332" s="2" t="s">
        <v>202</v>
      </c>
      <c r="NY332" s="2" t="s">
        <v>202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253</v>
      </c>
      <c r="OH332" s="2" t="s">
        <v>199</v>
      </c>
      <c r="OI332" s="2" t="s">
        <v>202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199</v>
      </c>
      <c r="OU332" s="2" t="s">
        <v>2824</v>
      </c>
      <c r="OV332" s="2" t="s">
        <v>202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202</v>
      </c>
      <c r="PF332" s="2" t="s">
        <v>202</v>
      </c>
      <c r="PG332" s="2" t="s">
        <v>202</v>
      </c>
      <c r="PH332" s="2" t="s">
        <v>202</v>
      </c>
      <c r="PI332" s="2" t="s">
        <v>202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212</v>
      </c>
      <c r="PR332" s="2" t="s">
        <v>235</v>
      </c>
      <c r="PS332" s="2" t="s">
        <v>1360</v>
      </c>
      <c r="PT332" s="2" t="s">
        <v>1963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212</v>
      </c>
      <c r="QP332" s="2" t="s">
        <v>235</v>
      </c>
      <c r="QQ332" s="2" t="s">
        <v>319</v>
      </c>
      <c r="QR332" s="2" t="s">
        <v>3102</v>
      </c>
      <c r="QS332" s="2" t="s">
        <v>214</v>
      </c>
      <c r="QT332" s="2" t="s">
        <v>202</v>
      </c>
      <c r="QU332" s="4">
        <v>349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3184</v>
      </c>
      <c r="B333" s="2" t="s">
        <v>191</v>
      </c>
      <c r="C333" s="2" t="s">
        <v>2795</v>
      </c>
      <c r="D333" s="2" t="s">
        <v>2308</v>
      </c>
      <c r="E333" s="2" t="s">
        <v>2481</v>
      </c>
      <c r="F333" s="2" t="s">
        <v>3175</v>
      </c>
      <c r="G333" s="2" t="s">
        <v>3175</v>
      </c>
      <c r="H333" s="2" t="s">
        <v>3175</v>
      </c>
      <c r="I333" s="2" t="s">
        <v>3176</v>
      </c>
      <c r="J333" s="2" t="s">
        <v>256</v>
      </c>
      <c r="K333" s="2" t="s">
        <v>3177</v>
      </c>
      <c r="L333" s="3">
        <v>52.8</v>
      </c>
      <c r="M333" s="3">
        <v>55.43</v>
      </c>
      <c r="N333" s="3">
        <v>109.99</v>
      </c>
      <c r="O333" s="2" t="s">
        <v>199</v>
      </c>
      <c r="P333" s="2" t="s">
        <v>490</v>
      </c>
      <c r="Q333" s="2" t="s">
        <v>201</v>
      </c>
      <c r="R333" s="2" t="s">
        <v>202</v>
      </c>
      <c r="S333" s="2" t="s">
        <v>202</v>
      </c>
      <c r="T333" s="2" t="s">
        <v>202</v>
      </c>
      <c r="U333" s="2" t="s">
        <v>202</v>
      </c>
      <c r="V333" s="2" t="s">
        <v>1579</v>
      </c>
      <c r="W333" s="2" t="s">
        <v>2838</v>
      </c>
      <c r="X333" s="2" t="s">
        <v>1618</v>
      </c>
      <c r="Y333" s="2" t="s">
        <v>2803</v>
      </c>
      <c r="Z333" s="4">
        <v>172</v>
      </c>
      <c r="AA333" s="4">
        <f>=ROUNDDOWN(28.6666666666667,0)</f>
      </c>
      <c r="AB333" s="5">
        <v>6</v>
      </c>
      <c r="AC333" s="2" t="s">
        <v>202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>
        <v>1</v>
      </c>
      <c r="AQ333" s="8">
        <v>56.76</v>
      </c>
      <c r="AR333" s="4">
        <v>5</v>
      </c>
      <c r="AS333" s="8">
        <v>281.02</v>
      </c>
      <c r="AT333" s="7">
        <v>-0.8</v>
      </c>
      <c r="AU333" s="7">
        <v>-0.798</v>
      </c>
      <c r="AV333" s="4" t="s">
        <v>202</v>
      </c>
      <c r="AW333" s="8" t="s">
        <v>202</v>
      </c>
      <c r="AX333" s="4" t="s">
        <v>202</v>
      </c>
      <c r="AY333" s="8" t="s">
        <v>202</v>
      </c>
      <c r="AZ333" s="7" t="s">
        <v>202</v>
      </c>
      <c r="BA333" s="7" t="s">
        <v>202</v>
      </c>
      <c r="BB333" s="7">
        <v>0.2174</v>
      </c>
      <c r="BC333" s="4" t="s">
        <v>202</v>
      </c>
      <c r="BD333" s="8" t="s">
        <v>202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 t="s">
        <v>202</v>
      </c>
      <c r="BJ333" s="4">
        <v>1</v>
      </c>
      <c r="BK333" s="8">
        <v>56.76</v>
      </c>
      <c r="BL333" s="2" t="s">
        <v>3185</v>
      </c>
      <c r="BM333" s="7">
        <v>1</v>
      </c>
      <c r="BN333" s="7">
        <v>1</v>
      </c>
      <c r="BO333" s="4">
        <v>1</v>
      </c>
      <c r="BP333" s="8">
        <v>56.76</v>
      </c>
      <c r="BQ333" s="4">
        <v>1</v>
      </c>
      <c r="BR333" s="8">
        <v>56.76</v>
      </c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2117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250</v>
      </c>
      <c r="CI333" s="2" t="s">
        <v>2802</v>
      </c>
      <c r="CJ333" s="2" t="s">
        <v>285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216</v>
      </c>
      <c r="CV333" s="2" t="s">
        <v>1587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199</v>
      </c>
      <c r="DG333" s="2" t="s">
        <v>1575</v>
      </c>
      <c r="DH333" s="2" t="s">
        <v>2822</v>
      </c>
      <c r="DI333" s="2" t="s">
        <v>214</v>
      </c>
      <c r="DJ333" s="2" t="s">
        <v>202</v>
      </c>
      <c r="DK333" s="4"/>
      <c r="DL333" s="8"/>
      <c r="DM333" s="4">
        <v>2</v>
      </c>
      <c r="DN333" s="8">
        <v>115.9</v>
      </c>
      <c r="DO333" s="7">
        <v>-1</v>
      </c>
      <c r="DP333" s="7">
        <v>-1</v>
      </c>
      <c r="DQ333" s="2" t="s">
        <v>212</v>
      </c>
      <c r="DR333" s="2" t="s">
        <v>199</v>
      </c>
      <c r="DS333" s="2" t="s">
        <v>3168</v>
      </c>
      <c r="DT333" s="2" t="s">
        <v>2536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2936</v>
      </c>
      <c r="EF333" s="2" t="s">
        <v>1413</v>
      </c>
      <c r="EG333" s="2" t="s">
        <v>214</v>
      </c>
      <c r="EH333" s="2" t="s">
        <v>202</v>
      </c>
      <c r="EI333" s="4"/>
      <c r="EJ333" s="8"/>
      <c r="EK333" s="4">
        <v>1</v>
      </c>
      <c r="EL333" s="8">
        <v>54.68</v>
      </c>
      <c r="EM333" s="7">
        <v>-1</v>
      </c>
      <c r="EN333" s="7">
        <v>-1</v>
      </c>
      <c r="EO333" s="2" t="s">
        <v>212</v>
      </c>
      <c r="EP333" s="2" t="s">
        <v>199</v>
      </c>
      <c r="EQ333" s="2" t="s">
        <v>1741</v>
      </c>
      <c r="ER333" s="2" t="s">
        <v>3186</v>
      </c>
      <c r="ES333" s="2" t="s">
        <v>214</v>
      </c>
      <c r="ET333" s="2" t="s">
        <v>202</v>
      </c>
      <c r="EU333" s="4"/>
      <c r="EV333" s="8"/>
      <c r="EW333" s="4">
        <v>1</v>
      </c>
      <c r="EX333" s="8">
        <v>53.68</v>
      </c>
      <c r="EY333" s="7">
        <v>-1</v>
      </c>
      <c r="EZ333" s="7">
        <v>-1</v>
      </c>
      <c r="FA333" s="2" t="s">
        <v>212</v>
      </c>
      <c r="FB333" s="2" t="s">
        <v>199</v>
      </c>
      <c r="FC333" s="2" t="s">
        <v>2618</v>
      </c>
      <c r="FD333" s="2" t="s">
        <v>2119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296</v>
      </c>
      <c r="FP333" s="2" t="s">
        <v>663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253</v>
      </c>
      <c r="FZ333" s="2" t="s">
        <v>199</v>
      </c>
      <c r="GA333" s="2" t="s">
        <v>202</v>
      </c>
      <c r="GB333" s="2" t="s">
        <v>202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199</v>
      </c>
      <c r="GM333" s="2" t="s">
        <v>979</v>
      </c>
      <c r="GN333" s="2" t="s">
        <v>1684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1055</v>
      </c>
      <c r="GX333" s="2" t="s">
        <v>235</v>
      </c>
      <c r="GY333" s="2" t="s">
        <v>3027</v>
      </c>
      <c r="GZ333" s="2" t="s">
        <v>2143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199</v>
      </c>
      <c r="HK333" s="2" t="s">
        <v>3180</v>
      </c>
      <c r="HL333" s="2" t="s">
        <v>2299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242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368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212</v>
      </c>
      <c r="IT333" s="2" t="s">
        <v>199</v>
      </c>
      <c r="IU333" s="2" t="s">
        <v>957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212</v>
      </c>
      <c r="JF333" s="2" t="s">
        <v>199</v>
      </c>
      <c r="JG333" s="2" t="s">
        <v>372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231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212</v>
      </c>
      <c r="KD333" s="2" t="s">
        <v>199</v>
      </c>
      <c r="KE333" s="2" t="s">
        <v>1221</v>
      </c>
      <c r="KF333" s="2" t="s">
        <v>3187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212</v>
      </c>
      <c r="KP333" s="2" t="s">
        <v>235</v>
      </c>
      <c r="KQ333" s="2" t="s">
        <v>541</v>
      </c>
      <c r="KR333" s="2" t="s">
        <v>779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235</v>
      </c>
      <c r="LC333" s="2" t="s">
        <v>408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253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231</v>
      </c>
      <c r="LZ333" s="2" t="s">
        <v>199</v>
      </c>
      <c r="MA333" s="2" t="s">
        <v>202</v>
      </c>
      <c r="MB333" s="2" t="s">
        <v>202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253</v>
      </c>
      <c r="ML333" s="2" t="s">
        <v>199</v>
      </c>
      <c r="MM333" s="2" t="s">
        <v>202</v>
      </c>
      <c r="MN333" s="2" t="s">
        <v>202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242</v>
      </c>
      <c r="MX333" s="2" t="s">
        <v>199</v>
      </c>
      <c r="MY333" s="2" t="s">
        <v>202</v>
      </c>
      <c r="MZ333" s="2" t="s">
        <v>202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212</v>
      </c>
      <c r="NJ333" s="2" t="s">
        <v>250</v>
      </c>
      <c r="NK333" s="2" t="s">
        <v>1529</v>
      </c>
      <c r="NL333" s="2" t="s">
        <v>3188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202</v>
      </c>
      <c r="NV333" s="2" t="s">
        <v>202</v>
      </c>
      <c r="NW333" s="2" t="s">
        <v>202</v>
      </c>
      <c r="NX333" s="2" t="s">
        <v>202</v>
      </c>
      <c r="NY333" s="2" t="s">
        <v>202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253</v>
      </c>
      <c r="OH333" s="2" t="s">
        <v>199</v>
      </c>
      <c r="OI333" s="2" t="s">
        <v>202</v>
      </c>
      <c r="OJ333" s="2" t="s">
        <v>202</v>
      </c>
      <c r="OK333" s="2" t="s">
        <v>214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199</v>
      </c>
      <c r="OU333" s="2" t="s">
        <v>2824</v>
      </c>
      <c r="OV333" s="2" t="s">
        <v>202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202</v>
      </c>
      <c r="PF333" s="2" t="s">
        <v>202</v>
      </c>
      <c r="PG333" s="2" t="s">
        <v>202</v>
      </c>
      <c r="PH333" s="2" t="s">
        <v>202</v>
      </c>
      <c r="PI333" s="2" t="s">
        <v>202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235</v>
      </c>
      <c r="PS333" s="2" t="s">
        <v>1360</v>
      </c>
      <c r="PT333" s="2" t="s">
        <v>3189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212</v>
      </c>
      <c r="QP333" s="2" t="s">
        <v>235</v>
      </c>
      <c r="QQ333" s="2" t="s">
        <v>319</v>
      </c>
      <c r="QR333" s="2" t="s">
        <v>3102</v>
      </c>
      <c r="QS333" s="2" t="s">
        <v>214</v>
      </c>
      <c r="QT333" s="2" t="s">
        <v>202</v>
      </c>
      <c r="QU333" s="4">
        <v>172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</row>
    <row r="334">
      <c r="A334" s="2" t="s">
        <v>3190</v>
      </c>
      <c r="B334" s="2" t="s">
        <v>191</v>
      </c>
      <c r="C334" s="2" t="s">
        <v>2795</v>
      </c>
      <c r="D334" s="2" t="s">
        <v>2308</v>
      </c>
      <c r="E334" s="2" t="s">
        <v>2481</v>
      </c>
      <c r="F334" s="2" t="s">
        <v>3191</v>
      </c>
      <c r="G334" s="2" t="s">
        <v>3191</v>
      </c>
      <c r="H334" s="2" t="s">
        <v>3191</v>
      </c>
      <c r="I334" s="2" t="s">
        <v>3161</v>
      </c>
      <c r="J334" s="2" t="s">
        <v>197</v>
      </c>
      <c r="K334" s="2" t="s">
        <v>2489</v>
      </c>
      <c r="L334" s="3">
        <v>49.99</v>
      </c>
      <c r="M334" s="3">
        <v>52.49</v>
      </c>
      <c r="N334" s="3">
        <v>99.99</v>
      </c>
      <c r="O334" s="2" t="s">
        <v>199</v>
      </c>
      <c r="P334" s="2" t="s">
        <v>490</v>
      </c>
      <c r="Q334" s="2" t="s">
        <v>201</v>
      </c>
      <c r="R334" s="2" t="s">
        <v>202</v>
      </c>
      <c r="S334" s="2" t="s">
        <v>3068</v>
      </c>
      <c r="T334" s="2" t="s">
        <v>202</v>
      </c>
      <c r="U334" s="2" t="s">
        <v>202</v>
      </c>
      <c r="V334" s="2" t="s">
        <v>3192</v>
      </c>
      <c r="W334" s="2" t="s">
        <v>2838</v>
      </c>
      <c r="X334" s="2" t="s">
        <v>1618</v>
      </c>
      <c r="Y334" s="2" t="s">
        <v>576</v>
      </c>
      <c r="Z334" s="4">
        <v>556</v>
      </c>
      <c r="AA334" s="4">
        <f>=ROUNDDOWN(111.2,0)</f>
      </c>
      <c r="AB334" s="5">
        <v>5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4</v>
      </c>
      <c r="AQ334" s="8">
        <v>211.64</v>
      </c>
      <c r="AR334" s="4">
        <v>7</v>
      </c>
      <c r="AS334" s="8">
        <v>375.31</v>
      </c>
      <c r="AT334" s="7">
        <v>-0.4286</v>
      </c>
      <c r="AU334" s="7">
        <v>-0.4361</v>
      </c>
      <c r="AV334" s="4">
        <v>4</v>
      </c>
      <c r="AW334" s="8">
        <v>211.64</v>
      </c>
      <c r="AX334" s="4">
        <v>12</v>
      </c>
      <c r="AY334" s="8">
        <v>668.99</v>
      </c>
      <c r="AZ334" s="7">
        <v>-0.6667</v>
      </c>
      <c r="BA334" s="7">
        <v>-0.6836</v>
      </c>
      <c r="BB334" s="7">
        <v>1</v>
      </c>
      <c r="BC334" s="4">
        <v>4</v>
      </c>
      <c r="BD334" s="8">
        <v>211.64</v>
      </c>
      <c r="BE334" s="4">
        <v>12</v>
      </c>
      <c r="BF334" s="8">
        <v>668.99</v>
      </c>
      <c r="BG334" s="7">
        <v>-0.6667</v>
      </c>
      <c r="BH334" s="7">
        <v>-0.6836</v>
      </c>
      <c r="BI334" s="7">
        <v>1</v>
      </c>
      <c r="BJ334" s="4">
        <v>4</v>
      </c>
      <c r="BK334" s="8">
        <v>211.64</v>
      </c>
      <c r="BL334" s="2" t="s">
        <v>3193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212</v>
      </c>
      <c r="BV334" s="2" t="s">
        <v>250</v>
      </c>
      <c r="BW334" s="2" t="s">
        <v>202</v>
      </c>
      <c r="BX334" s="2" t="s">
        <v>2588</v>
      </c>
      <c r="BY334" s="2" t="s">
        <v>509</v>
      </c>
      <c r="BZ334" s="2" t="s">
        <v>202</v>
      </c>
      <c r="CA334" s="4">
        <v>2</v>
      </c>
      <c r="CB334" s="8">
        <v>103.98</v>
      </c>
      <c r="CC334" s="4">
        <v>2</v>
      </c>
      <c r="CD334" s="8">
        <v>103.98</v>
      </c>
      <c r="CE334" s="7"/>
      <c r="CF334" s="7"/>
      <c r="CG334" s="2" t="s">
        <v>212</v>
      </c>
      <c r="CH334" s="2" t="s">
        <v>199</v>
      </c>
      <c r="CI334" s="2" t="s">
        <v>2802</v>
      </c>
      <c r="CJ334" s="2" t="s">
        <v>434</v>
      </c>
      <c r="CK334" s="2" t="s">
        <v>214</v>
      </c>
      <c r="CL334" s="2" t="s">
        <v>202</v>
      </c>
      <c r="CM334" s="4"/>
      <c r="CN334" s="8"/>
      <c r="CO334" s="4">
        <v>1</v>
      </c>
      <c r="CP334" s="8">
        <v>55.88</v>
      </c>
      <c r="CQ334" s="7">
        <v>-1</v>
      </c>
      <c r="CR334" s="7">
        <v>-1</v>
      </c>
      <c r="CS334" s="2" t="s">
        <v>212</v>
      </c>
      <c r="CT334" s="2" t="s">
        <v>199</v>
      </c>
      <c r="CU334" s="2" t="s">
        <v>216</v>
      </c>
      <c r="CV334" s="2" t="s">
        <v>3024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2905</v>
      </c>
      <c r="DH334" s="2" t="s">
        <v>1847</v>
      </c>
      <c r="DI334" s="2" t="s">
        <v>214</v>
      </c>
      <c r="DJ334" s="2" t="s">
        <v>202</v>
      </c>
      <c r="DK334" s="4"/>
      <c r="DL334" s="8"/>
      <c r="DM334" s="4">
        <v>3</v>
      </c>
      <c r="DN334" s="8">
        <v>162.96</v>
      </c>
      <c r="DO334" s="7">
        <v>-1</v>
      </c>
      <c r="DP334" s="7">
        <v>-1</v>
      </c>
      <c r="DQ334" s="2" t="s">
        <v>212</v>
      </c>
      <c r="DR334" s="2" t="s">
        <v>199</v>
      </c>
      <c r="DS334" s="2" t="s">
        <v>583</v>
      </c>
      <c r="DT334" s="2" t="s">
        <v>2112</v>
      </c>
      <c r="DU334" s="2" t="s">
        <v>214</v>
      </c>
      <c r="DV334" s="2" t="s">
        <v>202</v>
      </c>
      <c r="DW334" s="4"/>
      <c r="DX334" s="8"/>
      <c r="DY334" s="4">
        <v>1</v>
      </c>
      <c r="DZ334" s="8">
        <v>52.49</v>
      </c>
      <c r="EA334" s="7">
        <v>-1</v>
      </c>
      <c r="EB334" s="7">
        <v>-1</v>
      </c>
      <c r="EC334" s="2" t="s">
        <v>212</v>
      </c>
      <c r="ED334" s="2" t="s">
        <v>199</v>
      </c>
      <c r="EE334" s="2" t="s">
        <v>585</v>
      </c>
      <c r="EF334" s="2" t="s">
        <v>3092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587</v>
      </c>
      <c r="ER334" s="2" t="s">
        <v>3194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1634</v>
      </c>
      <c r="FD334" s="2" t="s">
        <v>2773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296</v>
      </c>
      <c r="FP334" s="2" t="s">
        <v>1444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253</v>
      </c>
      <c r="FZ334" s="2" t="s">
        <v>199</v>
      </c>
      <c r="GA334" s="2" t="s">
        <v>202</v>
      </c>
      <c r="GB334" s="2" t="s">
        <v>202</v>
      </c>
      <c r="GC334" s="2" t="s">
        <v>214</v>
      </c>
      <c r="GD334" s="2" t="s">
        <v>202</v>
      </c>
      <c r="GE334" s="4">
        <v>2</v>
      </c>
      <c r="GF334" s="8">
        <v>107.66</v>
      </c>
      <c r="GG334" s="4"/>
      <c r="GH334" s="8"/>
      <c r="GI334" s="7"/>
      <c r="GJ334" s="7"/>
      <c r="GK334" s="2" t="s">
        <v>212</v>
      </c>
      <c r="GL334" s="2" t="s">
        <v>199</v>
      </c>
      <c r="GM334" s="2" t="s">
        <v>979</v>
      </c>
      <c r="GN334" s="2" t="s">
        <v>1019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3027</v>
      </c>
      <c r="GZ334" s="2" t="s">
        <v>961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212</v>
      </c>
      <c r="HJ334" s="2" t="s">
        <v>199</v>
      </c>
      <c r="HK334" s="2" t="s">
        <v>585</v>
      </c>
      <c r="HL334" s="2" t="s">
        <v>3195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242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212</v>
      </c>
      <c r="IH334" s="2" t="s">
        <v>199</v>
      </c>
      <c r="II334" s="2" t="s">
        <v>238</v>
      </c>
      <c r="IJ334" s="2" t="s">
        <v>2085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212</v>
      </c>
      <c r="IT334" s="2" t="s">
        <v>199</v>
      </c>
      <c r="IU334" s="2" t="s">
        <v>957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253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231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1907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235</v>
      </c>
      <c r="KQ334" s="2" t="s">
        <v>541</v>
      </c>
      <c r="KR334" s="2" t="s">
        <v>3196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242</v>
      </c>
      <c r="LB334" s="2" t="s">
        <v>199</v>
      </c>
      <c r="LC334" s="2" t="s">
        <v>202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404</v>
      </c>
      <c r="LN334" s="2" t="s">
        <v>235</v>
      </c>
      <c r="LO334" s="2" t="s">
        <v>597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231</v>
      </c>
      <c r="LZ334" s="2" t="s">
        <v>199</v>
      </c>
      <c r="MA334" s="2" t="s">
        <v>202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199</v>
      </c>
      <c r="MM334" s="2" t="s">
        <v>760</v>
      </c>
      <c r="MN334" s="2" t="s">
        <v>2385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242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212</v>
      </c>
      <c r="NJ334" s="2" t="s">
        <v>250</v>
      </c>
      <c r="NK334" s="2" t="s">
        <v>3007</v>
      </c>
      <c r="NL334" s="2" t="s">
        <v>2254</v>
      </c>
      <c r="NM334" s="2" t="s">
        <v>509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202</v>
      </c>
      <c r="NV334" s="2" t="s">
        <v>202</v>
      </c>
      <c r="NW334" s="2" t="s">
        <v>202</v>
      </c>
      <c r="NX334" s="2" t="s">
        <v>202</v>
      </c>
      <c r="NY334" s="2" t="s">
        <v>202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253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212</v>
      </c>
      <c r="OT334" s="2" t="s">
        <v>199</v>
      </c>
      <c r="OU334" s="2" t="s">
        <v>2824</v>
      </c>
      <c r="OV334" s="2" t="s">
        <v>202</v>
      </c>
      <c r="OW334" s="2" t="s">
        <v>214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202</v>
      </c>
      <c r="PF334" s="2" t="s">
        <v>202</v>
      </c>
      <c r="PG334" s="2" t="s">
        <v>202</v>
      </c>
      <c r="PH334" s="2" t="s">
        <v>202</v>
      </c>
      <c r="PI334" s="2" t="s">
        <v>202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235</v>
      </c>
      <c r="PS334" s="2" t="s">
        <v>1826</v>
      </c>
      <c r="PT334" s="2" t="s">
        <v>2282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202</v>
      </c>
      <c r="QD334" s="2" t="s">
        <v>202</v>
      </c>
      <c r="QE334" s="2" t="s">
        <v>202</v>
      </c>
      <c r="QF334" s="2" t="s">
        <v>202</v>
      </c>
      <c r="QG334" s="2" t="s">
        <v>202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212</v>
      </c>
      <c r="QP334" s="2" t="s">
        <v>235</v>
      </c>
      <c r="QQ334" s="2" t="s">
        <v>319</v>
      </c>
      <c r="QR334" s="2" t="s">
        <v>1914</v>
      </c>
      <c r="QS334" s="2" t="s">
        <v>214</v>
      </c>
      <c r="QT334" s="2" t="s">
        <v>202</v>
      </c>
      <c r="QU334" s="4">
        <v>556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</row>
    <row r="335">
      <c r="A335" s="2" t="s">
        <v>3197</v>
      </c>
      <c r="B335" s="2" t="s">
        <v>191</v>
      </c>
      <c r="C335" s="2" t="s">
        <v>2795</v>
      </c>
      <c r="D335" s="2" t="s">
        <v>2308</v>
      </c>
      <c r="E335" s="2" t="s">
        <v>2481</v>
      </c>
      <c r="F335" s="2" t="s">
        <v>3191</v>
      </c>
      <c r="G335" s="2" t="s">
        <v>3191</v>
      </c>
      <c r="H335" s="2" t="s">
        <v>3191</v>
      </c>
      <c r="I335" s="2" t="s">
        <v>3161</v>
      </c>
      <c r="J335" s="2" t="s">
        <v>256</v>
      </c>
      <c r="K335" s="2" t="s">
        <v>2489</v>
      </c>
      <c r="L335" s="3">
        <v>54.99</v>
      </c>
      <c r="M335" s="3">
        <v>57.74</v>
      </c>
      <c r="N335" s="3">
        <v>109.99</v>
      </c>
      <c r="O335" s="2" t="s">
        <v>199</v>
      </c>
      <c r="P335" s="2" t="s">
        <v>490</v>
      </c>
      <c r="Q335" s="2" t="s">
        <v>201</v>
      </c>
      <c r="R335" s="2" t="s">
        <v>202</v>
      </c>
      <c r="S335" s="2" t="s">
        <v>3068</v>
      </c>
      <c r="T335" s="2" t="s">
        <v>202</v>
      </c>
      <c r="U335" s="2" t="s">
        <v>202</v>
      </c>
      <c r="V335" s="2" t="s">
        <v>3192</v>
      </c>
      <c r="W335" s="2" t="s">
        <v>2838</v>
      </c>
      <c r="X335" s="2" t="s">
        <v>1618</v>
      </c>
      <c r="Y335" s="2" t="s">
        <v>576</v>
      </c>
      <c r="Z335" s="4">
        <v>324</v>
      </c>
      <c r="AA335" s="4">
        <f>=ROUNDDOWN(64.8,0)</f>
      </c>
      <c r="AB335" s="5">
        <v>5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/>
      <c r="AQ335" s="8"/>
      <c r="AR335" s="4">
        <v>5</v>
      </c>
      <c r="AS335" s="8">
        <v>293.68</v>
      </c>
      <c r="AT335" s="7">
        <v>-1</v>
      </c>
      <c r="AU335" s="7">
        <v>-1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/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/>
      <c r="BK335" s="8"/>
      <c r="BL335" s="2" t="s">
        <v>3198</v>
      </c>
      <c r="BM335" s="7"/>
      <c r="BN335" s="7"/>
      <c r="BO335" s="4"/>
      <c r="BP335" s="8"/>
      <c r="BQ335" s="4"/>
      <c r="BR335" s="8"/>
      <c r="BS335" s="7"/>
      <c r="BT335" s="7"/>
      <c r="BU335" s="2" t="s">
        <v>212</v>
      </c>
      <c r="BV335" s="2" t="s">
        <v>250</v>
      </c>
      <c r="BW335" s="2" t="s">
        <v>202</v>
      </c>
      <c r="BX335" s="2" t="s">
        <v>2588</v>
      </c>
      <c r="BY335" s="2" t="s">
        <v>509</v>
      </c>
      <c r="BZ335" s="2" t="s">
        <v>202</v>
      </c>
      <c r="CA335" s="4"/>
      <c r="CB335" s="8"/>
      <c r="CC335" s="4">
        <v>1</v>
      </c>
      <c r="CD335" s="8">
        <v>57.19</v>
      </c>
      <c r="CE335" s="7">
        <v>-1</v>
      </c>
      <c r="CF335" s="7">
        <v>-1</v>
      </c>
      <c r="CG335" s="2" t="s">
        <v>212</v>
      </c>
      <c r="CH335" s="2" t="s">
        <v>199</v>
      </c>
      <c r="CI335" s="2" t="s">
        <v>2802</v>
      </c>
      <c r="CJ335" s="2" t="s">
        <v>3199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216</v>
      </c>
      <c r="CV335" s="2" t="s">
        <v>1098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2905</v>
      </c>
      <c r="DH335" s="2" t="s">
        <v>1636</v>
      </c>
      <c r="DI335" s="2" t="s">
        <v>214</v>
      </c>
      <c r="DJ335" s="2" t="s">
        <v>202</v>
      </c>
      <c r="DK335" s="4"/>
      <c r="DL335" s="8"/>
      <c r="DM335" s="4">
        <v>1</v>
      </c>
      <c r="DN335" s="8">
        <v>60.37</v>
      </c>
      <c r="DO335" s="7">
        <v>-1</v>
      </c>
      <c r="DP335" s="7">
        <v>-1</v>
      </c>
      <c r="DQ335" s="2" t="s">
        <v>212</v>
      </c>
      <c r="DR335" s="2" t="s">
        <v>199</v>
      </c>
      <c r="DS335" s="2" t="s">
        <v>583</v>
      </c>
      <c r="DT335" s="2" t="s">
        <v>1482</v>
      </c>
      <c r="DU335" s="2" t="s">
        <v>214</v>
      </c>
      <c r="DV335" s="2" t="s">
        <v>202</v>
      </c>
      <c r="DW335" s="4"/>
      <c r="DX335" s="8"/>
      <c r="DY335" s="4">
        <v>2</v>
      </c>
      <c r="DZ335" s="8">
        <v>115.48</v>
      </c>
      <c r="EA335" s="7">
        <v>-1</v>
      </c>
      <c r="EB335" s="7">
        <v>-1</v>
      </c>
      <c r="EC335" s="2" t="s">
        <v>212</v>
      </c>
      <c r="ED335" s="2" t="s">
        <v>199</v>
      </c>
      <c r="EE335" s="2" t="s">
        <v>585</v>
      </c>
      <c r="EF335" s="2" t="s">
        <v>3092</v>
      </c>
      <c r="EG335" s="2" t="s">
        <v>214</v>
      </c>
      <c r="EH335" s="2" t="s">
        <v>202</v>
      </c>
      <c r="EI335" s="4"/>
      <c r="EJ335" s="8"/>
      <c r="EK335" s="4"/>
      <c r="EL335" s="8"/>
      <c r="EM335" s="7"/>
      <c r="EN335" s="7"/>
      <c r="EO335" s="2" t="s">
        <v>212</v>
      </c>
      <c r="EP335" s="2" t="s">
        <v>199</v>
      </c>
      <c r="EQ335" s="2" t="s">
        <v>587</v>
      </c>
      <c r="ER335" s="2" t="s">
        <v>3200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1634</v>
      </c>
      <c r="FD335" s="2" t="s">
        <v>3201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296</v>
      </c>
      <c r="FP335" s="2" t="s">
        <v>2551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253</v>
      </c>
      <c r="FZ335" s="2" t="s">
        <v>199</v>
      </c>
      <c r="GA335" s="2" t="s">
        <v>202</v>
      </c>
      <c r="GB335" s="2" t="s">
        <v>202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979</v>
      </c>
      <c r="GN335" s="2" t="s">
        <v>1019</v>
      </c>
      <c r="GO335" s="2" t="s">
        <v>214</v>
      </c>
      <c r="GP335" s="2" t="s">
        <v>202</v>
      </c>
      <c r="GQ335" s="4"/>
      <c r="GR335" s="8"/>
      <c r="GS335" s="4">
        <v>1</v>
      </c>
      <c r="GT335" s="8">
        <v>60.64</v>
      </c>
      <c r="GU335" s="7">
        <v>-1</v>
      </c>
      <c r="GV335" s="7">
        <v>-1</v>
      </c>
      <c r="GW335" s="2" t="s">
        <v>212</v>
      </c>
      <c r="GX335" s="2" t="s">
        <v>199</v>
      </c>
      <c r="GY335" s="2" t="s">
        <v>3027</v>
      </c>
      <c r="GZ335" s="2" t="s">
        <v>336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212</v>
      </c>
      <c r="HJ335" s="2" t="s">
        <v>199</v>
      </c>
      <c r="HK335" s="2" t="s">
        <v>585</v>
      </c>
      <c r="HL335" s="2" t="s">
        <v>3202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242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212</v>
      </c>
      <c r="IH335" s="2" t="s">
        <v>199</v>
      </c>
      <c r="II335" s="2" t="s">
        <v>238</v>
      </c>
      <c r="IJ335" s="2" t="s">
        <v>2534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957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253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231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1907</v>
      </c>
      <c r="KF335" s="2" t="s">
        <v>2015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235</v>
      </c>
      <c r="KQ335" s="2" t="s">
        <v>541</v>
      </c>
      <c r="KR335" s="2" t="s">
        <v>334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242</v>
      </c>
      <c r="LB335" s="2" t="s">
        <v>199</v>
      </c>
      <c r="LC335" s="2" t="s">
        <v>202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404</v>
      </c>
      <c r="LN335" s="2" t="s">
        <v>235</v>
      </c>
      <c r="LO335" s="2" t="s">
        <v>597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231</v>
      </c>
      <c r="LZ335" s="2" t="s">
        <v>199</v>
      </c>
      <c r="MA335" s="2" t="s">
        <v>202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199</v>
      </c>
      <c r="MM335" s="2" t="s">
        <v>760</v>
      </c>
      <c r="MN335" s="2" t="s">
        <v>273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242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212</v>
      </c>
      <c r="NJ335" s="2" t="s">
        <v>250</v>
      </c>
      <c r="NK335" s="2" t="s">
        <v>3007</v>
      </c>
      <c r="NL335" s="2" t="s">
        <v>2254</v>
      </c>
      <c r="NM335" s="2" t="s">
        <v>509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202</v>
      </c>
      <c r="NV335" s="2" t="s">
        <v>202</v>
      </c>
      <c r="NW335" s="2" t="s">
        <v>202</v>
      </c>
      <c r="NX335" s="2" t="s">
        <v>202</v>
      </c>
      <c r="NY335" s="2" t="s">
        <v>202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253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212</v>
      </c>
      <c r="OT335" s="2" t="s">
        <v>199</v>
      </c>
      <c r="OU335" s="2" t="s">
        <v>2824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202</v>
      </c>
      <c r="PF335" s="2" t="s">
        <v>202</v>
      </c>
      <c r="PG335" s="2" t="s">
        <v>202</v>
      </c>
      <c r="PH335" s="2" t="s">
        <v>202</v>
      </c>
      <c r="PI335" s="2" t="s">
        <v>202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235</v>
      </c>
      <c r="PS335" s="2" t="s">
        <v>1826</v>
      </c>
      <c r="PT335" s="2" t="s">
        <v>3180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202</v>
      </c>
      <c r="QD335" s="2" t="s">
        <v>202</v>
      </c>
      <c r="QE335" s="2" t="s">
        <v>202</v>
      </c>
      <c r="QF335" s="2" t="s">
        <v>202</v>
      </c>
      <c r="QG335" s="2" t="s">
        <v>202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212</v>
      </c>
      <c r="QP335" s="2" t="s">
        <v>235</v>
      </c>
      <c r="QQ335" s="2" t="s">
        <v>319</v>
      </c>
      <c r="QR335" s="2" t="s">
        <v>3203</v>
      </c>
      <c r="QS335" s="2" t="s">
        <v>214</v>
      </c>
      <c r="QT335" s="2" t="s">
        <v>202</v>
      </c>
      <c r="QU335" s="4">
        <v>324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</row>
    <row r="336">
      <c r="A336" s="2" t="s">
        <v>3204</v>
      </c>
      <c r="B336" s="2" t="s">
        <v>191</v>
      </c>
      <c r="C336" s="2" t="s">
        <v>2795</v>
      </c>
      <c r="D336" s="2" t="s">
        <v>2308</v>
      </c>
      <c r="E336" s="2" t="s">
        <v>2481</v>
      </c>
      <c r="F336" s="2" t="s">
        <v>3205</v>
      </c>
      <c r="G336" s="2" t="s">
        <v>3205</v>
      </c>
      <c r="H336" s="2" t="s">
        <v>3205</v>
      </c>
      <c r="I336" s="2" t="s">
        <v>3090</v>
      </c>
      <c r="J336" s="2" t="s">
        <v>197</v>
      </c>
      <c r="K336" s="2" t="s">
        <v>2959</v>
      </c>
      <c r="L336" s="3">
        <v>52.38</v>
      </c>
      <c r="M336" s="3">
        <v>55</v>
      </c>
      <c r="N336" s="3">
        <v>109.99</v>
      </c>
      <c r="O336" s="2" t="s">
        <v>530</v>
      </c>
      <c r="P336" s="2" t="s">
        <v>394</v>
      </c>
      <c r="Q336" s="2" t="s">
        <v>201</v>
      </c>
      <c r="R336" s="2" t="s">
        <v>202</v>
      </c>
      <c r="S336" s="2" t="s">
        <v>3206</v>
      </c>
      <c r="T336" s="2" t="s">
        <v>204</v>
      </c>
      <c r="U336" s="2" t="s">
        <v>205</v>
      </c>
      <c r="V336" s="2" t="s">
        <v>429</v>
      </c>
      <c r="W336" s="2" t="s">
        <v>2838</v>
      </c>
      <c r="X336" s="2" t="s">
        <v>2897</v>
      </c>
      <c r="Y336" s="2" t="s">
        <v>2388</v>
      </c>
      <c r="Z336" s="4">
        <v>158</v>
      </c>
      <c r="AA336" s="4">
        <f>=ROUNDDOWN(197.5,0)</f>
      </c>
      <c r="AB336" s="5">
        <v>0.8</v>
      </c>
      <c r="AC336" s="2" t="s">
        <v>202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/>
      <c r="AQ336" s="8"/>
      <c r="AR336" s="4">
        <v>1</v>
      </c>
      <c r="AS336" s="8">
        <v>55</v>
      </c>
      <c r="AT336" s="7">
        <v>-1</v>
      </c>
      <c r="AU336" s="7">
        <v>-1</v>
      </c>
      <c r="AV336" s="4">
        <v>3</v>
      </c>
      <c r="AW336" s="8">
        <v>98.28</v>
      </c>
      <c r="AX336" s="4">
        <v>1</v>
      </c>
      <c r="AY336" s="8">
        <v>55</v>
      </c>
      <c r="AZ336" s="7">
        <v>2</v>
      </c>
      <c r="BA336" s="7">
        <v>0.7869</v>
      </c>
      <c r="BB336" s="7"/>
      <c r="BC336" s="4">
        <v>3</v>
      </c>
      <c r="BD336" s="8">
        <v>98.28</v>
      </c>
      <c r="BE336" s="4">
        <v>1</v>
      </c>
      <c r="BF336" s="8">
        <v>55</v>
      </c>
      <c r="BG336" s="7">
        <v>2</v>
      </c>
      <c r="BH336" s="7">
        <v>0.7869</v>
      </c>
      <c r="BI336" s="7">
        <v>1</v>
      </c>
      <c r="BJ336" s="4"/>
      <c r="BK336" s="8"/>
      <c r="BL336" s="2" t="s">
        <v>19</v>
      </c>
      <c r="BM336" s="7"/>
      <c r="BN336" s="7"/>
      <c r="BO336" s="4"/>
      <c r="BP336" s="8"/>
      <c r="BQ336" s="4"/>
      <c r="BR336" s="8"/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534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250</v>
      </c>
      <c r="CI336" s="2" t="s">
        <v>2468</v>
      </c>
      <c r="CJ336" s="2" t="s">
        <v>1683</v>
      </c>
      <c r="CK336" s="2" t="s">
        <v>509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212</v>
      </c>
      <c r="CT336" s="2" t="s">
        <v>199</v>
      </c>
      <c r="CU336" s="2" t="s">
        <v>2383</v>
      </c>
      <c r="CV336" s="2" t="s">
        <v>559</v>
      </c>
      <c r="CW336" s="2" t="s">
        <v>214</v>
      </c>
      <c r="CX336" s="2" t="s">
        <v>202</v>
      </c>
      <c r="CY336" s="4"/>
      <c r="CZ336" s="8"/>
      <c r="DA336" s="4">
        <v>1</v>
      </c>
      <c r="DB336" s="8">
        <v>55</v>
      </c>
      <c r="DC336" s="7">
        <v>-1</v>
      </c>
      <c r="DD336" s="7">
        <v>-1</v>
      </c>
      <c r="DE336" s="2" t="s">
        <v>212</v>
      </c>
      <c r="DF336" s="2" t="s">
        <v>199</v>
      </c>
      <c r="DG336" s="2" t="s">
        <v>968</v>
      </c>
      <c r="DH336" s="2" t="s">
        <v>990</v>
      </c>
      <c r="DI336" s="2" t="s">
        <v>509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522</v>
      </c>
      <c r="DT336" s="2" t="s">
        <v>1262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751</v>
      </c>
      <c r="EF336" s="2" t="s">
        <v>3045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1256</v>
      </c>
      <c r="ER336" s="2" t="s">
        <v>539</v>
      </c>
      <c r="ES336" s="2" t="s">
        <v>214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212</v>
      </c>
      <c r="FB336" s="2" t="s">
        <v>199</v>
      </c>
      <c r="FC336" s="2" t="s">
        <v>645</v>
      </c>
      <c r="FD336" s="2" t="s">
        <v>550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253</v>
      </c>
      <c r="FN336" s="2" t="s">
        <v>199</v>
      </c>
      <c r="FO336" s="2" t="s">
        <v>202</v>
      </c>
      <c r="FP336" s="2" t="s">
        <v>202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253</v>
      </c>
      <c r="FZ336" s="2" t="s">
        <v>199</v>
      </c>
      <c r="GA336" s="2" t="s">
        <v>202</v>
      </c>
      <c r="GB336" s="2" t="s">
        <v>202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253</v>
      </c>
      <c r="GL336" s="2" t="s">
        <v>199</v>
      </c>
      <c r="GM336" s="2" t="s">
        <v>202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253</v>
      </c>
      <c r="GX336" s="2" t="s">
        <v>199</v>
      </c>
      <c r="GY336" s="2" t="s">
        <v>202</v>
      </c>
      <c r="GZ336" s="2" t="s">
        <v>202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212</v>
      </c>
      <c r="HJ336" s="2" t="s">
        <v>199</v>
      </c>
      <c r="HK336" s="2" t="s">
        <v>2388</v>
      </c>
      <c r="HL336" s="2" t="s">
        <v>202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242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253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212</v>
      </c>
      <c r="IT336" s="2" t="s">
        <v>199</v>
      </c>
      <c r="IU336" s="2" t="s">
        <v>332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253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231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212</v>
      </c>
      <c r="KP336" s="2" t="s">
        <v>235</v>
      </c>
      <c r="KQ336" s="2" t="s">
        <v>541</v>
      </c>
      <c r="KR336" s="2" t="s">
        <v>2036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253</v>
      </c>
      <c r="LB336" s="2" t="s">
        <v>199</v>
      </c>
      <c r="LC336" s="2" t="s">
        <v>202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253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231</v>
      </c>
      <c r="LZ336" s="2" t="s">
        <v>199</v>
      </c>
      <c r="MA336" s="2" t="s">
        <v>202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253</v>
      </c>
      <c r="ML336" s="2" t="s">
        <v>199</v>
      </c>
      <c r="MM336" s="2" t="s">
        <v>202</v>
      </c>
      <c r="MN336" s="2" t="s">
        <v>202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242</v>
      </c>
      <c r="MX336" s="2" t="s">
        <v>199</v>
      </c>
      <c r="MY336" s="2" t="s">
        <v>202</v>
      </c>
      <c r="MZ336" s="2" t="s">
        <v>202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212</v>
      </c>
      <c r="NJ336" s="2" t="s">
        <v>250</v>
      </c>
      <c r="NK336" s="2" t="s">
        <v>1159</v>
      </c>
      <c r="NL336" s="2" t="s">
        <v>3207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242</v>
      </c>
      <c r="NV336" s="2" t="s">
        <v>199</v>
      </c>
      <c r="NW336" s="2" t="s">
        <v>202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253</v>
      </c>
      <c r="OH336" s="2" t="s">
        <v>199</v>
      </c>
      <c r="OI336" s="2" t="s">
        <v>202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242</v>
      </c>
      <c r="PF336" s="2" t="s">
        <v>199</v>
      </c>
      <c r="PG336" s="2" t="s">
        <v>202</v>
      </c>
      <c r="PH336" s="2" t="s">
        <v>202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253</v>
      </c>
      <c r="PR336" s="2" t="s">
        <v>235</v>
      </c>
      <c r="PS336" s="2" t="s">
        <v>202</v>
      </c>
      <c r="PT336" s="2" t="s">
        <v>202</v>
      </c>
      <c r="PU336" s="2" t="s">
        <v>214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253</v>
      </c>
      <c r="QP336" s="2" t="s">
        <v>235</v>
      </c>
      <c r="QQ336" s="2" t="s">
        <v>202</v>
      </c>
      <c r="QR336" s="2" t="s">
        <v>202</v>
      </c>
      <c r="QS336" s="2" t="s">
        <v>214</v>
      </c>
      <c r="QT336" s="2" t="s">
        <v>202</v>
      </c>
      <c r="QU336" s="4">
        <v>158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</row>
    <row r="337">
      <c r="A337" s="2" t="s">
        <v>3208</v>
      </c>
      <c r="B337" s="2" t="s">
        <v>191</v>
      </c>
      <c r="C337" s="2" t="s">
        <v>2795</v>
      </c>
      <c r="D337" s="2" t="s">
        <v>2308</v>
      </c>
      <c r="E337" s="2" t="s">
        <v>2481</v>
      </c>
      <c r="F337" s="2" t="s">
        <v>3205</v>
      </c>
      <c r="G337" s="2" t="s">
        <v>3205</v>
      </c>
      <c r="H337" s="2" t="s">
        <v>3205</v>
      </c>
      <c r="I337" s="2" t="s">
        <v>3090</v>
      </c>
      <c r="J337" s="2" t="s">
        <v>256</v>
      </c>
      <c r="K337" s="2" t="s">
        <v>2959</v>
      </c>
      <c r="L337" s="3">
        <v>59.42</v>
      </c>
      <c r="M337" s="3">
        <v>62.39</v>
      </c>
      <c r="N337" s="3">
        <v>129.99</v>
      </c>
      <c r="O337" s="2" t="s">
        <v>530</v>
      </c>
      <c r="P337" s="2" t="s">
        <v>394</v>
      </c>
      <c r="Q337" s="2" t="s">
        <v>201</v>
      </c>
      <c r="R337" s="2" t="s">
        <v>202</v>
      </c>
      <c r="S337" s="2" t="s">
        <v>3206</v>
      </c>
      <c r="T337" s="2" t="s">
        <v>204</v>
      </c>
      <c r="U337" s="2" t="s">
        <v>205</v>
      </c>
      <c r="V337" s="2" t="s">
        <v>429</v>
      </c>
      <c r="W337" s="2" t="s">
        <v>2838</v>
      </c>
      <c r="X337" s="2" t="s">
        <v>2897</v>
      </c>
      <c r="Y337" s="2" t="s">
        <v>2388</v>
      </c>
      <c r="Z337" s="4">
        <v>140</v>
      </c>
      <c r="AA337" s="4">
        <f>=ROUNDDOWN(82.3529411764706,0)</f>
      </c>
      <c r="AB337" s="5">
        <v>1.7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3</v>
      </c>
      <c r="AQ337" s="8">
        <v>98.28</v>
      </c>
      <c r="AR337" s="4"/>
      <c r="AS337" s="8"/>
      <c r="AT337" s="7"/>
      <c r="AU337" s="7"/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3</v>
      </c>
      <c r="BK337" s="8">
        <v>98.28</v>
      </c>
      <c r="BL337" s="2" t="s">
        <v>23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2628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212</v>
      </c>
      <c r="CH337" s="2" t="s">
        <v>250</v>
      </c>
      <c r="CI337" s="2" t="s">
        <v>2468</v>
      </c>
      <c r="CJ337" s="2" t="s">
        <v>2629</v>
      </c>
      <c r="CK337" s="2" t="s">
        <v>509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212</v>
      </c>
      <c r="CT337" s="2" t="s">
        <v>199</v>
      </c>
      <c r="CU337" s="2" t="s">
        <v>2383</v>
      </c>
      <c r="CV337" s="2" t="s">
        <v>1256</v>
      </c>
      <c r="CW337" s="2" t="s">
        <v>214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212</v>
      </c>
      <c r="DF337" s="2" t="s">
        <v>199</v>
      </c>
      <c r="DG337" s="2" t="s">
        <v>968</v>
      </c>
      <c r="DH337" s="2" t="s">
        <v>1773</v>
      </c>
      <c r="DI337" s="2" t="s">
        <v>509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212</v>
      </c>
      <c r="DR337" s="2" t="s">
        <v>199</v>
      </c>
      <c r="DS337" s="2" t="s">
        <v>522</v>
      </c>
      <c r="DT337" s="2" t="s">
        <v>1156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751</v>
      </c>
      <c r="EF337" s="2" t="s">
        <v>3045</v>
      </c>
      <c r="EG337" s="2" t="s">
        <v>214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212</v>
      </c>
      <c r="EP337" s="2" t="s">
        <v>199</v>
      </c>
      <c r="EQ337" s="2" t="s">
        <v>1256</v>
      </c>
      <c r="ER337" s="2" t="s">
        <v>1423</v>
      </c>
      <c r="ES337" s="2" t="s">
        <v>214</v>
      </c>
      <c r="ET337" s="2" t="s">
        <v>202</v>
      </c>
      <c r="EU337" s="4">
        <v>3</v>
      </c>
      <c r="EV337" s="8">
        <v>98.28</v>
      </c>
      <c r="EW337" s="4"/>
      <c r="EX337" s="8"/>
      <c r="EY337" s="7"/>
      <c r="EZ337" s="7"/>
      <c r="FA337" s="2" t="s">
        <v>212</v>
      </c>
      <c r="FB337" s="2" t="s">
        <v>199</v>
      </c>
      <c r="FC337" s="2" t="s">
        <v>645</v>
      </c>
      <c r="FD337" s="2" t="s">
        <v>2051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253</v>
      </c>
      <c r="FN337" s="2" t="s">
        <v>199</v>
      </c>
      <c r="FO337" s="2" t="s">
        <v>202</v>
      </c>
      <c r="FP337" s="2" t="s">
        <v>202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253</v>
      </c>
      <c r="FZ337" s="2" t="s">
        <v>199</v>
      </c>
      <c r="GA337" s="2" t="s">
        <v>202</v>
      </c>
      <c r="GB337" s="2" t="s">
        <v>202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253</v>
      </c>
      <c r="GL337" s="2" t="s">
        <v>199</v>
      </c>
      <c r="GM337" s="2" t="s">
        <v>202</v>
      </c>
      <c r="GN337" s="2" t="s">
        <v>202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253</v>
      </c>
      <c r="GX337" s="2" t="s">
        <v>199</v>
      </c>
      <c r="GY337" s="2" t="s">
        <v>202</v>
      </c>
      <c r="GZ337" s="2" t="s">
        <v>202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212</v>
      </c>
      <c r="HJ337" s="2" t="s">
        <v>199</v>
      </c>
      <c r="HK337" s="2" t="s">
        <v>2388</v>
      </c>
      <c r="HL337" s="2" t="s">
        <v>202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242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253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212</v>
      </c>
      <c r="IT337" s="2" t="s">
        <v>199</v>
      </c>
      <c r="IU337" s="2" t="s">
        <v>332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253</v>
      </c>
      <c r="JF337" s="2" t="s">
        <v>199</v>
      </c>
      <c r="JG337" s="2" t="s">
        <v>202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231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212</v>
      </c>
      <c r="KP337" s="2" t="s">
        <v>235</v>
      </c>
      <c r="KQ337" s="2" t="s">
        <v>541</v>
      </c>
      <c r="KR337" s="2" t="s">
        <v>2928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253</v>
      </c>
      <c r="LB337" s="2" t="s">
        <v>199</v>
      </c>
      <c r="LC337" s="2" t="s">
        <v>202</v>
      </c>
      <c r="LD337" s="2" t="s">
        <v>202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253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231</v>
      </c>
      <c r="LZ337" s="2" t="s">
        <v>199</v>
      </c>
      <c r="MA337" s="2" t="s">
        <v>202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253</v>
      </c>
      <c r="ML337" s="2" t="s">
        <v>199</v>
      </c>
      <c r="MM337" s="2" t="s">
        <v>202</v>
      </c>
      <c r="MN337" s="2" t="s">
        <v>202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242</v>
      </c>
      <c r="MX337" s="2" t="s">
        <v>199</v>
      </c>
      <c r="MY337" s="2" t="s">
        <v>202</v>
      </c>
      <c r="MZ337" s="2" t="s">
        <v>202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212</v>
      </c>
      <c r="NJ337" s="2" t="s">
        <v>250</v>
      </c>
      <c r="NK337" s="2" t="s">
        <v>1159</v>
      </c>
      <c r="NL337" s="2" t="s">
        <v>840</v>
      </c>
      <c r="NM337" s="2" t="s">
        <v>214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242</v>
      </c>
      <c r="NV337" s="2" t="s">
        <v>199</v>
      </c>
      <c r="NW337" s="2" t="s">
        <v>202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253</v>
      </c>
      <c r="OH337" s="2" t="s">
        <v>199</v>
      </c>
      <c r="OI337" s="2" t="s">
        <v>202</v>
      </c>
      <c r="OJ337" s="2" t="s">
        <v>202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242</v>
      </c>
      <c r="PF337" s="2" t="s">
        <v>199</v>
      </c>
      <c r="PG337" s="2" t="s">
        <v>202</v>
      </c>
      <c r="PH337" s="2" t="s">
        <v>202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253</v>
      </c>
      <c r="PR337" s="2" t="s">
        <v>235</v>
      </c>
      <c r="PS337" s="2" t="s">
        <v>202</v>
      </c>
      <c r="PT337" s="2" t="s">
        <v>202</v>
      </c>
      <c r="PU337" s="2" t="s">
        <v>214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253</v>
      </c>
      <c r="QP337" s="2" t="s">
        <v>235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140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3209</v>
      </c>
      <c r="B338" s="2" t="s">
        <v>191</v>
      </c>
      <c r="C338" s="2" t="s">
        <v>2795</v>
      </c>
      <c r="D338" s="2" t="s">
        <v>2308</v>
      </c>
      <c r="E338" s="2" t="s">
        <v>2481</v>
      </c>
      <c r="F338" s="2" t="s">
        <v>3210</v>
      </c>
      <c r="G338" s="2" t="s">
        <v>3210</v>
      </c>
      <c r="H338" s="2" t="s">
        <v>3210</v>
      </c>
      <c r="I338" s="2" t="s">
        <v>3211</v>
      </c>
      <c r="J338" s="2" t="s">
        <v>256</v>
      </c>
      <c r="K338" s="2" t="s">
        <v>198</v>
      </c>
      <c r="L338" s="3">
        <v>55</v>
      </c>
      <c r="M338" s="3">
        <v>57.75</v>
      </c>
      <c r="N338" s="3">
        <v>109.99</v>
      </c>
      <c r="O338" s="2" t="s">
        <v>530</v>
      </c>
      <c r="P338" s="2" t="s">
        <v>394</v>
      </c>
      <c r="Q338" s="2" t="s">
        <v>201</v>
      </c>
      <c r="R338" s="2" t="s">
        <v>202</v>
      </c>
      <c r="S338" s="2" t="s">
        <v>202</v>
      </c>
      <c r="T338" s="2" t="s">
        <v>202</v>
      </c>
      <c r="U338" s="2" t="s">
        <v>202</v>
      </c>
      <c r="V338" s="2" t="s">
        <v>1579</v>
      </c>
      <c r="W338" s="2" t="s">
        <v>2838</v>
      </c>
      <c r="X338" s="2" t="s">
        <v>1618</v>
      </c>
      <c r="Y338" s="2" t="s">
        <v>2721</v>
      </c>
      <c r="Z338" s="4"/>
      <c r="AA338" s="4">
        <f>=ROUNDDOWN({0},0)</f>
      </c>
      <c r="AB338" s="5"/>
      <c r="AC338" s="2" t="s">
        <v>202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202</v>
      </c>
      <c r="BM338" s="7"/>
      <c r="BN338" s="7"/>
      <c r="BO338" s="4"/>
      <c r="BP338" s="8"/>
      <c r="BQ338" s="4"/>
      <c r="BR338" s="8"/>
      <c r="BS338" s="7"/>
      <c r="BT338" s="7"/>
      <c r="BU338" s="2" t="s">
        <v>212</v>
      </c>
      <c r="BV338" s="2" t="s">
        <v>235</v>
      </c>
      <c r="BW338" s="2" t="s">
        <v>202</v>
      </c>
      <c r="BX338" s="2" t="s">
        <v>2117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235</v>
      </c>
      <c r="CI338" s="2" t="s">
        <v>2802</v>
      </c>
      <c r="CJ338" s="2" t="s">
        <v>202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253</v>
      </c>
      <c r="CT338" s="2" t="s">
        <v>235</v>
      </c>
      <c r="CU338" s="2" t="s">
        <v>202</v>
      </c>
      <c r="CV338" s="2" t="s">
        <v>202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235</v>
      </c>
      <c r="DG338" s="2" t="s">
        <v>604</v>
      </c>
      <c r="DH338" s="2" t="s">
        <v>2872</v>
      </c>
      <c r="DI338" s="2" t="s">
        <v>214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235</v>
      </c>
      <c r="DS338" s="2" t="s">
        <v>3168</v>
      </c>
      <c r="DT338" s="2" t="s">
        <v>2870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235</v>
      </c>
      <c r="EE338" s="2" t="s">
        <v>1685</v>
      </c>
      <c r="EF338" s="2" t="s">
        <v>202</v>
      </c>
      <c r="EG338" s="2" t="s">
        <v>214</v>
      </c>
      <c r="EH338" s="2" t="s">
        <v>202</v>
      </c>
      <c r="EI338" s="4"/>
      <c r="EJ338" s="8"/>
      <c r="EK338" s="4"/>
      <c r="EL338" s="8"/>
      <c r="EM338" s="7"/>
      <c r="EN338" s="7"/>
      <c r="EO338" s="2" t="s">
        <v>1291</v>
      </c>
      <c r="EP338" s="2" t="s">
        <v>235</v>
      </c>
      <c r="EQ338" s="2" t="s">
        <v>202</v>
      </c>
      <c r="ER338" s="2" t="s">
        <v>202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235</v>
      </c>
      <c r="FC338" s="2" t="s">
        <v>2618</v>
      </c>
      <c r="FD338" s="2" t="s">
        <v>3212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253</v>
      </c>
      <c r="FN338" s="2" t="s">
        <v>235</v>
      </c>
      <c r="FO338" s="2" t="s">
        <v>202</v>
      </c>
      <c r="FP338" s="2" t="s">
        <v>202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253</v>
      </c>
      <c r="FZ338" s="2" t="s">
        <v>199</v>
      </c>
      <c r="GA338" s="2" t="s">
        <v>202</v>
      </c>
      <c r="GB338" s="2" t="s">
        <v>202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253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253</v>
      </c>
      <c r="GX338" s="2" t="s">
        <v>235</v>
      </c>
      <c r="GY338" s="2" t="s">
        <v>202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235</v>
      </c>
      <c r="HK338" s="2" t="s">
        <v>3180</v>
      </c>
      <c r="HL338" s="2" t="s">
        <v>3213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202</v>
      </c>
      <c r="HV338" s="2" t="s">
        <v>202</v>
      </c>
      <c r="HW338" s="2" t="s">
        <v>202</v>
      </c>
      <c r="HX338" s="2" t="s">
        <v>202</v>
      </c>
      <c r="HY338" s="2" t="s">
        <v>202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253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202</v>
      </c>
      <c r="IT338" s="2" t="s">
        <v>202</v>
      </c>
      <c r="IU338" s="2" t="s">
        <v>202</v>
      </c>
      <c r="IV338" s="2" t="s">
        <v>202</v>
      </c>
      <c r="IW338" s="2" t="s">
        <v>202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253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253</v>
      </c>
      <c r="JR338" s="2" t="s">
        <v>235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202</v>
      </c>
      <c r="KD338" s="2" t="s">
        <v>202</v>
      </c>
      <c r="KE338" s="2" t="s">
        <v>202</v>
      </c>
      <c r="KF338" s="2" t="s">
        <v>202</v>
      </c>
      <c r="KG338" s="2" t="s">
        <v>202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253</v>
      </c>
      <c r="KP338" s="2" t="s">
        <v>235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253</v>
      </c>
      <c r="LB338" s="2" t="s">
        <v>235</v>
      </c>
      <c r="LC338" s="2" t="s">
        <v>202</v>
      </c>
      <c r="LD338" s="2" t="s">
        <v>202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253</v>
      </c>
      <c r="LN338" s="2" t="s">
        <v>235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231</v>
      </c>
      <c r="LZ338" s="2" t="s">
        <v>235</v>
      </c>
      <c r="MA338" s="2" t="s">
        <v>202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253</v>
      </c>
      <c r="ML338" s="2" t="s">
        <v>235</v>
      </c>
      <c r="MM338" s="2" t="s">
        <v>202</v>
      </c>
      <c r="MN338" s="2" t="s">
        <v>202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242</v>
      </c>
      <c r="MX338" s="2" t="s">
        <v>235</v>
      </c>
      <c r="MY338" s="2" t="s">
        <v>202</v>
      </c>
      <c r="MZ338" s="2" t="s">
        <v>202</v>
      </c>
      <c r="NA338" s="2" t="s">
        <v>214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212</v>
      </c>
      <c r="NJ338" s="2" t="s">
        <v>235</v>
      </c>
      <c r="NK338" s="2" t="s">
        <v>1529</v>
      </c>
      <c r="NL338" s="2" t="s">
        <v>2863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202</v>
      </c>
      <c r="NV338" s="2" t="s">
        <v>202</v>
      </c>
      <c r="NW338" s="2" t="s">
        <v>202</v>
      </c>
      <c r="NX338" s="2" t="s">
        <v>202</v>
      </c>
      <c r="NY338" s="2" t="s">
        <v>202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253</v>
      </c>
      <c r="OH338" s="2" t="s">
        <v>235</v>
      </c>
      <c r="OI338" s="2" t="s">
        <v>202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202</v>
      </c>
      <c r="OT338" s="2" t="s">
        <v>202</v>
      </c>
      <c r="OU338" s="2" t="s">
        <v>202</v>
      </c>
      <c r="OV338" s="2" t="s">
        <v>202</v>
      </c>
      <c r="OW338" s="2" t="s">
        <v>202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202</v>
      </c>
      <c r="PF338" s="2" t="s">
        <v>202</v>
      </c>
      <c r="PG338" s="2" t="s">
        <v>202</v>
      </c>
      <c r="PH338" s="2" t="s">
        <v>202</v>
      </c>
      <c r="PI338" s="2" t="s">
        <v>202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212</v>
      </c>
      <c r="PR338" s="2" t="s">
        <v>235</v>
      </c>
      <c r="PS338" s="2" t="s">
        <v>1530</v>
      </c>
      <c r="PT338" s="2" t="s">
        <v>1673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253</v>
      </c>
      <c r="QP338" s="2" t="s">
        <v>235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3214</v>
      </c>
      <c r="B339" s="2" t="s">
        <v>191</v>
      </c>
      <c r="C339" s="2" t="s">
        <v>2795</v>
      </c>
      <c r="D339" s="2" t="s">
        <v>2308</v>
      </c>
      <c r="E339" s="2" t="s">
        <v>2481</v>
      </c>
      <c r="F339" s="2" t="s">
        <v>3215</v>
      </c>
      <c r="G339" s="2" t="s">
        <v>3215</v>
      </c>
      <c r="H339" s="2" t="s">
        <v>3215</v>
      </c>
      <c r="I339" s="2" t="s">
        <v>3176</v>
      </c>
      <c r="J339" s="2" t="s">
        <v>197</v>
      </c>
      <c r="K339" s="2" t="s">
        <v>3216</v>
      </c>
      <c r="L339" s="3">
        <v>48</v>
      </c>
      <c r="M339" s="3">
        <v>50.39</v>
      </c>
      <c r="N339" s="3">
        <v>99.99</v>
      </c>
      <c r="O339" s="2" t="s">
        <v>1109</v>
      </c>
      <c r="P339" s="2" t="s">
        <v>394</v>
      </c>
      <c r="Q339" s="2" t="s">
        <v>201</v>
      </c>
      <c r="R339" s="2" t="s">
        <v>202</v>
      </c>
      <c r="S339" s="2" t="s">
        <v>202</v>
      </c>
      <c r="T339" s="2" t="s">
        <v>202</v>
      </c>
      <c r="U339" s="2" t="s">
        <v>202</v>
      </c>
      <c r="V339" s="2" t="s">
        <v>1579</v>
      </c>
      <c r="W339" s="2" t="s">
        <v>2838</v>
      </c>
      <c r="X339" s="2" t="s">
        <v>1618</v>
      </c>
      <c r="Y339" s="2" t="s">
        <v>2803</v>
      </c>
      <c r="Z339" s="4">
        <v>2</v>
      </c>
      <c r="AA339" s="4">
        <f>=ROUNDDOWN(4,0)</f>
      </c>
      <c r="AB339" s="5">
        <v>0.5</v>
      </c>
      <c r="AC339" s="2" t="s">
        <v>202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13</v>
      </c>
      <c r="AS339" s="8">
        <v>656.33</v>
      </c>
      <c r="AT339" s="7">
        <v>-1</v>
      </c>
      <c r="AU339" s="7">
        <v>-1</v>
      </c>
      <c r="AV339" s="4" t="s">
        <v>202</v>
      </c>
      <c r="AW339" s="8" t="s">
        <v>202</v>
      </c>
      <c r="AX339" s="4">
        <v>18</v>
      </c>
      <c r="AY339" s="8">
        <v>940.41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>
        <v>18</v>
      </c>
      <c r="BF339" s="8">
        <v>940.41</v>
      </c>
      <c r="BG339" s="7" t="s">
        <v>202</v>
      </c>
      <c r="BH339" s="7" t="s">
        <v>202</v>
      </c>
      <c r="BI339" s="7"/>
      <c r="BJ339" s="4"/>
      <c r="BK339" s="8"/>
      <c r="BL339" s="2" t="s">
        <v>3217</v>
      </c>
      <c r="BM339" s="7"/>
      <c r="BN339" s="7"/>
      <c r="BO339" s="4"/>
      <c r="BP339" s="8"/>
      <c r="BQ339" s="4">
        <v>2</v>
      </c>
      <c r="BR339" s="8">
        <v>102.16</v>
      </c>
      <c r="BS339" s="7">
        <v>-1</v>
      </c>
      <c r="BT339" s="7">
        <v>-1</v>
      </c>
      <c r="BU339" s="2" t="s">
        <v>212</v>
      </c>
      <c r="BV339" s="2" t="s">
        <v>235</v>
      </c>
      <c r="BW339" s="2" t="s">
        <v>202</v>
      </c>
      <c r="BX339" s="2" t="s">
        <v>3218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235</v>
      </c>
      <c r="CI339" s="2" t="s">
        <v>2802</v>
      </c>
      <c r="CJ339" s="2" t="s">
        <v>640</v>
      </c>
      <c r="CK339" s="2" t="s">
        <v>509</v>
      </c>
      <c r="CL339" s="2" t="s">
        <v>202</v>
      </c>
      <c r="CM339" s="4"/>
      <c r="CN339" s="8"/>
      <c r="CO339" s="4">
        <v>1</v>
      </c>
      <c r="CP339" s="8">
        <v>53.64</v>
      </c>
      <c r="CQ339" s="7">
        <v>-1</v>
      </c>
      <c r="CR339" s="7">
        <v>-1</v>
      </c>
      <c r="CS339" s="2" t="s">
        <v>212</v>
      </c>
      <c r="CT339" s="2" t="s">
        <v>235</v>
      </c>
      <c r="CU339" s="2" t="s">
        <v>216</v>
      </c>
      <c r="CV339" s="2" t="s">
        <v>1916</v>
      </c>
      <c r="CW339" s="2" t="s">
        <v>214</v>
      </c>
      <c r="CX339" s="2" t="s">
        <v>202</v>
      </c>
      <c r="CY339" s="4"/>
      <c r="CZ339" s="8"/>
      <c r="DA339" s="4">
        <v>1</v>
      </c>
      <c r="DB339" s="8">
        <v>49.1</v>
      </c>
      <c r="DC339" s="7">
        <v>-1</v>
      </c>
      <c r="DD339" s="7">
        <v>-1</v>
      </c>
      <c r="DE339" s="2" t="s">
        <v>212</v>
      </c>
      <c r="DF339" s="2" t="s">
        <v>235</v>
      </c>
      <c r="DG339" s="2" t="s">
        <v>1575</v>
      </c>
      <c r="DH339" s="2" t="s">
        <v>2721</v>
      </c>
      <c r="DI339" s="2" t="s">
        <v>509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235</v>
      </c>
      <c r="DS339" s="2" t="s">
        <v>3168</v>
      </c>
      <c r="DT339" s="2" t="s">
        <v>1509</v>
      </c>
      <c r="DU339" s="2" t="s">
        <v>214</v>
      </c>
      <c r="DV339" s="2" t="s">
        <v>202</v>
      </c>
      <c r="DW339" s="4"/>
      <c r="DX339" s="8"/>
      <c r="DY339" s="4">
        <v>8</v>
      </c>
      <c r="DZ339" s="8">
        <v>403.12</v>
      </c>
      <c r="EA339" s="7">
        <v>-1</v>
      </c>
      <c r="EB339" s="7">
        <v>-1</v>
      </c>
      <c r="EC339" s="2" t="s">
        <v>212</v>
      </c>
      <c r="ED339" s="2" t="s">
        <v>235</v>
      </c>
      <c r="EE339" s="2" t="s">
        <v>2936</v>
      </c>
      <c r="EF339" s="2" t="s">
        <v>1841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235</v>
      </c>
      <c r="EQ339" s="2" t="s">
        <v>1741</v>
      </c>
      <c r="ER339" s="2" t="s">
        <v>296</v>
      </c>
      <c r="ES339" s="2" t="s">
        <v>214</v>
      </c>
      <c r="ET339" s="2" t="s">
        <v>202</v>
      </c>
      <c r="EU339" s="4"/>
      <c r="EV339" s="8"/>
      <c r="EW339" s="4">
        <v>1</v>
      </c>
      <c r="EX339" s="8">
        <v>48.31</v>
      </c>
      <c r="EY339" s="7">
        <v>-1</v>
      </c>
      <c r="EZ339" s="7">
        <v>-1</v>
      </c>
      <c r="FA339" s="2" t="s">
        <v>212</v>
      </c>
      <c r="FB339" s="2" t="s">
        <v>235</v>
      </c>
      <c r="FC339" s="2" t="s">
        <v>2618</v>
      </c>
      <c r="FD339" s="2" t="s">
        <v>290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235</v>
      </c>
      <c r="FO339" s="2" t="s">
        <v>296</v>
      </c>
      <c r="FP339" s="2" t="s">
        <v>596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253</v>
      </c>
      <c r="FZ339" s="2" t="s">
        <v>235</v>
      </c>
      <c r="GA339" s="2" t="s">
        <v>202</v>
      </c>
      <c r="GB339" s="2" t="s">
        <v>202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235</v>
      </c>
      <c r="GM339" s="2" t="s">
        <v>979</v>
      </c>
      <c r="GN339" s="2" t="s">
        <v>474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1055</v>
      </c>
      <c r="GX339" s="2" t="s">
        <v>235</v>
      </c>
      <c r="GY339" s="2" t="s">
        <v>3027</v>
      </c>
      <c r="GZ339" s="2" t="s">
        <v>1239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235</v>
      </c>
      <c r="HK339" s="2" t="s">
        <v>3180</v>
      </c>
      <c r="HL339" s="2" t="s">
        <v>291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242</v>
      </c>
      <c r="HV339" s="2" t="s">
        <v>235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253</v>
      </c>
      <c r="IH339" s="2" t="s">
        <v>235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235</v>
      </c>
      <c r="IU339" s="2" t="s">
        <v>957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253</v>
      </c>
      <c r="JF339" s="2" t="s">
        <v>235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231</v>
      </c>
      <c r="JR339" s="2" t="s">
        <v>235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202</v>
      </c>
      <c r="KD339" s="2" t="s">
        <v>202</v>
      </c>
      <c r="KE339" s="2" t="s">
        <v>202</v>
      </c>
      <c r="KF339" s="2" t="s">
        <v>202</v>
      </c>
      <c r="KG339" s="2" t="s">
        <v>202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235</v>
      </c>
      <c r="KQ339" s="2" t="s">
        <v>764</v>
      </c>
      <c r="KR339" s="2" t="s">
        <v>1321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253</v>
      </c>
      <c r="LB339" s="2" t="s">
        <v>235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253</v>
      </c>
      <c r="LN339" s="2" t="s">
        <v>235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231</v>
      </c>
      <c r="LZ339" s="2" t="s">
        <v>235</v>
      </c>
      <c r="MA339" s="2" t="s">
        <v>202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253</v>
      </c>
      <c r="ML339" s="2" t="s">
        <v>235</v>
      </c>
      <c r="MM339" s="2" t="s">
        <v>202</v>
      </c>
      <c r="MN339" s="2" t="s">
        <v>202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242</v>
      </c>
      <c r="MX339" s="2" t="s">
        <v>235</v>
      </c>
      <c r="MY339" s="2" t="s">
        <v>202</v>
      </c>
      <c r="MZ339" s="2" t="s">
        <v>202</v>
      </c>
      <c r="NA339" s="2" t="s">
        <v>214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212</v>
      </c>
      <c r="NJ339" s="2" t="s">
        <v>235</v>
      </c>
      <c r="NK339" s="2" t="s">
        <v>1529</v>
      </c>
      <c r="NL339" s="2" t="s">
        <v>1515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202</v>
      </c>
      <c r="NV339" s="2" t="s">
        <v>202</v>
      </c>
      <c r="NW339" s="2" t="s">
        <v>202</v>
      </c>
      <c r="NX339" s="2" t="s">
        <v>202</v>
      </c>
      <c r="NY339" s="2" t="s">
        <v>202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253</v>
      </c>
      <c r="OH339" s="2" t="s">
        <v>235</v>
      </c>
      <c r="OI339" s="2" t="s">
        <v>202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253</v>
      </c>
      <c r="OT339" s="2" t="s">
        <v>235</v>
      </c>
      <c r="OU339" s="2" t="s">
        <v>202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202</v>
      </c>
      <c r="PF339" s="2" t="s">
        <v>202</v>
      </c>
      <c r="PG339" s="2" t="s">
        <v>202</v>
      </c>
      <c r="PH339" s="2" t="s">
        <v>202</v>
      </c>
      <c r="PI339" s="2" t="s">
        <v>202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212</v>
      </c>
      <c r="PR339" s="2" t="s">
        <v>235</v>
      </c>
      <c r="PS339" s="2" t="s">
        <v>1360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231</v>
      </c>
      <c r="QP339" s="2" t="s">
        <v>235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>
        <v>2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</row>
    <row r="340">
      <c r="A340" s="2" t="s">
        <v>3219</v>
      </c>
      <c r="B340" s="2" t="s">
        <v>191</v>
      </c>
      <c r="C340" s="2" t="s">
        <v>2795</v>
      </c>
      <c r="D340" s="2" t="s">
        <v>2308</v>
      </c>
      <c r="E340" s="2" t="s">
        <v>2481</v>
      </c>
      <c r="F340" s="2" t="s">
        <v>3215</v>
      </c>
      <c r="G340" s="2" t="s">
        <v>3215</v>
      </c>
      <c r="H340" s="2" t="s">
        <v>3215</v>
      </c>
      <c r="I340" s="2" t="s">
        <v>3176</v>
      </c>
      <c r="J340" s="2" t="s">
        <v>256</v>
      </c>
      <c r="K340" s="2" t="s">
        <v>3216</v>
      </c>
      <c r="L340" s="3">
        <v>52.8</v>
      </c>
      <c r="M340" s="3">
        <v>55.43</v>
      </c>
      <c r="N340" s="3">
        <v>109.99</v>
      </c>
      <c r="O340" s="2" t="s">
        <v>1109</v>
      </c>
      <c r="P340" s="2" t="s">
        <v>394</v>
      </c>
      <c r="Q340" s="2" t="s">
        <v>201</v>
      </c>
      <c r="R340" s="2" t="s">
        <v>202</v>
      </c>
      <c r="S340" s="2" t="s">
        <v>202</v>
      </c>
      <c r="T340" s="2" t="s">
        <v>202</v>
      </c>
      <c r="U340" s="2" t="s">
        <v>202</v>
      </c>
      <c r="V340" s="2" t="s">
        <v>1579</v>
      </c>
      <c r="W340" s="2" t="s">
        <v>2838</v>
      </c>
      <c r="X340" s="2" t="s">
        <v>1618</v>
      </c>
      <c r="Y340" s="2" t="s">
        <v>2803</v>
      </c>
      <c r="Z340" s="4"/>
      <c r="AA340" s="4">
        <f>=ROUNDDOWN({0},0)</f>
      </c>
      <c r="AB340" s="5">
        <v>1.9</v>
      </c>
      <c r="AC340" s="2" t="s">
        <v>202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/>
      <c r="AQ340" s="8"/>
      <c r="AR340" s="4">
        <v>5</v>
      </c>
      <c r="AS340" s="8">
        <v>284.08</v>
      </c>
      <c r="AT340" s="7">
        <v>-1</v>
      </c>
      <c r="AU340" s="7">
        <v>-1</v>
      </c>
      <c r="AV340" s="4" t="s">
        <v>202</v>
      </c>
      <c r="AW340" s="8" t="s">
        <v>202</v>
      </c>
      <c r="AX340" s="4" t="s">
        <v>202</v>
      </c>
      <c r="AY340" s="8" t="s">
        <v>202</v>
      </c>
      <c r="AZ340" s="7" t="s">
        <v>202</v>
      </c>
      <c r="BA340" s="7" t="s">
        <v>202</v>
      </c>
      <c r="BB340" s="7"/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/>
      <c r="BJ340" s="4"/>
      <c r="BK340" s="8"/>
      <c r="BL340" s="2" t="s">
        <v>3220</v>
      </c>
      <c r="BM340" s="7"/>
      <c r="BN340" s="7"/>
      <c r="BO340" s="4"/>
      <c r="BP340" s="8"/>
      <c r="BQ340" s="4">
        <v>2</v>
      </c>
      <c r="BR340" s="8">
        <v>115.1</v>
      </c>
      <c r="BS340" s="7">
        <v>-1</v>
      </c>
      <c r="BT340" s="7">
        <v>-1</v>
      </c>
      <c r="BU340" s="2" t="s">
        <v>212</v>
      </c>
      <c r="BV340" s="2" t="s">
        <v>235</v>
      </c>
      <c r="BW340" s="2" t="s">
        <v>202</v>
      </c>
      <c r="BX340" s="2" t="s">
        <v>2117</v>
      </c>
      <c r="BY340" s="2" t="s">
        <v>214</v>
      </c>
      <c r="BZ340" s="2" t="s">
        <v>202</v>
      </c>
      <c r="CA340" s="4"/>
      <c r="CB340" s="8"/>
      <c r="CC340" s="4">
        <v>1</v>
      </c>
      <c r="CD340" s="8">
        <v>57.19</v>
      </c>
      <c r="CE340" s="7">
        <v>-1</v>
      </c>
      <c r="CF340" s="7">
        <v>-1</v>
      </c>
      <c r="CG340" s="2" t="s">
        <v>212</v>
      </c>
      <c r="CH340" s="2" t="s">
        <v>235</v>
      </c>
      <c r="CI340" s="2" t="s">
        <v>2802</v>
      </c>
      <c r="CJ340" s="2" t="s">
        <v>1735</v>
      </c>
      <c r="CK340" s="2" t="s">
        <v>509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235</v>
      </c>
      <c r="CU340" s="2" t="s">
        <v>216</v>
      </c>
      <c r="CV340" s="2" t="s">
        <v>1725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235</v>
      </c>
      <c r="DG340" s="2" t="s">
        <v>1575</v>
      </c>
      <c r="DH340" s="2" t="s">
        <v>2536</v>
      </c>
      <c r="DI340" s="2" t="s">
        <v>509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235</v>
      </c>
      <c r="DS340" s="2" t="s">
        <v>3168</v>
      </c>
      <c r="DT340" s="2" t="s">
        <v>604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55.43</v>
      </c>
      <c r="EA340" s="7">
        <v>-1</v>
      </c>
      <c r="EB340" s="7">
        <v>-1</v>
      </c>
      <c r="EC340" s="2" t="s">
        <v>212</v>
      </c>
      <c r="ED340" s="2" t="s">
        <v>235</v>
      </c>
      <c r="EE340" s="2" t="s">
        <v>2936</v>
      </c>
      <c r="EF340" s="2" t="s">
        <v>1419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235</v>
      </c>
      <c r="EQ340" s="2" t="s">
        <v>1741</v>
      </c>
      <c r="ER340" s="2" t="s">
        <v>2602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235</v>
      </c>
      <c r="FC340" s="2" t="s">
        <v>2618</v>
      </c>
      <c r="FD340" s="2" t="s">
        <v>2124</v>
      </c>
      <c r="FE340" s="2" t="s">
        <v>214</v>
      </c>
      <c r="FF340" s="2" t="s">
        <v>202</v>
      </c>
      <c r="FG340" s="4"/>
      <c r="FH340" s="8"/>
      <c r="FI340" s="4">
        <v>1</v>
      </c>
      <c r="FJ340" s="8">
        <v>56.36</v>
      </c>
      <c r="FK340" s="7">
        <v>-1</v>
      </c>
      <c r="FL340" s="7">
        <v>-1</v>
      </c>
      <c r="FM340" s="2" t="s">
        <v>212</v>
      </c>
      <c r="FN340" s="2" t="s">
        <v>235</v>
      </c>
      <c r="FO340" s="2" t="s">
        <v>296</v>
      </c>
      <c r="FP340" s="2" t="s">
        <v>2920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253</v>
      </c>
      <c r="FZ340" s="2" t="s">
        <v>235</v>
      </c>
      <c r="GA340" s="2" t="s">
        <v>202</v>
      </c>
      <c r="GB340" s="2" t="s">
        <v>202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235</v>
      </c>
      <c r="GM340" s="2" t="s">
        <v>979</v>
      </c>
      <c r="GN340" s="2" t="s">
        <v>341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1055</v>
      </c>
      <c r="GX340" s="2" t="s">
        <v>235</v>
      </c>
      <c r="GY340" s="2" t="s">
        <v>3027</v>
      </c>
      <c r="GZ340" s="2" t="s">
        <v>336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235</v>
      </c>
      <c r="HK340" s="2" t="s">
        <v>3180</v>
      </c>
      <c r="HL340" s="2" t="s">
        <v>1850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242</v>
      </c>
      <c r="HV340" s="2" t="s">
        <v>235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253</v>
      </c>
      <c r="IH340" s="2" t="s">
        <v>235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235</v>
      </c>
      <c r="IU340" s="2" t="s">
        <v>957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253</v>
      </c>
      <c r="JF340" s="2" t="s">
        <v>235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231</v>
      </c>
      <c r="JR340" s="2" t="s">
        <v>235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202</v>
      </c>
      <c r="KD340" s="2" t="s">
        <v>202</v>
      </c>
      <c r="KE340" s="2" t="s">
        <v>202</v>
      </c>
      <c r="KF340" s="2" t="s">
        <v>202</v>
      </c>
      <c r="KG340" s="2" t="s">
        <v>202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235</v>
      </c>
      <c r="KQ340" s="2" t="s">
        <v>541</v>
      </c>
      <c r="KR340" s="2" t="s">
        <v>3221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253</v>
      </c>
      <c r="LB340" s="2" t="s">
        <v>235</v>
      </c>
      <c r="LC340" s="2" t="s">
        <v>202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253</v>
      </c>
      <c r="LN340" s="2" t="s">
        <v>235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231</v>
      </c>
      <c r="LZ340" s="2" t="s">
        <v>235</v>
      </c>
      <c r="MA340" s="2" t="s">
        <v>202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253</v>
      </c>
      <c r="ML340" s="2" t="s">
        <v>235</v>
      </c>
      <c r="MM340" s="2" t="s">
        <v>202</v>
      </c>
      <c r="MN340" s="2" t="s">
        <v>202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242</v>
      </c>
      <c r="MX340" s="2" t="s">
        <v>235</v>
      </c>
      <c r="MY340" s="2" t="s">
        <v>202</v>
      </c>
      <c r="MZ340" s="2" t="s">
        <v>202</v>
      </c>
      <c r="NA340" s="2" t="s">
        <v>214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212</v>
      </c>
      <c r="NJ340" s="2" t="s">
        <v>235</v>
      </c>
      <c r="NK340" s="2" t="s">
        <v>1529</v>
      </c>
      <c r="NL340" s="2" t="s">
        <v>2863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202</v>
      </c>
      <c r="NV340" s="2" t="s">
        <v>202</v>
      </c>
      <c r="NW340" s="2" t="s">
        <v>202</v>
      </c>
      <c r="NX340" s="2" t="s">
        <v>202</v>
      </c>
      <c r="NY340" s="2" t="s">
        <v>202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253</v>
      </c>
      <c r="OH340" s="2" t="s">
        <v>235</v>
      </c>
      <c r="OI340" s="2" t="s">
        <v>202</v>
      </c>
      <c r="OJ340" s="2" t="s">
        <v>202</v>
      </c>
      <c r="OK340" s="2" t="s">
        <v>214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253</v>
      </c>
      <c r="OT340" s="2" t="s">
        <v>235</v>
      </c>
      <c r="OU340" s="2" t="s">
        <v>202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202</v>
      </c>
      <c r="PF340" s="2" t="s">
        <v>202</v>
      </c>
      <c r="PG340" s="2" t="s">
        <v>202</v>
      </c>
      <c r="PH340" s="2" t="s">
        <v>202</v>
      </c>
      <c r="PI340" s="2" t="s">
        <v>202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212</v>
      </c>
      <c r="PR340" s="2" t="s">
        <v>235</v>
      </c>
      <c r="PS340" s="2" t="s">
        <v>1360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231</v>
      </c>
      <c r="QP340" s="2" t="s">
        <v>235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</row>
    <row r="341">
      <c r="A341" s="2" t="s">
        <v>3222</v>
      </c>
      <c r="B341" s="2" t="s">
        <v>191</v>
      </c>
      <c r="C341" s="2" t="s">
        <v>2795</v>
      </c>
      <c r="D341" s="2" t="s">
        <v>2308</v>
      </c>
      <c r="E341" s="2" t="s">
        <v>2481</v>
      </c>
      <c r="F341" s="2" t="s">
        <v>3223</v>
      </c>
      <c r="G341" s="2" t="s">
        <v>3223</v>
      </c>
      <c r="H341" s="2" t="s">
        <v>3223</v>
      </c>
      <c r="I341" s="2" t="s">
        <v>3067</v>
      </c>
      <c r="J341" s="2" t="s">
        <v>197</v>
      </c>
      <c r="K341" s="2" t="s">
        <v>2489</v>
      </c>
      <c r="L341" s="3">
        <v>52.08</v>
      </c>
      <c r="M341" s="3">
        <v>54.68</v>
      </c>
      <c r="N341" s="3">
        <v>109.99</v>
      </c>
      <c r="O341" s="2" t="s">
        <v>1109</v>
      </c>
      <c r="P341" s="2" t="s">
        <v>394</v>
      </c>
      <c r="Q341" s="2" t="s">
        <v>201</v>
      </c>
      <c r="R341" s="2" t="s">
        <v>202</v>
      </c>
      <c r="S341" s="2" t="s">
        <v>3224</v>
      </c>
      <c r="T341" s="2" t="s">
        <v>204</v>
      </c>
      <c r="U341" s="2" t="s">
        <v>205</v>
      </c>
      <c r="V341" s="2" t="s">
        <v>3225</v>
      </c>
      <c r="W341" s="2" t="s">
        <v>2838</v>
      </c>
      <c r="X341" s="2" t="s">
        <v>703</v>
      </c>
      <c r="Y341" s="2" t="s">
        <v>2945</v>
      </c>
      <c r="Z341" s="4"/>
      <c r="AA341" s="4">
        <f>=ROUNDDOWN({0},0)</f>
      </c>
      <c r="AB341" s="5"/>
      <c r="AC341" s="2" t="s">
        <v>202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/>
      <c r="AQ341" s="8"/>
      <c r="AR341" s="4">
        <v>1</v>
      </c>
      <c r="AS341" s="8">
        <v>57.42</v>
      </c>
      <c r="AT341" s="7">
        <v>-1</v>
      </c>
      <c r="AU341" s="7">
        <v>-1</v>
      </c>
      <c r="AV341" s="4"/>
      <c r="AW341" s="8"/>
      <c r="AX341" s="4">
        <v>1</v>
      </c>
      <c r="AY341" s="8">
        <v>57.42</v>
      </c>
      <c r="AZ341" s="7">
        <v>-1</v>
      </c>
      <c r="BA341" s="7">
        <v>-1</v>
      </c>
      <c r="BB341" s="7"/>
      <c r="BC341" s="4"/>
      <c r="BD341" s="8"/>
      <c r="BE341" s="4">
        <v>1</v>
      </c>
      <c r="BF341" s="8">
        <v>57.42</v>
      </c>
      <c r="BG341" s="7">
        <v>-1</v>
      </c>
      <c r="BH341" s="7">
        <v>-1</v>
      </c>
      <c r="BI341" s="7"/>
      <c r="BJ341" s="4"/>
      <c r="BK341" s="8"/>
      <c r="BL341" s="2" t="s">
        <v>23</v>
      </c>
      <c r="BM341" s="7"/>
      <c r="BN341" s="7"/>
      <c r="BO341" s="4"/>
      <c r="BP341" s="8"/>
      <c r="BQ341" s="4"/>
      <c r="BR341" s="8"/>
      <c r="BS341" s="7"/>
      <c r="BT341" s="7"/>
      <c r="BU341" s="2" t="s">
        <v>212</v>
      </c>
      <c r="BV341" s="2" t="s">
        <v>235</v>
      </c>
      <c r="BW341" s="2" t="s">
        <v>202</v>
      </c>
      <c r="BX341" s="2" t="s">
        <v>744</v>
      </c>
      <c r="BY341" s="2" t="s">
        <v>214</v>
      </c>
      <c r="BZ341" s="2" t="s">
        <v>202</v>
      </c>
      <c r="CA341" s="4"/>
      <c r="CB341" s="8"/>
      <c r="CC341" s="4"/>
      <c r="CD341" s="8"/>
      <c r="CE341" s="7"/>
      <c r="CF341" s="7"/>
      <c r="CG341" s="2" t="s">
        <v>212</v>
      </c>
      <c r="CH341" s="2" t="s">
        <v>235</v>
      </c>
      <c r="CI341" s="2" t="s">
        <v>2468</v>
      </c>
      <c r="CJ341" s="2" t="s">
        <v>1134</v>
      </c>
      <c r="CK341" s="2" t="s">
        <v>509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235</v>
      </c>
      <c r="CU341" s="2" t="s">
        <v>1297</v>
      </c>
      <c r="CV341" s="2" t="s">
        <v>2407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235</v>
      </c>
      <c r="DG341" s="2" t="s">
        <v>2217</v>
      </c>
      <c r="DH341" s="2" t="s">
        <v>945</v>
      </c>
      <c r="DI341" s="2" t="s">
        <v>509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235</v>
      </c>
      <c r="DS341" s="2" t="s">
        <v>1297</v>
      </c>
      <c r="DT341" s="2" t="s">
        <v>338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235</v>
      </c>
      <c r="EE341" s="2" t="s">
        <v>889</v>
      </c>
      <c r="EF341" s="2" t="s">
        <v>2468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235</v>
      </c>
      <c r="EQ341" s="2" t="s">
        <v>1297</v>
      </c>
      <c r="ER341" s="2" t="s">
        <v>1990</v>
      </c>
      <c r="ES341" s="2" t="s">
        <v>214</v>
      </c>
      <c r="ET341" s="2" t="s">
        <v>202</v>
      </c>
      <c r="EU341" s="4"/>
      <c r="EV341" s="8"/>
      <c r="EW341" s="4">
        <v>1</v>
      </c>
      <c r="EX341" s="8">
        <v>57.42</v>
      </c>
      <c r="EY341" s="7">
        <v>-1</v>
      </c>
      <c r="EZ341" s="7">
        <v>-1</v>
      </c>
      <c r="FA341" s="2" t="s">
        <v>212</v>
      </c>
      <c r="FB341" s="2" t="s">
        <v>235</v>
      </c>
      <c r="FC341" s="2" t="s">
        <v>2467</v>
      </c>
      <c r="FD341" s="2" t="s">
        <v>846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253</v>
      </c>
      <c r="FN341" s="2" t="s">
        <v>235</v>
      </c>
      <c r="FO341" s="2" t="s">
        <v>202</v>
      </c>
      <c r="FP341" s="2" t="s">
        <v>202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253</v>
      </c>
      <c r="FZ341" s="2" t="s">
        <v>235</v>
      </c>
      <c r="GA341" s="2" t="s">
        <v>202</v>
      </c>
      <c r="GB341" s="2" t="s">
        <v>202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253</v>
      </c>
      <c r="GL341" s="2" t="s">
        <v>235</v>
      </c>
      <c r="GM341" s="2" t="s">
        <v>202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253</v>
      </c>
      <c r="GX341" s="2" t="s">
        <v>235</v>
      </c>
      <c r="GY341" s="2" t="s">
        <v>202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235</v>
      </c>
      <c r="HK341" s="2" t="s">
        <v>1297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242</v>
      </c>
      <c r="HV341" s="2" t="s">
        <v>235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253</v>
      </c>
      <c r="IH341" s="2" t="s">
        <v>235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253</v>
      </c>
      <c r="IT341" s="2" t="s">
        <v>235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253</v>
      </c>
      <c r="JF341" s="2" t="s">
        <v>235</v>
      </c>
      <c r="JG341" s="2" t="s">
        <v>202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231</v>
      </c>
      <c r="JR341" s="2" t="s">
        <v>235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202</v>
      </c>
      <c r="KD341" s="2" t="s">
        <v>202</v>
      </c>
      <c r="KE341" s="2" t="s">
        <v>202</v>
      </c>
      <c r="KF341" s="2" t="s">
        <v>202</v>
      </c>
      <c r="KG341" s="2" t="s">
        <v>202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235</v>
      </c>
      <c r="KQ341" s="2" t="s">
        <v>541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253</v>
      </c>
      <c r="LB341" s="2" t="s">
        <v>235</v>
      </c>
      <c r="LC341" s="2" t="s">
        <v>202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253</v>
      </c>
      <c r="LN341" s="2" t="s">
        <v>235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231</v>
      </c>
      <c r="LZ341" s="2" t="s">
        <v>235</v>
      </c>
      <c r="MA341" s="2" t="s">
        <v>202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253</v>
      </c>
      <c r="ML341" s="2" t="s">
        <v>235</v>
      </c>
      <c r="MM341" s="2" t="s">
        <v>202</v>
      </c>
      <c r="MN341" s="2" t="s">
        <v>202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242</v>
      </c>
      <c r="MX341" s="2" t="s">
        <v>235</v>
      </c>
      <c r="MY341" s="2" t="s">
        <v>202</v>
      </c>
      <c r="MZ341" s="2" t="s">
        <v>202</v>
      </c>
      <c r="NA341" s="2" t="s">
        <v>214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212</v>
      </c>
      <c r="NJ341" s="2" t="s">
        <v>235</v>
      </c>
      <c r="NK341" s="2" t="s">
        <v>1297</v>
      </c>
      <c r="NL341" s="2" t="s">
        <v>1245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242</v>
      </c>
      <c r="NV341" s="2" t="s">
        <v>235</v>
      </c>
      <c r="NW341" s="2" t="s">
        <v>202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253</v>
      </c>
      <c r="OH341" s="2" t="s">
        <v>235</v>
      </c>
      <c r="OI341" s="2" t="s">
        <v>202</v>
      </c>
      <c r="OJ341" s="2" t="s">
        <v>202</v>
      </c>
      <c r="OK341" s="2" t="s">
        <v>214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202</v>
      </c>
      <c r="OU341" s="2" t="s">
        <v>202</v>
      </c>
      <c r="OV341" s="2" t="s">
        <v>202</v>
      </c>
      <c r="OW341" s="2" t="s">
        <v>202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242</v>
      </c>
      <c r="PF341" s="2" t="s">
        <v>235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253</v>
      </c>
      <c r="PR341" s="2" t="s">
        <v>235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253</v>
      </c>
      <c r="QP341" s="2" t="s">
        <v>235</v>
      </c>
      <c r="QQ341" s="2" t="s">
        <v>202</v>
      </c>
      <c r="QR341" s="2" t="s">
        <v>202</v>
      </c>
      <c r="QS341" s="2" t="s">
        <v>214</v>
      </c>
      <c r="QT341" s="2" t="s">
        <v>202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</row>
    <row r="342">
      <c r="A342" s="2" t="s">
        <v>3226</v>
      </c>
      <c r="B342" s="2" t="s">
        <v>191</v>
      </c>
      <c r="C342" s="2" t="s">
        <v>2795</v>
      </c>
      <c r="D342" s="2" t="s">
        <v>2308</v>
      </c>
      <c r="E342" s="2" t="s">
        <v>3227</v>
      </c>
      <c r="F342" s="2" t="s">
        <v>3066</v>
      </c>
      <c r="G342" s="2" t="s">
        <v>3066</v>
      </c>
      <c r="H342" s="2" t="s">
        <v>202</v>
      </c>
      <c r="I342" s="2" t="s">
        <v>3228</v>
      </c>
      <c r="J342" s="2" t="s">
        <v>3229</v>
      </c>
      <c r="K342" s="2" t="s">
        <v>2912</v>
      </c>
      <c r="L342" s="3">
        <v>59.99</v>
      </c>
      <c r="M342" s="3">
        <v>62.99</v>
      </c>
      <c r="N342" s="3">
        <v>119.99</v>
      </c>
      <c r="O342" s="2" t="s">
        <v>199</v>
      </c>
      <c r="P342" s="2" t="s">
        <v>490</v>
      </c>
      <c r="Q342" s="2" t="s">
        <v>201</v>
      </c>
      <c r="R342" s="2" t="s">
        <v>202</v>
      </c>
      <c r="S342" s="2" t="s">
        <v>3068</v>
      </c>
      <c r="T342" s="2" t="s">
        <v>202</v>
      </c>
      <c r="U342" s="2" t="s">
        <v>202</v>
      </c>
      <c r="V342" s="2" t="s">
        <v>1579</v>
      </c>
      <c r="W342" s="2" t="s">
        <v>2838</v>
      </c>
      <c r="X342" s="2" t="s">
        <v>1618</v>
      </c>
      <c r="Y342" s="2" t="s">
        <v>3230</v>
      </c>
      <c r="Z342" s="4">
        <v>60</v>
      </c>
      <c r="AA342" s="4">
        <f>=ROUNDDOWN(12,0)</f>
      </c>
      <c r="AB342" s="5">
        <v>5</v>
      </c>
      <c r="AC342" s="2" t="s">
        <v>3002</v>
      </c>
      <c r="AD342" s="4">
        <v>70</v>
      </c>
      <c r="AE342" s="4">
        <v>180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5</v>
      </c>
      <c r="AQ342" s="8">
        <v>328.99</v>
      </c>
      <c r="AR342" s="4"/>
      <c r="AS342" s="8"/>
      <c r="AT342" s="7"/>
      <c r="AU342" s="7"/>
      <c r="AV342" s="4">
        <v>5</v>
      </c>
      <c r="AW342" s="8">
        <v>328.99</v>
      </c>
      <c r="AX342" s="4"/>
      <c r="AY342" s="8"/>
      <c r="AZ342" s="7"/>
      <c r="BA342" s="7"/>
      <c r="BB342" s="7">
        <v>1</v>
      </c>
      <c r="BC342" s="4">
        <v>5</v>
      </c>
      <c r="BD342" s="8">
        <v>328.99</v>
      </c>
      <c r="BE342" s="4"/>
      <c r="BF342" s="8"/>
      <c r="BG342" s="7"/>
      <c r="BH342" s="7"/>
      <c r="BI342" s="7">
        <v>1</v>
      </c>
      <c r="BJ342" s="4">
        <v>5</v>
      </c>
      <c r="BK342" s="8">
        <v>328.99</v>
      </c>
      <c r="BL342" s="2" t="s">
        <v>1745</v>
      </c>
      <c r="BM342" s="7">
        <v>1</v>
      </c>
      <c r="BN342" s="7">
        <v>1</v>
      </c>
      <c r="BO342" s="4">
        <v>3</v>
      </c>
      <c r="BP342" s="8">
        <v>203.97</v>
      </c>
      <c r="BQ342" s="4"/>
      <c r="BR342" s="8"/>
      <c r="BS342" s="7"/>
      <c r="BT342" s="7"/>
      <c r="BU342" s="2" t="s">
        <v>212</v>
      </c>
      <c r="BV342" s="2" t="s">
        <v>199</v>
      </c>
      <c r="BW342" s="2" t="s">
        <v>202</v>
      </c>
      <c r="BX342" s="2" t="s">
        <v>3231</v>
      </c>
      <c r="BY342" s="2" t="s">
        <v>214</v>
      </c>
      <c r="BZ342" s="2" t="s">
        <v>202</v>
      </c>
      <c r="CA342" s="4"/>
      <c r="CB342" s="8"/>
      <c r="CC342" s="4"/>
      <c r="CD342" s="8"/>
      <c r="CE342" s="7"/>
      <c r="CF342" s="7"/>
      <c r="CG342" s="2" t="s">
        <v>212</v>
      </c>
      <c r="CH342" s="2" t="s">
        <v>199</v>
      </c>
      <c r="CI342" s="2" t="s">
        <v>2840</v>
      </c>
      <c r="CJ342" s="2" t="s">
        <v>2846</v>
      </c>
      <c r="CK342" s="2" t="s">
        <v>509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212</v>
      </c>
      <c r="CT342" s="2" t="s">
        <v>199</v>
      </c>
      <c r="CU342" s="2" t="s">
        <v>216</v>
      </c>
      <c r="CV342" s="2" t="s">
        <v>1088</v>
      </c>
      <c r="CW342" s="2" t="s">
        <v>214</v>
      </c>
      <c r="CX342" s="2" t="s">
        <v>202</v>
      </c>
      <c r="CY342" s="4">
        <v>2</v>
      </c>
      <c r="CZ342" s="8">
        <v>125.02</v>
      </c>
      <c r="DA342" s="4"/>
      <c r="DB342" s="8"/>
      <c r="DC342" s="7"/>
      <c r="DD342" s="7"/>
      <c r="DE342" s="2" t="s">
        <v>212</v>
      </c>
      <c r="DF342" s="2" t="s">
        <v>199</v>
      </c>
      <c r="DG342" s="2" t="s">
        <v>2284</v>
      </c>
      <c r="DH342" s="2" t="s">
        <v>2301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2716</v>
      </c>
      <c r="DT342" s="2" t="s">
        <v>3232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1685</v>
      </c>
      <c r="EF342" s="2" t="s">
        <v>1034</v>
      </c>
      <c r="EG342" s="2" t="s">
        <v>214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212</v>
      </c>
      <c r="EP342" s="2" t="s">
        <v>199</v>
      </c>
      <c r="EQ342" s="2" t="s">
        <v>3166</v>
      </c>
      <c r="ER342" s="2" t="s">
        <v>1575</v>
      </c>
      <c r="ES342" s="2" t="s">
        <v>214</v>
      </c>
      <c r="ET342" s="2" t="s">
        <v>202</v>
      </c>
      <c r="EU342" s="4"/>
      <c r="EV342" s="8"/>
      <c r="EW342" s="4"/>
      <c r="EX342" s="8"/>
      <c r="EY342" s="7"/>
      <c r="EZ342" s="7"/>
      <c r="FA342" s="2" t="s">
        <v>212</v>
      </c>
      <c r="FB342" s="2" t="s">
        <v>199</v>
      </c>
      <c r="FC342" s="2" t="s">
        <v>578</v>
      </c>
      <c r="FD342" s="2" t="s">
        <v>1654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296</v>
      </c>
      <c r="FP342" s="2" t="s">
        <v>609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253</v>
      </c>
      <c r="FZ342" s="2" t="s">
        <v>199</v>
      </c>
      <c r="GA342" s="2" t="s">
        <v>202</v>
      </c>
      <c r="GB342" s="2" t="s">
        <v>202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2976</v>
      </c>
      <c r="GN342" s="2" t="s">
        <v>202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253</v>
      </c>
      <c r="GX342" s="2" t="s">
        <v>199</v>
      </c>
      <c r="GY342" s="2" t="s">
        <v>202</v>
      </c>
      <c r="GZ342" s="2" t="s">
        <v>202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212</v>
      </c>
      <c r="HJ342" s="2" t="s">
        <v>199</v>
      </c>
      <c r="HK342" s="2" t="s">
        <v>2270</v>
      </c>
      <c r="HL342" s="2" t="s">
        <v>1654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242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238</v>
      </c>
      <c r="IJ342" s="2" t="s">
        <v>2421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212</v>
      </c>
      <c r="IT342" s="2" t="s">
        <v>199</v>
      </c>
      <c r="IU342" s="2" t="s">
        <v>352</v>
      </c>
      <c r="IV342" s="2" t="s">
        <v>3233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253</v>
      </c>
      <c r="JF342" s="2" t="s">
        <v>199</v>
      </c>
      <c r="JG342" s="2" t="s">
        <v>202</v>
      </c>
      <c r="JH342" s="2" t="s">
        <v>202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231</v>
      </c>
      <c r="JR342" s="2" t="s">
        <v>199</v>
      </c>
      <c r="JS342" s="2" t="s">
        <v>202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202</v>
      </c>
      <c r="KD342" s="2" t="s">
        <v>202</v>
      </c>
      <c r="KE342" s="2" t="s">
        <v>202</v>
      </c>
      <c r="KF342" s="2" t="s">
        <v>202</v>
      </c>
      <c r="KG342" s="2" t="s">
        <v>202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235</v>
      </c>
      <c r="KQ342" s="2" t="s">
        <v>541</v>
      </c>
      <c r="KR342" s="2" t="s">
        <v>1174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235</v>
      </c>
      <c r="LC342" s="2" t="s">
        <v>1731</v>
      </c>
      <c r="LD342" s="2" t="s">
        <v>819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404</v>
      </c>
      <c r="LN342" s="2" t="s">
        <v>235</v>
      </c>
      <c r="LO342" s="2" t="s">
        <v>1017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231</v>
      </c>
      <c r="LZ342" s="2" t="s">
        <v>199</v>
      </c>
      <c r="MA342" s="2" t="s">
        <v>202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231</v>
      </c>
      <c r="ML342" s="2" t="s">
        <v>199</v>
      </c>
      <c r="MM342" s="2" t="s">
        <v>202</v>
      </c>
      <c r="MN342" s="2" t="s">
        <v>202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242</v>
      </c>
      <c r="MX342" s="2" t="s">
        <v>199</v>
      </c>
      <c r="MY342" s="2" t="s">
        <v>202</v>
      </c>
      <c r="MZ342" s="2" t="s">
        <v>202</v>
      </c>
      <c r="NA342" s="2" t="s">
        <v>214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212</v>
      </c>
      <c r="NJ342" s="2" t="s">
        <v>250</v>
      </c>
      <c r="NK342" s="2" t="s">
        <v>2290</v>
      </c>
      <c r="NL342" s="2" t="s">
        <v>3234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202</v>
      </c>
      <c r="NV342" s="2" t="s">
        <v>202</v>
      </c>
      <c r="NW342" s="2" t="s">
        <v>202</v>
      </c>
      <c r="NX342" s="2" t="s">
        <v>202</v>
      </c>
      <c r="NY342" s="2" t="s">
        <v>202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253</v>
      </c>
      <c r="OH342" s="2" t="s">
        <v>199</v>
      </c>
      <c r="OI342" s="2" t="s">
        <v>202</v>
      </c>
      <c r="OJ342" s="2" t="s">
        <v>202</v>
      </c>
      <c r="OK342" s="2" t="s">
        <v>214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199</v>
      </c>
      <c r="OU342" s="2" t="s">
        <v>2824</v>
      </c>
      <c r="OV342" s="2" t="s">
        <v>202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202</v>
      </c>
      <c r="PF342" s="2" t="s">
        <v>202</v>
      </c>
      <c r="PG342" s="2" t="s">
        <v>202</v>
      </c>
      <c r="PH342" s="2" t="s">
        <v>202</v>
      </c>
      <c r="PI342" s="2" t="s">
        <v>202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235</v>
      </c>
      <c r="PS342" s="2" t="s">
        <v>1360</v>
      </c>
      <c r="PT342" s="2" t="s">
        <v>3235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231</v>
      </c>
      <c r="QP342" s="2" t="s">
        <v>235</v>
      </c>
      <c r="QQ342" s="2" t="s">
        <v>202</v>
      </c>
      <c r="QR342" s="2" t="s">
        <v>202</v>
      </c>
      <c r="QS342" s="2" t="s">
        <v>214</v>
      </c>
      <c r="QT342" s="2" t="s">
        <v>202</v>
      </c>
      <c r="QU342" s="4">
        <v>60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>
        <v>70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>
        <v>50</v>
      </c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>
        <v>60</v>
      </c>
      <c r="TL342" s="4"/>
      <c r="TM342" s="4"/>
    </row>
    <row r="343">
      <c r="A343" s="2" t="s">
        <v>3236</v>
      </c>
      <c r="B343" s="2" t="s">
        <v>191</v>
      </c>
      <c r="C343" s="2" t="s">
        <v>2795</v>
      </c>
      <c r="D343" s="2" t="s">
        <v>2308</v>
      </c>
      <c r="E343" s="2" t="s">
        <v>3227</v>
      </c>
      <c r="F343" s="2" t="s">
        <v>3089</v>
      </c>
      <c r="G343" s="2" t="s">
        <v>3089</v>
      </c>
      <c r="H343" s="2" t="s">
        <v>202</v>
      </c>
      <c r="I343" s="2" t="s">
        <v>3228</v>
      </c>
      <c r="J343" s="2" t="s">
        <v>3229</v>
      </c>
      <c r="K343" s="2" t="s">
        <v>2489</v>
      </c>
      <c r="L343" s="3">
        <v>59.99</v>
      </c>
      <c r="M343" s="3">
        <v>62.99</v>
      </c>
      <c r="N343" s="3">
        <v>129.99</v>
      </c>
      <c r="O343" s="2" t="s">
        <v>199</v>
      </c>
      <c r="P343" s="2" t="s">
        <v>490</v>
      </c>
      <c r="Q343" s="2" t="s">
        <v>201</v>
      </c>
      <c r="R343" s="2" t="s">
        <v>202</v>
      </c>
      <c r="S343" s="2" t="s">
        <v>3068</v>
      </c>
      <c r="T343" s="2" t="s">
        <v>202</v>
      </c>
      <c r="U343" s="2" t="s">
        <v>202</v>
      </c>
      <c r="V343" s="2" t="s">
        <v>1579</v>
      </c>
      <c r="W343" s="2" t="s">
        <v>2838</v>
      </c>
      <c r="X343" s="2" t="s">
        <v>1618</v>
      </c>
      <c r="Y343" s="2" t="s">
        <v>3230</v>
      </c>
      <c r="Z343" s="4"/>
      <c r="AA343" s="4">
        <f>=ROUNDDOWN({0},0)</f>
      </c>
      <c r="AB343" s="5">
        <v>7</v>
      </c>
      <c r="AC343" s="2" t="s">
        <v>3002</v>
      </c>
      <c r="AD343" s="4">
        <v>160</v>
      </c>
      <c r="AE343" s="4">
        <v>370</v>
      </c>
      <c r="AF343" s="6">
        <v>69</v>
      </c>
      <c r="AG343" s="6"/>
      <c r="AH343" s="7">
        <v>0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/>
      <c r="AQ343" s="8"/>
      <c r="AR343" s="4">
        <v>4</v>
      </c>
      <c r="AS343" s="8">
        <v>259.86</v>
      </c>
      <c r="AT343" s="7">
        <v>-1</v>
      </c>
      <c r="AU343" s="7">
        <v>-1</v>
      </c>
      <c r="AV343" s="4"/>
      <c r="AW343" s="8"/>
      <c r="AX343" s="4">
        <v>4</v>
      </c>
      <c r="AY343" s="8">
        <v>259.86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259.86</v>
      </c>
      <c r="BG343" s="7">
        <v>-1</v>
      </c>
      <c r="BH343" s="7">
        <v>-1</v>
      </c>
      <c r="BI343" s="7"/>
      <c r="BJ343" s="4"/>
      <c r="BK343" s="8"/>
      <c r="BL343" s="2" t="s">
        <v>2442</v>
      </c>
      <c r="BM343" s="7"/>
      <c r="BN343" s="7"/>
      <c r="BO343" s="4"/>
      <c r="BP343" s="8"/>
      <c r="BQ343" s="4">
        <v>1</v>
      </c>
      <c r="BR343" s="8">
        <v>68.94</v>
      </c>
      <c r="BS343" s="7">
        <v>-1</v>
      </c>
      <c r="BT343" s="7">
        <v>-1</v>
      </c>
      <c r="BU343" s="2" t="s">
        <v>212</v>
      </c>
      <c r="BV343" s="2" t="s">
        <v>199</v>
      </c>
      <c r="BW343" s="2" t="s">
        <v>202</v>
      </c>
      <c r="BX343" s="2" t="s">
        <v>1965</v>
      </c>
      <c r="BY343" s="2" t="s">
        <v>214</v>
      </c>
      <c r="BZ343" s="2" t="s">
        <v>202</v>
      </c>
      <c r="CA343" s="4"/>
      <c r="CB343" s="8"/>
      <c r="CC343" s="4">
        <v>2</v>
      </c>
      <c r="CD343" s="8">
        <v>124.78</v>
      </c>
      <c r="CE343" s="7">
        <v>-1</v>
      </c>
      <c r="CF343" s="7">
        <v>-1</v>
      </c>
      <c r="CG343" s="2" t="s">
        <v>212</v>
      </c>
      <c r="CH343" s="2" t="s">
        <v>250</v>
      </c>
      <c r="CI343" s="2" t="s">
        <v>2840</v>
      </c>
      <c r="CJ343" s="2" t="s">
        <v>2823</v>
      </c>
      <c r="CK343" s="2" t="s">
        <v>509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1088</v>
      </c>
      <c r="CV343" s="2" t="s">
        <v>882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2284</v>
      </c>
      <c r="DH343" s="2" t="s">
        <v>2543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2716</v>
      </c>
      <c r="DT343" s="2" t="s">
        <v>2567</v>
      </c>
      <c r="DU343" s="2" t="s">
        <v>214</v>
      </c>
      <c r="DV343" s="2" t="s">
        <v>202</v>
      </c>
      <c r="DW343" s="4"/>
      <c r="DX343" s="8"/>
      <c r="DY343" s="4"/>
      <c r="DZ343" s="8"/>
      <c r="EA343" s="7"/>
      <c r="EB343" s="7"/>
      <c r="EC343" s="2" t="s">
        <v>212</v>
      </c>
      <c r="ED343" s="2" t="s">
        <v>199</v>
      </c>
      <c r="EE343" s="2" t="s">
        <v>1685</v>
      </c>
      <c r="EF343" s="2" t="s">
        <v>3237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3166</v>
      </c>
      <c r="ER343" s="2" t="s">
        <v>2822</v>
      </c>
      <c r="ES343" s="2" t="s">
        <v>214</v>
      </c>
      <c r="ET343" s="2" t="s">
        <v>202</v>
      </c>
      <c r="EU343" s="4"/>
      <c r="EV343" s="8"/>
      <c r="EW343" s="4">
        <v>1</v>
      </c>
      <c r="EX343" s="8">
        <v>66.14</v>
      </c>
      <c r="EY343" s="7">
        <v>-1</v>
      </c>
      <c r="EZ343" s="7">
        <v>-1</v>
      </c>
      <c r="FA343" s="2" t="s">
        <v>212</v>
      </c>
      <c r="FB343" s="2" t="s">
        <v>199</v>
      </c>
      <c r="FC343" s="2" t="s">
        <v>578</v>
      </c>
      <c r="FD343" s="2" t="s">
        <v>1654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296</v>
      </c>
      <c r="FP343" s="2" t="s">
        <v>2320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253</v>
      </c>
      <c r="FZ343" s="2" t="s">
        <v>199</v>
      </c>
      <c r="GA343" s="2" t="s">
        <v>202</v>
      </c>
      <c r="GB343" s="2" t="s">
        <v>202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231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253</v>
      </c>
      <c r="GX343" s="2" t="s">
        <v>199</v>
      </c>
      <c r="GY343" s="2" t="s">
        <v>202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212</v>
      </c>
      <c r="HJ343" s="2" t="s">
        <v>199</v>
      </c>
      <c r="HK343" s="2" t="s">
        <v>2270</v>
      </c>
      <c r="HL343" s="2" t="s">
        <v>2301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242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238</v>
      </c>
      <c r="IJ343" s="2" t="s">
        <v>2396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2564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253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231</v>
      </c>
      <c r="JR343" s="2" t="s">
        <v>199</v>
      </c>
      <c r="JS343" s="2" t="s">
        <v>202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202</v>
      </c>
      <c r="KD343" s="2" t="s">
        <v>202</v>
      </c>
      <c r="KE343" s="2" t="s">
        <v>202</v>
      </c>
      <c r="KF343" s="2" t="s">
        <v>202</v>
      </c>
      <c r="KG343" s="2" t="s">
        <v>202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235</v>
      </c>
      <c r="KQ343" s="2" t="s">
        <v>541</v>
      </c>
      <c r="KR343" s="2" t="s">
        <v>1790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235</v>
      </c>
      <c r="LC343" s="2" t="s">
        <v>1731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404</v>
      </c>
      <c r="LN343" s="2" t="s">
        <v>235</v>
      </c>
      <c r="LO343" s="2" t="s">
        <v>1017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231</v>
      </c>
      <c r="LZ343" s="2" t="s">
        <v>199</v>
      </c>
      <c r="MA343" s="2" t="s">
        <v>202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231</v>
      </c>
      <c r="ML343" s="2" t="s">
        <v>199</v>
      </c>
      <c r="MM343" s="2" t="s">
        <v>202</v>
      </c>
      <c r="MN343" s="2" t="s">
        <v>202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242</v>
      </c>
      <c r="MX343" s="2" t="s">
        <v>199</v>
      </c>
      <c r="MY343" s="2" t="s">
        <v>202</v>
      </c>
      <c r="MZ343" s="2" t="s">
        <v>202</v>
      </c>
      <c r="NA343" s="2" t="s">
        <v>214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212</v>
      </c>
      <c r="NJ343" s="2" t="s">
        <v>250</v>
      </c>
      <c r="NK343" s="2" t="s">
        <v>2290</v>
      </c>
      <c r="NL343" s="2" t="s">
        <v>2154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202</v>
      </c>
      <c r="NV343" s="2" t="s">
        <v>202</v>
      </c>
      <c r="NW343" s="2" t="s">
        <v>202</v>
      </c>
      <c r="NX343" s="2" t="s">
        <v>202</v>
      </c>
      <c r="NY343" s="2" t="s">
        <v>202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253</v>
      </c>
      <c r="OH343" s="2" t="s">
        <v>199</v>
      </c>
      <c r="OI343" s="2" t="s">
        <v>202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199</v>
      </c>
      <c r="OU343" s="2" t="s">
        <v>2824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202</v>
      </c>
      <c r="PF343" s="2" t="s">
        <v>202</v>
      </c>
      <c r="PG343" s="2" t="s">
        <v>202</v>
      </c>
      <c r="PH343" s="2" t="s">
        <v>202</v>
      </c>
      <c r="PI343" s="2" t="s">
        <v>202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235</v>
      </c>
      <c r="PS343" s="2" t="s">
        <v>1360</v>
      </c>
      <c r="PT343" s="2" t="s">
        <v>321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231</v>
      </c>
      <c r="QP343" s="2" t="s">
        <v>235</v>
      </c>
      <c r="QQ343" s="2" t="s">
        <v>202</v>
      </c>
      <c r="QR343" s="2" t="s">
        <v>202</v>
      </c>
      <c r="QS343" s="2" t="s">
        <v>214</v>
      </c>
      <c r="QT343" s="2" t="s">
        <v>202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>
        <v>160</v>
      </c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>
        <v>80</v>
      </c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>
        <v>80</v>
      </c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>
        <v>50</v>
      </c>
      <c r="TI343" s="4"/>
      <c r="TJ343" s="4"/>
      <c r="TK343" s="4"/>
      <c r="TL343" s="4"/>
      <c r="TM343" s="4"/>
    </row>
    <row r="344">
      <c r="A344" s="2" t="s">
        <v>3238</v>
      </c>
      <c r="B344" s="2" t="s">
        <v>191</v>
      </c>
      <c r="C344" s="2" t="s">
        <v>2795</v>
      </c>
      <c r="D344" s="2" t="s">
        <v>2308</v>
      </c>
      <c r="E344" s="2" t="s">
        <v>2451</v>
      </c>
      <c r="F344" s="2" t="s">
        <v>3239</v>
      </c>
      <c r="G344" s="2" t="s">
        <v>3239</v>
      </c>
      <c r="H344" s="2" t="s">
        <v>3239</v>
      </c>
      <c r="I344" s="2" t="s">
        <v>3240</v>
      </c>
      <c r="J344" s="2" t="s">
        <v>197</v>
      </c>
      <c r="K344" s="2" t="s">
        <v>3241</v>
      </c>
      <c r="L344" s="3">
        <v>42</v>
      </c>
      <c r="M344" s="3">
        <v>44.1</v>
      </c>
      <c r="N344" s="3">
        <v>89.99</v>
      </c>
      <c r="O344" s="2" t="s">
        <v>199</v>
      </c>
      <c r="P344" s="2" t="s">
        <v>394</v>
      </c>
      <c r="Q344" s="2" t="s">
        <v>201</v>
      </c>
      <c r="R344" s="2" t="s">
        <v>202</v>
      </c>
      <c r="S344" s="2" t="s">
        <v>3242</v>
      </c>
      <c r="T344" s="2" t="s">
        <v>2896</v>
      </c>
      <c r="U344" s="2" t="s">
        <v>205</v>
      </c>
      <c r="V344" s="2" t="s">
        <v>1579</v>
      </c>
      <c r="W344" s="2" t="s">
        <v>2838</v>
      </c>
      <c r="X344" s="2" t="s">
        <v>2897</v>
      </c>
      <c r="Y344" s="2" t="s">
        <v>3243</v>
      </c>
      <c r="Z344" s="4">
        <v>80</v>
      </c>
      <c r="AA344" s="4">
        <f>=ROUNDDOWN(26.6666666666667,0)</f>
      </c>
      <c r="AB344" s="5">
        <v>3</v>
      </c>
      <c r="AC344" s="2" t="s">
        <v>202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6</v>
      </c>
      <c r="AQ344" s="8">
        <v>171.48</v>
      </c>
      <c r="AR344" s="4">
        <v>1</v>
      </c>
      <c r="AS344" s="8">
        <v>44.1</v>
      </c>
      <c r="AT344" s="7">
        <v>5</v>
      </c>
      <c r="AU344" s="7">
        <v>2.8884</v>
      </c>
      <c r="AV344" s="4">
        <v>7</v>
      </c>
      <c r="AW344" s="8">
        <v>199.71</v>
      </c>
      <c r="AX344" s="4">
        <v>5</v>
      </c>
      <c r="AY344" s="8">
        <v>259.33</v>
      </c>
      <c r="AZ344" s="7">
        <v>0.4</v>
      </c>
      <c r="BA344" s="7">
        <v>-0.2299</v>
      </c>
      <c r="BB344" s="7">
        <v>0.8586</v>
      </c>
      <c r="BC344" s="4">
        <v>7</v>
      </c>
      <c r="BD344" s="8">
        <v>199.71</v>
      </c>
      <c r="BE344" s="4">
        <v>5</v>
      </c>
      <c r="BF344" s="8">
        <v>259.33</v>
      </c>
      <c r="BG344" s="7">
        <v>0.4</v>
      </c>
      <c r="BH344" s="7">
        <v>-0.2299</v>
      </c>
      <c r="BI344" s="7">
        <v>1</v>
      </c>
      <c r="BJ344" s="4">
        <v>6</v>
      </c>
      <c r="BK344" s="8">
        <v>171.48</v>
      </c>
      <c r="BL344" s="2" t="s">
        <v>3244</v>
      </c>
      <c r="BM344" s="7">
        <v>1</v>
      </c>
      <c r="BN344" s="7">
        <v>1</v>
      </c>
      <c r="BO344" s="4">
        <v>4</v>
      </c>
      <c r="BP344" s="8">
        <v>96.6</v>
      </c>
      <c r="BQ344" s="4"/>
      <c r="BR344" s="8"/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202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199</v>
      </c>
      <c r="CI344" s="2" t="s">
        <v>785</v>
      </c>
      <c r="CJ344" s="2" t="s">
        <v>2201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212</v>
      </c>
      <c r="CT344" s="2" t="s">
        <v>199</v>
      </c>
      <c r="CU344" s="2" t="s">
        <v>2029</v>
      </c>
      <c r="CV344" s="2" t="s">
        <v>1890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199</v>
      </c>
      <c r="DG344" s="2" t="s">
        <v>782</v>
      </c>
      <c r="DH344" s="2" t="s">
        <v>1131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199</v>
      </c>
      <c r="DS344" s="2" t="s">
        <v>1184</v>
      </c>
      <c r="DT344" s="2" t="s">
        <v>1956</v>
      </c>
      <c r="DU344" s="2" t="s">
        <v>214</v>
      </c>
      <c r="DV344" s="2" t="s">
        <v>202</v>
      </c>
      <c r="DW344" s="4"/>
      <c r="DX344" s="8"/>
      <c r="DY344" s="4">
        <v>1</v>
      </c>
      <c r="DZ344" s="8">
        <v>44.1</v>
      </c>
      <c r="EA344" s="7">
        <v>-1</v>
      </c>
      <c r="EB344" s="7">
        <v>-1</v>
      </c>
      <c r="EC344" s="2" t="s">
        <v>212</v>
      </c>
      <c r="ED344" s="2" t="s">
        <v>199</v>
      </c>
      <c r="EE344" s="2" t="s">
        <v>3243</v>
      </c>
      <c r="EF344" s="2" t="s">
        <v>3245</v>
      </c>
      <c r="EG344" s="2" t="s">
        <v>214</v>
      </c>
      <c r="EH344" s="2" t="s">
        <v>202</v>
      </c>
      <c r="EI344" s="4">
        <v>1</v>
      </c>
      <c r="EJ344" s="8">
        <v>28.58</v>
      </c>
      <c r="EK344" s="4"/>
      <c r="EL344" s="8"/>
      <c r="EM344" s="7"/>
      <c r="EN344" s="7"/>
      <c r="EO344" s="2" t="s">
        <v>212</v>
      </c>
      <c r="EP344" s="2" t="s">
        <v>199</v>
      </c>
      <c r="EQ344" s="2" t="s">
        <v>1698</v>
      </c>
      <c r="ER344" s="2" t="s">
        <v>2034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199</v>
      </c>
      <c r="FC344" s="2" t="s">
        <v>3243</v>
      </c>
      <c r="FD344" s="2" t="s">
        <v>778</v>
      </c>
      <c r="FE344" s="2" t="s">
        <v>214</v>
      </c>
      <c r="FF344" s="2" t="s">
        <v>202</v>
      </c>
      <c r="FG344" s="4">
        <v>1</v>
      </c>
      <c r="FH344" s="8">
        <v>46.3</v>
      </c>
      <c r="FI344" s="4"/>
      <c r="FJ344" s="8"/>
      <c r="FK344" s="7"/>
      <c r="FL344" s="7"/>
      <c r="FM344" s="2" t="s">
        <v>212</v>
      </c>
      <c r="FN344" s="2" t="s">
        <v>199</v>
      </c>
      <c r="FO344" s="2" t="s">
        <v>363</v>
      </c>
      <c r="FP344" s="2" t="s">
        <v>2011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253</v>
      </c>
      <c r="FZ344" s="2" t="s">
        <v>199</v>
      </c>
      <c r="GA344" s="2" t="s">
        <v>202</v>
      </c>
      <c r="GB344" s="2" t="s">
        <v>202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231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253</v>
      </c>
      <c r="GX344" s="2" t="s">
        <v>199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212</v>
      </c>
      <c r="HJ344" s="2" t="s">
        <v>199</v>
      </c>
      <c r="HK344" s="2" t="s">
        <v>3243</v>
      </c>
      <c r="HL344" s="2" t="s">
        <v>796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242</v>
      </c>
      <c r="HV344" s="2" t="s">
        <v>199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253</v>
      </c>
      <c r="IH344" s="2" t="s">
        <v>199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212</v>
      </c>
      <c r="IT344" s="2" t="s">
        <v>199</v>
      </c>
      <c r="IU344" s="2" t="s">
        <v>3057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253</v>
      </c>
      <c r="JF344" s="2" t="s">
        <v>199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231</v>
      </c>
      <c r="JR344" s="2" t="s">
        <v>199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212</v>
      </c>
      <c r="KD344" s="2" t="s">
        <v>199</v>
      </c>
      <c r="KE344" s="2" t="s">
        <v>1907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212</v>
      </c>
      <c r="KP344" s="2" t="s">
        <v>235</v>
      </c>
      <c r="KQ344" s="2" t="s">
        <v>373</v>
      </c>
      <c r="KR344" s="2" t="s">
        <v>3246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212</v>
      </c>
      <c r="LB344" s="2" t="s">
        <v>235</v>
      </c>
      <c r="LC344" s="2" t="s">
        <v>408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253</v>
      </c>
      <c r="LN344" s="2" t="s">
        <v>199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231</v>
      </c>
      <c r="LZ344" s="2" t="s">
        <v>199</v>
      </c>
      <c r="MA344" s="2" t="s">
        <v>202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253</v>
      </c>
      <c r="ML344" s="2" t="s">
        <v>199</v>
      </c>
      <c r="MM344" s="2" t="s">
        <v>202</v>
      </c>
      <c r="MN344" s="2" t="s">
        <v>202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242</v>
      </c>
      <c r="MX344" s="2" t="s">
        <v>199</v>
      </c>
      <c r="MY344" s="2" t="s">
        <v>202</v>
      </c>
      <c r="MZ344" s="2" t="s">
        <v>202</v>
      </c>
      <c r="NA344" s="2" t="s">
        <v>214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212</v>
      </c>
      <c r="NJ344" s="2" t="s">
        <v>250</v>
      </c>
      <c r="NK344" s="2" t="s">
        <v>508</v>
      </c>
      <c r="NL344" s="2" t="s">
        <v>1185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242</v>
      </c>
      <c r="NV344" s="2" t="s">
        <v>199</v>
      </c>
      <c r="NW344" s="2" t="s">
        <v>202</v>
      </c>
      <c r="NX344" s="2" t="s">
        <v>202</v>
      </c>
      <c r="NY344" s="2" t="s">
        <v>214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253</v>
      </c>
      <c r="OH344" s="2" t="s">
        <v>199</v>
      </c>
      <c r="OI344" s="2" t="s">
        <v>202</v>
      </c>
      <c r="OJ344" s="2" t="s">
        <v>202</v>
      </c>
      <c r="OK344" s="2" t="s">
        <v>214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199</v>
      </c>
      <c r="OU344" s="2" t="s">
        <v>2824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242</v>
      </c>
      <c r="PF344" s="2" t="s">
        <v>199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202</v>
      </c>
      <c r="PR344" s="2" t="s">
        <v>202</v>
      </c>
      <c r="PS344" s="2" t="s">
        <v>202</v>
      </c>
      <c r="PT344" s="2" t="s">
        <v>202</v>
      </c>
      <c r="PU344" s="2" t="s">
        <v>202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253</v>
      </c>
      <c r="QD344" s="2" t="s">
        <v>199</v>
      </c>
      <c r="QE344" s="2" t="s">
        <v>202</v>
      </c>
      <c r="QF344" s="2" t="s">
        <v>202</v>
      </c>
      <c r="QG344" s="2" t="s">
        <v>214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202</v>
      </c>
      <c r="QP344" s="2" t="s">
        <v>202</v>
      </c>
      <c r="QQ344" s="2" t="s">
        <v>202</v>
      </c>
      <c r="QR344" s="2" t="s">
        <v>202</v>
      </c>
      <c r="QS344" s="2" t="s">
        <v>202</v>
      </c>
      <c r="QT344" s="2" t="s">
        <v>202</v>
      </c>
      <c r="QU344" s="4">
        <v>64</v>
      </c>
      <c r="QV344" s="4">
        <v>16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3247</v>
      </c>
      <c r="B345" s="2" t="s">
        <v>191</v>
      </c>
      <c r="C345" s="2" t="s">
        <v>2795</v>
      </c>
      <c r="D345" s="2" t="s">
        <v>2308</v>
      </c>
      <c r="E345" s="2" t="s">
        <v>2451</v>
      </c>
      <c r="F345" s="2" t="s">
        <v>3239</v>
      </c>
      <c r="G345" s="2" t="s">
        <v>3239</v>
      </c>
      <c r="H345" s="2" t="s">
        <v>3239</v>
      </c>
      <c r="I345" s="2" t="s">
        <v>3240</v>
      </c>
      <c r="J345" s="2" t="s">
        <v>256</v>
      </c>
      <c r="K345" s="2" t="s">
        <v>3241</v>
      </c>
      <c r="L345" s="3">
        <v>48</v>
      </c>
      <c r="M345" s="3">
        <v>50.4</v>
      </c>
      <c r="N345" s="3">
        <v>99.99</v>
      </c>
      <c r="O345" s="2" t="s">
        <v>199</v>
      </c>
      <c r="P345" s="2" t="s">
        <v>394</v>
      </c>
      <c r="Q345" s="2" t="s">
        <v>201</v>
      </c>
      <c r="R345" s="2" t="s">
        <v>202</v>
      </c>
      <c r="S345" s="2" t="s">
        <v>3242</v>
      </c>
      <c r="T345" s="2" t="s">
        <v>2896</v>
      </c>
      <c r="U345" s="2" t="s">
        <v>205</v>
      </c>
      <c r="V345" s="2" t="s">
        <v>1579</v>
      </c>
      <c r="W345" s="2" t="s">
        <v>2838</v>
      </c>
      <c r="X345" s="2" t="s">
        <v>2897</v>
      </c>
      <c r="Y345" s="2" t="s">
        <v>3243</v>
      </c>
      <c r="Z345" s="4">
        <v>65</v>
      </c>
      <c r="AA345" s="4">
        <f>=ROUNDDOWN(21.6666666666667,0)</f>
      </c>
      <c r="AB345" s="5">
        <v>3</v>
      </c>
      <c r="AC345" s="2" t="s">
        <v>202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1</v>
      </c>
      <c r="AQ345" s="8">
        <v>28.23</v>
      </c>
      <c r="AR345" s="4">
        <v>4</v>
      </c>
      <c r="AS345" s="8">
        <v>215.23</v>
      </c>
      <c r="AT345" s="7">
        <v>-0.75</v>
      </c>
      <c r="AU345" s="7">
        <v>-0.8688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0.1414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1</v>
      </c>
      <c r="BK345" s="8">
        <v>28.23</v>
      </c>
      <c r="BL345" s="2" t="s">
        <v>3248</v>
      </c>
      <c r="BM345" s="7">
        <v>1</v>
      </c>
      <c r="BN345" s="7">
        <v>1</v>
      </c>
      <c r="BO345" s="4"/>
      <c r="BP345" s="8"/>
      <c r="BQ345" s="4">
        <v>2</v>
      </c>
      <c r="BR345" s="8">
        <v>110.4</v>
      </c>
      <c r="BS345" s="7">
        <v>-1</v>
      </c>
      <c r="BT345" s="7">
        <v>-1</v>
      </c>
      <c r="BU345" s="2" t="s">
        <v>212</v>
      </c>
      <c r="BV345" s="2" t="s">
        <v>199</v>
      </c>
      <c r="BW345" s="2" t="s">
        <v>202</v>
      </c>
      <c r="BX345" s="2" t="s">
        <v>202</v>
      </c>
      <c r="BY345" s="2" t="s">
        <v>214</v>
      </c>
      <c r="BZ345" s="2" t="s">
        <v>202</v>
      </c>
      <c r="CA345" s="4">
        <v>1</v>
      </c>
      <c r="CB345" s="8">
        <v>28.23</v>
      </c>
      <c r="CC345" s="4"/>
      <c r="CD345" s="8"/>
      <c r="CE345" s="7"/>
      <c r="CF345" s="7"/>
      <c r="CG345" s="2" t="s">
        <v>212</v>
      </c>
      <c r="CH345" s="2" t="s">
        <v>199</v>
      </c>
      <c r="CI345" s="2" t="s">
        <v>785</v>
      </c>
      <c r="CJ345" s="2" t="s">
        <v>2991</v>
      </c>
      <c r="CK345" s="2" t="s">
        <v>214</v>
      </c>
      <c r="CL345" s="2" t="s">
        <v>202</v>
      </c>
      <c r="CM345" s="4"/>
      <c r="CN345" s="8"/>
      <c r="CO345" s="4">
        <v>1</v>
      </c>
      <c r="CP345" s="8">
        <v>54.43</v>
      </c>
      <c r="CQ345" s="7">
        <v>-1</v>
      </c>
      <c r="CR345" s="7">
        <v>-1</v>
      </c>
      <c r="CS345" s="2" t="s">
        <v>212</v>
      </c>
      <c r="CT345" s="2" t="s">
        <v>199</v>
      </c>
      <c r="CU345" s="2" t="s">
        <v>2029</v>
      </c>
      <c r="CV345" s="2" t="s">
        <v>3083</v>
      </c>
      <c r="CW345" s="2" t="s">
        <v>214</v>
      </c>
      <c r="CX345" s="2" t="s">
        <v>202</v>
      </c>
      <c r="CY345" s="4"/>
      <c r="CZ345" s="8"/>
      <c r="DA345" s="4">
        <v>1</v>
      </c>
      <c r="DB345" s="8">
        <v>50.4</v>
      </c>
      <c r="DC345" s="7">
        <v>-1</v>
      </c>
      <c r="DD345" s="7">
        <v>-1</v>
      </c>
      <c r="DE345" s="2" t="s">
        <v>212</v>
      </c>
      <c r="DF345" s="2" t="s">
        <v>199</v>
      </c>
      <c r="DG345" s="2" t="s">
        <v>782</v>
      </c>
      <c r="DH345" s="2" t="s">
        <v>3249</v>
      </c>
      <c r="DI345" s="2" t="s">
        <v>214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212</v>
      </c>
      <c r="DR345" s="2" t="s">
        <v>199</v>
      </c>
      <c r="DS345" s="2" t="s">
        <v>1184</v>
      </c>
      <c r="DT345" s="2" t="s">
        <v>357</v>
      </c>
      <c r="DU345" s="2" t="s">
        <v>214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212</v>
      </c>
      <c r="ED345" s="2" t="s">
        <v>199</v>
      </c>
      <c r="EE345" s="2" t="s">
        <v>3243</v>
      </c>
      <c r="EF345" s="2" t="s">
        <v>790</v>
      </c>
      <c r="EG345" s="2" t="s">
        <v>214</v>
      </c>
      <c r="EH345" s="2" t="s">
        <v>202</v>
      </c>
      <c r="EI345" s="4"/>
      <c r="EJ345" s="8"/>
      <c r="EK345" s="4"/>
      <c r="EL345" s="8"/>
      <c r="EM345" s="7"/>
      <c r="EN345" s="7"/>
      <c r="EO345" s="2" t="s">
        <v>212</v>
      </c>
      <c r="EP345" s="2" t="s">
        <v>199</v>
      </c>
      <c r="EQ345" s="2" t="s">
        <v>1698</v>
      </c>
      <c r="ER345" s="2" t="s">
        <v>1165</v>
      </c>
      <c r="ES345" s="2" t="s">
        <v>214</v>
      </c>
      <c r="ET345" s="2" t="s">
        <v>202</v>
      </c>
      <c r="EU345" s="4"/>
      <c r="EV345" s="8"/>
      <c r="EW345" s="4"/>
      <c r="EX345" s="8"/>
      <c r="EY345" s="7"/>
      <c r="EZ345" s="7"/>
      <c r="FA345" s="2" t="s">
        <v>212</v>
      </c>
      <c r="FB345" s="2" t="s">
        <v>199</v>
      </c>
      <c r="FC345" s="2" t="s">
        <v>3243</v>
      </c>
      <c r="FD345" s="2" t="s">
        <v>782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363</v>
      </c>
      <c r="FP345" s="2" t="s">
        <v>241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253</v>
      </c>
      <c r="FZ345" s="2" t="s">
        <v>199</v>
      </c>
      <c r="GA345" s="2" t="s">
        <v>202</v>
      </c>
      <c r="GB345" s="2" t="s">
        <v>202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231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253</v>
      </c>
      <c r="GX345" s="2" t="s">
        <v>199</v>
      </c>
      <c r="GY345" s="2" t="s">
        <v>202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212</v>
      </c>
      <c r="HJ345" s="2" t="s">
        <v>199</v>
      </c>
      <c r="HK345" s="2" t="s">
        <v>3243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242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253</v>
      </c>
      <c r="IH345" s="2" t="s">
        <v>199</v>
      </c>
      <c r="II345" s="2" t="s">
        <v>202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212</v>
      </c>
      <c r="IT345" s="2" t="s">
        <v>199</v>
      </c>
      <c r="IU345" s="2" t="s">
        <v>3057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253</v>
      </c>
      <c r="JF345" s="2" t="s">
        <v>199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231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1907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212</v>
      </c>
      <c r="KP345" s="2" t="s">
        <v>235</v>
      </c>
      <c r="KQ345" s="2" t="s">
        <v>373</v>
      </c>
      <c r="KR345" s="2" t="s">
        <v>1787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235</v>
      </c>
      <c r="LC345" s="2" t="s">
        <v>408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253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231</v>
      </c>
      <c r="LZ345" s="2" t="s">
        <v>199</v>
      </c>
      <c r="MA345" s="2" t="s">
        <v>202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253</v>
      </c>
      <c r="ML345" s="2" t="s">
        <v>199</v>
      </c>
      <c r="MM345" s="2" t="s">
        <v>202</v>
      </c>
      <c r="MN345" s="2" t="s">
        <v>202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242</v>
      </c>
      <c r="MX345" s="2" t="s">
        <v>199</v>
      </c>
      <c r="MY345" s="2" t="s">
        <v>202</v>
      </c>
      <c r="MZ345" s="2" t="s">
        <v>202</v>
      </c>
      <c r="NA345" s="2" t="s">
        <v>214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212</v>
      </c>
      <c r="NJ345" s="2" t="s">
        <v>250</v>
      </c>
      <c r="NK345" s="2" t="s">
        <v>508</v>
      </c>
      <c r="NL345" s="2" t="s">
        <v>1942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242</v>
      </c>
      <c r="NV345" s="2" t="s">
        <v>199</v>
      </c>
      <c r="NW345" s="2" t="s">
        <v>202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253</v>
      </c>
      <c r="OH345" s="2" t="s">
        <v>199</v>
      </c>
      <c r="OI345" s="2" t="s">
        <v>202</v>
      </c>
      <c r="OJ345" s="2" t="s">
        <v>202</v>
      </c>
      <c r="OK345" s="2" t="s">
        <v>214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199</v>
      </c>
      <c r="OU345" s="2" t="s">
        <v>2824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242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202</v>
      </c>
      <c r="PR345" s="2" t="s">
        <v>202</v>
      </c>
      <c r="PS345" s="2" t="s">
        <v>202</v>
      </c>
      <c r="PT345" s="2" t="s">
        <v>202</v>
      </c>
      <c r="PU345" s="2" t="s">
        <v>202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253</v>
      </c>
      <c r="QD345" s="2" t="s">
        <v>199</v>
      </c>
      <c r="QE345" s="2" t="s">
        <v>202</v>
      </c>
      <c r="QF345" s="2" t="s">
        <v>202</v>
      </c>
      <c r="QG345" s="2" t="s">
        <v>214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202</v>
      </c>
      <c r="QP345" s="2" t="s">
        <v>202</v>
      </c>
      <c r="QQ345" s="2" t="s">
        <v>202</v>
      </c>
      <c r="QR345" s="2" t="s">
        <v>202</v>
      </c>
      <c r="QS345" s="2" t="s">
        <v>202</v>
      </c>
      <c r="QT345" s="2" t="s">
        <v>202</v>
      </c>
      <c r="QU345" s="4">
        <v>53</v>
      </c>
      <c r="QV345" s="4">
        <v>12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3250</v>
      </c>
      <c r="B346" s="2" t="s">
        <v>191</v>
      </c>
      <c r="C346" s="2" t="s">
        <v>2795</v>
      </c>
      <c r="D346" s="2" t="s">
        <v>2308</v>
      </c>
      <c r="E346" s="2" t="s">
        <v>2309</v>
      </c>
      <c r="F346" s="2" t="s">
        <v>3079</v>
      </c>
      <c r="G346" s="2" t="s">
        <v>3079</v>
      </c>
      <c r="H346" s="2" t="s">
        <v>3079</v>
      </c>
      <c r="I346" s="2" t="s">
        <v>3251</v>
      </c>
      <c r="J346" s="2" t="s">
        <v>3252</v>
      </c>
      <c r="K346" s="2" t="s">
        <v>2489</v>
      </c>
      <c r="L346" s="3">
        <v>57.99</v>
      </c>
      <c r="M346" s="3">
        <v>60.89</v>
      </c>
      <c r="N346" s="3">
        <v>99.99</v>
      </c>
      <c r="O346" s="2" t="s">
        <v>199</v>
      </c>
      <c r="P346" s="2" t="s">
        <v>3082</v>
      </c>
      <c r="Q346" s="2" t="s">
        <v>201</v>
      </c>
      <c r="R346" s="2" t="s">
        <v>16</v>
      </c>
      <c r="S346" s="2" t="s">
        <v>202</v>
      </c>
      <c r="T346" s="2" t="s">
        <v>202</v>
      </c>
      <c r="U346" s="2" t="s">
        <v>2943</v>
      </c>
      <c r="V346" s="2" t="s">
        <v>1546</v>
      </c>
      <c r="W346" s="2" t="s">
        <v>202</v>
      </c>
      <c r="X346" s="2" t="s">
        <v>202</v>
      </c>
      <c r="Y346" s="2" t="s">
        <v>3086</v>
      </c>
      <c r="Z346" s="4">
        <v>253</v>
      </c>
      <c r="AA346" s="4">
        <f>=ROUNDDOWN(126.5,0)</f>
      </c>
      <c r="AB346" s="5">
        <v>2</v>
      </c>
      <c r="AC346" s="2" t="s">
        <v>202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2</v>
      </c>
      <c r="AQ346" s="8">
        <v>115.98</v>
      </c>
      <c r="AR346" s="4">
        <v>1</v>
      </c>
      <c r="AS346" s="8">
        <v>57.99</v>
      </c>
      <c r="AT346" s="7">
        <v>1</v>
      </c>
      <c r="AU346" s="7">
        <v>1</v>
      </c>
      <c r="AV346" s="4">
        <v>2</v>
      </c>
      <c r="AW346" s="8">
        <v>115.98</v>
      </c>
      <c r="AX346" s="4">
        <v>1</v>
      </c>
      <c r="AY346" s="8">
        <v>57.99</v>
      </c>
      <c r="AZ346" s="7">
        <v>1</v>
      </c>
      <c r="BA346" s="7">
        <v>1</v>
      </c>
      <c r="BB346" s="7">
        <v>1</v>
      </c>
      <c r="BC346" s="4">
        <v>2</v>
      </c>
      <c r="BD346" s="8">
        <v>115.98</v>
      </c>
      <c r="BE346" s="4">
        <v>7</v>
      </c>
      <c r="BF346" s="8">
        <v>405.93</v>
      </c>
      <c r="BG346" s="7">
        <v>-0.7143</v>
      </c>
      <c r="BH346" s="7">
        <v>-0.7143</v>
      </c>
      <c r="BI346" s="7">
        <v>1</v>
      </c>
      <c r="BJ346" s="4">
        <v>2</v>
      </c>
      <c r="BK346" s="8">
        <v>115.98</v>
      </c>
      <c r="BL346" s="2" t="s">
        <v>1129</v>
      </c>
      <c r="BM346" s="7">
        <v>1</v>
      </c>
      <c r="BN346" s="7">
        <v>1</v>
      </c>
      <c r="BO346" s="4">
        <v>2</v>
      </c>
      <c r="BP346" s="8">
        <v>115.98</v>
      </c>
      <c r="BQ346" s="4">
        <v>1</v>
      </c>
      <c r="BR346" s="8">
        <v>57.99</v>
      </c>
      <c r="BS346" s="7">
        <v>1</v>
      </c>
      <c r="BT346" s="7">
        <v>1</v>
      </c>
      <c r="BU346" s="2" t="s">
        <v>212</v>
      </c>
      <c r="BV346" s="2" t="s">
        <v>199</v>
      </c>
      <c r="BW346" s="2" t="s">
        <v>202</v>
      </c>
      <c r="BX346" s="2" t="s">
        <v>202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202</v>
      </c>
      <c r="CH346" s="2" t="s">
        <v>202</v>
      </c>
      <c r="CI346" s="2" t="s">
        <v>202</v>
      </c>
      <c r="CJ346" s="2" t="s">
        <v>202</v>
      </c>
      <c r="CK346" s="2" t="s">
        <v>202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202</v>
      </c>
      <c r="CT346" s="2" t="s">
        <v>202</v>
      </c>
      <c r="CU346" s="2" t="s">
        <v>202</v>
      </c>
      <c r="CV346" s="2" t="s">
        <v>202</v>
      </c>
      <c r="CW346" s="2" t="s">
        <v>202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202</v>
      </c>
      <c r="DF346" s="2" t="s">
        <v>202</v>
      </c>
      <c r="DG346" s="2" t="s">
        <v>202</v>
      </c>
      <c r="DH346" s="2" t="s">
        <v>202</v>
      </c>
      <c r="DI346" s="2" t="s">
        <v>202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202</v>
      </c>
      <c r="DR346" s="2" t="s">
        <v>202</v>
      </c>
      <c r="DS346" s="2" t="s">
        <v>202</v>
      </c>
      <c r="DT346" s="2" t="s">
        <v>202</v>
      </c>
      <c r="DU346" s="2" t="s">
        <v>202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202</v>
      </c>
      <c r="ED346" s="2" t="s">
        <v>202</v>
      </c>
      <c r="EE346" s="2" t="s">
        <v>202</v>
      </c>
      <c r="EF346" s="2" t="s">
        <v>202</v>
      </c>
      <c r="EG346" s="2" t="s">
        <v>202</v>
      </c>
      <c r="EH346" s="2" t="s">
        <v>202</v>
      </c>
      <c r="EI346" s="4"/>
      <c r="EJ346" s="8"/>
      <c r="EK346" s="4"/>
      <c r="EL346" s="8"/>
      <c r="EM346" s="7"/>
      <c r="EN346" s="7"/>
      <c r="EO346" s="2" t="s">
        <v>202</v>
      </c>
      <c r="EP346" s="2" t="s">
        <v>202</v>
      </c>
      <c r="EQ346" s="2" t="s">
        <v>202</v>
      </c>
      <c r="ER346" s="2" t="s">
        <v>202</v>
      </c>
      <c r="ES346" s="2" t="s">
        <v>202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202</v>
      </c>
      <c r="FB346" s="2" t="s">
        <v>202</v>
      </c>
      <c r="FC346" s="2" t="s">
        <v>202</v>
      </c>
      <c r="FD346" s="2" t="s">
        <v>202</v>
      </c>
      <c r="FE346" s="2" t="s">
        <v>202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202</v>
      </c>
      <c r="FN346" s="2" t="s">
        <v>202</v>
      </c>
      <c r="FO346" s="2" t="s">
        <v>202</v>
      </c>
      <c r="FP346" s="2" t="s">
        <v>202</v>
      </c>
      <c r="FQ346" s="2" t="s">
        <v>202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202</v>
      </c>
      <c r="FZ346" s="2" t="s">
        <v>202</v>
      </c>
      <c r="GA346" s="2" t="s">
        <v>202</v>
      </c>
      <c r="GB346" s="2" t="s">
        <v>202</v>
      </c>
      <c r="GC346" s="2" t="s">
        <v>202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202</v>
      </c>
      <c r="GL346" s="2" t="s">
        <v>202</v>
      </c>
      <c r="GM346" s="2" t="s">
        <v>202</v>
      </c>
      <c r="GN346" s="2" t="s">
        <v>202</v>
      </c>
      <c r="GO346" s="2" t="s">
        <v>202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202</v>
      </c>
      <c r="GX346" s="2" t="s">
        <v>202</v>
      </c>
      <c r="GY346" s="2" t="s">
        <v>202</v>
      </c>
      <c r="GZ346" s="2" t="s">
        <v>202</v>
      </c>
      <c r="HA346" s="2" t="s">
        <v>202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202</v>
      </c>
      <c r="HJ346" s="2" t="s">
        <v>202</v>
      </c>
      <c r="HK346" s="2" t="s">
        <v>202</v>
      </c>
      <c r="HL346" s="2" t="s">
        <v>202</v>
      </c>
      <c r="HM346" s="2" t="s">
        <v>202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202</v>
      </c>
      <c r="HW346" s="2" t="s">
        <v>202</v>
      </c>
      <c r="HX346" s="2" t="s">
        <v>202</v>
      </c>
      <c r="HY346" s="2" t="s">
        <v>202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202</v>
      </c>
      <c r="IH346" s="2" t="s">
        <v>202</v>
      </c>
      <c r="II346" s="2" t="s">
        <v>202</v>
      </c>
      <c r="IJ346" s="2" t="s">
        <v>202</v>
      </c>
      <c r="IK346" s="2" t="s">
        <v>202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202</v>
      </c>
      <c r="IT346" s="2" t="s">
        <v>202</v>
      </c>
      <c r="IU346" s="2" t="s">
        <v>202</v>
      </c>
      <c r="IV346" s="2" t="s">
        <v>202</v>
      </c>
      <c r="IW346" s="2" t="s">
        <v>202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202</v>
      </c>
      <c r="JF346" s="2" t="s">
        <v>202</v>
      </c>
      <c r="JG346" s="2" t="s">
        <v>202</v>
      </c>
      <c r="JH346" s="2" t="s">
        <v>202</v>
      </c>
      <c r="JI346" s="2" t="s">
        <v>202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202</v>
      </c>
      <c r="JR346" s="2" t="s">
        <v>202</v>
      </c>
      <c r="JS346" s="2" t="s">
        <v>202</v>
      </c>
      <c r="JT346" s="2" t="s">
        <v>202</v>
      </c>
      <c r="JU346" s="2" t="s">
        <v>202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202</v>
      </c>
      <c r="KD346" s="2" t="s">
        <v>202</v>
      </c>
      <c r="KE346" s="2" t="s">
        <v>202</v>
      </c>
      <c r="KF346" s="2" t="s">
        <v>202</v>
      </c>
      <c r="KG346" s="2" t="s">
        <v>202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202</v>
      </c>
      <c r="KP346" s="2" t="s">
        <v>202</v>
      </c>
      <c r="KQ346" s="2" t="s">
        <v>202</v>
      </c>
      <c r="KR346" s="2" t="s">
        <v>202</v>
      </c>
      <c r="KS346" s="2" t="s">
        <v>202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202</v>
      </c>
      <c r="LB346" s="2" t="s">
        <v>202</v>
      </c>
      <c r="LC346" s="2" t="s">
        <v>202</v>
      </c>
      <c r="LD346" s="2" t="s">
        <v>202</v>
      </c>
      <c r="LE346" s="2" t="s">
        <v>202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202</v>
      </c>
      <c r="LN346" s="2" t="s">
        <v>202</v>
      </c>
      <c r="LO346" s="2" t="s">
        <v>202</v>
      </c>
      <c r="LP346" s="2" t="s">
        <v>202</v>
      </c>
      <c r="LQ346" s="2" t="s">
        <v>202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202</v>
      </c>
      <c r="LZ346" s="2" t="s">
        <v>202</v>
      </c>
      <c r="MA346" s="2" t="s">
        <v>202</v>
      </c>
      <c r="MB346" s="2" t="s">
        <v>202</v>
      </c>
      <c r="MC346" s="2" t="s">
        <v>202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202</v>
      </c>
      <c r="ML346" s="2" t="s">
        <v>202</v>
      </c>
      <c r="MM346" s="2" t="s">
        <v>202</v>
      </c>
      <c r="MN346" s="2" t="s">
        <v>202</v>
      </c>
      <c r="MO346" s="2" t="s">
        <v>202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202</v>
      </c>
      <c r="NK346" s="2" t="s">
        <v>202</v>
      </c>
      <c r="NL346" s="2" t="s">
        <v>202</v>
      </c>
      <c r="NM346" s="2" t="s">
        <v>202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202</v>
      </c>
      <c r="NV346" s="2" t="s">
        <v>202</v>
      </c>
      <c r="NW346" s="2" t="s">
        <v>202</v>
      </c>
      <c r="NX346" s="2" t="s">
        <v>202</v>
      </c>
      <c r="NY346" s="2" t="s">
        <v>202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202</v>
      </c>
      <c r="OU346" s="2" t="s">
        <v>202</v>
      </c>
      <c r="OV346" s="2" t="s">
        <v>202</v>
      </c>
      <c r="OW346" s="2" t="s">
        <v>202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202</v>
      </c>
      <c r="PF346" s="2" t="s">
        <v>202</v>
      </c>
      <c r="PG346" s="2" t="s">
        <v>202</v>
      </c>
      <c r="PH346" s="2" t="s">
        <v>202</v>
      </c>
      <c r="PI346" s="2" t="s">
        <v>202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202</v>
      </c>
      <c r="PR346" s="2" t="s">
        <v>202</v>
      </c>
      <c r="PS346" s="2" t="s">
        <v>202</v>
      </c>
      <c r="PT346" s="2" t="s">
        <v>202</v>
      </c>
      <c r="PU346" s="2" t="s">
        <v>202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202</v>
      </c>
      <c r="QP346" s="2" t="s">
        <v>202</v>
      </c>
      <c r="QQ346" s="2" t="s">
        <v>202</v>
      </c>
      <c r="QR346" s="2" t="s">
        <v>202</v>
      </c>
      <c r="QS346" s="2" t="s">
        <v>202</v>
      </c>
      <c r="QT346" s="2" t="s">
        <v>202</v>
      </c>
      <c r="QU346" s="4">
        <v>253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</row>
    <row r="347">
      <c r="A347" s="2" t="s">
        <v>3253</v>
      </c>
      <c r="B347" s="2" t="s">
        <v>191</v>
      </c>
      <c r="C347" s="2" t="s">
        <v>2795</v>
      </c>
      <c r="D347" s="2" t="s">
        <v>2308</v>
      </c>
      <c r="E347" s="2" t="s">
        <v>2309</v>
      </c>
      <c r="F347" s="2" t="s">
        <v>3079</v>
      </c>
      <c r="G347" s="2" t="s">
        <v>3079</v>
      </c>
      <c r="H347" s="2" t="s">
        <v>3079</v>
      </c>
      <c r="I347" s="2" t="s">
        <v>3251</v>
      </c>
      <c r="J347" s="2" t="s">
        <v>3252</v>
      </c>
      <c r="K347" s="2" t="s">
        <v>3081</v>
      </c>
      <c r="L347" s="3">
        <v>57.99</v>
      </c>
      <c r="M347" s="3">
        <v>60.89</v>
      </c>
      <c r="N347" s="3">
        <v>99.99</v>
      </c>
      <c r="O347" s="2" t="s">
        <v>199</v>
      </c>
      <c r="P347" s="2" t="s">
        <v>3082</v>
      </c>
      <c r="Q347" s="2" t="s">
        <v>201</v>
      </c>
      <c r="R347" s="2" t="s">
        <v>16</v>
      </c>
      <c r="S347" s="2" t="s">
        <v>202</v>
      </c>
      <c r="T347" s="2" t="s">
        <v>202</v>
      </c>
      <c r="U347" s="2" t="s">
        <v>2943</v>
      </c>
      <c r="V347" s="2" t="s">
        <v>1546</v>
      </c>
      <c r="W347" s="2" t="s">
        <v>202</v>
      </c>
      <c r="X347" s="2" t="s">
        <v>202</v>
      </c>
      <c r="Y347" s="2" t="s">
        <v>3083</v>
      </c>
      <c r="Z347" s="4">
        <v>3</v>
      </c>
      <c r="AA347" s="4">
        <f>=ROUNDDOWN(0.75,0)</f>
      </c>
      <c r="AB347" s="5">
        <v>4</v>
      </c>
      <c r="AC347" s="2" t="s">
        <v>1085</v>
      </c>
      <c r="AD347" s="4">
        <v>250</v>
      </c>
      <c r="AE347" s="4">
        <v>250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/>
      <c r="AQ347" s="8"/>
      <c r="AR347" s="4">
        <v>6</v>
      </c>
      <c r="AS347" s="8">
        <v>347.94</v>
      </c>
      <c r="AT347" s="7">
        <v>-1</v>
      </c>
      <c r="AU347" s="7">
        <v>-1</v>
      </c>
      <c r="AV347" s="4"/>
      <c r="AW347" s="8"/>
      <c r="AX347" s="4">
        <v>6</v>
      </c>
      <c r="AY347" s="8">
        <v>347.94</v>
      </c>
      <c r="AZ347" s="7">
        <v>-1</v>
      </c>
      <c r="BA347" s="7">
        <v>-1</v>
      </c>
      <c r="BB347" s="7"/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/>
      <c r="BJ347" s="4"/>
      <c r="BK347" s="8"/>
      <c r="BL347" s="2" t="s">
        <v>1129</v>
      </c>
      <c r="BM347" s="7"/>
      <c r="BN347" s="7"/>
      <c r="BO347" s="4"/>
      <c r="BP347" s="8"/>
      <c r="BQ347" s="4">
        <v>6</v>
      </c>
      <c r="BR347" s="8">
        <v>347.94</v>
      </c>
      <c r="BS347" s="7">
        <v>-1</v>
      </c>
      <c r="BT347" s="7">
        <v>-1</v>
      </c>
      <c r="BU347" s="2" t="s">
        <v>212</v>
      </c>
      <c r="BV347" s="2" t="s">
        <v>199</v>
      </c>
      <c r="BW347" s="2" t="s">
        <v>202</v>
      </c>
      <c r="BX347" s="2" t="s">
        <v>202</v>
      </c>
      <c r="BY347" s="2" t="s">
        <v>214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202</v>
      </c>
      <c r="FN347" s="2" t="s">
        <v>202</v>
      </c>
      <c r="FO347" s="2" t="s">
        <v>202</v>
      </c>
      <c r="FP347" s="2" t="s">
        <v>202</v>
      </c>
      <c r="FQ347" s="2" t="s">
        <v>202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202</v>
      </c>
      <c r="KP347" s="2" t="s">
        <v>202</v>
      </c>
      <c r="KQ347" s="2" t="s">
        <v>202</v>
      </c>
      <c r="KR347" s="2" t="s">
        <v>202</v>
      </c>
      <c r="KS347" s="2" t="s">
        <v>202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>
        <v>3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>
        <v>250</v>
      </c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</row>
    <row r="348">
      <c r="A348" s="2" t="s">
        <v>3254</v>
      </c>
      <c r="B348" s="2" t="s">
        <v>191</v>
      </c>
      <c r="C348" s="2" t="s">
        <v>2795</v>
      </c>
      <c r="D348" s="2" t="s">
        <v>2308</v>
      </c>
      <c r="E348" s="2" t="s">
        <v>2309</v>
      </c>
      <c r="F348" s="2" t="s">
        <v>3255</v>
      </c>
      <c r="G348" s="2" t="s">
        <v>3255</v>
      </c>
      <c r="H348" s="2" t="s">
        <v>3255</v>
      </c>
      <c r="I348" s="2" t="s">
        <v>3256</v>
      </c>
      <c r="J348" s="2" t="s">
        <v>197</v>
      </c>
      <c r="K348" s="2" t="s">
        <v>2489</v>
      </c>
      <c r="L348" s="3">
        <v>58.97</v>
      </c>
      <c r="M348" s="3">
        <v>61.92</v>
      </c>
      <c r="N348" s="3">
        <v>129.99</v>
      </c>
      <c r="O348" s="2" t="s">
        <v>530</v>
      </c>
      <c r="P348" s="2" t="s">
        <v>394</v>
      </c>
      <c r="Q348" s="2" t="s">
        <v>201</v>
      </c>
      <c r="R348" s="2" t="s">
        <v>202</v>
      </c>
      <c r="S348" s="2" t="s">
        <v>3257</v>
      </c>
      <c r="T348" s="2" t="s">
        <v>204</v>
      </c>
      <c r="U348" s="2" t="s">
        <v>205</v>
      </c>
      <c r="V348" s="2" t="s">
        <v>206</v>
      </c>
      <c r="W348" s="2" t="s">
        <v>2838</v>
      </c>
      <c r="X348" s="2" t="s">
        <v>2897</v>
      </c>
      <c r="Y348" s="2" t="s">
        <v>3258</v>
      </c>
      <c r="Z348" s="4">
        <v>229</v>
      </c>
      <c r="AA348" s="4">
        <f>=ROUNDDOWN(76.3333333333333,0)</f>
      </c>
      <c r="AB348" s="5">
        <v>3</v>
      </c>
      <c r="AC348" s="2" t="s">
        <v>202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/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/>
      <c r="BJ348" s="4"/>
      <c r="BK348" s="8"/>
      <c r="BL348" s="2" t="s">
        <v>202</v>
      </c>
      <c r="BM348" s="7"/>
      <c r="BN348" s="7"/>
      <c r="BO348" s="4"/>
      <c r="BP348" s="8"/>
      <c r="BQ348" s="4"/>
      <c r="BR348" s="8"/>
      <c r="BS348" s="7"/>
      <c r="BT348" s="7"/>
      <c r="BU348" s="2" t="s">
        <v>212</v>
      </c>
      <c r="BV348" s="2" t="s">
        <v>199</v>
      </c>
      <c r="BW348" s="2" t="s">
        <v>202</v>
      </c>
      <c r="BX348" s="2" t="s">
        <v>202</v>
      </c>
      <c r="BY348" s="2" t="s">
        <v>214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212</v>
      </c>
      <c r="CH348" s="2" t="s">
        <v>250</v>
      </c>
      <c r="CI348" s="2" t="s">
        <v>785</v>
      </c>
      <c r="CJ348" s="2" t="s">
        <v>3259</v>
      </c>
      <c r="CK348" s="2" t="s">
        <v>214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1758</v>
      </c>
      <c r="CV348" s="2" t="s">
        <v>969</v>
      </c>
      <c r="CW348" s="2" t="s">
        <v>214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212</v>
      </c>
      <c r="DF348" s="2" t="s">
        <v>199</v>
      </c>
      <c r="DG348" s="2" t="s">
        <v>246</v>
      </c>
      <c r="DH348" s="2" t="s">
        <v>904</v>
      </c>
      <c r="DI348" s="2" t="s">
        <v>214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212</v>
      </c>
      <c r="DR348" s="2" t="s">
        <v>199</v>
      </c>
      <c r="DS348" s="2" t="s">
        <v>246</v>
      </c>
      <c r="DT348" s="2" t="s">
        <v>334</v>
      </c>
      <c r="DU348" s="2" t="s">
        <v>214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212</v>
      </c>
      <c r="ED348" s="2" t="s">
        <v>199</v>
      </c>
      <c r="EE348" s="2" t="s">
        <v>1260</v>
      </c>
      <c r="EF348" s="2" t="s">
        <v>3260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903</v>
      </c>
      <c r="ER348" s="2" t="s">
        <v>3261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1155</v>
      </c>
      <c r="FD348" s="2" t="s">
        <v>1765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363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253</v>
      </c>
      <c r="FZ348" s="2" t="s">
        <v>199</v>
      </c>
      <c r="GA348" s="2" t="s">
        <v>202</v>
      </c>
      <c r="GB348" s="2" t="s">
        <v>202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231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253</v>
      </c>
      <c r="GX348" s="2" t="s">
        <v>199</v>
      </c>
      <c r="GY348" s="2" t="s">
        <v>202</v>
      </c>
      <c r="GZ348" s="2" t="s">
        <v>202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212</v>
      </c>
      <c r="HJ348" s="2" t="s">
        <v>199</v>
      </c>
      <c r="HK348" s="2" t="s">
        <v>246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242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253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212</v>
      </c>
      <c r="IT348" s="2" t="s">
        <v>199</v>
      </c>
      <c r="IU348" s="2" t="s">
        <v>370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253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231</v>
      </c>
      <c r="JR348" s="2" t="s">
        <v>199</v>
      </c>
      <c r="JS348" s="2" t="s">
        <v>202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1907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235</v>
      </c>
      <c r="KQ348" s="2" t="s">
        <v>1155</v>
      </c>
      <c r="KR348" s="2" t="s">
        <v>1778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235</v>
      </c>
      <c r="LC348" s="2" t="s">
        <v>408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253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231</v>
      </c>
      <c r="LZ348" s="2" t="s">
        <v>199</v>
      </c>
      <c r="MA348" s="2" t="s">
        <v>202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253</v>
      </c>
      <c r="ML348" s="2" t="s">
        <v>199</v>
      </c>
      <c r="MM348" s="2" t="s">
        <v>202</v>
      </c>
      <c r="MN348" s="2" t="s">
        <v>202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242</v>
      </c>
      <c r="MX348" s="2" t="s">
        <v>199</v>
      </c>
      <c r="MY348" s="2" t="s">
        <v>202</v>
      </c>
      <c r="MZ348" s="2" t="s">
        <v>202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231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242</v>
      </c>
      <c r="NV348" s="2" t="s">
        <v>199</v>
      </c>
      <c r="NW348" s="2" t="s">
        <v>202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253</v>
      </c>
      <c r="OH348" s="2" t="s">
        <v>199</v>
      </c>
      <c r="OI348" s="2" t="s">
        <v>202</v>
      </c>
      <c r="OJ348" s="2" t="s">
        <v>202</v>
      </c>
      <c r="OK348" s="2" t="s">
        <v>214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199</v>
      </c>
      <c r="OU348" s="2" t="s">
        <v>2824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242</v>
      </c>
      <c r="PF348" s="2" t="s">
        <v>199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253</v>
      </c>
      <c r="QD348" s="2" t="s">
        <v>199</v>
      </c>
      <c r="QE348" s="2" t="s">
        <v>202</v>
      </c>
      <c r="QF348" s="2" t="s">
        <v>202</v>
      </c>
      <c r="QG348" s="2" t="s">
        <v>214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202</v>
      </c>
      <c r="QP348" s="2" t="s">
        <v>202</v>
      </c>
      <c r="QQ348" s="2" t="s">
        <v>202</v>
      </c>
      <c r="QR348" s="2" t="s">
        <v>202</v>
      </c>
      <c r="QS348" s="2" t="s">
        <v>202</v>
      </c>
      <c r="QT348" s="2" t="s">
        <v>202</v>
      </c>
      <c r="QU348" s="4">
        <v>229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</row>
    <row r="349">
      <c r="A349" s="2" t="s">
        <v>3262</v>
      </c>
      <c r="B349" s="2" t="s">
        <v>191</v>
      </c>
      <c r="C349" s="2" t="s">
        <v>2795</v>
      </c>
      <c r="D349" s="2" t="s">
        <v>2308</v>
      </c>
      <c r="E349" s="2" t="s">
        <v>2309</v>
      </c>
      <c r="F349" s="2" t="s">
        <v>3255</v>
      </c>
      <c r="G349" s="2" t="s">
        <v>3255</v>
      </c>
      <c r="H349" s="2" t="s">
        <v>3255</v>
      </c>
      <c r="I349" s="2" t="s">
        <v>3256</v>
      </c>
      <c r="J349" s="2" t="s">
        <v>256</v>
      </c>
      <c r="K349" s="2" t="s">
        <v>2489</v>
      </c>
      <c r="L349" s="3">
        <v>68.11</v>
      </c>
      <c r="M349" s="3">
        <v>71.52</v>
      </c>
      <c r="N349" s="3">
        <v>149.99</v>
      </c>
      <c r="O349" s="2" t="s">
        <v>530</v>
      </c>
      <c r="P349" s="2" t="s">
        <v>394</v>
      </c>
      <c r="Q349" s="2" t="s">
        <v>201</v>
      </c>
      <c r="R349" s="2" t="s">
        <v>202</v>
      </c>
      <c r="S349" s="2" t="s">
        <v>3257</v>
      </c>
      <c r="T349" s="2" t="s">
        <v>204</v>
      </c>
      <c r="U349" s="2" t="s">
        <v>205</v>
      </c>
      <c r="V349" s="2" t="s">
        <v>206</v>
      </c>
      <c r="W349" s="2" t="s">
        <v>2838</v>
      </c>
      <c r="X349" s="2" t="s">
        <v>2897</v>
      </c>
      <c r="Y349" s="2" t="s">
        <v>3258</v>
      </c>
      <c r="Z349" s="4">
        <v>166</v>
      </c>
      <c r="AA349" s="4">
        <f>=ROUNDDOWN(27.6666666666667,0)</f>
      </c>
      <c r="AB349" s="5">
        <v>6</v>
      </c>
      <c r="AC349" s="2" t="s">
        <v>202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/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/>
      <c r="BJ349" s="4"/>
      <c r="BK349" s="8"/>
      <c r="BL349" s="2" t="s">
        <v>202</v>
      </c>
      <c r="BM349" s="7"/>
      <c r="BN349" s="7"/>
      <c r="BO349" s="4"/>
      <c r="BP349" s="8"/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202</v>
      </c>
      <c r="BY349" s="2" t="s">
        <v>214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212</v>
      </c>
      <c r="CH349" s="2" t="s">
        <v>250</v>
      </c>
      <c r="CI349" s="2" t="s">
        <v>785</v>
      </c>
      <c r="CJ349" s="2" t="s">
        <v>2393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1758</v>
      </c>
      <c r="CV349" s="2" t="s">
        <v>794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246</v>
      </c>
      <c r="DH349" s="2" t="s">
        <v>3263</v>
      </c>
      <c r="DI349" s="2" t="s">
        <v>214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246</v>
      </c>
      <c r="DT349" s="2" t="s">
        <v>3264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1260</v>
      </c>
      <c r="EF349" s="2" t="s">
        <v>382</v>
      </c>
      <c r="EG349" s="2" t="s">
        <v>214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903</v>
      </c>
      <c r="ER349" s="2" t="s">
        <v>914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1155</v>
      </c>
      <c r="FD349" s="2" t="s">
        <v>554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363</v>
      </c>
      <c r="FP349" s="2" t="s">
        <v>3265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253</v>
      </c>
      <c r="FZ349" s="2" t="s">
        <v>199</v>
      </c>
      <c r="GA349" s="2" t="s">
        <v>202</v>
      </c>
      <c r="GB349" s="2" t="s">
        <v>202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231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253</v>
      </c>
      <c r="GX349" s="2" t="s">
        <v>199</v>
      </c>
      <c r="GY349" s="2" t="s">
        <v>202</v>
      </c>
      <c r="GZ349" s="2" t="s">
        <v>202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212</v>
      </c>
      <c r="HJ349" s="2" t="s">
        <v>199</v>
      </c>
      <c r="HK349" s="2" t="s">
        <v>246</v>
      </c>
      <c r="HL349" s="2" t="s">
        <v>1958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242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253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212</v>
      </c>
      <c r="IT349" s="2" t="s">
        <v>199</v>
      </c>
      <c r="IU349" s="2" t="s">
        <v>370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253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231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1907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235</v>
      </c>
      <c r="KQ349" s="2" t="s">
        <v>1155</v>
      </c>
      <c r="KR349" s="2" t="s">
        <v>3264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235</v>
      </c>
      <c r="LC349" s="2" t="s">
        <v>408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253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231</v>
      </c>
      <c r="LZ349" s="2" t="s">
        <v>199</v>
      </c>
      <c r="MA349" s="2" t="s">
        <v>202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253</v>
      </c>
      <c r="ML349" s="2" t="s">
        <v>199</v>
      </c>
      <c r="MM349" s="2" t="s">
        <v>202</v>
      </c>
      <c r="MN349" s="2" t="s">
        <v>202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242</v>
      </c>
      <c r="MX349" s="2" t="s">
        <v>199</v>
      </c>
      <c r="MY349" s="2" t="s">
        <v>202</v>
      </c>
      <c r="MZ349" s="2" t="s">
        <v>202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231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242</v>
      </c>
      <c r="NV349" s="2" t="s">
        <v>199</v>
      </c>
      <c r="NW349" s="2" t="s">
        <v>202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253</v>
      </c>
      <c r="OH349" s="2" t="s">
        <v>199</v>
      </c>
      <c r="OI349" s="2" t="s">
        <v>202</v>
      </c>
      <c r="OJ349" s="2" t="s">
        <v>202</v>
      </c>
      <c r="OK349" s="2" t="s">
        <v>214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199</v>
      </c>
      <c r="OU349" s="2" t="s">
        <v>2824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242</v>
      </c>
      <c r="PF349" s="2" t="s">
        <v>199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253</v>
      </c>
      <c r="QD349" s="2" t="s">
        <v>199</v>
      </c>
      <c r="QE349" s="2" t="s">
        <v>202</v>
      </c>
      <c r="QF349" s="2" t="s">
        <v>202</v>
      </c>
      <c r="QG349" s="2" t="s">
        <v>214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202</v>
      </c>
      <c r="QP349" s="2" t="s">
        <v>202</v>
      </c>
      <c r="QQ349" s="2" t="s">
        <v>202</v>
      </c>
      <c r="QR349" s="2" t="s">
        <v>202</v>
      </c>
      <c r="QS349" s="2" t="s">
        <v>202</v>
      </c>
      <c r="QT349" s="2" t="s">
        <v>202</v>
      </c>
      <c r="QU349" s="4">
        <v>166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</row>
    <row r="350">
      <c r="A350" s="2" t="s">
        <v>3266</v>
      </c>
      <c r="B350" s="2" t="s">
        <v>191</v>
      </c>
      <c r="C350" s="2" t="s">
        <v>2795</v>
      </c>
      <c r="D350" s="2" t="s">
        <v>3267</v>
      </c>
      <c r="E350" s="2" t="s">
        <v>3268</v>
      </c>
      <c r="F350" s="2" t="s">
        <v>3089</v>
      </c>
      <c r="G350" s="2" t="s">
        <v>3089</v>
      </c>
      <c r="H350" s="2" t="s">
        <v>3089</v>
      </c>
      <c r="I350" s="2" t="s">
        <v>3269</v>
      </c>
      <c r="J350" s="2" t="s">
        <v>3270</v>
      </c>
      <c r="K350" s="2" t="s">
        <v>2489</v>
      </c>
      <c r="L350" s="3">
        <v>22.05</v>
      </c>
      <c r="M350" s="3">
        <v>23.15</v>
      </c>
      <c r="N350" s="3">
        <v>44.99</v>
      </c>
      <c r="O350" s="2" t="s">
        <v>199</v>
      </c>
      <c r="P350" s="2" t="s">
        <v>490</v>
      </c>
      <c r="Q350" s="2" t="s">
        <v>201</v>
      </c>
      <c r="R350" s="2" t="s">
        <v>202</v>
      </c>
      <c r="S350" s="2" t="s">
        <v>3068</v>
      </c>
      <c r="T350" s="2" t="s">
        <v>202</v>
      </c>
      <c r="U350" s="2" t="s">
        <v>202</v>
      </c>
      <c r="V350" s="2" t="s">
        <v>1579</v>
      </c>
      <c r="W350" s="2" t="s">
        <v>2838</v>
      </c>
      <c r="X350" s="2" t="s">
        <v>1618</v>
      </c>
      <c r="Y350" s="2" t="s">
        <v>576</v>
      </c>
      <c r="Z350" s="4">
        <v>956</v>
      </c>
      <c r="AA350" s="4">
        <f>=ROUNDDOWN(28.1176470588235,0)</f>
      </c>
      <c r="AB350" s="5">
        <v>34</v>
      </c>
      <c r="AC350" s="2" t="s">
        <v>3002</v>
      </c>
      <c r="AD350" s="4">
        <v>50</v>
      </c>
      <c r="AE350" s="4">
        <v>2270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65</v>
      </c>
      <c r="AQ350" s="8">
        <v>1509.82</v>
      </c>
      <c r="AR350" s="4"/>
      <c r="AS350" s="8"/>
      <c r="AT350" s="7"/>
      <c r="AU350" s="7"/>
      <c r="AV350" s="4">
        <v>65</v>
      </c>
      <c r="AW350" s="8">
        <v>1509.82</v>
      </c>
      <c r="AX350" s="4"/>
      <c r="AY350" s="8"/>
      <c r="AZ350" s="7"/>
      <c r="BA350" s="7"/>
      <c r="BB350" s="7">
        <v>1</v>
      </c>
      <c r="BC350" s="4">
        <v>65</v>
      </c>
      <c r="BD350" s="8">
        <v>1509.82</v>
      </c>
      <c r="BE350" s="4"/>
      <c r="BF350" s="8"/>
      <c r="BG350" s="7"/>
      <c r="BH350" s="7"/>
      <c r="BI350" s="7">
        <v>1</v>
      </c>
      <c r="BJ350" s="4">
        <v>65</v>
      </c>
      <c r="BK350" s="8">
        <v>1509.82</v>
      </c>
      <c r="BL350" s="2" t="s">
        <v>3271</v>
      </c>
      <c r="BM350" s="7">
        <v>1</v>
      </c>
      <c r="BN350" s="7">
        <v>1</v>
      </c>
      <c r="BO350" s="4">
        <v>64</v>
      </c>
      <c r="BP350" s="8">
        <v>1485.44</v>
      </c>
      <c r="BQ350" s="4"/>
      <c r="BR350" s="8"/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2588</v>
      </c>
      <c r="BY350" s="2" t="s">
        <v>214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212</v>
      </c>
      <c r="CH350" s="2" t="s">
        <v>199</v>
      </c>
      <c r="CI350" s="2" t="s">
        <v>2615</v>
      </c>
      <c r="CJ350" s="2" t="s">
        <v>3272</v>
      </c>
      <c r="CK350" s="2" t="s">
        <v>214</v>
      </c>
      <c r="CL350" s="2" t="s">
        <v>202</v>
      </c>
      <c r="CM350" s="4">
        <v>1</v>
      </c>
      <c r="CN350" s="8">
        <v>24.38</v>
      </c>
      <c r="CO350" s="4"/>
      <c r="CP350" s="8"/>
      <c r="CQ350" s="7"/>
      <c r="CR350" s="7"/>
      <c r="CS350" s="2" t="s">
        <v>212</v>
      </c>
      <c r="CT350" s="2" t="s">
        <v>199</v>
      </c>
      <c r="CU350" s="2" t="s">
        <v>3273</v>
      </c>
      <c r="CV350" s="2" t="s">
        <v>3274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199</v>
      </c>
      <c r="DG350" s="2" t="s">
        <v>3275</v>
      </c>
      <c r="DH350" s="2" t="s">
        <v>2786</v>
      </c>
      <c r="DI350" s="2" t="s">
        <v>214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583</v>
      </c>
      <c r="DT350" s="2" t="s">
        <v>1636</v>
      </c>
      <c r="DU350" s="2" t="s">
        <v>214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212</v>
      </c>
      <c r="ED350" s="2" t="s">
        <v>199</v>
      </c>
      <c r="EE350" s="2" t="s">
        <v>585</v>
      </c>
      <c r="EF350" s="2" t="s">
        <v>3276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581</v>
      </c>
      <c r="ER350" s="2" t="s">
        <v>2257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235</v>
      </c>
      <c r="FC350" s="2" t="s">
        <v>3277</v>
      </c>
      <c r="FD350" s="2" t="s">
        <v>3278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199</v>
      </c>
      <c r="FO350" s="2" t="s">
        <v>296</v>
      </c>
      <c r="FP350" s="2" t="s">
        <v>985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404</v>
      </c>
      <c r="FZ350" s="2" t="s">
        <v>199</v>
      </c>
      <c r="GA350" s="2" t="s">
        <v>202</v>
      </c>
      <c r="GB350" s="2" t="s">
        <v>202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253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253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212</v>
      </c>
      <c r="HJ350" s="2" t="s">
        <v>199</v>
      </c>
      <c r="HK350" s="2" t="s">
        <v>585</v>
      </c>
      <c r="HL350" s="2" t="s">
        <v>2111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242</v>
      </c>
      <c r="HV350" s="2" t="s">
        <v>199</v>
      </c>
      <c r="HW350" s="2" t="s">
        <v>202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212</v>
      </c>
      <c r="IH350" s="2" t="s">
        <v>199</v>
      </c>
      <c r="II350" s="2" t="s">
        <v>238</v>
      </c>
      <c r="IJ350" s="2" t="s">
        <v>1773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593</v>
      </c>
      <c r="IT350" s="2" t="s">
        <v>199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212</v>
      </c>
      <c r="JR350" s="2" t="s">
        <v>235</v>
      </c>
      <c r="JS350" s="2" t="s">
        <v>1259</v>
      </c>
      <c r="JT350" s="2" t="s">
        <v>537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235</v>
      </c>
      <c r="KQ350" s="2" t="s">
        <v>559</v>
      </c>
      <c r="KR350" s="2" t="s">
        <v>2429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212</v>
      </c>
      <c r="LB350" s="2" t="s">
        <v>235</v>
      </c>
      <c r="LC350" s="2" t="s">
        <v>308</v>
      </c>
      <c r="LD350" s="2" t="s">
        <v>733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212</v>
      </c>
      <c r="LN350" s="2" t="s">
        <v>199</v>
      </c>
      <c r="LO350" s="2" t="s">
        <v>2207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231</v>
      </c>
      <c r="LZ350" s="2" t="s">
        <v>199</v>
      </c>
      <c r="MA350" s="2" t="s">
        <v>202</v>
      </c>
      <c r="MB350" s="2" t="s">
        <v>202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231</v>
      </c>
      <c r="ML350" s="2" t="s">
        <v>199</v>
      </c>
      <c r="MM350" s="2" t="s">
        <v>202</v>
      </c>
      <c r="MN350" s="2" t="s">
        <v>202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242</v>
      </c>
      <c r="MX350" s="2" t="s">
        <v>199</v>
      </c>
      <c r="MY350" s="2" t="s">
        <v>202</v>
      </c>
      <c r="MZ350" s="2" t="s">
        <v>202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212</v>
      </c>
      <c r="NJ350" s="2" t="s">
        <v>250</v>
      </c>
      <c r="NK350" s="2" t="s">
        <v>3275</v>
      </c>
      <c r="NL350" s="2" t="s">
        <v>3155</v>
      </c>
      <c r="NM350" s="2" t="s">
        <v>509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202</v>
      </c>
      <c r="NV350" s="2" t="s">
        <v>202</v>
      </c>
      <c r="NW350" s="2" t="s">
        <v>202</v>
      </c>
      <c r="NX350" s="2" t="s">
        <v>202</v>
      </c>
      <c r="NY350" s="2" t="s">
        <v>202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253</v>
      </c>
      <c r="OH350" s="2" t="s">
        <v>199</v>
      </c>
      <c r="OI350" s="2" t="s">
        <v>202</v>
      </c>
      <c r="OJ350" s="2" t="s">
        <v>202</v>
      </c>
      <c r="OK350" s="2" t="s">
        <v>214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231</v>
      </c>
      <c r="OT350" s="2" t="s">
        <v>199</v>
      </c>
      <c r="OU350" s="2" t="s">
        <v>202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202</v>
      </c>
      <c r="PF350" s="2" t="s">
        <v>202</v>
      </c>
      <c r="PG350" s="2" t="s">
        <v>202</v>
      </c>
      <c r="PH350" s="2" t="s">
        <v>202</v>
      </c>
      <c r="PI350" s="2" t="s">
        <v>202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212</v>
      </c>
      <c r="PR350" s="2" t="s">
        <v>235</v>
      </c>
      <c r="PS350" s="2" t="s">
        <v>1826</v>
      </c>
      <c r="PT350" s="2" t="s">
        <v>1380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404</v>
      </c>
      <c r="QP350" s="2" t="s">
        <v>235</v>
      </c>
      <c r="QQ350" s="2" t="s">
        <v>202</v>
      </c>
      <c r="QR350" s="2" t="s">
        <v>202</v>
      </c>
      <c r="QS350" s="2" t="s">
        <v>214</v>
      </c>
      <c r="QT350" s="2" t="s">
        <v>202</v>
      </c>
      <c r="QU350" s="4">
        <v>956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>
        <v>50</v>
      </c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670</v>
      </c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>
        <v>1150</v>
      </c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>
        <v>400</v>
      </c>
      <c r="TI350" s="4"/>
      <c r="TJ350" s="4"/>
      <c r="TK350" s="4"/>
      <c r="TL350" s="4"/>
      <c r="TM350" s="4"/>
    </row>
    <row r="351">
      <c r="A351" s="2" t="s">
        <v>3279</v>
      </c>
      <c r="B351" s="2" t="s">
        <v>191</v>
      </c>
      <c r="C351" s="2" t="s">
        <v>2795</v>
      </c>
      <c r="D351" s="2" t="s">
        <v>3267</v>
      </c>
      <c r="E351" s="2" t="s">
        <v>3268</v>
      </c>
      <c r="F351" s="2" t="s">
        <v>3122</v>
      </c>
      <c r="G351" s="2" t="s">
        <v>3122</v>
      </c>
      <c r="H351" s="2" t="s">
        <v>3122</v>
      </c>
      <c r="I351" s="2" t="s">
        <v>3269</v>
      </c>
      <c r="J351" s="2" t="s">
        <v>3270</v>
      </c>
      <c r="K351" s="2" t="s">
        <v>2912</v>
      </c>
      <c r="L351" s="3">
        <v>22.05</v>
      </c>
      <c r="M351" s="3">
        <v>23.15</v>
      </c>
      <c r="N351" s="3">
        <v>44.99</v>
      </c>
      <c r="O351" s="2" t="s">
        <v>199</v>
      </c>
      <c r="P351" s="2" t="s">
        <v>490</v>
      </c>
      <c r="Q351" s="2" t="s">
        <v>201</v>
      </c>
      <c r="R351" s="2" t="s">
        <v>202</v>
      </c>
      <c r="S351" s="2" t="s">
        <v>3068</v>
      </c>
      <c r="T351" s="2" t="s">
        <v>202</v>
      </c>
      <c r="U351" s="2" t="s">
        <v>202</v>
      </c>
      <c r="V351" s="2" t="s">
        <v>1579</v>
      </c>
      <c r="W351" s="2" t="s">
        <v>2838</v>
      </c>
      <c r="X351" s="2" t="s">
        <v>1618</v>
      </c>
      <c r="Y351" s="2" t="s">
        <v>576</v>
      </c>
      <c r="Z351" s="4">
        <v>148</v>
      </c>
      <c r="AA351" s="4">
        <f>=ROUNDDOWN(7.04761904761905,0)</f>
      </c>
      <c r="AB351" s="5">
        <v>21</v>
      </c>
      <c r="AC351" s="2" t="s">
        <v>1085</v>
      </c>
      <c r="AD351" s="4">
        <v>260</v>
      </c>
      <c r="AE351" s="4">
        <v>1280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40</v>
      </c>
      <c r="AQ351" s="8">
        <v>925.65</v>
      </c>
      <c r="AR351" s="4"/>
      <c r="AS351" s="8"/>
      <c r="AT351" s="7"/>
      <c r="AU351" s="7"/>
      <c r="AV351" s="4">
        <v>40</v>
      </c>
      <c r="AW351" s="8">
        <v>925.65</v>
      </c>
      <c r="AX351" s="4"/>
      <c r="AY351" s="8"/>
      <c r="AZ351" s="7"/>
      <c r="BA351" s="7"/>
      <c r="BB351" s="7">
        <v>1</v>
      </c>
      <c r="BC351" s="4">
        <v>40</v>
      </c>
      <c r="BD351" s="8">
        <v>925.65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>
        <v>1</v>
      </c>
      <c r="BJ351" s="4">
        <v>40</v>
      </c>
      <c r="BK351" s="8">
        <v>925.65</v>
      </c>
      <c r="BL351" s="2" t="s">
        <v>3280</v>
      </c>
      <c r="BM351" s="7">
        <v>1</v>
      </c>
      <c r="BN351" s="7">
        <v>1</v>
      </c>
      <c r="BO351" s="4">
        <v>37</v>
      </c>
      <c r="BP351" s="8">
        <v>858.77</v>
      </c>
      <c r="BQ351" s="4"/>
      <c r="BR351" s="8"/>
      <c r="BS351" s="7"/>
      <c r="BT351" s="7"/>
      <c r="BU351" s="2" t="s">
        <v>212</v>
      </c>
      <c r="BV351" s="2" t="s">
        <v>199</v>
      </c>
      <c r="BW351" s="2" t="s">
        <v>202</v>
      </c>
      <c r="BX351" s="2" t="s">
        <v>2588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250</v>
      </c>
      <c r="CI351" s="2" t="s">
        <v>2615</v>
      </c>
      <c r="CJ351" s="2" t="s">
        <v>3281</v>
      </c>
      <c r="CK351" s="2" t="s">
        <v>214</v>
      </c>
      <c r="CL351" s="2" t="s">
        <v>202</v>
      </c>
      <c r="CM351" s="4">
        <v>1</v>
      </c>
      <c r="CN351" s="8">
        <v>24.38</v>
      </c>
      <c r="CO351" s="4"/>
      <c r="CP351" s="8"/>
      <c r="CQ351" s="7"/>
      <c r="CR351" s="7"/>
      <c r="CS351" s="2" t="s">
        <v>212</v>
      </c>
      <c r="CT351" s="2" t="s">
        <v>199</v>
      </c>
      <c r="CU351" s="2" t="s">
        <v>3273</v>
      </c>
      <c r="CV351" s="2" t="s">
        <v>496</v>
      </c>
      <c r="CW351" s="2" t="s">
        <v>214</v>
      </c>
      <c r="CX351" s="2" t="s">
        <v>202</v>
      </c>
      <c r="CY351" s="4">
        <v>2</v>
      </c>
      <c r="CZ351" s="8">
        <v>42.5</v>
      </c>
      <c r="DA351" s="4"/>
      <c r="DB351" s="8"/>
      <c r="DC351" s="7"/>
      <c r="DD351" s="7"/>
      <c r="DE351" s="2" t="s">
        <v>212</v>
      </c>
      <c r="DF351" s="2" t="s">
        <v>199</v>
      </c>
      <c r="DG351" s="2" t="s">
        <v>3275</v>
      </c>
      <c r="DH351" s="2" t="s">
        <v>3282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199</v>
      </c>
      <c r="DS351" s="2" t="s">
        <v>583</v>
      </c>
      <c r="DT351" s="2" t="s">
        <v>2266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199</v>
      </c>
      <c r="EE351" s="2" t="s">
        <v>585</v>
      </c>
      <c r="EF351" s="2" t="s">
        <v>3283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199</v>
      </c>
      <c r="EQ351" s="2" t="s">
        <v>581</v>
      </c>
      <c r="ER351" s="2" t="s">
        <v>1634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199</v>
      </c>
      <c r="FC351" s="2" t="s">
        <v>3277</v>
      </c>
      <c r="FD351" s="2" t="s">
        <v>1466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296</v>
      </c>
      <c r="FP351" s="2" t="s">
        <v>285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253</v>
      </c>
      <c r="FZ351" s="2" t="s">
        <v>199</v>
      </c>
      <c r="GA351" s="2" t="s">
        <v>202</v>
      </c>
      <c r="GB351" s="2" t="s">
        <v>202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212</v>
      </c>
      <c r="GL351" s="2" t="s">
        <v>199</v>
      </c>
      <c r="GM351" s="2" t="s">
        <v>2976</v>
      </c>
      <c r="GN351" s="2" t="s">
        <v>387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253</v>
      </c>
      <c r="GX351" s="2" t="s">
        <v>199</v>
      </c>
      <c r="GY351" s="2" t="s">
        <v>202</v>
      </c>
      <c r="GZ351" s="2" t="s">
        <v>202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212</v>
      </c>
      <c r="HJ351" s="2" t="s">
        <v>199</v>
      </c>
      <c r="HK351" s="2" t="s">
        <v>585</v>
      </c>
      <c r="HL351" s="2" t="s">
        <v>2905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242</v>
      </c>
      <c r="HV351" s="2" t="s">
        <v>199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253</v>
      </c>
      <c r="IH351" s="2" t="s">
        <v>199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212</v>
      </c>
      <c r="IT351" s="2" t="s">
        <v>199</v>
      </c>
      <c r="IU351" s="2" t="s">
        <v>594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253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212</v>
      </c>
      <c r="JR351" s="2" t="s">
        <v>199</v>
      </c>
      <c r="JS351" s="2" t="s">
        <v>1259</v>
      </c>
      <c r="JT351" s="2" t="s">
        <v>952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202</v>
      </c>
      <c r="KD351" s="2" t="s">
        <v>202</v>
      </c>
      <c r="KE351" s="2" t="s">
        <v>202</v>
      </c>
      <c r="KF351" s="2" t="s">
        <v>202</v>
      </c>
      <c r="KG351" s="2" t="s">
        <v>202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235</v>
      </c>
      <c r="KQ351" s="2" t="s">
        <v>541</v>
      </c>
      <c r="KR351" s="2" t="s">
        <v>202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253</v>
      </c>
      <c r="LB351" s="2" t="s">
        <v>199</v>
      </c>
      <c r="LC351" s="2" t="s">
        <v>202</v>
      </c>
      <c r="LD351" s="2" t="s">
        <v>202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253</v>
      </c>
      <c r="LN351" s="2" t="s">
        <v>199</v>
      </c>
      <c r="LO351" s="2" t="s">
        <v>2207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231</v>
      </c>
      <c r="LZ351" s="2" t="s">
        <v>199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231</v>
      </c>
      <c r="ML351" s="2" t="s">
        <v>199</v>
      </c>
      <c r="MM351" s="2" t="s">
        <v>202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242</v>
      </c>
      <c r="MX351" s="2" t="s">
        <v>199</v>
      </c>
      <c r="MY351" s="2" t="s">
        <v>202</v>
      </c>
      <c r="MZ351" s="2" t="s">
        <v>202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212</v>
      </c>
      <c r="NJ351" s="2" t="s">
        <v>250</v>
      </c>
      <c r="NK351" s="2" t="s">
        <v>3275</v>
      </c>
      <c r="NL351" s="2" t="s">
        <v>2951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202</v>
      </c>
      <c r="NV351" s="2" t="s">
        <v>202</v>
      </c>
      <c r="NW351" s="2" t="s">
        <v>202</v>
      </c>
      <c r="NX351" s="2" t="s">
        <v>202</v>
      </c>
      <c r="NY351" s="2" t="s">
        <v>202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253</v>
      </c>
      <c r="OH351" s="2" t="s">
        <v>199</v>
      </c>
      <c r="OI351" s="2" t="s">
        <v>202</v>
      </c>
      <c r="OJ351" s="2" t="s">
        <v>202</v>
      </c>
      <c r="OK351" s="2" t="s">
        <v>214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231</v>
      </c>
      <c r="OT351" s="2" t="s">
        <v>199</v>
      </c>
      <c r="OU351" s="2" t="s">
        <v>202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202</v>
      </c>
      <c r="PF351" s="2" t="s">
        <v>202</v>
      </c>
      <c r="PG351" s="2" t="s">
        <v>202</v>
      </c>
      <c r="PH351" s="2" t="s">
        <v>202</v>
      </c>
      <c r="PI351" s="2" t="s">
        <v>202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212</v>
      </c>
      <c r="PR351" s="2" t="s">
        <v>235</v>
      </c>
      <c r="PS351" s="2" t="s">
        <v>1826</v>
      </c>
      <c r="PT351" s="2" t="s">
        <v>3284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404</v>
      </c>
      <c r="QP351" s="2" t="s">
        <v>235</v>
      </c>
      <c r="QQ351" s="2" t="s">
        <v>202</v>
      </c>
      <c r="QR351" s="2" t="s">
        <v>202</v>
      </c>
      <c r="QS351" s="2" t="s">
        <v>214</v>
      </c>
      <c r="QT351" s="2" t="s">
        <v>202</v>
      </c>
      <c r="QU351" s="4">
        <v>148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>
        <v>260</v>
      </c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>
        <v>700</v>
      </c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>
        <v>320</v>
      </c>
      <c r="TL351" s="4"/>
      <c r="TM351" s="4"/>
    </row>
    <row r="352">
      <c r="A352" s="2" t="s">
        <v>3285</v>
      </c>
      <c r="B352" s="2" t="s">
        <v>191</v>
      </c>
      <c r="C352" s="2" t="s">
        <v>2795</v>
      </c>
      <c r="D352" s="2" t="s">
        <v>3267</v>
      </c>
      <c r="E352" s="2" t="s">
        <v>3268</v>
      </c>
      <c r="F352" s="2" t="s">
        <v>3122</v>
      </c>
      <c r="G352" s="2" t="s">
        <v>3122</v>
      </c>
      <c r="H352" s="2" t="s">
        <v>3122</v>
      </c>
      <c r="I352" s="2" t="s">
        <v>3269</v>
      </c>
      <c r="J352" s="2" t="s">
        <v>3270</v>
      </c>
      <c r="K352" s="2" t="s">
        <v>2489</v>
      </c>
      <c r="L352" s="3">
        <v>22.05</v>
      </c>
      <c r="M352" s="3">
        <v>23.15</v>
      </c>
      <c r="N352" s="3">
        <v>44.99</v>
      </c>
      <c r="O352" s="2" t="s">
        <v>199</v>
      </c>
      <c r="P352" s="2" t="s">
        <v>490</v>
      </c>
      <c r="Q352" s="2" t="s">
        <v>201</v>
      </c>
      <c r="R352" s="2" t="s">
        <v>202</v>
      </c>
      <c r="S352" s="2" t="s">
        <v>3068</v>
      </c>
      <c r="T352" s="2" t="s">
        <v>202</v>
      </c>
      <c r="U352" s="2" t="s">
        <v>202</v>
      </c>
      <c r="V352" s="2" t="s">
        <v>1579</v>
      </c>
      <c r="W352" s="2" t="s">
        <v>2838</v>
      </c>
      <c r="X352" s="2" t="s">
        <v>1618</v>
      </c>
      <c r="Y352" s="2" t="s">
        <v>576</v>
      </c>
      <c r="Z352" s="4">
        <v>465</v>
      </c>
      <c r="AA352" s="4">
        <f>=ROUNDDOWN(58.125,0)</f>
      </c>
      <c r="AB352" s="5">
        <v>8</v>
      </c>
      <c r="AC352" s="2" t="s">
        <v>187</v>
      </c>
      <c r="AD352" s="4">
        <v>40</v>
      </c>
      <c r="AE352" s="4">
        <v>40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/>
      <c r="BJ352" s="4"/>
      <c r="BK352" s="8"/>
      <c r="BL352" s="2" t="s">
        <v>202</v>
      </c>
      <c r="BM352" s="7"/>
      <c r="BN352" s="7"/>
      <c r="BO352" s="4"/>
      <c r="BP352" s="8"/>
      <c r="BQ352" s="4"/>
      <c r="BR352" s="8"/>
      <c r="BS352" s="7"/>
      <c r="BT352" s="7"/>
      <c r="BU352" s="2" t="s">
        <v>212</v>
      </c>
      <c r="BV352" s="2" t="s">
        <v>199</v>
      </c>
      <c r="BW352" s="2" t="s">
        <v>202</v>
      </c>
      <c r="BX352" s="2" t="s">
        <v>2588</v>
      </c>
      <c r="BY352" s="2" t="s">
        <v>214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212</v>
      </c>
      <c r="CH352" s="2" t="s">
        <v>250</v>
      </c>
      <c r="CI352" s="2" t="s">
        <v>2615</v>
      </c>
      <c r="CJ352" s="2" t="s">
        <v>1374</v>
      </c>
      <c r="CK352" s="2" t="s">
        <v>214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1055</v>
      </c>
      <c r="CT352" s="2" t="s">
        <v>235</v>
      </c>
      <c r="CU352" s="2" t="s">
        <v>3273</v>
      </c>
      <c r="CV352" s="2" t="s">
        <v>1098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212</v>
      </c>
      <c r="DF352" s="2" t="s">
        <v>199</v>
      </c>
      <c r="DG352" s="2" t="s">
        <v>3275</v>
      </c>
      <c r="DH352" s="2" t="s">
        <v>1621</v>
      </c>
      <c r="DI352" s="2" t="s">
        <v>214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199</v>
      </c>
      <c r="DS352" s="2" t="s">
        <v>583</v>
      </c>
      <c r="DT352" s="2" t="s">
        <v>1635</v>
      </c>
      <c r="DU352" s="2" t="s">
        <v>214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212</v>
      </c>
      <c r="ED352" s="2" t="s">
        <v>199</v>
      </c>
      <c r="EE352" s="2" t="s">
        <v>585</v>
      </c>
      <c r="EF352" s="2" t="s">
        <v>1517</v>
      </c>
      <c r="EG352" s="2" t="s">
        <v>214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199</v>
      </c>
      <c r="EQ352" s="2" t="s">
        <v>581</v>
      </c>
      <c r="ER352" s="2" t="s">
        <v>1625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199</v>
      </c>
      <c r="FC352" s="2" t="s">
        <v>3277</v>
      </c>
      <c r="FD352" s="2" t="s">
        <v>604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199</v>
      </c>
      <c r="FO352" s="2" t="s">
        <v>296</v>
      </c>
      <c r="FP352" s="2" t="s">
        <v>285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253</v>
      </c>
      <c r="FZ352" s="2" t="s">
        <v>199</v>
      </c>
      <c r="GA352" s="2" t="s">
        <v>202</v>
      </c>
      <c r="GB352" s="2" t="s">
        <v>202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212</v>
      </c>
      <c r="GL352" s="2" t="s">
        <v>199</v>
      </c>
      <c r="GM352" s="2" t="s">
        <v>2976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253</v>
      </c>
      <c r="GX352" s="2" t="s">
        <v>199</v>
      </c>
      <c r="GY352" s="2" t="s">
        <v>202</v>
      </c>
      <c r="GZ352" s="2" t="s">
        <v>202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212</v>
      </c>
      <c r="HJ352" s="2" t="s">
        <v>199</v>
      </c>
      <c r="HK352" s="2" t="s">
        <v>585</v>
      </c>
      <c r="HL352" s="2" t="s">
        <v>3286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242</v>
      </c>
      <c r="HV352" s="2" t="s">
        <v>199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253</v>
      </c>
      <c r="IH352" s="2" t="s">
        <v>199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593</v>
      </c>
      <c r="IT352" s="2" t="s">
        <v>199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253</v>
      </c>
      <c r="JF352" s="2" t="s">
        <v>199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212</v>
      </c>
      <c r="JR352" s="2" t="s">
        <v>250</v>
      </c>
      <c r="JS352" s="2" t="s">
        <v>1259</v>
      </c>
      <c r="JT352" s="2" t="s">
        <v>1237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235</v>
      </c>
      <c r="KQ352" s="2" t="s">
        <v>559</v>
      </c>
      <c r="KR352" s="2" t="s">
        <v>202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253</v>
      </c>
      <c r="LB352" s="2" t="s">
        <v>199</v>
      </c>
      <c r="LC352" s="2" t="s">
        <v>202</v>
      </c>
      <c r="LD352" s="2" t="s">
        <v>202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212</v>
      </c>
      <c r="LN352" s="2" t="s">
        <v>199</v>
      </c>
      <c r="LO352" s="2" t="s">
        <v>2207</v>
      </c>
      <c r="LP352" s="2" t="s">
        <v>2832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231</v>
      </c>
      <c r="LZ352" s="2" t="s">
        <v>199</v>
      </c>
      <c r="MA352" s="2" t="s">
        <v>202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231</v>
      </c>
      <c r="ML352" s="2" t="s">
        <v>199</v>
      </c>
      <c r="MM352" s="2" t="s">
        <v>202</v>
      </c>
      <c r="MN352" s="2" t="s">
        <v>202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242</v>
      </c>
      <c r="MX352" s="2" t="s">
        <v>199</v>
      </c>
      <c r="MY352" s="2" t="s">
        <v>202</v>
      </c>
      <c r="MZ352" s="2" t="s">
        <v>202</v>
      </c>
      <c r="NA352" s="2" t="s">
        <v>214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212</v>
      </c>
      <c r="NJ352" s="2" t="s">
        <v>250</v>
      </c>
      <c r="NK352" s="2" t="s">
        <v>3275</v>
      </c>
      <c r="NL352" s="2" t="s">
        <v>581</v>
      </c>
      <c r="NM352" s="2" t="s">
        <v>214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253</v>
      </c>
      <c r="OH352" s="2" t="s">
        <v>199</v>
      </c>
      <c r="OI352" s="2" t="s">
        <v>202</v>
      </c>
      <c r="OJ352" s="2" t="s">
        <v>202</v>
      </c>
      <c r="OK352" s="2" t="s">
        <v>214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231</v>
      </c>
      <c r="OT352" s="2" t="s">
        <v>199</v>
      </c>
      <c r="OU352" s="2" t="s">
        <v>202</v>
      </c>
      <c r="OV352" s="2" t="s">
        <v>202</v>
      </c>
      <c r="OW352" s="2" t="s">
        <v>214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212</v>
      </c>
      <c r="PR352" s="2" t="s">
        <v>235</v>
      </c>
      <c r="PS352" s="2" t="s">
        <v>1826</v>
      </c>
      <c r="PT352" s="2" t="s">
        <v>2290</v>
      </c>
      <c r="PU352" s="2" t="s">
        <v>214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404</v>
      </c>
      <c r="QP352" s="2" t="s">
        <v>235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>
        <v>465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>
        <v>40</v>
      </c>
      <c r="TL352" s="4"/>
      <c r="TM352" s="4"/>
    </row>
    <row r="353">
      <c r="A353" s="2" t="s">
        <v>3287</v>
      </c>
      <c r="B353" s="2" t="s">
        <v>191</v>
      </c>
      <c r="C353" s="2" t="s">
        <v>2795</v>
      </c>
      <c r="D353" s="2" t="s">
        <v>3267</v>
      </c>
      <c r="E353" s="2" t="s">
        <v>3268</v>
      </c>
      <c r="F353" s="2" t="s">
        <v>3066</v>
      </c>
      <c r="G353" s="2" t="s">
        <v>3066</v>
      </c>
      <c r="H353" s="2" t="s">
        <v>3066</v>
      </c>
      <c r="I353" s="2" t="s">
        <v>3269</v>
      </c>
      <c r="J353" s="2" t="s">
        <v>3270</v>
      </c>
      <c r="K353" s="2" t="s">
        <v>869</v>
      </c>
      <c r="L353" s="3">
        <v>22.05</v>
      </c>
      <c r="M353" s="3">
        <v>23.15</v>
      </c>
      <c r="N353" s="3">
        <v>44.99</v>
      </c>
      <c r="O353" s="2" t="s">
        <v>199</v>
      </c>
      <c r="P353" s="2" t="s">
        <v>490</v>
      </c>
      <c r="Q353" s="2" t="s">
        <v>201</v>
      </c>
      <c r="R353" s="2" t="s">
        <v>202</v>
      </c>
      <c r="S353" s="2" t="s">
        <v>3068</v>
      </c>
      <c r="T353" s="2" t="s">
        <v>202</v>
      </c>
      <c r="U353" s="2" t="s">
        <v>202</v>
      </c>
      <c r="V353" s="2" t="s">
        <v>1579</v>
      </c>
      <c r="W353" s="2" t="s">
        <v>2838</v>
      </c>
      <c r="X353" s="2" t="s">
        <v>1618</v>
      </c>
      <c r="Y353" s="2" t="s">
        <v>576</v>
      </c>
      <c r="Z353" s="4">
        <v>216</v>
      </c>
      <c r="AA353" s="4">
        <f>=ROUNDDOWN(9.81818181818182,0)</f>
      </c>
      <c r="AB353" s="5">
        <v>22</v>
      </c>
      <c r="AC353" s="2" t="s">
        <v>3002</v>
      </c>
      <c r="AD353" s="4">
        <v>370</v>
      </c>
      <c r="AE353" s="4">
        <v>930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>
        <v>33</v>
      </c>
      <c r="AQ353" s="8">
        <v>776.37</v>
      </c>
      <c r="AR353" s="4">
        <v>1</v>
      </c>
      <c r="AS353" s="8">
        <v>23.54</v>
      </c>
      <c r="AT353" s="7">
        <v>32</v>
      </c>
      <c r="AU353" s="7">
        <v>31.9809</v>
      </c>
      <c r="AV353" s="4">
        <v>33</v>
      </c>
      <c r="AW353" s="8">
        <v>776.37</v>
      </c>
      <c r="AX353" s="4">
        <v>1</v>
      </c>
      <c r="AY353" s="8">
        <v>23.54</v>
      </c>
      <c r="AZ353" s="7">
        <v>32</v>
      </c>
      <c r="BA353" s="7">
        <v>31.9809</v>
      </c>
      <c r="BB353" s="7">
        <v>1</v>
      </c>
      <c r="BC353" s="4">
        <v>33</v>
      </c>
      <c r="BD353" s="8">
        <v>776.37</v>
      </c>
      <c r="BE353" s="4">
        <v>1</v>
      </c>
      <c r="BF353" s="8">
        <v>23.54</v>
      </c>
      <c r="BG353" s="7">
        <v>32</v>
      </c>
      <c r="BH353" s="7">
        <v>31.9809</v>
      </c>
      <c r="BI353" s="7">
        <v>1</v>
      </c>
      <c r="BJ353" s="4">
        <v>33</v>
      </c>
      <c r="BK353" s="8">
        <v>776.37</v>
      </c>
      <c r="BL353" s="2" t="s">
        <v>1480</v>
      </c>
      <c r="BM353" s="7">
        <v>1</v>
      </c>
      <c r="BN353" s="7">
        <v>1</v>
      </c>
      <c r="BO353" s="4">
        <v>30</v>
      </c>
      <c r="BP353" s="8">
        <v>706.2</v>
      </c>
      <c r="BQ353" s="4">
        <v>1</v>
      </c>
      <c r="BR353" s="8">
        <v>23.54</v>
      </c>
      <c r="BS353" s="7">
        <v>29</v>
      </c>
      <c r="BT353" s="7">
        <v>29</v>
      </c>
      <c r="BU353" s="2" t="s">
        <v>212</v>
      </c>
      <c r="BV353" s="2" t="s">
        <v>199</v>
      </c>
      <c r="BW353" s="2" t="s">
        <v>202</v>
      </c>
      <c r="BX353" s="2" t="s">
        <v>2588</v>
      </c>
      <c r="BY353" s="2" t="s">
        <v>214</v>
      </c>
      <c r="BZ353" s="2" t="s">
        <v>202</v>
      </c>
      <c r="CA353" s="4">
        <v>3</v>
      </c>
      <c r="CB353" s="8">
        <v>70.17</v>
      </c>
      <c r="CC353" s="4"/>
      <c r="CD353" s="8"/>
      <c r="CE353" s="7"/>
      <c r="CF353" s="7"/>
      <c r="CG353" s="2" t="s">
        <v>212</v>
      </c>
      <c r="CH353" s="2" t="s">
        <v>199</v>
      </c>
      <c r="CI353" s="2" t="s">
        <v>2615</v>
      </c>
      <c r="CJ353" s="2" t="s">
        <v>1374</v>
      </c>
      <c r="CK353" s="2" t="s">
        <v>509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212</v>
      </c>
      <c r="CT353" s="2" t="s">
        <v>199</v>
      </c>
      <c r="CU353" s="2" t="s">
        <v>3273</v>
      </c>
      <c r="CV353" s="2" t="s">
        <v>3288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212</v>
      </c>
      <c r="DF353" s="2" t="s">
        <v>199</v>
      </c>
      <c r="DG353" s="2" t="s">
        <v>3275</v>
      </c>
      <c r="DH353" s="2" t="s">
        <v>3155</v>
      </c>
      <c r="DI353" s="2" t="s">
        <v>214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199</v>
      </c>
      <c r="DS353" s="2" t="s">
        <v>583</v>
      </c>
      <c r="DT353" s="2" t="s">
        <v>1847</v>
      </c>
      <c r="DU353" s="2" t="s">
        <v>214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212</v>
      </c>
      <c r="ED353" s="2" t="s">
        <v>199</v>
      </c>
      <c r="EE353" s="2" t="s">
        <v>585</v>
      </c>
      <c r="EF353" s="2" t="s">
        <v>1636</v>
      </c>
      <c r="EG353" s="2" t="s">
        <v>214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199</v>
      </c>
      <c r="EQ353" s="2" t="s">
        <v>581</v>
      </c>
      <c r="ER353" s="2" t="s">
        <v>2257</v>
      </c>
      <c r="ES353" s="2" t="s">
        <v>214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212</v>
      </c>
      <c r="FB353" s="2" t="s">
        <v>235</v>
      </c>
      <c r="FC353" s="2" t="s">
        <v>3277</v>
      </c>
      <c r="FD353" s="2" t="s">
        <v>3289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199</v>
      </c>
      <c r="FO353" s="2" t="s">
        <v>296</v>
      </c>
      <c r="FP353" s="2" t="s">
        <v>471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404</v>
      </c>
      <c r="FZ353" s="2" t="s">
        <v>199</v>
      </c>
      <c r="GA353" s="2" t="s">
        <v>202</v>
      </c>
      <c r="GB353" s="2" t="s">
        <v>202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253</v>
      </c>
      <c r="GL353" s="2" t="s">
        <v>199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253</v>
      </c>
      <c r="GX353" s="2" t="s">
        <v>199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212</v>
      </c>
      <c r="HJ353" s="2" t="s">
        <v>199</v>
      </c>
      <c r="HK353" s="2" t="s">
        <v>585</v>
      </c>
      <c r="HL353" s="2" t="s">
        <v>2915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242</v>
      </c>
      <c r="HV353" s="2" t="s">
        <v>199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253</v>
      </c>
      <c r="IH353" s="2" t="s">
        <v>199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593</v>
      </c>
      <c r="IT353" s="2" t="s">
        <v>199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253</v>
      </c>
      <c r="JF353" s="2" t="s">
        <v>199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231</v>
      </c>
      <c r="JR353" s="2" t="s">
        <v>199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235</v>
      </c>
      <c r="KQ353" s="2" t="s">
        <v>559</v>
      </c>
      <c r="KR353" s="2" t="s">
        <v>202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253</v>
      </c>
      <c r="LB353" s="2" t="s">
        <v>199</v>
      </c>
      <c r="LC353" s="2" t="s">
        <v>202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212</v>
      </c>
      <c r="LN353" s="2" t="s">
        <v>199</v>
      </c>
      <c r="LO353" s="2" t="s">
        <v>2207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231</v>
      </c>
      <c r="LZ353" s="2" t="s">
        <v>199</v>
      </c>
      <c r="MA353" s="2" t="s">
        <v>202</v>
      </c>
      <c r="MB353" s="2" t="s">
        <v>202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212</v>
      </c>
      <c r="ML353" s="2" t="s">
        <v>235</v>
      </c>
      <c r="MM353" s="2" t="s">
        <v>3290</v>
      </c>
      <c r="MN353" s="2" t="s">
        <v>202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242</v>
      </c>
      <c r="MX353" s="2" t="s">
        <v>199</v>
      </c>
      <c r="MY353" s="2" t="s">
        <v>202</v>
      </c>
      <c r="MZ353" s="2" t="s">
        <v>202</v>
      </c>
      <c r="NA353" s="2" t="s">
        <v>214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212</v>
      </c>
      <c r="NJ353" s="2" t="s">
        <v>250</v>
      </c>
      <c r="NK353" s="2" t="s">
        <v>3275</v>
      </c>
      <c r="NL353" s="2" t="s">
        <v>2951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253</v>
      </c>
      <c r="OH353" s="2" t="s">
        <v>199</v>
      </c>
      <c r="OI353" s="2" t="s">
        <v>202</v>
      </c>
      <c r="OJ353" s="2" t="s">
        <v>202</v>
      </c>
      <c r="OK353" s="2" t="s">
        <v>214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231</v>
      </c>
      <c r="OT353" s="2" t="s">
        <v>199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212</v>
      </c>
      <c r="PR353" s="2" t="s">
        <v>235</v>
      </c>
      <c r="PS353" s="2" t="s">
        <v>1826</v>
      </c>
      <c r="PT353" s="2" t="s">
        <v>2256</v>
      </c>
      <c r="PU353" s="2" t="s">
        <v>214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404</v>
      </c>
      <c r="QP353" s="2" t="s">
        <v>235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>
        <v>216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>
        <v>370</v>
      </c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>
        <v>280</v>
      </c>
      <c r="SN353" s="4"/>
      <c r="SO353" s="4"/>
      <c r="SP353" s="4"/>
      <c r="SQ353" s="4"/>
      <c r="SR353" s="4"/>
      <c r="SS353" s="4"/>
      <c r="ST353" s="4"/>
      <c r="SU353" s="4"/>
      <c r="SV353" s="4"/>
      <c r="SW353" s="4">
        <v>100</v>
      </c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>
        <v>180</v>
      </c>
      <c r="TL353" s="4"/>
      <c r="TM353" s="4"/>
    </row>
    <row r="354">
      <c r="A354" s="2" t="s">
        <v>3291</v>
      </c>
      <c r="B354" s="2" t="s">
        <v>191</v>
      </c>
      <c r="C354" s="2" t="s">
        <v>2795</v>
      </c>
      <c r="D354" s="2" t="s">
        <v>3267</v>
      </c>
      <c r="E354" s="2" t="s">
        <v>3268</v>
      </c>
      <c r="F354" s="2" t="s">
        <v>2986</v>
      </c>
      <c r="G354" s="2" t="s">
        <v>2986</v>
      </c>
      <c r="H354" s="2" t="s">
        <v>2986</v>
      </c>
      <c r="I354" s="2" t="s">
        <v>3269</v>
      </c>
      <c r="J354" s="2" t="s">
        <v>3270</v>
      </c>
      <c r="K354" s="2" t="s">
        <v>2912</v>
      </c>
      <c r="L354" s="3">
        <v>22.05</v>
      </c>
      <c r="M354" s="3">
        <v>23.15</v>
      </c>
      <c r="N354" s="3">
        <v>44.99</v>
      </c>
      <c r="O354" s="2" t="s">
        <v>199</v>
      </c>
      <c r="P354" s="2" t="s">
        <v>490</v>
      </c>
      <c r="Q354" s="2" t="s">
        <v>201</v>
      </c>
      <c r="R354" s="2" t="s">
        <v>202</v>
      </c>
      <c r="S354" s="2" t="s">
        <v>3068</v>
      </c>
      <c r="T354" s="2" t="s">
        <v>202</v>
      </c>
      <c r="U354" s="2" t="s">
        <v>202</v>
      </c>
      <c r="V354" s="2" t="s">
        <v>1579</v>
      </c>
      <c r="W354" s="2" t="s">
        <v>2838</v>
      </c>
      <c r="X354" s="2" t="s">
        <v>1618</v>
      </c>
      <c r="Y354" s="2" t="s">
        <v>576</v>
      </c>
      <c r="Z354" s="4">
        <v>720</v>
      </c>
      <c r="AA354" s="4">
        <f>=ROUNDDOWN(31.304347826087,0)</f>
      </c>
      <c r="AB354" s="5">
        <v>23</v>
      </c>
      <c r="AC354" s="2" t="s">
        <v>943</v>
      </c>
      <c r="AD354" s="4">
        <v>50</v>
      </c>
      <c r="AE354" s="4">
        <v>900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>
        <v>26</v>
      </c>
      <c r="AQ354" s="8">
        <v>612.04</v>
      </c>
      <c r="AR354" s="4"/>
      <c r="AS354" s="8"/>
      <c r="AT354" s="7"/>
      <c r="AU354" s="7"/>
      <c r="AV354" s="4">
        <v>26</v>
      </c>
      <c r="AW354" s="8">
        <v>612.04</v>
      </c>
      <c r="AX354" s="4"/>
      <c r="AY354" s="8"/>
      <c r="AZ354" s="7"/>
      <c r="BA354" s="7"/>
      <c r="BB354" s="7">
        <v>1</v>
      </c>
      <c r="BC354" s="4">
        <v>26</v>
      </c>
      <c r="BD354" s="8">
        <v>612.04</v>
      </c>
      <c r="BE354" s="4"/>
      <c r="BF354" s="8"/>
      <c r="BG354" s="7"/>
      <c r="BH354" s="7"/>
      <c r="BI354" s="7">
        <v>1</v>
      </c>
      <c r="BJ354" s="4">
        <v>26</v>
      </c>
      <c r="BK354" s="8">
        <v>612.04</v>
      </c>
      <c r="BL354" s="2" t="s">
        <v>16</v>
      </c>
      <c r="BM354" s="7">
        <v>1</v>
      </c>
      <c r="BN354" s="7">
        <v>1</v>
      </c>
      <c r="BO354" s="4">
        <v>26</v>
      </c>
      <c r="BP354" s="8">
        <v>612.04</v>
      </c>
      <c r="BQ354" s="4"/>
      <c r="BR354" s="8"/>
      <c r="BS354" s="7"/>
      <c r="BT354" s="7"/>
      <c r="BU354" s="2" t="s">
        <v>212</v>
      </c>
      <c r="BV354" s="2" t="s">
        <v>199</v>
      </c>
      <c r="BW354" s="2" t="s">
        <v>202</v>
      </c>
      <c r="BX354" s="2" t="s">
        <v>2588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199</v>
      </c>
      <c r="CI354" s="2" t="s">
        <v>2615</v>
      </c>
      <c r="CJ354" s="2" t="s">
        <v>2592</v>
      </c>
      <c r="CK354" s="2" t="s">
        <v>509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212</v>
      </c>
      <c r="CT354" s="2" t="s">
        <v>199</v>
      </c>
      <c r="CU354" s="2" t="s">
        <v>3273</v>
      </c>
      <c r="CV354" s="2" t="s">
        <v>3024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212</v>
      </c>
      <c r="DF354" s="2" t="s">
        <v>199</v>
      </c>
      <c r="DG354" s="2" t="s">
        <v>3275</v>
      </c>
      <c r="DH354" s="2" t="s">
        <v>1621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199</v>
      </c>
      <c r="DS354" s="2" t="s">
        <v>583</v>
      </c>
      <c r="DT354" s="2" t="s">
        <v>1636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199</v>
      </c>
      <c r="EE354" s="2" t="s">
        <v>585</v>
      </c>
      <c r="EF354" s="2" t="s">
        <v>2302</v>
      </c>
      <c r="EG354" s="2" t="s">
        <v>214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212</v>
      </c>
      <c r="EP354" s="2" t="s">
        <v>199</v>
      </c>
      <c r="EQ354" s="2" t="s">
        <v>581</v>
      </c>
      <c r="ER354" s="2" t="s">
        <v>1625</v>
      </c>
      <c r="ES354" s="2" t="s">
        <v>214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212</v>
      </c>
      <c r="FB354" s="2" t="s">
        <v>235</v>
      </c>
      <c r="FC354" s="2" t="s">
        <v>3277</v>
      </c>
      <c r="FD354" s="2" t="s">
        <v>3292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199</v>
      </c>
      <c r="FO354" s="2" t="s">
        <v>296</v>
      </c>
      <c r="FP354" s="2" t="s">
        <v>328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404</v>
      </c>
      <c r="FZ354" s="2" t="s">
        <v>199</v>
      </c>
      <c r="GA354" s="2" t="s">
        <v>202</v>
      </c>
      <c r="GB354" s="2" t="s">
        <v>202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253</v>
      </c>
      <c r="GL354" s="2" t="s">
        <v>199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253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212</v>
      </c>
      <c r="HJ354" s="2" t="s">
        <v>199</v>
      </c>
      <c r="HK354" s="2" t="s">
        <v>585</v>
      </c>
      <c r="HL354" s="2" t="s">
        <v>1623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242</v>
      </c>
      <c r="HV354" s="2" t="s">
        <v>199</v>
      </c>
      <c r="HW354" s="2" t="s">
        <v>202</v>
      </c>
      <c r="HX354" s="2" t="s">
        <v>202</v>
      </c>
      <c r="HY354" s="2" t="s">
        <v>214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593</v>
      </c>
      <c r="IH354" s="2" t="s">
        <v>199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593</v>
      </c>
      <c r="IT354" s="2" t="s">
        <v>199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253</v>
      </c>
      <c r="JF354" s="2" t="s">
        <v>199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231</v>
      </c>
      <c r="JR354" s="2" t="s">
        <v>199</v>
      </c>
      <c r="JS354" s="2" t="s">
        <v>202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235</v>
      </c>
      <c r="KQ354" s="2" t="s">
        <v>2051</v>
      </c>
      <c r="KR354" s="2" t="s">
        <v>1102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212</v>
      </c>
      <c r="LB354" s="2" t="s">
        <v>235</v>
      </c>
      <c r="LC354" s="2" t="s">
        <v>308</v>
      </c>
      <c r="LD354" s="2" t="s">
        <v>1300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212</v>
      </c>
      <c r="LN354" s="2" t="s">
        <v>199</v>
      </c>
      <c r="LO354" s="2" t="s">
        <v>2207</v>
      </c>
      <c r="LP354" s="2" t="s">
        <v>3293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231</v>
      </c>
      <c r="LZ354" s="2" t="s">
        <v>199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231</v>
      </c>
      <c r="ML354" s="2" t="s">
        <v>199</v>
      </c>
      <c r="MM354" s="2" t="s">
        <v>202</v>
      </c>
      <c r="MN354" s="2" t="s">
        <v>202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242</v>
      </c>
      <c r="MX354" s="2" t="s">
        <v>199</v>
      </c>
      <c r="MY354" s="2" t="s">
        <v>202</v>
      </c>
      <c r="MZ354" s="2" t="s">
        <v>202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212</v>
      </c>
      <c r="NJ354" s="2" t="s">
        <v>250</v>
      </c>
      <c r="NK354" s="2" t="s">
        <v>3275</v>
      </c>
      <c r="NL354" s="2" t="s">
        <v>2759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253</v>
      </c>
      <c r="OH354" s="2" t="s">
        <v>199</v>
      </c>
      <c r="OI354" s="2" t="s">
        <v>202</v>
      </c>
      <c r="OJ354" s="2" t="s">
        <v>202</v>
      </c>
      <c r="OK354" s="2" t="s">
        <v>214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231</v>
      </c>
      <c r="OT354" s="2" t="s">
        <v>199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212</v>
      </c>
      <c r="PR354" s="2" t="s">
        <v>235</v>
      </c>
      <c r="PS354" s="2" t="s">
        <v>1826</v>
      </c>
      <c r="PT354" s="2" t="s">
        <v>2256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404</v>
      </c>
      <c r="QP354" s="2" t="s">
        <v>235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>
        <v>720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>
        <v>50</v>
      </c>
      <c r="SS354" s="4"/>
      <c r="ST354" s="4"/>
      <c r="SU354" s="4"/>
      <c r="SV354" s="4"/>
      <c r="SW354" s="4">
        <v>300</v>
      </c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>
        <v>550</v>
      </c>
      <c r="TL354" s="4"/>
      <c r="TM354" s="4"/>
    </row>
    <row r="355">
      <c r="A355" s="2" t="s">
        <v>3294</v>
      </c>
      <c r="B355" s="2" t="s">
        <v>191</v>
      </c>
      <c r="C355" s="2" t="s">
        <v>2795</v>
      </c>
      <c r="D355" s="2" t="s">
        <v>3267</v>
      </c>
      <c r="E355" s="2" t="s">
        <v>3268</v>
      </c>
      <c r="F355" s="2" t="s">
        <v>3191</v>
      </c>
      <c r="G355" s="2" t="s">
        <v>3191</v>
      </c>
      <c r="H355" s="2" t="s">
        <v>3191</v>
      </c>
      <c r="I355" s="2" t="s">
        <v>3269</v>
      </c>
      <c r="J355" s="2" t="s">
        <v>3270</v>
      </c>
      <c r="K355" s="2" t="s">
        <v>2489</v>
      </c>
      <c r="L355" s="3">
        <v>22.05</v>
      </c>
      <c r="M355" s="3">
        <v>23.15</v>
      </c>
      <c r="N355" s="3">
        <v>44.99</v>
      </c>
      <c r="O355" s="2" t="s">
        <v>199</v>
      </c>
      <c r="P355" s="2" t="s">
        <v>490</v>
      </c>
      <c r="Q355" s="2" t="s">
        <v>201</v>
      </c>
      <c r="R355" s="2" t="s">
        <v>202</v>
      </c>
      <c r="S355" s="2" t="s">
        <v>3068</v>
      </c>
      <c r="T355" s="2" t="s">
        <v>202</v>
      </c>
      <c r="U355" s="2" t="s">
        <v>202</v>
      </c>
      <c r="V355" s="2" t="s">
        <v>3192</v>
      </c>
      <c r="W355" s="2" t="s">
        <v>2838</v>
      </c>
      <c r="X355" s="2" t="s">
        <v>1618</v>
      </c>
      <c r="Y355" s="2" t="s">
        <v>2590</v>
      </c>
      <c r="Z355" s="4">
        <v>788</v>
      </c>
      <c r="AA355" s="4">
        <f>=ROUNDDOWN(87.5555555555556,0)</f>
      </c>
      <c r="AB355" s="5">
        <v>9</v>
      </c>
      <c r="AC355" s="2" t="s">
        <v>202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15</v>
      </c>
      <c r="AQ355" s="8">
        <v>353.1</v>
      </c>
      <c r="AR355" s="4">
        <v>10</v>
      </c>
      <c r="AS355" s="8">
        <v>233.9</v>
      </c>
      <c r="AT355" s="7">
        <v>0.5</v>
      </c>
      <c r="AU355" s="7">
        <v>0.5096</v>
      </c>
      <c r="AV355" s="4">
        <v>15</v>
      </c>
      <c r="AW355" s="8">
        <v>353.1</v>
      </c>
      <c r="AX355" s="4">
        <v>10</v>
      </c>
      <c r="AY355" s="8">
        <v>233.9</v>
      </c>
      <c r="AZ355" s="7">
        <v>0.5</v>
      </c>
      <c r="BA355" s="7">
        <v>0.5096</v>
      </c>
      <c r="BB355" s="7">
        <v>1</v>
      </c>
      <c r="BC355" s="4">
        <v>15</v>
      </c>
      <c r="BD355" s="8">
        <v>353.1</v>
      </c>
      <c r="BE355" s="4">
        <v>10</v>
      </c>
      <c r="BF355" s="8">
        <v>233.9</v>
      </c>
      <c r="BG355" s="7">
        <v>0.5</v>
      </c>
      <c r="BH355" s="7">
        <v>0.5096</v>
      </c>
      <c r="BI355" s="7">
        <v>1</v>
      </c>
      <c r="BJ355" s="4">
        <v>15</v>
      </c>
      <c r="BK355" s="8">
        <v>353.1</v>
      </c>
      <c r="BL355" s="2" t="s">
        <v>1480</v>
      </c>
      <c r="BM355" s="7">
        <v>1</v>
      </c>
      <c r="BN355" s="7">
        <v>1</v>
      </c>
      <c r="BO355" s="4">
        <v>15</v>
      </c>
      <c r="BP355" s="8">
        <v>353.1</v>
      </c>
      <c r="BQ355" s="4"/>
      <c r="BR355" s="8"/>
      <c r="BS355" s="7"/>
      <c r="BT355" s="7"/>
      <c r="BU355" s="2" t="s">
        <v>212</v>
      </c>
      <c r="BV355" s="2" t="s">
        <v>199</v>
      </c>
      <c r="BW355" s="2" t="s">
        <v>202</v>
      </c>
      <c r="BX355" s="2" t="s">
        <v>2588</v>
      </c>
      <c r="BY355" s="2" t="s">
        <v>214</v>
      </c>
      <c r="BZ355" s="2" t="s">
        <v>202</v>
      </c>
      <c r="CA355" s="4"/>
      <c r="CB355" s="8"/>
      <c r="CC355" s="4">
        <v>10</v>
      </c>
      <c r="CD355" s="8">
        <v>233.9</v>
      </c>
      <c r="CE355" s="7">
        <v>-1</v>
      </c>
      <c r="CF355" s="7">
        <v>-1</v>
      </c>
      <c r="CG355" s="2" t="s">
        <v>212</v>
      </c>
      <c r="CH355" s="2" t="s">
        <v>250</v>
      </c>
      <c r="CI355" s="2" t="s">
        <v>2615</v>
      </c>
      <c r="CJ355" s="2" t="s">
        <v>3218</v>
      </c>
      <c r="CK355" s="2" t="s">
        <v>214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212</v>
      </c>
      <c r="CT355" s="2" t="s">
        <v>235</v>
      </c>
      <c r="CU355" s="2" t="s">
        <v>3288</v>
      </c>
      <c r="CV355" s="2" t="s">
        <v>887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212</v>
      </c>
      <c r="DF355" s="2" t="s">
        <v>199</v>
      </c>
      <c r="DG355" s="2" t="s">
        <v>2907</v>
      </c>
      <c r="DH355" s="2" t="s">
        <v>1634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199</v>
      </c>
      <c r="DS355" s="2" t="s">
        <v>583</v>
      </c>
      <c r="DT355" s="2" t="s">
        <v>1635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199</v>
      </c>
      <c r="EE355" s="2" t="s">
        <v>585</v>
      </c>
      <c r="EF355" s="2" t="s">
        <v>3295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199</v>
      </c>
      <c r="EQ355" s="2" t="s">
        <v>581</v>
      </c>
      <c r="ER355" s="2" t="s">
        <v>2263</v>
      </c>
      <c r="ES355" s="2" t="s">
        <v>214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212</v>
      </c>
      <c r="FB355" s="2" t="s">
        <v>199</v>
      </c>
      <c r="FC355" s="2" t="s">
        <v>3277</v>
      </c>
      <c r="FD355" s="2" t="s">
        <v>3289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296</v>
      </c>
      <c r="FP355" s="2" t="s">
        <v>297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404</v>
      </c>
      <c r="FZ355" s="2" t="s">
        <v>199</v>
      </c>
      <c r="GA355" s="2" t="s">
        <v>202</v>
      </c>
      <c r="GB355" s="2" t="s">
        <v>202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253</v>
      </c>
      <c r="GL355" s="2" t="s">
        <v>199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253</v>
      </c>
      <c r="GX355" s="2" t="s">
        <v>199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212</v>
      </c>
      <c r="HJ355" s="2" t="s">
        <v>199</v>
      </c>
      <c r="HK355" s="2" t="s">
        <v>585</v>
      </c>
      <c r="HL355" s="2" t="s">
        <v>3092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242</v>
      </c>
      <c r="HV355" s="2" t="s">
        <v>199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253</v>
      </c>
      <c r="IH355" s="2" t="s">
        <v>199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593</v>
      </c>
      <c r="IT355" s="2" t="s">
        <v>199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212</v>
      </c>
      <c r="JR355" s="2" t="s">
        <v>199</v>
      </c>
      <c r="JS355" s="2" t="s">
        <v>1259</v>
      </c>
      <c r="JT355" s="2" t="s">
        <v>952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235</v>
      </c>
      <c r="KQ355" s="2" t="s">
        <v>541</v>
      </c>
      <c r="KR355" s="2" t="s">
        <v>859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212</v>
      </c>
      <c r="LB355" s="2" t="s">
        <v>235</v>
      </c>
      <c r="LC355" s="2" t="s">
        <v>2524</v>
      </c>
      <c r="LD355" s="2" t="s">
        <v>864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212</v>
      </c>
      <c r="LN355" s="2" t="s">
        <v>199</v>
      </c>
      <c r="LO355" s="2" t="s">
        <v>2207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231</v>
      </c>
      <c r="LZ355" s="2" t="s">
        <v>199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235</v>
      </c>
      <c r="MM355" s="2" t="s">
        <v>3296</v>
      </c>
      <c r="MN355" s="2" t="s">
        <v>202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242</v>
      </c>
      <c r="MX355" s="2" t="s">
        <v>199</v>
      </c>
      <c r="MY355" s="2" t="s">
        <v>202</v>
      </c>
      <c r="MZ355" s="2" t="s">
        <v>202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212</v>
      </c>
      <c r="NJ355" s="2" t="s">
        <v>250</v>
      </c>
      <c r="NK355" s="2" t="s">
        <v>3275</v>
      </c>
      <c r="NL355" s="2" t="s">
        <v>1482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253</v>
      </c>
      <c r="OH355" s="2" t="s">
        <v>199</v>
      </c>
      <c r="OI355" s="2" t="s">
        <v>202</v>
      </c>
      <c r="OJ355" s="2" t="s">
        <v>202</v>
      </c>
      <c r="OK355" s="2" t="s">
        <v>214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231</v>
      </c>
      <c r="OT355" s="2" t="s">
        <v>199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202</v>
      </c>
      <c r="PF355" s="2" t="s">
        <v>202</v>
      </c>
      <c r="PG355" s="2" t="s">
        <v>202</v>
      </c>
      <c r="PH355" s="2" t="s">
        <v>202</v>
      </c>
      <c r="PI355" s="2" t="s">
        <v>202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212</v>
      </c>
      <c r="PR355" s="2" t="s">
        <v>235</v>
      </c>
      <c r="PS355" s="2" t="s">
        <v>1826</v>
      </c>
      <c r="PT355" s="2" t="s">
        <v>684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404</v>
      </c>
      <c r="QP355" s="2" t="s">
        <v>235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>
        <v>788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</row>
    <row r="356">
      <c r="A356" s="2" t="s">
        <v>3297</v>
      </c>
      <c r="B356" s="2" t="s">
        <v>191</v>
      </c>
      <c r="C356" s="2" t="s">
        <v>2795</v>
      </c>
      <c r="D356" s="2" t="s">
        <v>3267</v>
      </c>
      <c r="E356" s="2" t="s">
        <v>3268</v>
      </c>
      <c r="F356" s="2" t="s">
        <v>3150</v>
      </c>
      <c r="G356" s="2" t="s">
        <v>3150</v>
      </c>
      <c r="H356" s="2" t="s">
        <v>3150</v>
      </c>
      <c r="I356" s="2" t="s">
        <v>3269</v>
      </c>
      <c r="J356" s="2" t="s">
        <v>3270</v>
      </c>
      <c r="K356" s="2" t="s">
        <v>2489</v>
      </c>
      <c r="L356" s="3">
        <v>22.05</v>
      </c>
      <c r="M356" s="3">
        <v>23.15</v>
      </c>
      <c r="N356" s="3">
        <v>44.99</v>
      </c>
      <c r="O356" s="2" t="s">
        <v>199</v>
      </c>
      <c r="P356" s="2" t="s">
        <v>490</v>
      </c>
      <c r="Q356" s="2" t="s">
        <v>201</v>
      </c>
      <c r="R356" s="2" t="s">
        <v>202</v>
      </c>
      <c r="S356" s="2" t="s">
        <v>3068</v>
      </c>
      <c r="T356" s="2" t="s">
        <v>202</v>
      </c>
      <c r="U356" s="2" t="s">
        <v>202</v>
      </c>
      <c r="V356" s="2" t="s">
        <v>1579</v>
      </c>
      <c r="W356" s="2" t="s">
        <v>2838</v>
      </c>
      <c r="X356" s="2" t="s">
        <v>703</v>
      </c>
      <c r="Y356" s="2" t="s">
        <v>576</v>
      </c>
      <c r="Z356" s="4">
        <v>365</v>
      </c>
      <c r="AA356" s="4">
        <f>=ROUNDDOWN(21.4705882352941,0)</f>
      </c>
      <c r="AB356" s="5">
        <v>17</v>
      </c>
      <c r="AC356" s="2" t="s">
        <v>3002</v>
      </c>
      <c r="AD356" s="4">
        <v>240</v>
      </c>
      <c r="AE356" s="4">
        <v>1220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14</v>
      </c>
      <c r="AQ356" s="8">
        <v>325.9</v>
      </c>
      <c r="AR356" s="4"/>
      <c r="AS356" s="8"/>
      <c r="AT356" s="7"/>
      <c r="AU356" s="7"/>
      <c r="AV356" s="4">
        <v>14</v>
      </c>
      <c r="AW356" s="8">
        <v>325.9</v>
      </c>
      <c r="AX356" s="4"/>
      <c r="AY356" s="8"/>
      <c r="AZ356" s="7"/>
      <c r="BA356" s="7"/>
      <c r="BB356" s="7">
        <v>1</v>
      </c>
      <c r="BC356" s="4">
        <v>14</v>
      </c>
      <c r="BD356" s="8">
        <v>325.9</v>
      </c>
      <c r="BE356" s="4"/>
      <c r="BF356" s="8"/>
      <c r="BG356" s="7"/>
      <c r="BH356" s="7"/>
      <c r="BI356" s="7">
        <v>1</v>
      </c>
      <c r="BJ356" s="4">
        <v>14</v>
      </c>
      <c r="BK356" s="8">
        <v>325.9</v>
      </c>
      <c r="BL356" s="2" t="s">
        <v>2714</v>
      </c>
      <c r="BM356" s="7">
        <v>1</v>
      </c>
      <c r="BN356" s="7">
        <v>1</v>
      </c>
      <c r="BO356" s="4">
        <v>11</v>
      </c>
      <c r="BP356" s="8">
        <v>255.31</v>
      </c>
      <c r="BQ356" s="4"/>
      <c r="BR356" s="8"/>
      <c r="BS356" s="7"/>
      <c r="BT356" s="7"/>
      <c r="BU356" s="2" t="s">
        <v>212</v>
      </c>
      <c r="BV356" s="2" t="s">
        <v>199</v>
      </c>
      <c r="BW356" s="2" t="s">
        <v>202</v>
      </c>
      <c r="BX356" s="2" t="s">
        <v>2588</v>
      </c>
      <c r="BY356" s="2" t="s">
        <v>214</v>
      </c>
      <c r="BZ356" s="2" t="s">
        <v>202</v>
      </c>
      <c r="CA356" s="4"/>
      <c r="CB356" s="8"/>
      <c r="CC356" s="4"/>
      <c r="CD356" s="8"/>
      <c r="CE356" s="7"/>
      <c r="CF356" s="7"/>
      <c r="CG356" s="2" t="s">
        <v>212</v>
      </c>
      <c r="CH356" s="2" t="s">
        <v>250</v>
      </c>
      <c r="CI356" s="2" t="s">
        <v>2615</v>
      </c>
      <c r="CJ356" s="2" t="s">
        <v>1374</v>
      </c>
      <c r="CK356" s="2" t="s">
        <v>509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199</v>
      </c>
      <c r="CU356" s="2" t="s">
        <v>3273</v>
      </c>
      <c r="CV356" s="2" t="s">
        <v>2084</v>
      </c>
      <c r="CW356" s="2" t="s">
        <v>214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212</v>
      </c>
      <c r="DF356" s="2" t="s">
        <v>199</v>
      </c>
      <c r="DG356" s="2" t="s">
        <v>3275</v>
      </c>
      <c r="DH356" s="2" t="s">
        <v>1622</v>
      </c>
      <c r="DI356" s="2" t="s">
        <v>509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199</v>
      </c>
      <c r="DS356" s="2" t="s">
        <v>583</v>
      </c>
      <c r="DT356" s="2" t="s">
        <v>1635</v>
      </c>
      <c r="DU356" s="2" t="s">
        <v>214</v>
      </c>
      <c r="DV356" s="2" t="s">
        <v>202</v>
      </c>
      <c r="DW356" s="4">
        <v>2</v>
      </c>
      <c r="DX356" s="8">
        <v>46.28</v>
      </c>
      <c r="DY356" s="4"/>
      <c r="DZ356" s="8"/>
      <c r="EA356" s="7"/>
      <c r="EB356" s="7"/>
      <c r="EC356" s="2" t="s">
        <v>212</v>
      </c>
      <c r="ED356" s="2" t="s">
        <v>199</v>
      </c>
      <c r="EE356" s="2" t="s">
        <v>585</v>
      </c>
      <c r="EF356" s="2" t="s">
        <v>2822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581</v>
      </c>
      <c r="ER356" s="2" t="s">
        <v>2767</v>
      </c>
      <c r="ES356" s="2" t="s">
        <v>214</v>
      </c>
      <c r="ET356" s="2" t="s">
        <v>202</v>
      </c>
      <c r="EU356" s="4">
        <v>1</v>
      </c>
      <c r="EV356" s="8">
        <v>24.31</v>
      </c>
      <c r="EW356" s="4"/>
      <c r="EX356" s="8"/>
      <c r="EY356" s="7"/>
      <c r="EZ356" s="7"/>
      <c r="FA356" s="2" t="s">
        <v>212</v>
      </c>
      <c r="FB356" s="2" t="s">
        <v>199</v>
      </c>
      <c r="FC356" s="2" t="s">
        <v>3277</v>
      </c>
      <c r="FD356" s="2" t="s">
        <v>3071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199</v>
      </c>
      <c r="FO356" s="2" t="s">
        <v>296</v>
      </c>
      <c r="FP356" s="2" t="s">
        <v>328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1065</v>
      </c>
      <c r="GB356" s="2" t="s">
        <v>299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253</v>
      </c>
      <c r="GL356" s="2" t="s">
        <v>199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253</v>
      </c>
      <c r="GX356" s="2" t="s">
        <v>199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212</v>
      </c>
      <c r="HJ356" s="2" t="s">
        <v>199</v>
      </c>
      <c r="HK356" s="2" t="s">
        <v>585</v>
      </c>
      <c r="HL356" s="2" t="s">
        <v>1611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242</v>
      </c>
      <c r="HV356" s="2" t="s">
        <v>199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212</v>
      </c>
      <c r="IH356" s="2" t="s">
        <v>199</v>
      </c>
      <c r="II356" s="2" t="s">
        <v>238</v>
      </c>
      <c r="IJ356" s="2" t="s">
        <v>3076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212</v>
      </c>
      <c r="IT356" s="2" t="s">
        <v>199</v>
      </c>
      <c r="IU356" s="2" t="s">
        <v>594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212</v>
      </c>
      <c r="JR356" s="2" t="s">
        <v>235</v>
      </c>
      <c r="JS356" s="2" t="s">
        <v>2427</v>
      </c>
      <c r="JT356" s="2" t="s">
        <v>1268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235</v>
      </c>
      <c r="KQ356" s="2" t="s">
        <v>559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235</v>
      </c>
      <c r="LC356" s="2" t="s">
        <v>512</v>
      </c>
      <c r="LD356" s="2" t="s">
        <v>244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212</v>
      </c>
      <c r="LN356" s="2" t="s">
        <v>199</v>
      </c>
      <c r="LO356" s="2" t="s">
        <v>2207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231</v>
      </c>
      <c r="LZ356" s="2" t="s">
        <v>199</v>
      </c>
      <c r="MA356" s="2" t="s">
        <v>202</v>
      </c>
      <c r="MB356" s="2" t="s">
        <v>202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235</v>
      </c>
      <c r="MM356" s="2" t="s">
        <v>3290</v>
      </c>
      <c r="MN356" s="2" t="s">
        <v>202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242</v>
      </c>
      <c r="MX356" s="2" t="s">
        <v>199</v>
      </c>
      <c r="MY356" s="2" t="s">
        <v>202</v>
      </c>
      <c r="MZ356" s="2" t="s">
        <v>202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212</v>
      </c>
      <c r="NJ356" s="2" t="s">
        <v>250</v>
      </c>
      <c r="NK356" s="2" t="s">
        <v>3275</v>
      </c>
      <c r="NL356" s="2" t="s">
        <v>2253</v>
      </c>
      <c r="NM356" s="2" t="s">
        <v>509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253</v>
      </c>
      <c r="OH356" s="2" t="s">
        <v>199</v>
      </c>
      <c r="OI356" s="2" t="s">
        <v>202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231</v>
      </c>
      <c r="OT356" s="2" t="s">
        <v>199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202</v>
      </c>
      <c r="PF356" s="2" t="s">
        <v>202</v>
      </c>
      <c r="PG356" s="2" t="s">
        <v>202</v>
      </c>
      <c r="PH356" s="2" t="s">
        <v>202</v>
      </c>
      <c r="PI356" s="2" t="s">
        <v>202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212</v>
      </c>
      <c r="PR356" s="2" t="s">
        <v>235</v>
      </c>
      <c r="PS356" s="2" t="s">
        <v>1826</v>
      </c>
      <c r="PT356" s="2" t="s">
        <v>3298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404</v>
      </c>
      <c r="QP356" s="2" t="s">
        <v>235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365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240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>
        <v>370</v>
      </c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>
        <v>400</v>
      </c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>
        <v>210</v>
      </c>
      <c r="TL356" s="4"/>
      <c r="TM356" s="4"/>
    </row>
    <row r="357">
      <c r="A357" s="2" t="s">
        <v>3299</v>
      </c>
      <c r="B357" s="2" t="s">
        <v>191</v>
      </c>
      <c r="C357" s="2" t="s">
        <v>2795</v>
      </c>
      <c r="D357" s="2" t="s">
        <v>3267</v>
      </c>
      <c r="E357" s="2" t="s">
        <v>3300</v>
      </c>
      <c r="F357" s="2" t="s">
        <v>3079</v>
      </c>
      <c r="G357" s="2" t="s">
        <v>3079</v>
      </c>
      <c r="H357" s="2" t="s">
        <v>3079</v>
      </c>
      <c r="I357" s="2" t="s">
        <v>3269</v>
      </c>
      <c r="J357" s="2" t="s">
        <v>3270</v>
      </c>
      <c r="K357" s="2" t="s">
        <v>2489</v>
      </c>
      <c r="L357" s="3">
        <v>23.19</v>
      </c>
      <c r="M357" s="3">
        <v>24.35</v>
      </c>
      <c r="N357" s="3">
        <v>39.99</v>
      </c>
      <c r="O357" s="2" t="s">
        <v>199</v>
      </c>
      <c r="P357" s="2" t="s">
        <v>3082</v>
      </c>
      <c r="Q357" s="2" t="s">
        <v>201</v>
      </c>
      <c r="R357" s="2" t="s">
        <v>16</v>
      </c>
      <c r="S357" s="2" t="s">
        <v>202</v>
      </c>
      <c r="T357" s="2" t="s">
        <v>202</v>
      </c>
      <c r="U357" s="2" t="s">
        <v>2520</v>
      </c>
      <c r="V357" s="2" t="s">
        <v>1546</v>
      </c>
      <c r="W357" s="2" t="s">
        <v>202</v>
      </c>
      <c r="X357" s="2" t="s">
        <v>202</v>
      </c>
      <c r="Y357" s="2" t="s">
        <v>3086</v>
      </c>
      <c r="Z357" s="4">
        <v>155</v>
      </c>
      <c r="AA357" s="4">
        <f>=ROUNDDOWN(31,0)</f>
      </c>
      <c r="AB357" s="5">
        <v>5</v>
      </c>
      <c r="AC357" s="2" t="s">
        <v>202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>
        <v>5</v>
      </c>
      <c r="AQ357" s="8">
        <v>115.95</v>
      </c>
      <c r="AR357" s="4">
        <v>8</v>
      </c>
      <c r="AS357" s="8">
        <v>185.52</v>
      </c>
      <c r="AT357" s="7">
        <v>-0.375</v>
      </c>
      <c r="AU357" s="7">
        <v>-0.375</v>
      </c>
      <c r="AV357" s="4">
        <v>5</v>
      </c>
      <c r="AW357" s="8">
        <v>115.95</v>
      </c>
      <c r="AX357" s="4">
        <v>8</v>
      </c>
      <c r="AY357" s="8">
        <v>185.52</v>
      </c>
      <c r="AZ357" s="7">
        <v>-0.375</v>
      </c>
      <c r="BA357" s="7">
        <v>-0.375</v>
      </c>
      <c r="BB357" s="7">
        <v>1</v>
      </c>
      <c r="BC357" s="4">
        <v>5</v>
      </c>
      <c r="BD357" s="8">
        <v>115.95</v>
      </c>
      <c r="BE357" s="4">
        <v>12</v>
      </c>
      <c r="BF357" s="8">
        <v>278.28</v>
      </c>
      <c r="BG357" s="7">
        <v>-0.5833</v>
      </c>
      <c r="BH357" s="7">
        <v>-0.5833</v>
      </c>
      <c r="BI357" s="7">
        <v>1</v>
      </c>
      <c r="BJ357" s="4">
        <v>5</v>
      </c>
      <c r="BK357" s="8">
        <v>115.95</v>
      </c>
      <c r="BL357" s="2" t="s">
        <v>1129</v>
      </c>
      <c r="BM357" s="7">
        <v>1</v>
      </c>
      <c r="BN357" s="7">
        <v>1</v>
      </c>
      <c r="BO357" s="4">
        <v>5</v>
      </c>
      <c r="BP357" s="8">
        <v>115.95</v>
      </c>
      <c r="BQ357" s="4">
        <v>8</v>
      </c>
      <c r="BR357" s="8">
        <v>185.52</v>
      </c>
      <c r="BS357" s="7">
        <v>-0.375</v>
      </c>
      <c r="BT357" s="7">
        <v>-0.375</v>
      </c>
      <c r="BU357" s="2" t="s">
        <v>212</v>
      </c>
      <c r="BV357" s="2" t="s">
        <v>199</v>
      </c>
      <c r="BW357" s="2" t="s">
        <v>202</v>
      </c>
      <c r="BX357" s="2" t="s">
        <v>202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202</v>
      </c>
      <c r="CH357" s="2" t="s">
        <v>202</v>
      </c>
      <c r="CI357" s="2" t="s">
        <v>202</v>
      </c>
      <c r="CJ357" s="2" t="s">
        <v>202</v>
      </c>
      <c r="CK357" s="2" t="s">
        <v>202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202</v>
      </c>
      <c r="CT357" s="2" t="s">
        <v>202</v>
      </c>
      <c r="CU357" s="2" t="s">
        <v>202</v>
      </c>
      <c r="CV357" s="2" t="s">
        <v>202</v>
      </c>
      <c r="CW357" s="2" t="s">
        <v>202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202</v>
      </c>
      <c r="DF357" s="2" t="s">
        <v>202</v>
      </c>
      <c r="DG357" s="2" t="s">
        <v>202</v>
      </c>
      <c r="DH357" s="2" t="s">
        <v>202</v>
      </c>
      <c r="DI357" s="2" t="s">
        <v>202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202</v>
      </c>
      <c r="DR357" s="2" t="s">
        <v>202</v>
      </c>
      <c r="DS357" s="2" t="s">
        <v>202</v>
      </c>
      <c r="DT357" s="2" t="s">
        <v>202</v>
      </c>
      <c r="DU357" s="2" t="s">
        <v>202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202</v>
      </c>
      <c r="ED357" s="2" t="s">
        <v>202</v>
      </c>
      <c r="EE357" s="2" t="s">
        <v>202</v>
      </c>
      <c r="EF357" s="2" t="s">
        <v>202</v>
      </c>
      <c r="EG357" s="2" t="s">
        <v>202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202</v>
      </c>
      <c r="EP357" s="2" t="s">
        <v>202</v>
      </c>
      <c r="EQ357" s="2" t="s">
        <v>202</v>
      </c>
      <c r="ER357" s="2" t="s">
        <v>202</v>
      </c>
      <c r="ES357" s="2" t="s">
        <v>202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202</v>
      </c>
      <c r="FB357" s="2" t="s">
        <v>202</v>
      </c>
      <c r="FC357" s="2" t="s">
        <v>202</v>
      </c>
      <c r="FD357" s="2" t="s">
        <v>202</v>
      </c>
      <c r="FE357" s="2" t="s">
        <v>202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202</v>
      </c>
      <c r="FN357" s="2" t="s">
        <v>202</v>
      </c>
      <c r="FO357" s="2" t="s">
        <v>202</v>
      </c>
      <c r="FP357" s="2" t="s">
        <v>202</v>
      </c>
      <c r="FQ357" s="2" t="s">
        <v>202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202</v>
      </c>
      <c r="FZ357" s="2" t="s">
        <v>202</v>
      </c>
      <c r="GA357" s="2" t="s">
        <v>202</v>
      </c>
      <c r="GB357" s="2" t="s">
        <v>202</v>
      </c>
      <c r="GC357" s="2" t="s">
        <v>202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202</v>
      </c>
      <c r="GL357" s="2" t="s">
        <v>202</v>
      </c>
      <c r="GM357" s="2" t="s">
        <v>202</v>
      </c>
      <c r="GN357" s="2" t="s">
        <v>202</v>
      </c>
      <c r="GO357" s="2" t="s">
        <v>202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202</v>
      </c>
      <c r="GX357" s="2" t="s">
        <v>202</v>
      </c>
      <c r="GY357" s="2" t="s">
        <v>202</v>
      </c>
      <c r="GZ357" s="2" t="s">
        <v>202</v>
      </c>
      <c r="HA357" s="2" t="s">
        <v>202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202</v>
      </c>
      <c r="HJ357" s="2" t="s">
        <v>202</v>
      </c>
      <c r="HK357" s="2" t="s">
        <v>202</v>
      </c>
      <c r="HL357" s="2" t="s">
        <v>202</v>
      </c>
      <c r="HM357" s="2" t="s">
        <v>202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202</v>
      </c>
      <c r="IH357" s="2" t="s">
        <v>202</v>
      </c>
      <c r="II357" s="2" t="s">
        <v>202</v>
      </c>
      <c r="IJ357" s="2" t="s">
        <v>202</v>
      </c>
      <c r="IK357" s="2" t="s">
        <v>202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202</v>
      </c>
      <c r="IT357" s="2" t="s">
        <v>202</v>
      </c>
      <c r="IU357" s="2" t="s">
        <v>202</v>
      </c>
      <c r="IV357" s="2" t="s">
        <v>202</v>
      </c>
      <c r="IW357" s="2" t="s">
        <v>202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202</v>
      </c>
      <c r="JR357" s="2" t="s">
        <v>202</v>
      </c>
      <c r="JS357" s="2" t="s">
        <v>202</v>
      </c>
      <c r="JT357" s="2" t="s">
        <v>202</v>
      </c>
      <c r="JU357" s="2" t="s">
        <v>202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202</v>
      </c>
      <c r="KP357" s="2" t="s">
        <v>202</v>
      </c>
      <c r="KQ357" s="2" t="s">
        <v>202</v>
      </c>
      <c r="KR357" s="2" t="s">
        <v>202</v>
      </c>
      <c r="KS357" s="2" t="s">
        <v>202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202</v>
      </c>
      <c r="LB357" s="2" t="s">
        <v>202</v>
      </c>
      <c r="LC357" s="2" t="s">
        <v>202</v>
      </c>
      <c r="LD357" s="2" t="s">
        <v>202</v>
      </c>
      <c r="LE357" s="2" t="s">
        <v>202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202</v>
      </c>
      <c r="LN357" s="2" t="s">
        <v>202</v>
      </c>
      <c r="LO357" s="2" t="s">
        <v>202</v>
      </c>
      <c r="LP357" s="2" t="s">
        <v>202</v>
      </c>
      <c r="LQ357" s="2" t="s">
        <v>202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202</v>
      </c>
      <c r="ML357" s="2" t="s">
        <v>202</v>
      </c>
      <c r="MM357" s="2" t="s">
        <v>202</v>
      </c>
      <c r="MN357" s="2" t="s">
        <v>202</v>
      </c>
      <c r="MO357" s="2" t="s">
        <v>202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202</v>
      </c>
      <c r="PF357" s="2" t="s">
        <v>202</v>
      </c>
      <c r="PG357" s="2" t="s">
        <v>202</v>
      </c>
      <c r="PH357" s="2" t="s">
        <v>202</v>
      </c>
      <c r="PI357" s="2" t="s">
        <v>202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202</v>
      </c>
      <c r="QP357" s="2" t="s">
        <v>202</v>
      </c>
      <c r="QQ357" s="2" t="s">
        <v>202</v>
      </c>
      <c r="QR357" s="2" t="s">
        <v>202</v>
      </c>
      <c r="QS357" s="2" t="s">
        <v>202</v>
      </c>
      <c r="QT357" s="2" t="s">
        <v>202</v>
      </c>
      <c r="QU357" s="4">
        <v>155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3301</v>
      </c>
      <c r="B358" s="2" t="s">
        <v>191</v>
      </c>
      <c r="C358" s="2" t="s">
        <v>2795</v>
      </c>
      <c r="D358" s="2" t="s">
        <v>3267</v>
      </c>
      <c r="E358" s="2" t="s">
        <v>3300</v>
      </c>
      <c r="F358" s="2" t="s">
        <v>3079</v>
      </c>
      <c r="G358" s="2" t="s">
        <v>3079</v>
      </c>
      <c r="H358" s="2" t="s">
        <v>3079</v>
      </c>
      <c r="I358" s="2" t="s">
        <v>3269</v>
      </c>
      <c r="J358" s="2" t="s">
        <v>3270</v>
      </c>
      <c r="K358" s="2" t="s">
        <v>3081</v>
      </c>
      <c r="L358" s="3">
        <v>23.19</v>
      </c>
      <c r="M358" s="3">
        <v>24.35</v>
      </c>
      <c r="N358" s="3">
        <v>39.99</v>
      </c>
      <c r="O358" s="2" t="s">
        <v>199</v>
      </c>
      <c r="P358" s="2" t="s">
        <v>3082</v>
      </c>
      <c r="Q358" s="2" t="s">
        <v>201</v>
      </c>
      <c r="R358" s="2" t="s">
        <v>16</v>
      </c>
      <c r="S358" s="2" t="s">
        <v>202</v>
      </c>
      <c r="T358" s="2" t="s">
        <v>202</v>
      </c>
      <c r="U358" s="2" t="s">
        <v>2520</v>
      </c>
      <c r="V358" s="2" t="s">
        <v>1546</v>
      </c>
      <c r="W358" s="2" t="s">
        <v>202</v>
      </c>
      <c r="X358" s="2" t="s">
        <v>202</v>
      </c>
      <c r="Y358" s="2" t="s">
        <v>352</v>
      </c>
      <c r="Z358" s="4">
        <v>3</v>
      </c>
      <c r="AA358" s="4">
        <f>=ROUNDDOWN(0.375,0)</f>
      </c>
      <c r="AB358" s="5">
        <v>8</v>
      </c>
      <c r="AC358" s="2" t="s">
        <v>1085</v>
      </c>
      <c r="AD358" s="4">
        <v>215</v>
      </c>
      <c r="AE358" s="4">
        <v>445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>
        <v>4</v>
      </c>
      <c r="AS358" s="8">
        <v>92.76</v>
      </c>
      <c r="AT358" s="7">
        <v>-1</v>
      </c>
      <c r="AU358" s="7">
        <v>-1</v>
      </c>
      <c r="AV358" s="4"/>
      <c r="AW358" s="8"/>
      <c r="AX358" s="4">
        <v>4</v>
      </c>
      <c r="AY358" s="8">
        <v>92.76</v>
      </c>
      <c r="AZ358" s="7">
        <v>-1</v>
      </c>
      <c r="BA358" s="7">
        <v>-1</v>
      </c>
      <c r="BB358" s="7"/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/>
      <c r="BJ358" s="4"/>
      <c r="BK358" s="8"/>
      <c r="BL358" s="2" t="s">
        <v>1129</v>
      </c>
      <c r="BM358" s="7"/>
      <c r="BN358" s="7"/>
      <c r="BO358" s="4"/>
      <c r="BP358" s="8"/>
      <c r="BQ358" s="4">
        <v>4</v>
      </c>
      <c r="BR358" s="8">
        <v>92.76</v>
      </c>
      <c r="BS358" s="7">
        <v>-1</v>
      </c>
      <c r="BT358" s="7">
        <v>-1</v>
      </c>
      <c r="BU358" s="2" t="s">
        <v>212</v>
      </c>
      <c r="BV358" s="2" t="s">
        <v>199</v>
      </c>
      <c r="BW358" s="2" t="s">
        <v>202</v>
      </c>
      <c r="BX358" s="2" t="s">
        <v>202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202</v>
      </c>
      <c r="CH358" s="2" t="s">
        <v>202</v>
      </c>
      <c r="CI358" s="2" t="s">
        <v>202</v>
      </c>
      <c r="CJ358" s="2" t="s">
        <v>202</v>
      </c>
      <c r="CK358" s="2" t="s">
        <v>202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202</v>
      </c>
      <c r="CT358" s="2" t="s">
        <v>202</v>
      </c>
      <c r="CU358" s="2" t="s">
        <v>202</v>
      </c>
      <c r="CV358" s="2" t="s">
        <v>202</v>
      </c>
      <c r="CW358" s="2" t="s">
        <v>202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202</v>
      </c>
      <c r="DF358" s="2" t="s">
        <v>202</v>
      </c>
      <c r="DG358" s="2" t="s">
        <v>202</v>
      </c>
      <c r="DH358" s="2" t="s">
        <v>202</v>
      </c>
      <c r="DI358" s="2" t="s">
        <v>202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202</v>
      </c>
      <c r="DR358" s="2" t="s">
        <v>202</v>
      </c>
      <c r="DS358" s="2" t="s">
        <v>202</v>
      </c>
      <c r="DT358" s="2" t="s">
        <v>202</v>
      </c>
      <c r="DU358" s="2" t="s">
        <v>202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202</v>
      </c>
      <c r="ED358" s="2" t="s">
        <v>202</v>
      </c>
      <c r="EE358" s="2" t="s">
        <v>202</v>
      </c>
      <c r="EF358" s="2" t="s">
        <v>202</v>
      </c>
      <c r="EG358" s="2" t="s">
        <v>202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202</v>
      </c>
      <c r="EP358" s="2" t="s">
        <v>202</v>
      </c>
      <c r="EQ358" s="2" t="s">
        <v>202</v>
      </c>
      <c r="ER358" s="2" t="s">
        <v>202</v>
      </c>
      <c r="ES358" s="2" t="s">
        <v>202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202</v>
      </c>
      <c r="FB358" s="2" t="s">
        <v>202</v>
      </c>
      <c r="FC358" s="2" t="s">
        <v>202</v>
      </c>
      <c r="FD358" s="2" t="s">
        <v>202</v>
      </c>
      <c r="FE358" s="2" t="s">
        <v>202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202</v>
      </c>
      <c r="FN358" s="2" t="s">
        <v>202</v>
      </c>
      <c r="FO358" s="2" t="s">
        <v>202</v>
      </c>
      <c r="FP358" s="2" t="s">
        <v>202</v>
      </c>
      <c r="FQ358" s="2" t="s">
        <v>202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202</v>
      </c>
      <c r="FZ358" s="2" t="s">
        <v>202</v>
      </c>
      <c r="GA358" s="2" t="s">
        <v>202</v>
      </c>
      <c r="GB358" s="2" t="s">
        <v>202</v>
      </c>
      <c r="GC358" s="2" t="s">
        <v>202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202</v>
      </c>
      <c r="GL358" s="2" t="s">
        <v>202</v>
      </c>
      <c r="GM358" s="2" t="s">
        <v>202</v>
      </c>
      <c r="GN358" s="2" t="s">
        <v>202</v>
      </c>
      <c r="GO358" s="2" t="s">
        <v>202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202</v>
      </c>
      <c r="JR358" s="2" t="s">
        <v>202</v>
      </c>
      <c r="JS358" s="2" t="s">
        <v>202</v>
      </c>
      <c r="JT358" s="2" t="s">
        <v>202</v>
      </c>
      <c r="JU358" s="2" t="s">
        <v>202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202</v>
      </c>
      <c r="KP358" s="2" t="s">
        <v>202</v>
      </c>
      <c r="KQ358" s="2" t="s">
        <v>202</v>
      </c>
      <c r="KR358" s="2" t="s">
        <v>202</v>
      </c>
      <c r="KS358" s="2" t="s">
        <v>202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202</v>
      </c>
      <c r="LB358" s="2" t="s">
        <v>202</v>
      </c>
      <c r="LC358" s="2" t="s">
        <v>202</v>
      </c>
      <c r="LD358" s="2" t="s">
        <v>202</v>
      </c>
      <c r="LE358" s="2" t="s">
        <v>202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202</v>
      </c>
      <c r="LN358" s="2" t="s">
        <v>202</v>
      </c>
      <c r="LO358" s="2" t="s">
        <v>202</v>
      </c>
      <c r="LP358" s="2" t="s">
        <v>202</v>
      </c>
      <c r="LQ358" s="2" t="s">
        <v>202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202</v>
      </c>
      <c r="ML358" s="2" t="s">
        <v>202</v>
      </c>
      <c r="MM358" s="2" t="s">
        <v>202</v>
      </c>
      <c r="MN358" s="2" t="s">
        <v>202</v>
      </c>
      <c r="MO358" s="2" t="s">
        <v>202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202</v>
      </c>
      <c r="NJ358" s="2" t="s">
        <v>202</v>
      </c>
      <c r="NK358" s="2" t="s">
        <v>202</v>
      </c>
      <c r="NL358" s="2" t="s">
        <v>202</v>
      </c>
      <c r="NM358" s="2" t="s">
        <v>202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202</v>
      </c>
      <c r="OT358" s="2" t="s">
        <v>202</v>
      </c>
      <c r="OU358" s="2" t="s">
        <v>202</v>
      </c>
      <c r="OV358" s="2" t="s">
        <v>202</v>
      </c>
      <c r="OW358" s="2" t="s">
        <v>202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202</v>
      </c>
      <c r="PR358" s="2" t="s">
        <v>202</v>
      </c>
      <c r="PS358" s="2" t="s">
        <v>202</v>
      </c>
      <c r="PT358" s="2" t="s">
        <v>202</v>
      </c>
      <c r="PU358" s="2" t="s">
        <v>202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202</v>
      </c>
      <c r="QP358" s="2" t="s">
        <v>202</v>
      </c>
      <c r="QQ358" s="2" t="s">
        <v>202</v>
      </c>
      <c r="QR358" s="2" t="s">
        <v>202</v>
      </c>
      <c r="QS358" s="2" t="s">
        <v>202</v>
      </c>
      <c r="QT358" s="2" t="s">
        <v>202</v>
      </c>
      <c r="QU358" s="4">
        <v>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>
        <v>215</v>
      </c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>
        <v>230</v>
      </c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3302</v>
      </c>
      <c r="B359" s="2" t="s">
        <v>191</v>
      </c>
      <c r="C359" s="2" t="s">
        <v>2795</v>
      </c>
      <c r="D359" s="2" t="s">
        <v>2595</v>
      </c>
      <c r="E359" s="2" t="s">
        <v>2596</v>
      </c>
      <c r="F359" s="2" t="s">
        <v>3303</v>
      </c>
      <c r="G359" s="2" t="s">
        <v>3303</v>
      </c>
      <c r="H359" s="2" t="s">
        <v>3303</v>
      </c>
      <c r="I359" s="2" t="s">
        <v>3304</v>
      </c>
      <c r="J359" s="2" t="s">
        <v>2660</v>
      </c>
      <c r="K359" s="2" t="s">
        <v>1450</v>
      </c>
      <c r="L359" s="3">
        <v>11.25</v>
      </c>
      <c r="M359" s="3">
        <v>11.81</v>
      </c>
      <c r="N359" s="3">
        <v>24.99</v>
      </c>
      <c r="O359" s="2" t="s">
        <v>199</v>
      </c>
      <c r="P359" s="2" t="s">
        <v>490</v>
      </c>
      <c r="Q359" s="2" t="s">
        <v>201</v>
      </c>
      <c r="R359" s="2" t="s">
        <v>202</v>
      </c>
      <c r="S359" s="2" t="s">
        <v>202</v>
      </c>
      <c r="T359" s="2" t="s">
        <v>202</v>
      </c>
      <c r="U359" s="2" t="s">
        <v>202</v>
      </c>
      <c r="V359" s="2" t="s">
        <v>3305</v>
      </c>
      <c r="W359" s="2" t="s">
        <v>2838</v>
      </c>
      <c r="X359" s="2" t="s">
        <v>703</v>
      </c>
      <c r="Y359" s="2" t="s">
        <v>3298</v>
      </c>
      <c r="Z359" s="4">
        <v>312</v>
      </c>
      <c r="AA359" s="4">
        <f>=ROUNDDOWN(14.8571428571429,0)</f>
      </c>
      <c r="AB359" s="5">
        <v>21</v>
      </c>
      <c r="AC359" s="2" t="s">
        <v>1703</v>
      </c>
      <c r="AD359" s="4">
        <v>180</v>
      </c>
      <c r="AE359" s="4">
        <v>350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>
        <v>6</v>
      </c>
      <c r="AQ359" s="8">
        <v>72.21</v>
      </c>
      <c r="AR359" s="4">
        <v>10</v>
      </c>
      <c r="AS359" s="8">
        <v>119.19</v>
      </c>
      <c r="AT359" s="7">
        <v>-0.4</v>
      </c>
      <c r="AU359" s="7">
        <v>-0.3942</v>
      </c>
      <c r="AV359" s="4">
        <v>6</v>
      </c>
      <c r="AW359" s="8">
        <v>72.21</v>
      </c>
      <c r="AX359" s="4">
        <v>10</v>
      </c>
      <c r="AY359" s="8">
        <v>119.19</v>
      </c>
      <c r="AZ359" s="7">
        <v>-0.4</v>
      </c>
      <c r="BA359" s="7">
        <v>-0.3942</v>
      </c>
      <c r="BB359" s="7">
        <v>1</v>
      </c>
      <c r="BC359" s="4">
        <v>6</v>
      </c>
      <c r="BD359" s="8">
        <v>72.21</v>
      </c>
      <c r="BE359" s="4">
        <v>10</v>
      </c>
      <c r="BF359" s="8">
        <v>119.19</v>
      </c>
      <c r="BG359" s="7">
        <v>-0.4</v>
      </c>
      <c r="BH359" s="7">
        <v>-0.3942</v>
      </c>
      <c r="BI359" s="7">
        <v>1</v>
      </c>
      <c r="BJ359" s="4">
        <v>6</v>
      </c>
      <c r="BK359" s="8">
        <v>72.21</v>
      </c>
      <c r="BL359" s="2" t="s">
        <v>3306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212</v>
      </c>
      <c r="BV359" s="2" t="s">
        <v>250</v>
      </c>
      <c r="BW359" s="2" t="s">
        <v>202</v>
      </c>
      <c r="BX359" s="2" t="s">
        <v>3307</v>
      </c>
      <c r="BY359" s="2" t="s">
        <v>509</v>
      </c>
      <c r="BZ359" s="2" t="s">
        <v>202</v>
      </c>
      <c r="CA359" s="4">
        <v>3</v>
      </c>
      <c r="CB359" s="8">
        <v>36</v>
      </c>
      <c r="CC359" s="4">
        <v>8</v>
      </c>
      <c r="CD359" s="8">
        <v>96</v>
      </c>
      <c r="CE359" s="7">
        <v>-0.625</v>
      </c>
      <c r="CF359" s="7">
        <v>-0.625</v>
      </c>
      <c r="CG359" s="2" t="s">
        <v>212</v>
      </c>
      <c r="CH359" s="2" t="s">
        <v>199</v>
      </c>
      <c r="CI359" s="2" t="s">
        <v>2615</v>
      </c>
      <c r="CJ359" s="2" t="s">
        <v>2647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199</v>
      </c>
      <c r="CU359" s="2" t="s">
        <v>260</v>
      </c>
      <c r="CV359" s="2" t="s">
        <v>1089</v>
      </c>
      <c r="CW359" s="2" t="s">
        <v>214</v>
      </c>
      <c r="CX359" s="2" t="s">
        <v>202</v>
      </c>
      <c r="CY359" s="4"/>
      <c r="CZ359" s="8"/>
      <c r="DA359" s="4"/>
      <c r="DB359" s="8"/>
      <c r="DC359" s="7"/>
      <c r="DD359" s="7"/>
      <c r="DE359" s="2" t="s">
        <v>212</v>
      </c>
      <c r="DF359" s="2" t="s">
        <v>199</v>
      </c>
      <c r="DG359" s="2" t="s">
        <v>1575</v>
      </c>
      <c r="DH359" s="2" t="s">
        <v>604</v>
      </c>
      <c r="DI359" s="2" t="s">
        <v>214</v>
      </c>
      <c r="DJ359" s="2" t="s">
        <v>202</v>
      </c>
      <c r="DK359" s="4">
        <v>3</v>
      </c>
      <c r="DL359" s="8">
        <v>36.21</v>
      </c>
      <c r="DM359" s="4"/>
      <c r="DN359" s="8"/>
      <c r="DO359" s="7"/>
      <c r="DP359" s="7"/>
      <c r="DQ359" s="2" t="s">
        <v>212</v>
      </c>
      <c r="DR359" s="2" t="s">
        <v>199</v>
      </c>
      <c r="DS359" s="2" t="s">
        <v>2202</v>
      </c>
      <c r="DT359" s="2" t="s">
        <v>1575</v>
      </c>
      <c r="DU359" s="2" t="s">
        <v>509</v>
      </c>
      <c r="DV359" s="2" t="s">
        <v>202</v>
      </c>
      <c r="DW359" s="4"/>
      <c r="DX359" s="8"/>
      <c r="DY359" s="4">
        <v>1</v>
      </c>
      <c r="DZ359" s="8">
        <v>11.8</v>
      </c>
      <c r="EA359" s="7">
        <v>-1</v>
      </c>
      <c r="EB359" s="7">
        <v>-1</v>
      </c>
      <c r="EC359" s="2" t="s">
        <v>212</v>
      </c>
      <c r="ED359" s="2" t="s">
        <v>199</v>
      </c>
      <c r="EE359" s="2" t="s">
        <v>2936</v>
      </c>
      <c r="EF359" s="2" t="s">
        <v>290</v>
      </c>
      <c r="EG359" s="2" t="s">
        <v>214</v>
      </c>
      <c r="EH359" s="2" t="s">
        <v>202</v>
      </c>
      <c r="EI359" s="4"/>
      <c r="EJ359" s="8"/>
      <c r="EK359" s="4">
        <v>1</v>
      </c>
      <c r="EL359" s="8">
        <v>11.39</v>
      </c>
      <c r="EM359" s="7">
        <v>-1</v>
      </c>
      <c r="EN359" s="7">
        <v>-1</v>
      </c>
      <c r="EO359" s="2" t="s">
        <v>212</v>
      </c>
      <c r="EP359" s="2" t="s">
        <v>199</v>
      </c>
      <c r="EQ359" s="2" t="s">
        <v>2664</v>
      </c>
      <c r="ER359" s="2" t="s">
        <v>3308</v>
      </c>
      <c r="ES359" s="2" t="s">
        <v>509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235</v>
      </c>
      <c r="FC359" s="2" t="s">
        <v>607</v>
      </c>
      <c r="FD359" s="2" t="s">
        <v>597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199</v>
      </c>
      <c r="FO359" s="2" t="s">
        <v>3309</v>
      </c>
      <c r="FP359" s="2" t="s">
        <v>2059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253</v>
      </c>
      <c r="FZ359" s="2" t="s">
        <v>199</v>
      </c>
      <c r="GA359" s="2" t="s">
        <v>202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212</v>
      </c>
      <c r="GL359" s="2" t="s">
        <v>199</v>
      </c>
      <c r="GM359" s="2" t="s">
        <v>2976</v>
      </c>
      <c r="GN359" s="2" t="s">
        <v>2403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253</v>
      </c>
      <c r="GX359" s="2" t="s">
        <v>199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212</v>
      </c>
      <c r="HJ359" s="2" t="s">
        <v>199</v>
      </c>
      <c r="HK359" s="2" t="s">
        <v>2273</v>
      </c>
      <c r="HL359" s="2" t="s">
        <v>2299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242</v>
      </c>
      <c r="HV359" s="2" t="s">
        <v>199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212</v>
      </c>
      <c r="IH359" s="2" t="s">
        <v>199</v>
      </c>
      <c r="II359" s="2" t="s">
        <v>2606</v>
      </c>
      <c r="IJ359" s="2" t="s">
        <v>954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212</v>
      </c>
      <c r="IT359" s="2" t="s">
        <v>199</v>
      </c>
      <c r="IU359" s="2" t="s">
        <v>957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253</v>
      </c>
      <c r="JF359" s="2" t="s">
        <v>199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231</v>
      </c>
      <c r="JR359" s="2" t="s">
        <v>199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235</v>
      </c>
      <c r="KQ359" s="2" t="s">
        <v>541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253</v>
      </c>
      <c r="LB359" s="2" t="s">
        <v>199</v>
      </c>
      <c r="LC359" s="2" t="s">
        <v>202</v>
      </c>
      <c r="LD359" s="2" t="s">
        <v>202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253</v>
      </c>
      <c r="LN359" s="2" t="s">
        <v>199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231</v>
      </c>
      <c r="LZ359" s="2" t="s">
        <v>199</v>
      </c>
      <c r="MA359" s="2" t="s">
        <v>202</v>
      </c>
      <c r="MB359" s="2" t="s">
        <v>202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253</v>
      </c>
      <c r="ML359" s="2" t="s">
        <v>199</v>
      </c>
      <c r="MM359" s="2" t="s">
        <v>202</v>
      </c>
      <c r="MN359" s="2" t="s">
        <v>202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242</v>
      </c>
      <c r="MX359" s="2" t="s">
        <v>199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212</v>
      </c>
      <c r="NJ359" s="2" t="s">
        <v>250</v>
      </c>
      <c r="NK359" s="2" t="s">
        <v>2870</v>
      </c>
      <c r="NL359" s="2" t="s">
        <v>2154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253</v>
      </c>
      <c r="OH359" s="2" t="s">
        <v>199</v>
      </c>
      <c r="OI359" s="2" t="s">
        <v>202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231</v>
      </c>
      <c r="OT359" s="2" t="s">
        <v>199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212</v>
      </c>
      <c r="PR359" s="2" t="s">
        <v>235</v>
      </c>
      <c r="PS359" s="2" t="s">
        <v>1382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404</v>
      </c>
      <c r="QP359" s="2" t="s">
        <v>235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>
        <v>312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>
        <v>180</v>
      </c>
      <c r="SN359" s="4"/>
      <c r="SO359" s="4"/>
      <c r="SP359" s="4">
        <v>170</v>
      </c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3310</v>
      </c>
      <c r="B360" s="2" t="s">
        <v>191</v>
      </c>
      <c r="C360" s="2" t="s">
        <v>2795</v>
      </c>
      <c r="D360" s="2" t="s">
        <v>2595</v>
      </c>
      <c r="E360" s="2" t="s">
        <v>2596</v>
      </c>
      <c r="F360" s="2" t="s">
        <v>2876</v>
      </c>
      <c r="G360" s="2" t="s">
        <v>2876</v>
      </c>
      <c r="H360" s="2" t="s">
        <v>2876</v>
      </c>
      <c r="I360" s="2" t="s">
        <v>3311</v>
      </c>
      <c r="J360" s="2" t="s">
        <v>2713</v>
      </c>
      <c r="K360" s="2" t="s">
        <v>1389</v>
      </c>
      <c r="L360" s="3">
        <v>22.5</v>
      </c>
      <c r="M360" s="3">
        <v>23.62</v>
      </c>
      <c r="N360" s="3">
        <v>44.99</v>
      </c>
      <c r="O360" s="2" t="s">
        <v>199</v>
      </c>
      <c r="P360" s="2" t="s">
        <v>490</v>
      </c>
      <c r="Q360" s="2" t="s">
        <v>201</v>
      </c>
      <c r="R360" s="2" t="s">
        <v>202</v>
      </c>
      <c r="S360" s="2" t="s">
        <v>2878</v>
      </c>
      <c r="T360" s="2" t="s">
        <v>202</v>
      </c>
      <c r="U360" s="2" t="s">
        <v>202</v>
      </c>
      <c r="V360" s="2" t="s">
        <v>3225</v>
      </c>
      <c r="W360" s="2" t="s">
        <v>2838</v>
      </c>
      <c r="X360" s="2" t="s">
        <v>703</v>
      </c>
      <c r="Y360" s="2" t="s">
        <v>576</v>
      </c>
      <c r="Z360" s="4">
        <v>162</v>
      </c>
      <c r="AA360" s="4">
        <f>=ROUNDDOWN(27,0)</f>
      </c>
      <c r="AB360" s="5">
        <v>6</v>
      </c>
      <c r="AC360" s="2" t="s">
        <v>2889</v>
      </c>
      <c r="AD360" s="4">
        <v>40</v>
      </c>
      <c r="AE360" s="4">
        <v>150</v>
      </c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3</v>
      </c>
      <c r="AQ360" s="8">
        <v>62.04</v>
      </c>
      <c r="AR360" s="4">
        <v>1</v>
      </c>
      <c r="AS360" s="8">
        <v>22.36</v>
      </c>
      <c r="AT360" s="7">
        <v>2</v>
      </c>
      <c r="AU360" s="7">
        <v>1.7746</v>
      </c>
      <c r="AV360" s="4">
        <v>3</v>
      </c>
      <c r="AW360" s="8">
        <v>62.04</v>
      </c>
      <c r="AX360" s="4">
        <v>3</v>
      </c>
      <c r="AY360" s="8">
        <v>69.14</v>
      </c>
      <c r="AZ360" s="7" t="s">
        <v>202</v>
      </c>
      <c r="BA360" s="7">
        <v>-0.1027</v>
      </c>
      <c r="BB360" s="7">
        <v>1</v>
      </c>
      <c r="BC360" s="4">
        <v>3</v>
      </c>
      <c r="BD360" s="8">
        <v>62.04</v>
      </c>
      <c r="BE360" s="4">
        <v>3</v>
      </c>
      <c r="BF360" s="8">
        <v>69.14</v>
      </c>
      <c r="BG360" s="7" t="s">
        <v>202</v>
      </c>
      <c r="BH360" s="7">
        <v>-0.1027</v>
      </c>
      <c r="BI360" s="7">
        <v>1</v>
      </c>
      <c r="BJ360" s="4">
        <v>3</v>
      </c>
      <c r="BK360" s="8">
        <v>62.04</v>
      </c>
      <c r="BL360" s="2" t="s">
        <v>1745</v>
      </c>
      <c r="BM360" s="7">
        <v>1</v>
      </c>
      <c r="BN360" s="7">
        <v>1</v>
      </c>
      <c r="BO360" s="4">
        <v>2</v>
      </c>
      <c r="BP360" s="8">
        <v>44.72</v>
      </c>
      <c r="BQ360" s="4">
        <v>1</v>
      </c>
      <c r="BR360" s="8">
        <v>22.36</v>
      </c>
      <c r="BS360" s="7">
        <v>1</v>
      </c>
      <c r="BT360" s="7">
        <v>1</v>
      </c>
      <c r="BU360" s="2" t="s">
        <v>212</v>
      </c>
      <c r="BV360" s="2" t="s">
        <v>199</v>
      </c>
      <c r="BW360" s="2" t="s">
        <v>202</v>
      </c>
      <c r="BX360" s="2" t="s">
        <v>2227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212</v>
      </c>
      <c r="CH360" s="2" t="s">
        <v>250</v>
      </c>
      <c r="CI360" s="2" t="s">
        <v>2615</v>
      </c>
      <c r="CJ360" s="2" t="s">
        <v>3156</v>
      </c>
      <c r="CK360" s="2" t="s">
        <v>509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235</v>
      </c>
      <c r="CU360" s="2" t="s">
        <v>3273</v>
      </c>
      <c r="CV360" s="2" t="s">
        <v>706</v>
      </c>
      <c r="CW360" s="2" t="s">
        <v>214</v>
      </c>
      <c r="CX360" s="2" t="s">
        <v>202</v>
      </c>
      <c r="CY360" s="4">
        <v>1</v>
      </c>
      <c r="CZ360" s="8">
        <v>17.32</v>
      </c>
      <c r="DA360" s="4"/>
      <c r="DB360" s="8"/>
      <c r="DC360" s="7"/>
      <c r="DD360" s="7"/>
      <c r="DE360" s="2" t="s">
        <v>212</v>
      </c>
      <c r="DF360" s="2" t="s">
        <v>199</v>
      </c>
      <c r="DG360" s="2" t="s">
        <v>585</v>
      </c>
      <c r="DH360" s="2" t="s">
        <v>3312</v>
      </c>
      <c r="DI360" s="2" t="s">
        <v>214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199</v>
      </c>
      <c r="DS360" s="2" t="s">
        <v>585</v>
      </c>
      <c r="DT360" s="2" t="s">
        <v>3313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199</v>
      </c>
      <c r="EE360" s="2" t="s">
        <v>585</v>
      </c>
      <c r="EF360" s="2" t="s">
        <v>2691</v>
      </c>
      <c r="EG360" s="2" t="s">
        <v>214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199</v>
      </c>
      <c r="EQ360" s="2" t="s">
        <v>585</v>
      </c>
      <c r="ER360" s="2" t="s">
        <v>2229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235</v>
      </c>
      <c r="FC360" s="2" t="s">
        <v>585</v>
      </c>
      <c r="FD360" s="2" t="s">
        <v>2360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199</v>
      </c>
      <c r="FO360" s="2" t="s">
        <v>296</v>
      </c>
      <c r="FP360" s="2" t="s">
        <v>2682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253</v>
      </c>
      <c r="FZ360" s="2" t="s">
        <v>199</v>
      </c>
      <c r="GA360" s="2" t="s">
        <v>202</v>
      </c>
      <c r="GB360" s="2" t="s">
        <v>202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212</v>
      </c>
      <c r="GL360" s="2" t="s">
        <v>199</v>
      </c>
      <c r="GM360" s="2" t="s">
        <v>2976</v>
      </c>
      <c r="GN360" s="2" t="s">
        <v>387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253</v>
      </c>
      <c r="GX360" s="2" t="s">
        <v>199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212</v>
      </c>
      <c r="HJ360" s="2" t="s">
        <v>199</v>
      </c>
      <c r="HK360" s="2" t="s">
        <v>585</v>
      </c>
      <c r="HL360" s="2" t="s">
        <v>1818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242</v>
      </c>
      <c r="HV360" s="2" t="s">
        <v>199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212</v>
      </c>
      <c r="IH360" s="2" t="s">
        <v>199</v>
      </c>
      <c r="II360" s="2" t="s">
        <v>2606</v>
      </c>
      <c r="IJ360" s="2" t="s">
        <v>1247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212</v>
      </c>
      <c r="IT360" s="2" t="s">
        <v>199</v>
      </c>
      <c r="IU360" s="2" t="s">
        <v>2564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253</v>
      </c>
      <c r="JF360" s="2" t="s">
        <v>199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231</v>
      </c>
      <c r="JR360" s="2" t="s">
        <v>199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235</v>
      </c>
      <c r="KQ360" s="2" t="s">
        <v>541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253</v>
      </c>
      <c r="LB360" s="2" t="s">
        <v>199</v>
      </c>
      <c r="LC360" s="2" t="s">
        <v>202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253</v>
      </c>
      <c r="LN360" s="2" t="s">
        <v>199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231</v>
      </c>
      <c r="LZ360" s="2" t="s">
        <v>199</v>
      </c>
      <c r="MA360" s="2" t="s">
        <v>202</v>
      </c>
      <c r="MB360" s="2" t="s">
        <v>202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231</v>
      </c>
      <c r="ML360" s="2" t="s">
        <v>199</v>
      </c>
      <c r="MM360" s="2" t="s">
        <v>202</v>
      </c>
      <c r="MN360" s="2" t="s">
        <v>202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242</v>
      </c>
      <c r="MX360" s="2" t="s">
        <v>199</v>
      </c>
      <c r="MY360" s="2" t="s">
        <v>202</v>
      </c>
      <c r="MZ360" s="2" t="s">
        <v>202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212</v>
      </c>
      <c r="NJ360" s="2" t="s">
        <v>250</v>
      </c>
      <c r="NK360" s="2" t="s">
        <v>2252</v>
      </c>
      <c r="NL360" s="2" t="s">
        <v>3314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253</v>
      </c>
      <c r="OH360" s="2" t="s">
        <v>199</v>
      </c>
      <c r="OI360" s="2" t="s">
        <v>202</v>
      </c>
      <c r="OJ360" s="2" t="s">
        <v>202</v>
      </c>
      <c r="OK360" s="2" t="s">
        <v>214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212</v>
      </c>
      <c r="OT360" s="2" t="s">
        <v>199</v>
      </c>
      <c r="OU360" s="2" t="s">
        <v>2824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202</v>
      </c>
      <c r="PF360" s="2" t="s">
        <v>202</v>
      </c>
      <c r="PG360" s="2" t="s">
        <v>202</v>
      </c>
      <c r="PH360" s="2" t="s">
        <v>202</v>
      </c>
      <c r="PI360" s="2" t="s">
        <v>202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212</v>
      </c>
      <c r="PR360" s="2" t="s">
        <v>235</v>
      </c>
      <c r="PS360" s="2" t="s">
        <v>1382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231</v>
      </c>
      <c r="QP360" s="2" t="s">
        <v>235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>
        <v>162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>
        <v>40</v>
      </c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>
        <v>60</v>
      </c>
      <c r="SY360" s="4"/>
      <c r="SZ360" s="4"/>
      <c r="TA360" s="4"/>
      <c r="TB360" s="4"/>
      <c r="TC360" s="4"/>
      <c r="TD360" s="4"/>
      <c r="TE360" s="4"/>
      <c r="TF360" s="4"/>
      <c r="TG360" s="4"/>
      <c r="TH360" s="4">
        <v>50</v>
      </c>
      <c r="TI360" s="4"/>
      <c r="TJ360" s="4"/>
      <c r="TK360" s="4"/>
      <c r="TL360" s="4"/>
      <c r="TM360" s="4"/>
    </row>
    <row r="361">
      <c r="A361" s="2" t="s">
        <v>3315</v>
      </c>
      <c r="B361" s="2" t="s">
        <v>191</v>
      </c>
      <c r="C361" s="2" t="s">
        <v>2795</v>
      </c>
      <c r="D361" s="2" t="s">
        <v>2595</v>
      </c>
      <c r="E361" s="2" t="s">
        <v>2596</v>
      </c>
      <c r="F361" s="2" t="s">
        <v>2876</v>
      </c>
      <c r="G361" s="2" t="s">
        <v>2876</v>
      </c>
      <c r="H361" s="2" t="s">
        <v>2876</v>
      </c>
      <c r="I361" s="2" t="s">
        <v>3316</v>
      </c>
      <c r="J361" s="2" t="s">
        <v>2660</v>
      </c>
      <c r="K361" s="2" t="s">
        <v>1389</v>
      </c>
      <c r="L361" s="3">
        <v>22.5</v>
      </c>
      <c r="M361" s="3">
        <v>23.62</v>
      </c>
      <c r="N361" s="3">
        <v>44.99</v>
      </c>
      <c r="O361" s="2" t="s">
        <v>530</v>
      </c>
      <c r="P361" s="2" t="s">
        <v>1126</v>
      </c>
      <c r="Q361" s="2" t="s">
        <v>201</v>
      </c>
      <c r="R361" s="2" t="s">
        <v>202</v>
      </c>
      <c r="S361" s="2" t="s">
        <v>2878</v>
      </c>
      <c r="T361" s="2" t="s">
        <v>202</v>
      </c>
      <c r="U361" s="2" t="s">
        <v>202</v>
      </c>
      <c r="V361" s="2" t="s">
        <v>3305</v>
      </c>
      <c r="W361" s="2" t="s">
        <v>2838</v>
      </c>
      <c r="X361" s="2" t="s">
        <v>703</v>
      </c>
      <c r="Y361" s="2" t="s">
        <v>576</v>
      </c>
      <c r="Z361" s="4"/>
      <c r="AA361" s="4">
        <f>=ROUNDDOWN({0},0)</f>
      </c>
      <c r="AB361" s="5">
        <v>0.2</v>
      </c>
      <c r="AC361" s="2" t="s">
        <v>202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2</v>
      </c>
      <c r="AS361" s="8">
        <v>46.78</v>
      </c>
      <c r="AT361" s="7">
        <v>-1</v>
      </c>
      <c r="AU361" s="7">
        <v>-1</v>
      </c>
      <c r="AV361" s="4" t="s">
        <v>202</v>
      </c>
      <c r="AW361" s="8" t="s">
        <v>202</v>
      </c>
      <c r="AX361" s="4" t="s">
        <v>202</v>
      </c>
      <c r="AY361" s="8" t="s">
        <v>202</v>
      </c>
      <c r="AZ361" s="7" t="s">
        <v>202</v>
      </c>
      <c r="BA361" s="7" t="s">
        <v>202</v>
      </c>
      <c r="BB361" s="7" t="s">
        <v>202</v>
      </c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 t="s">
        <v>202</v>
      </c>
      <c r="BJ361" s="4"/>
      <c r="BK361" s="8"/>
      <c r="BL361" s="2" t="s">
        <v>17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235</v>
      </c>
      <c r="BW361" s="2" t="s">
        <v>202</v>
      </c>
      <c r="BX361" s="2" t="s">
        <v>2227</v>
      </c>
      <c r="BY361" s="2" t="s">
        <v>214</v>
      </c>
      <c r="BZ361" s="2" t="s">
        <v>202</v>
      </c>
      <c r="CA361" s="4"/>
      <c r="CB361" s="8"/>
      <c r="CC361" s="4">
        <v>2</v>
      </c>
      <c r="CD361" s="8">
        <v>46.78</v>
      </c>
      <c r="CE361" s="7">
        <v>-1</v>
      </c>
      <c r="CF361" s="7">
        <v>-1</v>
      </c>
      <c r="CG361" s="2" t="s">
        <v>212</v>
      </c>
      <c r="CH361" s="2" t="s">
        <v>235</v>
      </c>
      <c r="CI361" s="2" t="s">
        <v>2615</v>
      </c>
      <c r="CJ361" s="2" t="s">
        <v>2829</v>
      </c>
      <c r="CK361" s="2" t="s">
        <v>509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235</v>
      </c>
      <c r="CU361" s="2" t="s">
        <v>3273</v>
      </c>
      <c r="CV361" s="2" t="s">
        <v>1777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212</v>
      </c>
      <c r="DF361" s="2" t="s">
        <v>235</v>
      </c>
      <c r="DG361" s="2" t="s">
        <v>585</v>
      </c>
      <c r="DH361" s="2" t="s">
        <v>1558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235</v>
      </c>
      <c r="DS361" s="2" t="s">
        <v>585</v>
      </c>
      <c r="DT361" s="2" t="s">
        <v>3313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235</v>
      </c>
      <c r="EE361" s="2" t="s">
        <v>585</v>
      </c>
      <c r="EF361" s="2" t="s">
        <v>2691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212</v>
      </c>
      <c r="EP361" s="2" t="s">
        <v>235</v>
      </c>
      <c r="EQ361" s="2" t="s">
        <v>585</v>
      </c>
      <c r="ER361" s="2" t="s">
        <v>1566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235</v>
      </c>
      <c r="FC361" s="2" t="s">
        <v>585</v>
      </c>
      <c r="FD361" s="2" t="s">
        <v>2778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212</v>
      </c>
      <c r="FN361" s="2" t="s">
        <v>235</v>
      </c>
      <c r="FO361" s="2" t="s">
        <v>296</v>
      </c>
      <c r="FP361" s="2" t="s">
        <v>2682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253</v>
      </c>
      <c r="FZ361" s="2" t="s">
        <v>235</v>
      </c>
      <c r="GA361" s="2" t="s">
        <v>202</v>
      </c>
      <c r="GB361" s="2" t="s">
        <v>202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231</v>
      </c>
      <c r="GL361" s="2" t="s">
        <v>235</v>
      </c>
      <c r="GM361" s="2" t="s">
        <v>202</v>
      </c>
      <c r="GN361" s="2" t="s">
        <v>202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253</v>
      </c>
      <c r="GX361" s="2" t="s">
        <v>235</v>
      </c>
      <c r="GY361" s="2" t="s">
        <v>202</v>
      </c>
      <c r="GZ361" s="2" t="s">
        <v>202</v>
      </c>
      <c r="HA361" s="2" t="s">
        <v>214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212</v>
      </c>
      <c r="HJ361" s="2" t="s">
        <v>235</v>
      </c>
      <c r="HK361" s="2" t="s">
        <v>585</v>
      </c>
      <c r="HL361" s="2" t="s">
        <v>1567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242</v>
      </c>
      <c r="HV361" s="2" t="s">
        <v>235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212</v>
      </c>
      <c r="IH361" s="2" t="s">
        <v>235</v>
      </c>
      <c r="II361" s="2" t="s">
        <v>2606</v>
      </c>
      <c r="IJ361" s="2" t="s">
        <v>1754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212</v>
      </c>
      <c r="IT361" s="2" t="s">
        <v>235</v>
      </c>
      <c r="IU361" s="2" t="s">
        <v>2564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253</v>
      </c>
      <c r="JF361" s="2" t="s">
        <v>235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231</v>
      </c>
      <c r="JR361" s="2" t="s">
        <v>235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212</v>
      </c>
      <c r="KP361" s="2" t="s">
        <v>235</v>
      </c>
      <c r="KQ361" s="2" t="s">
        <v>541</v>
      </c>
      <c r="KR361" s="2" t="s">
        <v>3042</v>
      </c>
      <c r="KS361" s="2" t="s">
        <v>214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253</v>
      </c>
      <c r="LB361" s="2" t="s">
        <v>235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253</v>
      </c>
      <c r="LN361" s="2" t="s">
        <v>235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231</v>
      </c>
      <c r="LZ361" s="2" t="s">
        <v>235</v>
      </c>
      <c r="MA361" s="2" t="s">
        <v>202</v>
      </c>
      <c r="MB361" s="2" t="s">
        <v>202</v>
      </c>
      <c r="MC361" s="2" t="s">
        <v>214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253</v>
      </c>
      <c r="ML361" s="2" t="s">
        <v>235</v>
      </c>
      <c r="MM361" s="2" t="s">
        <v>202</v>
      </c>
      <c r="MN361" s="2" t="s">
        <v>202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253</v>
      </c>
      <c r="MX361" s="2" t="s">
        <v>235</v>
      </c>
      <c r="MY361" s="2" t="s">
        <v>202</v>
      </c>
      <c r="MZ361" s="2" t="s">
        <v>202</v>
      </c>
      <c r="NA361" s="2" t="s">
        <v>214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212</v>
      </c>
      <c r="NJ361" s="2" t="s">
        <v>235</v>
      </c>
      <c r="NK361" s="2" t="s">
        <v>2252</v>
      </c>
      <c r="NL361" s="2" t="s">
        <v>3314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253</v>
      </c>
      <c r="OH361" s="2" t="s">
        <v>235</v>
      </c>
      <c r="OI361" s="2" t="s">
        <v>202</v>
      </c>
      <c r="OJ361" s="2" t="s">
        <v>202</v>
      </c>
      <c r="OK361" s="2" t="s">
        <v>214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212</v>
      </c>
      <c r="OT361" s="2" t="s">
        <v>235</v>
      </c>
      <c r="OU361" s="2" t="s">
        <v>2824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202</v>
      </c>
      <c r="PF361" s="2" t="s">
        <v>202</v>
      </c>
      <c r="PG361" s="2" t="s">
        <v>202</v>
      </c>
      <c r="PH361" s="2" t="s">
        <v>202</v>
      </c>
      <c r="PI361" s="2" t="s">
        <v>202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231</v>
      </c>
      <c r="PR361" s="2" t="s">
        <v>235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231</v>
      </c>
      <c r="QP361" s="2" t="s">
        <v>235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3317</v>
      </c>
      <c r="B362" s="2" t="s">
        <v>191</v>
      </c>
      <c r="C362" s="2" t="s">
        <v>2795</v>
      </c>
      <c r="D362" s="2" t="s">
        <v>2595</v>
      </c>
      <c r="E362" s="2" t="s">
        <v>2596</v>
      </c>
      <c r="F362" s="2" t="s">
        <v>2876</v>
      </c>
      <c r="G362" s="2" t="s">
        <v>2876</v>
      </c>
      <c r="H362" s="2" t="s">
        <v>2876</v>
      </c>
      <c r="I362" s="2" t="s">
        <v>3318</v>
      </c>
      <c r="J362" s="2" t="s">
        <v>2660</v>
      </c>
      <c r="K362" s="2" t="s">
        <v>1389</v>
      </c>
      <c r="L362" s="3">
        <v>23</v>
      </c>
      <c r="M362" s="3">
        <v>26</v>
      </c>
      <c r="N362" s="3">
        <v>49.99</v>
      </c>
      <c r="O362" s="2" t="s">
        <v>1644</v>
      </c>
      <c r="P362" s="2" t="s">
        <v>394</v>
      </c>
      <c r="Q362" s="2" t="s">
        <v>201</v>
      </c>
      <c r="R362" s="2" t="s">
        <v>202</v>
      </c>
      <c r="S362" s="2" t="s">
        <v>202</v>
      </c>
      <c r="T362" s="2" t="s">
        <v>202</v>
      </c>
      <c r="U362" s="2" t="s">
        <v>202</v>
      </c>
      <c r="V362" s="2" t="s">
        <v>3305</v>
      </c>
      <c r="W362" s="2" t="s">
        <v>202</v>
      </c>
      <c r="X362" s="2" t="s">
        <v>202</v>
      </c>
      <c r="Y362" s="2" t="s">
        <v>1509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 t="s">
        <v>202</v>
      </c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 t="s">
        <v>202</v>
      </c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253</v>
      </c>
      <c r="BV362" s="2" t="s">
        <v>235</v>
      </c>
      <c r="BW362" s="2" t="s">
        <v>202</v>
      </c>
      <c r="BX362" s="2" t="s">
        <v>3319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202</v>
      </c>
      <c r="CH362" s="2" t="s">
        <v>202</v>
      </c>
      <c r="CI362" s="2" t="s">
        <v>202</v>
      </c>
      <c r="CJ362" s="2" t="s">
        <v>202</v>
      </c>
      <c r="CK362" s="2" t="s">
        <v>202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202</v>
      </c>
      <c r="CT362" s="2" t="s">
        <v>202</v>
      </c>
      <c r="CU362" s="2" t="s">
        <v>202</v>
      </c>
      <c r="CV362" s="2" t="s">
        <v>202</v>
      </c>
      <c r="CW362" s="2" t="s">
        <v>202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235</v>
      </c>
      <c r="DG362" s="2" t="s">
        <v>1605</v>
      </c>
      <c r="DH362" s="2" t="s">
        <v>3320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235</v>
      </c>
      <c r="DS362" s="2" t="s">
        <v>1605</v>
      </c>
      <c r="DT362" s="2" t="s">
        <v>1370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235</v>
      </c>
      <c r="EE362" s="2" t="s">
        <v>1605</v>
      </c>
      <c r="EF362" s="2" t="s">
        <v>202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235</v>
      </c>
      <c r="EQ362" s="2" t="s">
        <v>1605</v>
      </c>
      <c r="ER362" s="2" t="s">
        <v>2157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202</v>
      </c>
      <c r="FB362" s="2" t="s">
        <v>202</v>
      </c>
      <c r="FC362" s="2" t="s">
        <v>202</v>
      </c>
      <c r="FD362" s="2" t="s">
        <v>202</v>
      </c>
      <c r="FE362" s="2" t="s">
        <v>202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202</v>
      </c>
      <c r="FN362" s="2" t="s">
        <v>202</v>
      </c>
      <c r="FO362" s="2" t="s">
        <v>202</v>
      </c>
      <c r="FP362" s="2" t="s">
        <v>202</v>
      </c>
      <c r="FQ362" s="2" t="s">
        <v>202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202</v>
      </c>
      <c r="FZ362" s="2" t="s">
        <v>202</v>
      </c>
      <c r="GA362" s="2" t="s">
        <v>202</v>
      </c>
      <c r="GB362" s="2" t="s">
        <v>202</v>
      </c>
      <c r="GC362" s="2" t="s">
        <v>202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202</v>
      </c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212</v>
      </c>
      <c r="HJ362" s="2" t="s">
        <v>235</v>
      </c>
      <c r="HK362" s="2" t="s">
        <v>1605</v>
      </c>
      <c r="HL362" s="2" t="s">
        <v>3321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202</v>
      </c>
      <c r="HW362" s="2" t="s">
        <v>202</v>
      </c>
      <c r="HX362" s="2" t="s">
        <v>202</v>
      </c>
      <c r="HY362" s="2" t="s">
        <v>202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202</v>
      </c>
      <c r="IT362" s="2" t="s">
        <v>202</v>
      </c>
      <c r="IU362" s="2" t="s">
        <v>202</v>
      </c>
      <c r="IV362" s="2" t="s">
        <v>202</v>
      </c>
      <c r="IW362" s="2" t="s">
        <v>202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202</v>
      </c>
      <c r="JR362" s="2" t="s">
        <v>202</v>
      </c>
      <c r="JS362" s="2" t="s">
        <v>202</v>
      </c>
      <c r="JT362" s="2" t="s">
        <v>202</v>
      </c>
      <c r="JU362" s="2" t="s">
        <v>202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202</v>
      </c>
      <c r="KE362" s="2" t="s">
        <v>202</v>
      </c>
      <c r="KF362" s="2" t="s">
        <v>202</v>
      </c>
      <c r="KG362" s="2" t="s">
        <v>202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253</v>
      </c>
      <c r="KP362" s="2" t="s">
        <v>235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202</v>
      </c>
      <c r="LB362" s="2" t="s">
        <v>202</v>
      </c>
      <c r="LC362" s="2" t="s">
        <v>202</v>
      </c>
      <c r="LD362" s="2" t="s">
        <v>202</v>
      </c>
      <c r="LE362" s="2" t="s">
        <v>202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202</v>
      </c>
      <c r="LN362" s="2" t="s">
        <v>202</v>
      </c>
      <c r="LO362" s="2" t="s">
        <v>202</v>
      </c>
      <c r="LP362" s="2" t="s">
        <v>202</v>
      </c>
      <c r="LQ362" s="2" t="s">
        <v>202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242</v>
      </c>
      <c r="MX362" s="2" t="s">
        <v>199</v>
      </c>
      <c r="MY362" s="2" t="s">
        <v>202</v>
      </c>
      <c r="MZ362" s="2" t="s">
        <v>202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202</v>
      </c>
      <c r="NJ362" s="2" t="s">
        <v>202</v>
      </c>
      <c r="NK362" s="2" t="s">
        <v>202</v>
      </c>
      <c r="NL362" s="2" t="s">
        <v>202</v>
      </c>
      <c r="NM362" s="2" t="s">
        <v>202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202</v>
      </c>
      <c r="OT362" s="2" t="s">
        <v>202</v>
      </c>
      <c r="OU362" s="2" t="s">
        <v>202</v>
      </c>
      <c r="OV362" s="2" t="s">
        <v>202</v>
      </c>
      <c r="OW362" s="2" t="s">
        <v>202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202</v>
      </c>
      <c r="QP362" s="2" t="s">
        <v>202</v>
      </c>
      <c r="QQ362" s="2" t="s">
        <v>202</v>
      </c>
      <c r="QR362" s="2" t="s">
        <v>202</v>
      </c>
      <c r="QS362" s="2" t="s">
        <v>202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3322</v>
      </c>
      <c r="B363" s="2" t="s">
        <v>191</v>
      </c>
      <c r="C363" s="2" t="s">
        <v>2795</v>
      </c>
      <c r="D363" s="2" t="s">
        <v>2595</v>
      </c>
      <c r="E363" s="2" t="s">
        <v>2596</v>
      </c>
      <c r="F363" s="2" t="s">
        <v>3323</v>
      </c>
      <c r="G363" s="2" t="s">
        <v>202</v>
      </c>
      <c r="H363" s="2" t="s">
        <v>202</v>
      </c>
      <c r="I363" s="2" t="s">
        <v>3324</v>
      </c>
      <c r="J363" s="2" t="s">
        <v>3325</v>
      </c>
      <c r="K363" s="2" t="s">
        <v>1389</v>
      </c>
      <c r="L363" s="3">
        <v>8.5</v>
      </c>
      <c r="M363" s="3">
        <v>8.93</v>
      </c>
      <c r="N363" s="3">
        <v>16.99</v>
      </c>
      <c r="O363" s="2" t="s">
        <v>1644</v>
      </c>
      <c r="P363" s="2" t="s">
        <v>394</v>
      </c>
      <c r="Q363" s="2" t="s">
        <v>201</v>
      </c>
      <c r="R363" s="2" t="s">
        <v>202</v>
      </c>
      <c r="S363" s="2" t="s">
        <v>202</v>
      </c>
      <c r="T363" s="2" t="s">
        <v>202</v>
      </c>
      <c r="U363" s="2" t="s">
        <v>202</v>
      </c>
      <c r="V363" s="2" t="s">
        <v>1579</v>
      </c>
      <c r="W363" s="2" t="s">
        <v>202</v>
      </c>
      <c r="X363" s="2" t="s">
        <v>202</v>
      </c>
      <c r="Y363" s="2" t="s">
        <v>3326</v>
      </c>
      <c r="Z363" s="4"/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212</v>
      </c>
      <c r="BV363" s="2" t="s">
        <v>235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253</v>
      </c>
      <c r="CT363" s="2" t="s">
        <v>235</v>
      </c>
      <c r="CU363" s="2" t="s">
        <v>202</v>
      </c>
      <c r="CV363" s="2" t="s">
        <v>202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235</v>
      </c>
      <c r="DS363" s="2" t="s">
        <v>1605</v>
      </c>
      <c r="DT363" s="2" t="s">
        <v>1353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235</v>
      </c>
      <c r="EE363" s="2" t="s">
        <v>202</v>
      </c>
      <c r="EF363" s="2" t="s">
        <v>202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235</v>
      </c>
      <c r="EQ363" s="2" t="s">
        <v>1605</v>
      </c>
      <c r="ER363" s="2" t="s">
        <v>1353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242</v>
      </c>
      <c r="FN363" s="2" t="s">
        <v>199</v>
      </c>
      <c r="FO363" s="2" t="s">
        <v>202</v>
      </c>
      <c r="FP363" s="2" t="s">
        <v>202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202</v>
      </c>
      <c r="FZ363" s="2" t="s">
        <v>202</v>
      </c>
      <c r="GA363" s="2" t="s">
        <v>202</v>
      </c>
      <c r="GB363" s="2" t="s">
        <v>202</v>
      </c>
      <c r="GC363" s="2" t="s">
        <v>202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242</v>
      </c>
      <c r="GX363" s="2" t="s">
        <v>199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212</v>
      </c>
      <c r="HJ363" s="2" t="s">
        <v>235</v>
      </c>
      <c r="HK363" s="2" t="s">
        <v>1605</v>
      </c>
      <c r="HL363" s="2" t="s">
        <v>2172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242</v>
      </c>
      <c r="JR363" s="2" t="s">
        <v>199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202</v>
      </c>
      <c r="LN363" s="2" t="s">
        <v>202</v>
      </c>
      <c r="LO363" s="2" t="s">
        <v>202</v>
      </c>
      <c r="LP363" s="2" t="s">
        <v>202</v>
      </c>
      <c r="LQ363" s="2" t="s">
        <v>202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3327</v>
      </c>
      <c r="B364" s="2" t="s">
        <v>191</v>
      </c>
      <c r="C364" s="2" t="s">
        <v>2795</v>
      </c>
      <c r="D364" s="2" t="s">
        <v>2595</v>
      </c>
      <c r="E364" s="2" t="s">
        <v>2955</v>
      </c>
      <c r="F364" s="2" t="s">
        <v>2876</v>
      </c>
      <c r="G364" s="2" t="s">
        <v>202</v>
      </c>
      <c r="H364" s="2" t="s">
        <v>202</v>
      </c>
      <c r="I364" s="2" t="s">
        <v>202</v>
      </c>
      <c r="J364" s="2" t="s">
        <v>2660</v>
      </c>
      <c r="K364" s="2" t="s">
        <v>2912</v>
      </c>
      <c r="L364" s="3"/>
      <c r="M364" s="3"/>
      <c r="N364" s="3"/>
      <c r="O364" s="2" t="s">
        <v>1644</v>
      </c>
      <c r="P364" s="2" t="s">
        <v>202</v>
      </c>
      <c r="Q364" s="2" t="s">
        <v>202</v>
      </c>
      <c r="R364" s="2" t="s">
        <v>28</v>
      </c>
      <c r="S364" s="2" t="s">
        <v>202</v>
      </c>
      <c r="T364" s="2" t="s">
        <v>202</v>
      </c>
      <c r="U364" s="2" t="s">
        <v>202</v>
      </c>
      <c r="V364" s="2" t="s">
        <v>202</v>
      </c>
      <c r="W364" s="2" t="s">
        <v>202</v>
      </c>
      <c r="X364" s="2" t="s">
        <v>202</v>
      </c>
      <c r="Y364" s="2" t="s">
        <v>202</v>
      </c>
      <c r="Z364" s="4"/>
      <c r="AA364" s="4">
        <f>=ROUNDDOWN({0},0)</f>
      </c>
      <c r="AB364" s="5"/>
      <c r="AC364" s="2" t="s">
        <v>202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202</v>
      </c>
      <c r="FZ364" s="2" t="s">
        <v>202</v>
      </c>
      <c r="GA364" s="2" t="s">
        <v>202</v>
      </c>
      <c r="GB364" s="2" t="s">
        <v>202</v>
      </c>
      <c r="GC364" s="2" t="s">
        <v>202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202</v>
      </c>
      <c r="LN364" s="2" t="s">
        <v>202</v>
      </c>
      <c r="LO364" s="2" t="s">
        <v>202</v>
      </c>
      <c r="LP364" s="2" t="s">
        <v>202</v>
      </c>
      <c r="LQ364" s="2" t="s">
        <v>202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</row>
    <row r="365">
      <c r="A365" s="2" t="s">
        <v>3328</v>
      </c>
      <c r="B365" s="2" t="s">
        <v>191</v>
      </c>
      <c r="C365" s="2" t="s">
        <v>2795</v>
      </c>
      <c r="D365" s="2" t="s">
        <v>2595</v>
      </c>
      <c r="E365" s="2" t="s">
        <v>2955</v>
      </c>
      <c r="F365" s="2" t="s">
        <v>3329</v>
      </c>
      <c r="G365" s="2" t="s">
        <v>202</v>
      </c>
      <c r="H365" s="2" t="s">
        <v>202</v>
      </c>
      <c r="I365" s="2" t="s">
        <v>202</v>
      </c>
      <c r="J365" s="2" t="s">
        <v>2660</v>
      </c>
      <c r="K365" s="2" t="s">
        <v>2489</v>
      </c>
      <c r="L365" s="3">
        <v>15.75</v>
      </c>
      <c r="M365" s="3"/>
      <c r="N365" s="3"/>
      <c r="O365" s="2" t="s">
        <v>1644</v>
      </c>
      <c r="P365" s="2" t="s">
        <v>202</v>
      </c>
      <c r="Q365" s="2" t="s">
        <v>202</v>
      </c>
      <c r="R365" s="2" t="s">
        <v>28</v>
      </c>
      <c r="S365" s="2" t="s">
        <v>202</v>
      </c>
      <c r="T365" s="2" t="s">
        <v>202</v>
      </c>
      <c r="U365" s="2" t="s">
        <v>202</v>
      </c>
      <c r="V365" s="2" t="s">
        <v>202</v>
      </c>
      <c r="W365" s="2" t="s">
        <v>202</v>
      </c>
      <c r="X365" s="2" t="s">
        <v>202</v>
      </c>
      <c r="Y365" s="2" t="s">
        <v>202</v>
      </c>
      <c r="Z365" s="4"/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202</v>
      </c>
      <c r="CH365" s="2" t="s">
        <v>202</v>
      </c>
      <c r="CI365" s="2" t="s">
        <v>202</v>
      </c>
      <c r="CJ365" s="2" t="s">
        <v>202</v>
      </c>
      <c r="CK365" s="2" t="s">
        <v>202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202</v>
      </c>
      <c r="CT365" s="2" t="s">
        <v>202</v>
      </c>
      <c r="CU365" s="2" t="s">
        <v>202</v>
      </c>
      <c r="CV365" s="2" t="s">
        <v>202</v>
      </c>
      <c r="CW365" s="2" t="s">
        <v>202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202</v>
      </c>
      <c r="DF365" s="2" t="s">
        <v>202</v>
      </c>
      <c r="DG365" s="2" t="s">
        <v>202</v>
      </c>
      <c r="DH365" s="2" t="s">
        <v>202</v>
      </c>
      <c r="DI365" s="2" t="s">
        <v>202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202</v>
      </c>
      <c r="DR365" s="2" t="s">
        <v>202</v>
      </c>
      <c r="DS365" s="2" t="s">
        <v>202</v>
      </c>
      <c r="DT365" s="2" t="s">
        <v>202</v>
      </c>
      <c r="DU365" s="2" t="s">
        <v>202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202</v>
      </c>
      <c r="ED365" s="2" t="s">
        <v>202</v>
      </c>
      <c r="EE365" s="2" t="s">
        <v>202</v>
      </c>
      <c r="EF365" s="2" t="s">
        <v>202</v>
      </c>
      <c r="EG365" s="2" t="s">
        <v>202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202</v>
      </c>
      <c r="EP365" s="2" t="s">
        <v>202</v>
      </c>
      <c r="EQ365" s="2" t="s">
        <v>202</v>
      </c>
      <c r="ER365" s="2" t="s">
        <v>202</v>
      </c>
      <c r="ES365" s="2" t="s">
        <v>202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202</v>
      </c>
      <c r="FB365" s="2" t="s">
        <v>202</v>
      </c>
      <c r="FC365" s="2" t="s">
        <v>202</v>
      </c>
      <c r="FD365" s="2" t="s">
        <v>202</v>
      </c>
      <c r="FE365" s="2" t="s">
        <v>202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202</v>
      </c>
      <c r="FN365" s="2" t="s">
        <v>202</v>
      </c>
      <c r="FO365" s="2" t="s">
        <v>202</v>
      </c>
      <c r="FP365" s="2" t="s">
        <v>202</v>
      </c>
      <c r="FQ365" s="2" t="s">
        <v>202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202</v>
      </c>
      <c r="FZ365" s="2" t="s">
        <v>202</v>
      </c>
      <c r="GA365" s="2" t="s">
        <v>202</v>
      </c>
      <c r="GB365" s="2" t="s">
        <v>202</v>
      </c>
      <c r="GC365" s="2" t="s">
        <v>202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202</v>
      </c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202</v>
      </c>
      <c r="HJ365" s="2" t="s">
        <v>202</v>
      </c>
      <c r="HK365" s="2" t="s">
        <v>202</v>
      </c>
      <c r="HL365" s="2" t="s">
        <v>202</v>
      </c>
      <c r="HM365" s="2" t="s">
        <v>202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202</v>
      </c>
      <c r="HW365" s="2" t="s">
        <v>202</v>
      </c>
      <c r="HX365" s="2" t="s">
        <v>202</v>
      </c>
      <c r="HY365" s="2" t="s">
        <v>202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202</v>
      </c>
      <c r="IH365" s="2" t="s">
        <v>202</v>
      </c>
      <c r="II365" s="2" t="s">
        <v>202</v>
      </c>
      <c r="IJ365" s="2" t="s">
        <v>202</v>
      </c>
      <c r="IK365" s="2" t="s">
        <v>202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202</v>
      </c>
      <c r="IT365" s="2" t="s">
        <v>202</v>
      </c>
      <c r="IU365" s="2" t="s">
        <v>202</v>
      </c>
      <c r="IV365" s="2" t="s">
        <v>202</v>
      </c>
      <c r="IW365" s="2" t="s">
        <v>202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202</v>
      </c>
      <c r="JG365" s="2" t="s">
        <v>202</v>
      </c>
      <c r="JH365" s="2" t="s">
        <v>202</v>
      </c>
      <c r="JI365" s="2" t="s">
        <v>202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202</v>
      </c>
      <c r="JR365" s="2" t="s">
        <v>202</v>
      </c>
      <c r="JS365" s="2" t="s">
        <v>202</v>
      </c>
      <c r="JT365" s="2" t="s">
        <v>202</v>
      </c>
      <c r="JU365" s="2" t="s">
        <v>202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202</v>
      </c>
      <c r="KE365" s="2" t="s">
        <v>202</v>
      </c>
      <c r="KF365" s="2" t="s">
        <v>202</v>
      </c>
      <c r="KG365" s="2" t="s">
        <v>202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202</v>
      </c>
      <c r="LB365" s="2" t="s">
        <v>202</v>
      </c>
      <c r="LC365" s="2" t="s">
        <v>202</v>
      </c>
      <c r="LD365" s="2" t="s">
        <v>202</v>
      </c>
      <c r="LE365" s="2" t="s">
        <v>202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202</v>
      </c>
      <c r="LN365" s="2" t="s">
        <v>202</v>
      </c>
      <c r="LO365" s="2" t="s">
        <v>202</v>
      </c>
      <c r="LP365" s="2" t="s">
        <v>202</v>
      </c>
      <c r="LQ365" s="2" t="s">
        <v>202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202</v>
      </c>
      <c r="PF365" s="2" t="s">
        <v>202</v>
      </c>
      <c r="PG365" s="2" t="s">
        <v>202</v>
      </c>
      <c r="PH365" s="2" t="s">
        <v>202</v>
      </c>
      <c r="PI365" s="2" t="s">
        <v>202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</row>
    <row r="366">
      <c r="A366" s="2" t="s">
        <v>3330</v>
      </c>
      <c r="B366" s="2" t="s">
        <v>191</v>
      </c>
      <c r="C366" s="2" t="s">
        <v>2795</v>
      </c>
      <c r="D366" s="2" t="s">
        <v>2595</v>
      </c>
      <c r="E366" s="2" t="s">
        <v>2955</v>
      </c>
      <c r="F366" s="2" t="s">
        <v>3329</v>
      </c>
      <c r="G366" s="2" t="s">
        <v>202</v>
      </c>
      <c r="H366" s="2" t="s">
        <v>202</v>
      </c>
      <c r="I366" s="2" t="s">
        <v>202</v>
      </c>
      <c r="J366" s="2" t="s">
        <v>2660</v>
      </c>
      <c r="K366" s="2" t="s">
        <v>1450</v>
      </c>
      <c r="L366" s="3">
        <v>13.5</v>
      </c>
      <c r="M366" s="3"/>
      <c r="N366" s="3"/>
      <c r="O366" s="2" t="s">
        <v>1644</v>
      </c>
      <c r="P366" s="2" t="s">
        <v>202</v>
      </c>
      <c r="Q366" s="2" t="s">
        <v>202</v>
      </c>
      <c r="R366" s="2" t="s">
        <v>28</v>
      </c>
      <c r="S366" s="2" t="s">
        <v>202</v>
      </c>
      <c r="T366" s="2" t="s">
        <v>202</v>
      </c>
      <c r="U366" s="2" t="s">
        <v>202</v>
      </c>
      <c r="V366" s="2" t="s">
        <v>202</v>
      </c>
      <c r="W366" s="2" t="s">
        <v>202</v>
      </c>
      <c r="X366" s="2" t="s">
        <v>202</v>
      </c>
      <c r="Y366" s="2" t="s">
        <v>202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202</v>
      </c>
      <c r="CH366" s="2" t="s">
        <v>202</v>
      </c>
      <c r="CI366" s="2" t="s">
        <v>202</v>
      </c>
      <c r="CJ366" s="2" t="s">
        <v>202</v>
      </c>
      <c r="CK366" s="2" t="s">
        <v>202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202</v>
      </c>
      <c r="CT366" s="2" t="s">
        <v>202</v>
      </c>
      <c r="CU366" s="2" t="s">
        <v>202</v>
      </c>
      <c r="CV366" s="2" t="s">
        <v>202</v>
      </c>
      <c r="CW366" s="2" t="s">
        <v>202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202</v>
      </c>
      <c r="DF366" s="2" t="s">
        <v>202</v>
      </c>
      <c r="DG366" s="2" t="s">
        <v>202</v>
      </c>
      <c r="DH366" s="2" t="s">
        <v>202</v>
      </c>
      <c r="DI366" s="2" t="s">
        <v>202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202</v>
      </c>
      <c r="DR366" s="2" t="s">
        <v>202</v>
      </c>
      <c r="DS366" s="2" t="s">
        <v>202</v>
      </c>
      <c r="DT366" s="2" t="s">
        <v>202</v>
      </c>
      <c r="DU366" s="2" t="s">
        <v>202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202</v>
      </c>
      <c r="ED366" s="2" t="s">
        <v>202</v>
      </c>
      <c r="EE366" s="2" t="s">
        <v>202</v>
      </c>
      <c r="EF366" s="2" t="s">
        <v>202</v>
      </c>
      <c r="EG366" s="2" t="s">
        <v>202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202</v>
      </c>
      <c r="EP366" s="2" t="s">
        <v>202</v>
      </c>
      <c r="EQ366" s="2" t="s">
        <v>202</v>
      </c>
      <c r="ER366" s="2" t="s">
        <v>202</v>
      </c>
      <c r="ES366" s="2" t="s">
        <v>202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202</v>
      </c>
      <c r="FB366" s="2" t="s">
        <v>202</v>
      </c>
      <c r="FC366" s="2" t="s">
        <v>202</v>
      </c>
      <c r="FD366" s="2" t="s">
        <v>202</v>
      </c>
      <c r="FE366" s="2" t="s">
        <v>202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202</v>
      </c>
      <c r="FN366" s="2" t="s">
        <v>202</v>
      </c>
      <c r="FO366" s="2" t="s">
        <v>202</v>
      </c>
      <c r="FP366" s="2" t="s">
        <v>202</v>
      </c>
      <c r="FQ366" s="2" t="s">
        <v>202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202</v>
      </c>
      <c r="FZ366" s="2" t="s">
        <v>202</v>
      </c>
      <c r="GA366" s="2" t="s">
        <v>202</v>
      </c>
      <c r="GB366" s="2" t="s">
        <v>202</v>
      </c>
      <c r="GC366" s="2" t="s">
        <v>202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202</v>
      </c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202</v>
      </c>
      <c r="HW366" s="2" t="s">
        <v>202</v>
      </c>
      <c r="HX366" s="2" t="s">
        <v>202</v>
      </c>
      <c r="HY366" s="2" t="s">
        <v>202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202</v>
      </c>
      <c r="IH366" s="2" t="s">
        <v>202</v>
      </c>
      <c r="II366" s="2" t="s">
        <v>202</v>
      </c>
      <c r="IJ366" s="2" t="s">
        <v>202</v>
      </c>
      <c r="IK366" s="2" t="s">
        <v>202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202</v>
      </c>
      <c r="IT366" s="2" t="s">
        <v>202</v>
      </c>
      <c r="IU366" s="2" t="s">
        <v>202</v>
      </c>
      <c r="IV366" s="2" t="s">
        <v>202</v>
      </c>
      <c r="IW366" s="2" t="s">
        <v>202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202</v>
      </c>
      <c r="JG366" s="2" t="s">
        <v>202</v>
      </c>
      <c r="JH366" s="2" t="s">
        <v>202</v>
      </c>
      <c r="JI366" s="2" t="s">
        <v>202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202</v>
      </c>
      <c r="JR366" s="2" t="s">
        <v>202</v>
      </c>
      <c r="JS366" s="2" t="s">
        <v>202</v>
      </c>
      <c r="JT366" s="2" t="s">
        <v>202</v>
      </c>
      <c r="JU366" s="2" t="s">
        <v>202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202</v>
      </c>
      <c r="KE366" s="2" t="s">
        <v>202</v>
      </c>
      <c r="KF366" s="2" t="s">
        <v>202</v>
      </c>
      <c r="KG366" s="2" t="s">
        <v>202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202</v>
      </c>
      <c r="LB366" s="2" t="s">
        <v>202</v>
      </c>
      <c r="LC366" s="2" t="s">
        <v>202</v>
      </c>
      <c r="LD366" s="2" t="s">
        <v>202</v>
      </c>
      <c r="LE366" s="2" t="s">
        <v>202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202</v>
      </c>
      <c r="LN366" s="2" t="s">
        <v>202</v>
      </c>
      <c r="LO366" s="2" t="s">
        <v>202</v>
      </c>
      <c r="LP366" s="2" t="s">
        <v>202</v>
      </c>
      <c r="LQ366" s="2" t="s">
        <v>202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202</v>
      </c>
      <c r="PF366" s="2" t="s">
        <v>202</v>
      </c>
      <c r="PG366" s="2" t="s">
        <v>202</v>
      </c>
      <c r="PH366" s="2" t="s">
        <v>202</v>
      </c>
      <c r="PI366" s="2" t="s">
        <v>202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</row>
    <row r="367">
      <c r="A367" s="2" t="s">
        <v>3331</v>
      </c>
      <c r="B367" s="2" t="s">
        <v>191</v>
      </c>
      <c r="C367" s="2" t="s">
        <v>2795</v>
      </c>
      <c r="D367" s="2" t="s">
        <v>2497</v>
      </c>
      <c r="E367" s="2" t="s">
        <v>2498</v>
      </c>
      <c r="F367" s="2" t="s">
        <v>2876</v>
      </c>
      <c r="G367" s="2" t="s">
        <v>2876</v>
      </c>
      <c r="H367" s="2" t="s">
        <v>2876</v>
      </c>
      <c r="I367" s="2" t="s">
        <v>3332</v>
      </c>
      <c r="J367" s="2" t="s">
        <v>2501</v>
      </c>
      <c r="K367" s="2" t="s">
        <v>1389</v>
      </c>
      <c r="L367" s="3">
        <v>16</v>
      </c>
      <c r="M367" s="3">
        <v>16.8</v>
      </c>
      <c r="N367" s="3">
        <v>39.99</v>
      </c>
      <c r="O367" s="2" t="s">
        <v>199</v>
      </c>
      <c r="P367" s="2" t="s">
        <v>490</v>
      </c>
      <c r="Q367" s="2" t="s">
        <v>201</v>
      </c>
      <c r="R367" s="2" t="s">
        <v>202</v>
      </c>
      <c r="S367" s="2" t="s">
        <v>2878</v>
      </c>
      <c r="T367" s="2" t="s">
        <v>202</v>
      </c>
      <c r="U367" s="2" t="s">
        <v>202</v>
      </c>
      <c r="V367" s="2" t="s">
        <v>1274</v>
      </c>
      <c r="W367" s="2" t="s">
        <v>2838</v>
      </c>
      <c r="X367" s="2" t="s">
        <v>703</v>
      </c>
      <c r="Y367" s="2" t="s">
        <v>576</v>
      </c>
      <c r="Z367" s="4">
        <v>144</v>
      </c>
      <c r="AA367" s="4">
        <f>=ROUNDDOWN(18,0)</f>
      </c>
      <c r="AB367" s="5">
        <v>8</v>
      </c>
      <c r="AC367" s="2" t="s">
        <v>2844</v>
      </c>
      <c r="AD367" s="4">
        <v>60</v>
      </c>
      <c r="AE367" s="4">
        <v>380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>
        <v>4</v>
      </c>
      <c r="AQ367" s="8">
        <v>61.24</v>
      </c>
      <c r="AR367" s="4">
        <v>1</v>
      </c>
      <c r="AS367" s="8">
        <v>18.21</v>
      </c>
      <c r="AT367" s="7">
        <v>3</v>
      </c>
      <c r="AU367" s="7">
        <v>2.363</v>
      </c>
      <c r="AV367" s="4">
        <v>4</v>
      </c>
      <c r="AW367" s="8">
        <v>61.24</v>
      </c>
      <c r="AX367" s="4">
        <v>1</v>
      </c>
      <c r="AY367" s="8">
        <v>18.21</v>
      </c>
      <c r="AZ367" s="7">
        <v>3</v>
      </c>
      <c r="BA367" s="7">
        <v>2.363</v>
      </c>
      <c r="BB367" s="7">
        <v>1</v>
      </c>
      <c r="BC367" s="4">
        <v>4</v>
      </c>
      <c r="BD367" s="8">
        <v>61.24</v>
      </c>
      <c r="BE367" s="4">
        <v>1</v>
      </c>
      <c r="BF367" s="8">
        <v>18.21</v>
      </c>
      <c r="BG367" s="7">
        <v>3</v>
      </c>
      <c r="BH367" s="7">
        <v>2.363</v>
      </c>
      <c r="BI367" s="7">
        <v>1</v>
      </c>
      <c r="BJ367" s="4">
        <v>4</v>
      </c>
      <c r="BK367" s="8">
        <v>61.24</v>
      </c>
      <c r="BL367" s="2" t="s">
        <v>1745</v>
      </c>
      <c r="BM367" s="7">
        <v>1</v>
      </c>
      <c r="BN367" s="7">
        <v>1</v>
      </c>
      <c r="BO367" s="4">
        <v>2</v>
      </c>
      <c r="BP367" s="8">
        <v>32.1</v>
      </c>
      <c r="BQ367" s="4"/>
      <c r="BR367" s="8"/>
      <c r="BS367" s="7"/>
      <c r="BT367" s="7"/>
      <c r="BU367" s="2" t="s">
        <v>212</v>
      </c>
      <c r="BV367" s="2" t="s">
        <v>199</v>
      </c>
      <c r="BW367" s="2" t="s">
        <v>202</v>
      </c>
      <c r="BX367" s="2" t="s">
        <v>1590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250</v>
      </c>
      <c r="CI367" s="2" t="s">
        <v>2802</v>
      </c>
      <c r="CJ367" s="2" t="s">
        <v>1488</v>
      </c>
      <c r="CK367" s="2" t="s">
        <v>509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199</v>
      </c>
      <c r="CU367" s="2" t="s">
        <v>216</v>
      </c>
      <c r="CV367" s="2" t="s">
        <v>706</v>
      </c>
      <c r="CW367" s="2" t="s">
        <v>214</v>
      </c>
      <c r="CX367" s="2" t="s">
        <v>202</v>
      </c>
      <c r="CY367" s="4">
        <v>2</v>
      </c>
      <c r="CZ367" s="8">
        <v>29.14</v>
      </c>
      <c r="DA367" s="4">
        <v>1</v>
      </c>
      <c r="DB367" s="8">
        <v>18.21</v>
      </c>
      <c r="DC367" s="7">
        <v>1</v>
      </c>
      <c r="DD367" s="7">
        <v>0.6002</v>
      </c>
      <c r="DE367" s="2" t="s">
        <v>212</v>
      </c>
      <c r="DF367" s="2" t="s">
        <v>199</v>
      </c>
      <c r="DG367" s="2" t="s">
        <v>585</v>
      </c>
      <c r="DH367" s="2" t="s">
        <v>2727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199</v>
      </c>
      <c r="DS367" s="2" t="s">
        <v>585</v>
      </c>
      <c r="DT367" s="2" t="s">
        <v>2507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199</v>
      </c>
      <c r="EE367" s="2" t="s">
        <v>585</v>
      </c>
      <c r="EF367" s="2" t="s">
        <v>2173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587</v>
      </c>
      <c r="ER367" s="2" t="s">
        <v>1515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212</v>
      </c>
      <c r="FB367" s="2" t="s">
        <v>235</v>
      </c>
      <c r="FC367" s="2" t="s">
        <v>585</v>
      </c>
      <c r="FD367" s="2" t="s">
        <v>2376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296</v>
      </c>
      <c r="FP367" s="2" t="s">
        <v>2682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253</v>
      </c>
      <c r="FZ367" s="2" t="s">
        <v>199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212</v>
      </c>
      <c r="GL367" s="2" t="s">
        <v>199</v>
      </c>
      <c r="GM367" s="2" t="s">
        <v>2976</v>
      </c>
      <c r="GN367" s="2" t="s">
        <v>274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253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212</v>
      </c>
      <c r="HJ367" s="2" t="s">
        <v>199</v>
      </c>
      <c r="HK367" s="2" t="s">
        <v>585</v>
      </c>
      <c r="HL367" s="2" t="s">
        <v>3333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242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253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212</v>
      </c>
      <c r="IT367" s="2" t="s">
        <v>199</v>
      </c>
      <c r="IU367" s="2" t="s">
        <v>754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253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231</v>
      </c>
      <c r="JR367" s="2" t="s">
        <v>199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202</v>
      </c>
      <c r="KE367" s="2" t="s">
        <v>202</v>
      </c>
      <c r="KF367" s="2" t="s">
        <v>202</v>
      </c>
      <c r="KG367" s="2" t="s">
        <v>202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212</v>
      </c>
      <c r="KP367" s="2" t="s">
        <v>235</v>
      </c>
      <c r="KQ367" s="2" t="s">
        <v>376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253</v>
      </c>
      <c r="LB367" s="2" t="s">
        <v>199</v>
      </c>
      <c r="LC367" s="2" t="s">
        <v>202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253</v>
      </c>
      <c r="LN367" s="2" t="s">
        <v>199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231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231</v>
      </c>
      <c r="ML367" s="2" t="s">
        <v>199</v>
      </c>
      <c r="MM367" s="2" t="s">
        <v>202</v>
      </c>
      <c r="MN367" s="2" t="s">
        <v>202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242</v>
      </c>
      <c r="MX367" s="2" t="s">
        <v>199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212</v>
      </c>
      <c r="NJ367" s="2" t="s">
        <v>250</v>
      </c>
      <c r="NK367" s="2" t="s">
        <v>2886</v>
      </c>
      <c r="NL367" s="2" t="s">
        <v>1647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253</v>
      </c>
      <c r="OH367" s="2" t="s">
        <v>199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212</v>
      </c>
      <c r="OT367" s="2" t="s">
        <v>199</v>
      </c>
      <c r="OU367" s="2" t="s">
        <v>2824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202</v>
      </c>
      <c r="PF367" s="2" t="s">
        <v>202</v>
      </c>
      <c r="PG367" s="2" t="s">
        <v>202</v>
      </c>
      <c r="PH367" s="2" t="s">
        <v>202</v>
      </c>
      <c r="PI367" s="2" t="s">
        <v>202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212</v>
      </c>
      <c r="PR367" s="2" t="s">
        <v>235</v>
      </c>
      <c r="PS367" s="2" t="s">
        <v>1360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231</v>
      </c>
      <c r="QP367" s="2" t="s">
        <v>235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>
        <v>144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>
        <v>60</v>
      </c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>
        <v>100</v>
      </c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>
        <v>80</v>
      </c>
      <c r="SY367" s="4"/>
      <c r="SZ367" s="4"/>
      <c r="TA367" s="4"/>
      <c r="TB367" s="4"/>
      <c r="TC367" s="4"/>
      <c r="TD367" s="4"/>
      <c r="TE367" s="4"/>
      <c r="TF367" s="4"/>
      <c r="TG367" s="4"/>
      <c r="TH367" s="4">
        <v>140</v>
      </c>
      <c r="TI367" s="4"/>
      <c r="TJ367" s="4"/>
      <c r="TK367" s="4"/>
      <c r="TL367" s="4"/>
      <c r="TM367" s="4"/>
    </row>
    <row r="368">
      <c r="A368" s="16" t="s">
        <v>3334</v>
      </c>
      <c r="B368" s="9" t="s">
        <v>202</v>
      </c>
      <c r="C368" s="9" t="s">
        <v>202</v>
      </c>
      <c r="D368" s="9" t="s">
        <v>202</v>
      </c>
      <c r="E368" s="9" t="s">
        <v>202</v>
      </c>
      <c r="F368" s="9" t="s">
        <v>202</v>
      </c>
      <c r="G368" s="9" t="s">
        <v>202</v>
      </c>
      <c r="H368" s="9" t="s">
        <v>202</v>
      </c>
      <c r="I368" s="9" t="s">
        <v>202</v>
      </c>
      <c r="J368" s="9" t="s">
        <v>202</v>
      </c>
      <c r="K368" s="9" t="s">
        <v>202</v>
      </c>
      <c r="L368" s="10"/>
      <c r="M368" s="10"/>
      <c r="N368" s="10"/>
      <c r="O368" s="9" t="s">
        <v>202</v>
      </c>
      <c r="P368" s="9" t="s">
        <v>202</v>
      </c>
      <c r="Q368" s="9" t="s">
        <v>202</v>
      </c>
      <c r="R368" s="9" t="s">
        <v>202</v>
      </c>
      <c r="S368" s="9" t="s">
        <v>202</v>
      </c>
      <c r="T368" s="9" t="s">
        <v>202</v>
      </c>
      <c r="U368" s="9" t="s">
        <v>202</v>
      </c>
      <c r="V368" s="9" t="s">
        <v>202</v>
      </c>
      <c r="W368" s="9" t="s">
        <v>202</v>
      </c>
      <c r="X368" s="9" t="s">
        <v>202</v>
      </c>
      <c r="Y368" s="9" t="s">
        <v>202</v>
      </c>
      <c r="Z368" s="11">
        <v>86286</v>
      </c>
      <c r="AA368" s="11">
        <f>=ROUNDDOWN({0},0)</f>
      </c>
      <c r="AB368" s="12">
        <v>2734.8</v>
      </c>
      <c r="AC368" s="9" t="s">
        <v>202</v>
      </c>
      <c r="AD368" s="11"/>
      <c r="AE368" s="11">
        <v>60492</v>
      </c>
      <c r="AF368" s="13"/>
      <c r="AG368" s="13"/>
      <c r="AH368" s="14"/>
      <c r="AI368" s="11"/>
      <c r="AJ368" s="11">
        <f>=ROUNDDOWN({0},0)</f>
      </c>
      <c r="AK368" s="12"/>
      <c r="AL368" s="9" t="s">
        <v>202</v>
      </c>
      <c r="AM368" s="11"/>
      <c r="AN368" s="11"/>
      <c r="AO368" s="14"/>
      <c r="AP368" s="11">
        <v>2430</v>
      </c>
      <c r="AQ368" s="15">
        <v>139134.46</v>
      </c>
      <c r="AR368" s="11">
        <v>3051</v>
      </c>
      <c r="AS368" s="15">
        <v>188088.61</v>
      </c>
      <c r="AT368" s="14">
        <v>-0.2035</v>
      </c>
      <c r="AU368" s="14">
        <v>-0.2603</v>
      </c>
      <c r="AV368" s="11">
        <v>2430</v>
      </c>
      <c r="AW368" s="15">
        <v>139134.46</v>
      </c>
      <c r="AX368" s="11">
        <v>3051</v>
      </c>
      <c r="AY368" s="15">
        <v>188088.61</v>
      </c>
      <c r="AZ368" s="14">
        <v>-0.2035</v>
      </c>
      <c r="BA368" s="14">
        <v>-0.2603</v>
      </c>
      <c r="BB368" s="14"/>
      <c r="BC368" s="11">
        <v>2430</v>
      </c>
      <c r="BD368" s="15">
        <v>139134.46</v>
      </c>
      <c r="BE368" s="11">
        <v>3051</v>
      </c>
      <c r="BF368" s="15">
        <v>188088.61</v>
      </c>
      <c r="BG368" s="14">
        <v>-0.2035</v>
      </c>
      <c r="BH368" s="14">
        <v>-0.2603</v>
      </c>
      <c r="BI368" s="14"/>
      <c r="BJ368" s="11"/>
      <c r="BK368" s="15"/>
      <c r="BL368" s="9" t="s">
        <v>202</v>
      </c>
      <c r="BM368" s="14"/>
      <c r="BN368" s="14"/>
      <c r="BO368" s="11">
        <v>1497</v>
      </c>
      <c r="BP368" s="15">
        <v>87906.9</v>
      </c>
      <c r="BQ368" s="11">
        <v>1367</v>
      </c>
      <c r="BR368" s="15">
        <v>97429.11</v>
      </c>
      <c r="BS368" s="14">
        <v>0.0951</v>
      </c>
      <c r="BT368" s="14">
        <v>-0.0977</v>
      </c>
      <c r="BU368" s="9" t="s">
        <v>202</v>
      </c>
      <c r="BV368" s="9" t="s">
        <v>202</v>
      </c>
      <c r="BW368" s="9" t="s">
        <v>202</v>
      </c>
      <c r="BX368" s="9" t="s">
        <v>202</v>
      </c>
      <c r="BY368" s="9" t="s">
        <v>202</v>
      </c>
      <c r="BZ368" s="9" t="s">
        <v>202</v>
      </c>
      <c r="CA368" s="11">
        <v>252</v>
      </c>
      <c r="CB368" s="15">
        <v>13032.93</v>
      </c>
      <c r="CC368" s="11">
        <v>583</v>
      </c>
      <c r="CD368" s="15">
        <v>29554.39</v>
      </c>
      <c r="CE368" s="14">
        <v>-0.5678</v>
      </c>
      <c r="CF368" s="14">
        <v>-0.559</v>
      </c>
      <c r="CG368" s="9" t="s">
        <v>202</v>
      </c>
      <c r="CH368" s="9" t="s">
        <v>202</v>
      </c>
      <c r="CI368" s="9" t="s">
        <v>202</v>
      </c>
      <c r="CJ368" s="9" t="s">
        <v>202</v>
      </c>
      <c r="CK368" s="9" t="s">
        <v>202</v>
      </c>
      <c r="CL368" s="9" t="s">
        <v>202</v>
      </c>
      <c r="CM368" s="11">
        <v>162</v>
      </c>
      <c r="CN368" s="15">
        <v>9431.53</v>
      </c>
      <c r="CO368" s="11">
        <v>202</v>
      </c>
      <c r="CP368" s="15">
        <v>11264.5</v>
      </c>
      <c r="CQ368" s="14">
        <v>-0.198</v>
      </c>
      <c r="CR368" s="14">
        <v>-0.1627</v>
      </c>
      <c r="CS368" s="9" t="s">
        <v>202</v>
      </c>
      <c r="CT368" s="9" t="s">
        <v>202</v>
      </c>
      <c r="CU368" s="9" t="s">
        <v>202</v>
      </c>
      <c r="CV368" s="9" t="s">
        <v>202</v>
      </c>
      <c r="CW368" s="9" t="s">
        <v>202</v>
      </c>
      <c r="CX368" s="9" t="s">
        <v>202</v>
      </c>
      <c r="CY368" s="11">
        <v>176</v>
      </c>
      <c r="CZ368" s="15">
        <v>9351.24</v>
      </c>
      <c r="DA368" s="11">
        <v>200</v>
      </c>
      <c r="DB368" s="15">
        <v>11182.74</v>
      </c>
      <c r="DC368" s="14">
        <v>-0.12</v>
      </c>
      <c r="DD368" s="14">
        <v>-0.1638</v>
      </c>
      <c r="DE368" s="9" t="s">
        <v>202</v>
      </c>
      <c r="DF368" s="9" t="s">
        <v>202</v>
      </c>
      <c r="DG368" s="9" t="s">
        <v>202</v>
      </c>
      <c r="DH368" s="9" t="s">
        <v>202</v>
      </c>
      <c r="DI368" s="9" t="s">
        <v>202</v>
      </c>
      <c r="DJ368" s="9" t="s">
        <v>202</v>
      </c>
      <c r="DK368" s="11">
        <v>101</v>
      </c>
      <c r="DL368" s="15">
        <v>6044.16</v>
      </c>
      <c r="DM368" s="11">
        <v>175</v>
      </c>
      <c r="DN368" s="15">
        <v>11030.04</v>
      </c>
      <c r="DO368" s="14">
        <v>-0.4229</v>
      </c>
      <c r="DP368" s="14">
        <v>-0.452</v>
      </c>
      <c r="DQ368" s="9" t="s">
        <v>202</v>
      </c>
      <c r="DR368" s="9" t="s">
        <v>202</v>
      </c>
      <c r="DS368" s="9" t="s">
        <v>202</v>
      </c>
      <c r="DT368" s="9" t="s">
        <v>202</v>
      </c>
      <c r="DU368" s="9" t="s">
        <v>202</v>
      </c>
      <c r="DV368" s="9" t="s">
        <v>202</v>
      </c>
      <c r="DW368" s="11">
        <v>84</v>
      </c>
      <c r="DX368" s="15">
        <v>4150.37</v>
      </c>
      <c r="DY368" s="11">
        <v>266</v>
      </c>
      <c r="DZ368" s="15">
        <v>12047.18</v>
      </c>
      <c r="EA368" s="14">
        <v>-0.6842</v>
      </c>
      <c r="EB368" s="14">
        <v>-0.6555</v>
      </c>
      <c r="EC368" s="9" t="s">
        <v>202</v>
      </c>
      <c r="ED368" s="9" t="s">
        <v>202</v>
      </c>
      <c r="EE368" s="9" t="s">
        <v>202</v>
      </c>
      <c r="EF368" s="9" t="s">
        <v>202</v>
      </c>
      <c r="EG368" s="9" t="s">
        <v>202</v>
      </c>
      <c r="EH368" s="9" t="s">
        <v>202</v>
      </c>
      <c r="EI368" s="11">
        <v>56</v>
      </c>
      <c r="EJ368" s="15">
        <v>3118.74</v>
      </c>
      <c r="EK368" s="11">
        <v>73</v>
      </c>
      <c r="EL368" s="15">
        <v>4150.46</v>
      </c>
      <c r="EM368" s="14">
        <v>-0.2329</v>
      </c>
      <c r="EN368" s="14">
        <v>-0.2486</v>
      </c>
      <c r="EO368" s="9" t="s">
        <v>202</v>
      </c>
      <c r="EP368" s="9" t="s">
        <v>202</v>
      </c>
      <c r="EQ368" s="9" t="s">
        <v>202</v>
      </c>
      <c r="ER368" s="9" t="s">
        <v>202</v>
      </c>
      <c r="ES368" s="9" t="s">
        <v>202</v>
      </c>
      <c r="ET368" s="9" t="s">
        <v>202</v>
      </c>
      <c r="EU368" s="11">
        <v>45</v>
      </c>
      <c r="EV368" s="15">
        <v>2457.88</v>
      </c>
      <c r="EW368" s="11">
        <v>40</v>
      </c>
      <c r="EX368" s="15">
        <v>2460.78</v>
      </c>
      <c r="EY368" s="14">
        <v>0.125</v>
      </c>
      <c r="EZ368" s="14">
        <v>-0.0012</v>
      </c>
      <c r="FA368" s="9" t="s">
        <v>202</v>
      </c>
      <c r="FB368" s="9" t="s">
        <v>202</v>
      </c>
      <c r="FC368" s="9" t="s">
        <v>202</v>
      </c>
      <c r="FD368" s="9" t="s">
        <v>202</v>
      </c>
      <c r="FE368" s="9" t="s">
        <v>202</v>
      </c>
      <c r="FF368" s="9" t="s">
        <v>202</v>
      </c>
      <c r="FG368" s="11">
        <v>14</v>
      </c>
      <c r="FH368" s="15">
        <v>888.77</v>
      </c>
      <c r="FI368" s="11">
        <v>46</v>
      </c>
      <c r="FJ368" s="15">
        <v>2368.94</v>
      </c>
      <c r="FK368" s="14">
        <v>-0.6957</v>
      </c>
      <c r="FL368" s="14">
        <v>-0.6248</v>
      </c>
      <c r="FM368" s="9" t="s">
        <v>202</v>
      </c>
      <c r="FN368" s="9" t="s">
        <v>202</v>
      </c>
      <c r="FO368" s="9" t="s">
        <v>202</v>
      </c>
      <c r="FP368" s="9" t="s">
        <v>202</v>
      </c>
      <c r="FQ368" s="9" t="s">
        <v>202</v>
      </c>
      <c r="FR368" s="9" t="s">
        <v>202</v>
      </c>
      <c r="FS368" s="11">
        <v>9</v>
      </c>
      <c r="FT368" s="15">
        <v>644.19</v>
      </c>
      <c r="FU368" s="11">
        <v>10</v>
      </c>
      <c r="FV368" s="15">
        <v>682.53</v>
      </c>
      <c r="FW368" s="14">
        <v>-0.1</v>
      </c>
      <c r="FX368" s="14">
        <v>-0.0562</v>
      </c>
      <c r="FY368" s="9" t="s">
        <v>202</v>
      </c>
      <c r="FZ368" s="9" t="s">
        <v>202</v>
      </c>
      <c r="GA368" s="9" t="s">
        <v>202</v>
      </c>
      <c r="GB368" s="9" t="s">
        <v>202</v>
      </c>
      <c r="GC368" s="9" t="s">
        <v>202</v>
      </c>
      <c r="GD368" s="9" t="s">
        <v>202</v>
      </c>
      <c r="GE368" s="11">
        <v>9</v>
      </c>
      <c r="GF368" s="15">
        <v>526.67</v>
      </c>
      <c r="GG368" s="11">
        <v>17</v>
      </c>
      <c r="GH368" s="15">
        <v>1083.7</v>
      </c>
      <c r="GI368" s="14">
        <v>-0.4706</v>
      </c>
      <c r="GJ368" s="14">
        <v>-0.514</v>
      </c>
      <c r="GK368" s="9" t="s">
        <v>202</v>
      </c>
      <c r="GL368" s="9" t="s">
        <v>202</v>
      </c>
      <c r="GM368" s="9" t="s">
        <v>202</v>
      </c>
      <c r="GN368" s="9" t="s">
        <v>202</v>
      </c>
      <c r="GO368" s="9" t="s">
        <v>202</v>
      </c>
      <c r="GP368" s="9" t="s">
        <v>202</v>
      </c>
      <c r="GQ368" s="11">
        <v>5</v>
      </c>
      <c r="GR368" s="15">
        <v>436.61</v>
      </c>
      <c r="GS368" s="11">
        <v>4</v>
      </c>
      <c r="GT368" s="15">
        <v>237.04</v>
      </c>
      <c r="GU368" s="14">
        <v>0.25</v>
      </c>
      <c r="GV368" s="14">
        <v>0.8419</v>
      </c>
      <c r="GW368" s="9" t="s">
        <v>202</v>
      </c>
      <c r="GX368" s="9" t="s">
        <v>202</v>
      </c>
      <c r="GY368" s="9" t="s">
        <v>202</v>
      </c>
      <c r="GZ368" s="9" t="s">
        <v>202</v>
      </c>
      <c r="HA368" s="9" t="s">
        <v>202</v>
      </c>
      <c r="HB368" s="9" t="s">
        <v>202</v>
      </c>
      <c r="HC368" s="11">
        <v>5</v>
      </c>
      <c r="HD368" s="15">
        <v>304.95</v>
      </c>
      <c r="HE368" s="11">
        <v>8</v>
      </c>
      <c r="HF368" s="15">
        <v>624.72</v>
      </c>
      <c r="HG368" s="14">
        <v>-0.375</v>
      </c>
      <c r="HH368" s="14">
        <v>-0.5119</v>
      </c>
      <c r="HI368" s="9" t="s">
        <v>202</v>
      </c>
      <c r="HJ368" s="9" t="s">
        <v>202</v>
      </c>
      <c r="HK368" s="9" t="s">
        <v>202</v>
      </c>
      <c r="HL368" s="9" t="s">
        <v>202</v>
      </c>
      <c r="HM368" s="9" t="s">
        <v>202</v>
      </c>
      <c r="HN368" s="9" t="s">
        <v>202</v>
      </c>
      <c r="HO368" s="11">
        <v>6</v>
      </c>
      <c r="HP368" s="15">
        <v>277.83</v>
      </c>
      <c r="HQ368" s="11">
        <v>9</v>
      </c>
      <c r="HR368" s="15">
        <v>477.91</v>
      </c>
      <c r="HS368" s="14">
        <v>-0.3333</v>
      </c>
      <c r="HT368" s="14">
        <v>-0.4187</v>
      </c>
      <c r="HU368" s="9" t="s">
        <v>202</v>
      </c>
      <c r="HV368" s="9" t="s">
        <v>202</v>
      </c>
      <c r="HW368" s="9" t="s">
        <v>202</v>
      </c>
      <c r="HX368" s="9" t="s">
        <v>202</v>
      </c>
      <c r="HY368" s="9" t="s">
        <v>202</v>
      </c>
      <c r="HZ368" s="9" t="s">
        <v>202</v>
      </c>
      <c r="IA368" s="11">
        <v>4</v>
      </c>
      <c r="IB368" s="15">
        <v>239.96</v>
      </c>
      <c r="IC368" s="11">
        <v>8</v>
      </c>
      <c r="ID368" s="15">
        <v>563.2</v>
      </c>
      <c r="IE368" s="14">
        <v>-0.5</v>
      </c>
      <c r="IF368" s="14">
        <v>-0.5739</v>
      </c>
      <c r="IG368" s="9" t="s">
        <v>202</v>
      </c>
      <c r="IH368" s="9" t="s">
        <v>202</v>
      </c>
      <c r="II368" s="9" t="s">
        <v>202</v>
      </c>
      <c r="IJ368" s="9" t="s">
        <v>202</v>
      </c>
      <c r="IK368" s="9" t="s">
        <v>202</v>
      </c>
      <c r="IL368" s="9" t="s">
        <v>202</v>
      </c>
      <c r="IM368" s="11">
        <v>2</v>
      </c>
      <c r="IN368" s="15">
        <v>129.27</v>
      </c>
      <c r="IO368" s="11"/>
      <c r="IP368" s="15"/>
      <c r="IQ368" s="14"/>
      <c r="IR368" s="14"/>
      <c r="IS368" s="9" t="s">
        <v>202</v>
      </c>
      <c r="IT368" s="9" t="s">
        <v>202</v>
      </c>
      <c r="IU368" s="9" t="s">
        <v>202</v>
      </c>
      <c r="IV368" s="9" t="s">
        <v>202</v>
      </c>
      <c r="IW368" s="9" t="s">
        <v>202</v>
      </c>
      <c r="IX368" s="9" t="s">
        <v>202</v>
      </c>
      <c r="IY368" s="11">
        <v>1</v>
      </c>
      <c r="IZ368" s="15">
        <v>70.88</v>
      </c>
      <c r="JA368" s="11">
        <v>1</v>
      </c>
      <c r="JB368" s="15">
        <v>68.24</v>
      </c>
      <c r="JC368" s="14"/>
      <c r="JD368" s="14">
        <v>0.0387</v>
      </c>
      <c r="JE368" s="9" t="s">
        <v>202</v>
      </c>
      <c r="JF368" s="9" t="s">
        <v>202</v>
      </c>
      <c r="JG368" s="9" t="s">
        <v>202</v>
      </c>
      <c r="JH368" s="9" t="s">
        <v>202</v>
      </c>
      <c r="JI368" s="9" t="s">
        <v>202</v>
      </c>
      <c r="JJ368" s="9" t="s">
        <v>202</v>
      </c>
      <c r="JK368" s="11">
        <v>1</v>
      </c>
      <c r="JL368" s="15">
        <v>61.1</v>
      </c>
      <c r="JM368" s="11"/>
      <c r="JN368" s="15"/>
      <c r="JO368" s="14"/>
      <c r="JP368" s="14"/>
      <c r="JQ368" s="9" t="s">
        <v>202</v>
      </c>
      <c r="JR368" s="9" t="s">
        <v>202</v>
      </c>
      <c r="JS368" s="9" t="s">
        <v>202</v>
      </c>
      <c r="JT368" s="9" t="s">
        <v>202</v>
      </c>
      <c r="JU368" s="9" t="s">
        <v>202</v>
      </c>
      <c r="JV368" s="9" t="s">
        <v>202</v>
      </c>
      <c r="JW368" s="11">
        <v>1</v>
      </c>
      <c r="JX368" s="15">
        <v>60.48</v>
      </c>
      <c r="JY368" s="11"/>
      <c r="JZ368" s="15"/>
      <c r="KA368" s="14"/>
      <c r="KB368" s="14"/>
      <c r="KC368" s="9" t="s">
        <v>202</v>
      </c>
      <c r="KD368" s="9" t="s">
        <v>202</v>
      </c>
      <c r="KE368" s="9" t="s">
        <v>202</v>
      </c>
      <c r="KF368" s="9" t="s">
        <v>202</v>
      </c>
      <c r="KG368" s="9" t="s">
        <v>202</v>
      </c>
      <c r="KH368" s="9" t="s">
        <v>202</v>
      </c>
      <c r="KI368" s="11"/>
      <c r="KJ368" s="15"/>
      <c r="KK368" s="11">
        <v>22</v>
      </c>
      <c r="KL368" s="15">
        <v>1642.33</v>
      </c>
      <c r="KM368" s="14">
        <v>-1</v>
      </c>
      <c r="KN368" s="14">
        <v>-1</v>
      </c>
      <c r="KO368" s="9" t="s">
        <v>202</v>
      </c>
      <c r="KP368" s="9" t="s">
        <v>202</v>
      </c>
      <c r="KQ368" s="9" t="s">
        <v>202</v>
      </c>
      <c r="KR368" s="9" t="s">
        <v>202</v>
      </c>
      <c r="KS368" s="9" t="s">
        <v>202</v>
      </c>
      <c r="KT368" s="9" t="s">
        <v>202</v>
      </c>
      <c r="KU368" s="11"/>
      <c r="KV368" s="15"/>
      <c r="KW368" s="11">
        <v>7</v>
      </c>
      <c r="KX368" s="15">
        <v>489.6</v>
      </c>
      <c r="KY368" s="14">
        <v>-1</v>
      </c>
      <c r="KZ368" s="14">
        <v>-1</v>
      </c>
      <c r="LA368" s="9" t="s">
        <v>202</v>
      </c>
      <c r="LB368" s="9" t="s">
        <v>202</v>
      </c>
      <c r="LC368" s="9" t="s">
        <v>202</v>
      </c>
      <c r="LD368" s="9" t="s">
        <v>202</v>
      </c>
      <c r="LE368" s="9" t="s">
        <v>202</v>
      </c>
      <c r="LF368" s="9" t="s">
        <v>202</v>
      </c>
      <c r="LG368" s="11"/>
      <c r="LH368" s="15"/>
      <c r="LI368" s="11">
        <v>7</v>
      </c>
      <c r="LJ368" s="15">
        <v>268.27</v>
      </c>
      <c r="LK368" s="14">
        <v>-1</v>
      </c>
      <c r="LL368" s="14">
        <v>-1</v>
      </c>
      <c r="LM368" s="9" t="s">
        <v>202</v>
      </c>
      <c r="LN368" s="9" t="s">
        <v>202</v>
      </c>
      <c r="LO368" s="9" t="s">
        <v>202</v>
      </c>
      <c r="LP368" s="9" t="s">
        <v>202</v>
      </c>
      <c r="LQ368" s="9" t="s">
        <v>202</v>
      </c>
      <c r="LR368" s="9" t="s">
        <v>202</v>
      </c>
      <c r="LS368" s="11"/>
      <c r="LT368" s="15"/>
      <c r="LU368" s="11">
        <v>3</v>
      </c>
      <c r="LV368" s="15">
        <v>223.6</v>
      </c>
      <c r="LW368" s="14">
        <v>-1</v>
      </c>
      <c r="LX368" s="14">
        <v>-1</v>
      </c>
      <c r="LY368" s="9" t="s">
        <v>202</v>
      </c>
      <c r="LZ368" s="9" t="s">
        <v>202</v>
      </c>
      <c r="MA368" s="9" t="s">
        <v>202</v>
      </c>
      <c r="MB368" s="9" t="s">
        <v>202</v>
      </c>
      <c r="MC368" s="9" t="s">
        <v>202</v>
      </c>
      <c r="MD368" s="9" t="s">
        <v>202</v>
      </c>
      <c r="ME368" s="11"/>
      <c r="MF368" s="15"/>
      <c r="MG368" s="11">
        <v>2</v>
      </c>
      <c r="MH368" s="15">
        <v>155.99</v>
      </c>
      <c r="MI368" s="14">
        <v>-1</v>
      </c>
      <c r="MJ368" s="14">
        <v>-1</v>
      </c>
      <c r="MK368" s="9" t="s">
        <v>202</v>
      </c>
      <c r="ML368" s="9" t="s">
        <v>202</v>
      </c>
      <c r="MM368" s="9" t="s">
        <v>202</v>
      </c>
      <c r="MN368" s="9" t="s">
        <v>202</v>
      </c>
      <c r="MO368" s="9" t="s">
        <v>202</v>
      </c>
      <c r="MP368" s="9" t="s">
        <v>202</v>
      </c>
      <c r="MQ368" s="11"/>
      <c r="MR368" s="15"/>
      <c r="MS368" s="11">
        <v>1</v>
      </c>
      <c r="MT368" s="15">
        <v>83.34</v>
      </c>
      <c r="MU368" s="14">
        <v>-1</v>
      </c>
      <c r="MV368" s="14">
        <v>-1</v>
      </c>
      <c r="MW368" s="9" t="s">
        <v>202</v>
      </c>
      <c r="MX368" s="9" t="s">
        <v>202</v>
      </c>
      <c r="MY368" s="9" t="s">
        <v>202</v>
      </c>
      <c r="MZ368" s="9" t="s">
        <v>202</v>
      </c>
      <c r="NA368" s="9" t="s">
        <v>202</v>
      </c>
      <c r="NB368" s="9" t="s">
        <v>202</v>
      </c>
      <c r="NC368" s="11"/>
      <c r="ND368" s="15"/>
      <c r="NE368" s="11"/>
      <c r="NF368" s="15"/>
      <c r="NG368" s="14"/>
      <c r="NH368" s="14"/>
      <c r="NI368" s="9" t="s">
        <v>202</v>
      </c>
      <c r="NJ368" s="9" t="s">
        <v>202</v>
      </c>
      <c r="NK368" s="9" t="s">
        <v>202</v>
      </c>
      <c r="NL368" s="9" t="s">
        <v>202</v>
      </c>
      <c r="NM368" s="9" t="s">
        <v>202</v>
      </c>
      <c r="NN368" s="9" t="s">
        <v>202</v>
      </c>
      <c r="NO368" s="11"/>
      <c r="NP368" s="15"/>
      <c r="NQ368" s="11"/>
      <c r="NR368" s="15"/>
      <c r="NS368" s="14"/>
      <c r="NT368" s="14"/>
      <c r="NU368" s="9" t="s">
        <v>202</v>
      </c>
      <c r="NV368" s="9" t="s">
        <v>202</v>
      </c>
      <c r="NW368" s="9" t="s">
        <v>202</v>
      </c>
      <c r="NX368" s="9" t="s">
        <v>202</v>
      </c>
      <c r="NY368" s="9" t="s">
        <v>202</v>
      </c>
      <c r="NZ368" s="9" t="s">
        <v>202</v>
      </c>
      <c r="OA368" s="11"/>
      <c r="OB368" s="15"/>
      <c r="OC368" s="11"/>
      <c r="OD368" s="15"/>
      <c r="OE368" s="14"/>
      <c r="OF368" s="14"/>
      <c r="OG368" s="9" t="s">
        <v>202</v>
      </c>
      <c r="OH368" s="9" t="s">
        <v>202</v>
      </c>
      <c r="OI368" s="9" t="s">
        <v>202</v>
      </c>
      <c r="OJ368" s="9" t="s">
        <v>202</v>
      </c>
      <c r="OK368" s="9" t="s">
        <v>202</v>
      </c>
      <c r="OL368" s="9" t="s">
        <v>202</v>
      </c>
      <c r="OM368" s="11"/>
      <c r="ON368" s="15"/>
      <c r="OO368" s="11"/>
      <c r="OP368" s="15"/>
      <c r="OQ368" s="14"/>
      <c r="OR368" s="14"/>
      <c r="OS368" s="9" t="s">
        <v>202</v>
      </c>
      <c r="OT368" s="9" t="s">
        <v>202</v>
      </c>
      <c r="OU368" s="9" t="s">
        <v>202</v>
      </c>
      <c r="OV368" s="9" t="s">
        <v>202</v>
      </c>
      <c r="OW368" s="9" t="s">
        <v>202</v>
      </c>
      <c r="OX368" s="9" t="s">
        <v>202</v>
      </c>
      <c r="OY368" s="11"/>
      <c r="OZ368" s="15"/>
      <c r="PA368" s="11"/>
      <c r="PB368" s="15"/>
      <c r="PC368" s="14"/>
      <c r="PD368" s="14"/>
      <c r="PE368" s="9" t="s">
        <v>202</v>
      </c>
      <c r="PF368" s="9" t="s">
        <v>202</v>
      </c>
      <c r="PG368" s="9" t="s">
        <v>202</v>
      </c>
      <c r="PH368" s="9" t="s">
        <v>202</v>
      </c>
      <c r="PI368" s="9" t="s">
        <v>202</v>
      </c>
      <c r="PJ368" s="9" t="s">
        <v>202</v>
      </c>
      <c r="PK368" s="11"/>
      <c r="PL368" s="15"/>
      <c r="PM368" s="11"/>
      <c r="PN368" s="15"/>
      <c r="PO368" s="14"/>
      <c r="PP368" s="14"/>
      <c r="PQ368" s="9" t="s">
        <v>202</v>
      </c>
      <c r="PR368" s="9" t="s">
        <v>202</v>
      </c>
      <c r="PS368" s="9" t="s">
        <v>202</v>
      </c>
      <c r="PT368" s="9" t="s">
        <v>202</v>
      </c>
      <c r="PU368" s="9" t="s">
        <v>202</v>
      </c>
      <c r="PV368" s="9" t="s">
        <v>202</v>
      </c>
      <c r="PW368" s="11"/>
      <c r="PX368" s="15"/>
      <c r="PY368" s="11"/>
      <c r="PZ368" s="15"/>
      <c r="QA368" s="14"/>
      <c r="QB368" s="14"/>
      <c r="QC368" s="9" t="s">
        <v>202</v>
      </c>
      <c r="QD368" s="9" t="s">
        <v>202</v>
      </c>
      <c r="QE368" s="9" t="s">
        <v>202</v>
      </c>
      <c r="QF368" s="9" t="s">
        <v>202</v>
      </c>
      <c r="QG368" s="9" t="s">
        <v>202</v>
      </c>
      <c r="QH368" s="9" t="s">
        <v>202</v>
      </c>
      <c r="QI368" s="11"/>
      <c r="QJ368" s="15"/>
      <c r="QK368" s="11"/>
      <c r="QL368" s="15"/>
      <c r="QM368" s="14"/>
      <c r="QN368" s="14"/>
      <c r="QO368" s="9" t="s">
        <v>202</v>
      </c>
      <c r="QP368" s="9" t="s">
        <v>202</v>
      </c>
      <c r="QQ368" s="9" t="s">
        <v>202</v>
      </c>
      <c r="QR368" s="9" t="s">
        <v>202</v>
      </c>
      <c r="QS368" s="9" t="s">
        <v>202</v>
      </c>
      <c r="QT368" s="9" t="s">
        <v>202</v>
      </c>
      <c r="QU368" s="11">
        <v>66230</v>
      </c>
      <c r="QV368" s="11">
        <v>10630</v>
      </c>
      <c r="QW368" s="11"/>
      <c r="QX368" s="11"/>
      <c r="QY368" s="11">
        <v>9413</v>
      </c>
      <c r="QZ368" s="11"/>
      <c r="RA368" s="11"/>
      <c r="RB368" s="11">
        <v>13</v>
      </c>
      <c r="RC368" s="11"/>
      <c r="RD368" s="11"/>
      <c r="RE368" s="11"/>
      <c r="RF368" s="11"/>
      <c r="RG368" s="11"/>
      <c r="RH368" s="11"/>
      <c r="RI368" s="11"/>
      <c r="RJ368" s="11"/>
      <c r="RK368" s="11">
        <v>1750</v>
      </c>
      <c r="RL368" s="11">
        <v>170</v>
      </c>
      <c r="RM368" s="11">
        <v>575</v>
      </c>
      <c r="RN368" s="11">
        <v>270</v>
      </c>
      <c r="RO368" s="11">
        <v>640</v>
      </c>
      <c r="RP368" s="11">
        <v>690</v>
      </c>
      <c r="RQ368" s="11">
        <v>684</v>
      </c>
      <c r="RR368" s="11">
        <v>998</v>
      </c>
      <c r="RS368" s="11">
        <v>276</v>
      </c>
      <c r="RT368" s="11">
        <v>970</v>
      </c>
      <c r="RU368" s="11">
        <v>3470</v>
      </c>
      <c r="RV368" s="11">
        <v>505</v>
      </c>
      <c r="RW368" s="11">
        <v>1733</v>
      </c>
      <c r="RX368" s="11">
        <v>1430</v>
      </c>
      <c r="RY368" s="11">
        <v>270</v>
      </c>
      <c r="RZ368" s="11">
        <v>1554</v>
      </c>
      <c r="SA368" s="11">
        <v>870</v>
      </c>
      <c r="SB368" s="11">
        <v>140</v>
      </c>
      <c r="SC368" s="11">
        <v>560</v>
      </c>
      <c r="SD368" s="11">
        <v>1310</v>
      </c>
      <c r="SE368" s="11">
        <v>170</v>
      </c>
      <c r="SF368" s="11">
        <v>800</v>
      </c>
      <c r="SG368" s="11">
        <v>730</v>
      </c>
      <c r="SH368" s="11">
        <v>310</v>
      </c>
      <c r="SI368" s="11">
        <v>2090</v>
      </c>
      <c r="SJ368" s="11">
        <v>470</v>
      </c>
      <c r="SK368" s="11">
        <v>1857</v>
      </c>
      <c r="SL368" s="11">
        <v>12</v>
      </c>
      <c r="SM368" s="11">
        <v>1120</v>
      </c>
      <c r="SN368" s="11">
        <v>565</v>
      </c>
      <c r="SO368" s="11">
        <v>100</v>
      </c>
      <c r="SP368" s="11">
        <v>2290</v>
      </c>
      <c r="SQ368" s="11">
        <v>450</v>
      </c>
      <c r="SR368" s="11">
        <v>1323</v>
      </c>
      <c r="SS368" s="11">
        <v>970</v>
      </c>
      <c r="ST368" s="11">
        <v>480</v>
      </c>
      <c r="SU368" s="11">
        <v>300</v>
      </c>
      <c r="SV368" s="11">
        <v>270</v>
      </c>
      <c r="SW368" s="11">
        <v>6450</v>
      </c>
      <c r="SX368" s="11">
        <v>1160</v>
      </c>
      <c r="SY368" s="11">
        <v>300</v>
      </c>
      <c r="SZ368" s="11">
        <v>930</v>
      </c>
      <c r="TA368" s="11">
        <v>2180</v>
      </c>
      <c r="TB368" s="11">
        <v>250</v>
      </c>
      <c r="TC368" s="11">
        <v>1560</v>
      </c>
      <c r="TD368" s="11">
        <v>530</v>
      </c>
      <c r="TE368" s="11">
        <v>1380</v>
      </c>
      <c r="TF368" s="11">
        <v>340</v>
      </c>
      <c r="TG368" s="11">
        <v>480</v>
      </c>
      <c r="TH368" s="11">
        <v>4110</v>
      </c>
      <c r="TI368" s="11">
        <v>670</v>
      </c>
      <c r="TJ368" s="11">
        <v>540</v>
      </c>
      <c r="TK368" s="11">
        <v>4650</v>
      </c>
      <c r="TL368" s="11">
        <v>1060</v>
      </c>
      <c r="TM368" s="11">
        <v>730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4"/>
    <mergeCell ref="BD50:BD54"/>
    <mergeCell ref="BE50:BE54"/>
    <mergeCell ref="BF50:BF54"/>
    <mergeCell ref="BG50:BG54"/>
    <mergeCell ref="BH50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1:BC72"/>
    <mergeCell ref="BD71:BD72"/>
    <mergeCell ref="BE71:BE72"/>
    <mergeCell ref="BF71:BF72"/>
    <mergeCell ref="BG71:BG72"/>
    <mergeCell ref="BH71:BH72"/>
    <mergeCell ref="BC74:BC77"/>
    <mergeCell ref="BD74:BD77"/>
    <mergeCell ref="BE74:BE77"/>
    <mergeCell ref="BF74:BF77"/>
    <mergeCell ref="BG74:BG77"/>
    <mergeCell ref="BH74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90"/>
    <mergeCell ref="BD84:BD90"/>
    <mergeCell ref="BE84:BE90"/>
    <mergeCell ref="BF84:BF90"/>
    <mergeCell ref="BG84:BG90"/>
    <mergeCell ref="BH84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4:BC111"/>
    <mergeCell ref="BD104:BD111"/>
    <mergeCell ref="BE104:BE111"/>
    <mergeCell ref="BF104:BF111"/>
    <mergeCell ref="BG104:BG111"/>
    <mergeCell ref="BH104:BH111"/>
    <mergeCell ref="BC112:BC117"/>
    <mergeCell ref="BD112:BD117"/>
    <mergeCell ref="BE112:BE117"/>
    <mergeCell ref="BF112:BF117"/>
    <mergeCell ref="BG112:BG117"/>
    <mergeCell ref="BH112:BH117"/>
    <mergeCell ref="BC118:BC125"/>
    <mergeCell ref="BD118:BD125"/>
    <mergeCell ref="BE118:BE125"/>
    <mergeCell ref="BF118:BF125"/>
    <mergeCell ref="BG118:BG125"/>
    <mergeCell ref="BH118:BH125"/>
    <mergeCell ref="BC126:BC131"/>
    <mergeCell ref="BD126:BD131"/>
    <mergeCell ref="BE126:BE131"/>
    <mergeCell ref="BF126:BF131"/>
    <mergeCell ref="BG126:BG131"/>
    <mergeCell ref="BH126:BH131"/>
    <mergeCell ref="BC132:BC139"/>
    <mergeCell ref="BD132:BD139"/>
    <mergeCell ref="BE132:BE139"/>
    <mergeCell ref="BF132:BF139"/>
    <mergeCell ref="BG132:BG139"/>
    <mergeCell ref="BH132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52"/>
    <mergeCell ref="BD148:BD152"/>
    <mergeCell ref="BE148:BE152"/>
    <mergeCell ref="BF148:BF152"/>
    <mergeCell ref="BG148:BG152"/>
    <mergeCell ref="BH148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82"/>
    <mergeCell ref="BD176:BD182"/>
    <mergeCell ref="BE176:BE182"/>
    <mergeCell ref="BF176:BF182"/>
    <mergeCell ref="BG176:BG182"/>
    <mergeCell ref="BH176:BH182"/>
    <mergeCell ref="BC183:BC186"/>
    <mergeCell ref="BD183:BD186"/>
    <mergeCell ref="BE183:BE186"/>
    <mergeCell ref="BF183:BF186"/>
    <mergeCell ref="BG183:BG186"/>
    <mergeCell ref="BH183:BH186"/>
    <mergeCell ref="BC187:BC189"/>
    <mergeCell ref="BD187:BD189"/>
    <mergeCell ref="BE187:BE189"/>
    <mergeCell ref="BF187:BF189"/>
    <mergeCell ref="BG187:BG189"/>
    <mergeCell ref="BH187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205:BC208"/>
    <mergeCell ref="BD205:BD208"/>
    <mergeCell ref="BE205:BE208"/>
    <mergeCell ref="BF205:BF208"/>
    <mergeCell ref="BG205:BG208"/>
    <mergeCell ref="BH205:BH208"/>
    <mergeCell ref="BC210:BC216"/>
    <mergeCell ref="BD210:BD216"/>
    <mergeCell ref="BE210:BE216"/>
    <mergeCell ref="BF210:BF216"/>
    <mergeCell ref="BG210:BG216"/>
    <mergeCell ref="BH210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5"/>
    <mergeCell ref="BD230:BD235"/>
    <mergeCell ref="BE230:BE235"/>
    <mergeCell ref="BF230:BF235"/>
    <mergeCell ref="BG230:BG235"/>
    <mergeCell ref="BH230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3:BC244"/>
    <mergeCell ref="BD243:BD244"/>
    <mergeCell ref="BE243:BE244"/>
    <mergeCell ref="BF243:BF244"/>
    <mergeCell ref="BG243:BG244"/>
    <mergeCell ref="BH243:BH244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6:BC258"/>
    <mergeCell ref="BD256:BD258"/>
    <mergeCell ref="BE256:BE258"/>
    <mergeCell ref="BF256:BF258"/>
    <mergeCell ref="BG256:BG258"/>
    <mergeCell ref="BH256:BH258"/>
    <mergeCell ref="BC265:BC266"/>
    <mergeCell ref="BD265:BD266"/>
    <mergeCell ref="BE265:BE266"/>
    <mergeCell ref="BF265:BF266"/>
    <mergeCell ref="BG265:BG266"/>
    <mergeCell ref="BH265:BH266"/>
    <mergeCell ref="BC268:BC271"/>
    <mergeCell ref="BD268:BD271"/>
    <mergeCell ref="BE268:BE271"/>
    <mergeCell ref="BF268:BF271"/>
    <mergeCell ref="BG268:BG271"/>
    <mergeCell ref="BH268:BH271"/>
    <mergeCell ref="BC272:BC276"/>
    <mergeCell ref="BD272:BD276"/>
    <mergeCell ref="BE272:BE276"/>
    <mergeCell ref="BF272:BF276"/>
    <mergeCell ref="BG272:BG276"/>
    <mergeCell ref="BH272:BH276"/>
    <mergeCell ref="BC277:BC279"/>
    <mergeCell ref="BD277:BD279"/>
    <mergeCell ref="BE277:BE279"/>
    <mergeCell ref="BF277:BF279"/>
    <mergeCell ref="BG277:BG279"/>
    <mergeCell ref="BH277:BH279"/>
    <mergeCell ref="BC283:BC284"/>
    <mergeCell ref="BD283:BD284"/>
    <mergeCell ref="BE283:BE284"/>
    <mergeCell ref="BF283:BF284"/>
    <mergeCell ref="BG283:BG284"/>
    <mergeCell ref="BH283:BH284"/>
    <mergeCell ref="BC288:BC295"/>
    <mergeCell ref="BD288:BD295"/>
    <mergeCell ref="BE288:BE295"/>
    <mergeCell ref="BF288:BF295"/>
    <mergeCell ref="BG288:BG295"/>
    <mergeCell ref="BH288:BH295"/>
    <mergeCell ref="BC296:BC298"/>
    <mergeCell ref="BD296:BD298"/>
    <mergeCell ref="BE296:BE298"/>
    <mergeCell ref="BF296:BF298"/>
    <mergeCell ref="BG296:BG298"/>
    <mergeCell ref="BH296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1"/>
    <mergeCell ref="BD329:BD331"/>
    <mergeCell ref="BE329:BE331"/>
    <mergeCell ref="BF329:BF331"/>
    <mergeCell ref="BG329:BG331"/>
    <mergeCell ref="BH329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7:BC358"/>
    <mergeCell ref="BD357:BD358"/>
    <mergeCell ref="BE357:BE358"/>
    <mergeCell ref="BF357:BF358"/>
    <mergeCell ref="BG357:BG358"/>
    <mergeCell ref="BH357:BH358"/>
    <mergeCell ref="BC360:BC362"/>
    <mergeCell ref="BD360:BD362"/>
    <mergeCell ref="BE360:BE362"/>
    <mergeCell ref="BF360:BF362"/>
    <mergeCell ref="BG360:BG362"/>
    <mergeCell ref="BH360:BH362"/>
    <mergeCell ref="BC365:BC366"/>
    <mergeCell ref="BD365:BD366"/>
    <mergeCell ref="BE365:BE366"/>
    <mergeCell ref="BF365:BF366"/>
    <mergeCell ref="BG365:BG366"/>
    <mergeCell ref="BH365:BH3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80"/>
    <mergeCell ref="AW78:AW80"/>
    <mergeCell ref="AX78:AX80"/>
    <mergeCell ref="AY78:AY80"/>
    <mergeCell ref="AZ78:AZ80"/>
    <mergeCell ref="BA78:BA80"/>
    <mergeCell ref="BI78:BI80"/>
    <mergeCell ref="AV82:AV83"/>
    <mergeCell ref="AW82:AW83"/>
    <mergeCell ref="AX82:AX83"/>
    <mergeCell ref="AY82:AY83"/>
    <mergeCell ref="AZ82:AZ83"/>
    <mergeCell ref="BA82:BA83"/>
    <mergeCell ref="BI82:BI83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5"/>
    <mergeCell ref="AW183:AW185"/>
    <mergeCell ref="AX183:AX185"/>
    <mergeCell ref="AY183:AY185"/>
    <mergeCell ref="AZ183:AZ185"/>
    <mergeCell ref="BA183:BA185"/>
    <mergeCell ref="BI183:BI185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7:AV198"/>
    <mergeCell ref="AW197:AW198"/>
    <mergeCell ref="AX197:AX198"/>
    <mergeCell ref="AY197:AY198"/>
    <mergeCell ref="AZ197:AZ198"/>
    <mergeCell ref="BA197:BA198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6:AV227"/>
    <mergeCell ref="AW226:AW227"/>
    <mergeCell ref="AX226:AX227"/>
    <mergeCell ref="AY226:AY227"/>
    <mergeCell ref="AZ226:AZ227"/>
    <mergeCell ref="BA226:BA227"/>
    <mergeCell ref="BI226:BI227"/>
    <mergeCell ref="AV268:AV271"/>
    <mergeCell ref="AW268:AW271"/>
    <mergeCell ref="AX268:AX271"/>
    <mergeCell ref="AY268:AY271"/>
    <mergeCell ref="AZ268:AZ271"/>
    <mergeCell ref="BA268:BA271"/>
    <mergeCell ref="BI268:BI271"/>
    <mergeCell ref="AV272:AV276"/>
    <mergeCell ref="AW272:AW276"/>
    <mergeCell ref="AX272:AX276"/>
    <mergeCell ref="AY272:AY276"/>
    <mergeCell ref="AZ272:AZ276"/>
    <mergeCell ref="BA272:BA276"/>
    <mergeCell ref="BI272:BI276"/>
    <mergeCell ref="AV277:AV279"/>
    <mergeCell ref="AW277:AW279"/>
    <mergeCell ref="AX277:AX279"/>
    <mergeCell ref="AY277:AY279"/>
    <mergeCell ref="AZ277:AZ279"/>
    <mergeCell ref="BA277:BA279"/>
    <mergeCell ref="BI277:BI279"/>
    <mergeCell ref="AV283:AV284"/>
    <mergeCell ref="AW283:AW284"/>
    <mergeCell ref="AX283:AX284"/>
    <mergeCell ref="AY283:AY284"/>
    <mergeCell ref="AZ283:AZ284"/>
    <mergeCell ref="BA283:BA284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9:AV340"/>
    <mergeCell ref="AW339:AW340"/>
    <mergeCell ref="AX339:AX340"/>
    <mergeCell ref="AY339:AY340"/>
    <mergeCell ref="AZ339:AZ340"/>
    <mergeCell ref="BA339:BA340"/>
    <mergeCell ref="AV344:AV345"/>
    <mergeCell ref="AW344:AW345"/>
    <mergeCell ref="AX344:AX345"/>
    <mergeCell ref="AY344:AY345"/>
    <mergeCell ref="AZ344:AZ345"/>
    <mergeCell ref="BA344:BA345"/>
    <mergeCell ref="BI344:BI345"/>
    <mergeCell ref="AV348:AV349"/>
    <mergeCell ref="AW348:AW349"/>
    <mergeCell ref="AX348:AX349"/>
    <mergeCell ref="AY348:AY349"/>
    <mergeCell ref="AZ348:AZ349"/>
    <mergeCell ref="BA348:BA349"/>
    <mergeCell ref="AV360:AV362"/>
    <mergeCell ref="AW360:AW362"/>
    <mergeCell ref="AX360:AX362"/>
    <mergeCell ref="AY360:AY362"/>
    <mergeCell ref="AZ360:AZ362"/>
    <mergeCell ref="BA360:BA362"/>
    <mergeCell ref="BI360:BI362"/>
    <mergeCell ref="BB361:BB36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3338</v>
      </c>
      <c r="J4" s="1" t="s">
        <v>3339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3340</v>
      </c>
      <c r="P4" s="1" t="s">
        <v>3341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3342</v>
      </c>
      <c r="F5" s="1" t="s">
        <v>3343</v>
      </c>
      <c r="G5" s="1" t="s">
        <v>3342</v>
      </c>
      <c r="H5" s="1" t="s">
        <v>3343</v>
      </c>
      <c r="I5" s="1" t="s">
        <v>3338</v>
      </c>
      <c r="J5" s="1" t="s">
        <v>3339</v>
      </c>
      <c r="K5" s="1" t="s">
        <v>3344</v>
      </c>
      <c r="L5" s="1" t="s">
        <v>3345</v>
      </c>
      <c r="M5" s="1" t="s">
        <v>3344</v>
      </c>
      <c r="N5" s="1" t="s">
        <v>3345</v>
      </c>
      <c r="O5" s="1" t="s">
        <v>3340</v>
      </c>
      <c r="P5" s="1" t="s">
        <v>3341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735</v>
      </c>
      <c r="F6" s="8">
        <v>55725.97</v>
      </c>
      <c r="G6" s="4">
        <v>1518</v>
      </c>
      <c r="H6" s="8">
        <v>121219.39</v>
      </c>
      <c r="I6" s="7">
        <v>-0.5158</v>
      </c>
      <c r="J6" s="7">
        <v>-0.5403</v>
      </c>
      <c r="K6" s="4">
        <v>706</v>
      </c>
      <c r="L6" s="8">
        <v>53698.37</v>
      </c>
      <c r="M6" s="4">
        <v>1447</v>
      </c>
      <c r="N6" s="8">
        <v>115703.7</v>
      </c>
      <c r="O6" s="7">
        <v>-0.5121</v>
      </c>
      <c r="P6" s="7">
        <v>-0.5359</v>
      </c>
    </row>
    <row r="7">
      <c r="A7" s="2" t="s">
        <v>191</v>
      </c>
      <c r="B7" s="2" t="s">
        <v>192</v>
      </c>
      <c r="C7" s="2" t="s">
        <v>193</v>
      </c>
      <c r="D7" s="2" t="s">
        <v>1346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29</v>
      </c>
      <c r="L7" s="8">
        <v>2027.6</v>
      </c>
      <c r="M7" s="4">
        <v>71</v>
      </c>
      <c r="N7" s="8">
        <v>5515.69</v>
      </c>
      <c r="O7" s="7">
        <v>-0.5915</v>
      </c>
      <c r="P7" s="7">
        <v>-0.6324</v>
      </c>
    </row>
    <row r="8">
      <c r="A8" s="2" t="s">
        <v>191</v>
      </c>
      <c r="B8" s="2" t="s">
        <v>192</v>
      </c>
      <c r="C8" s="2" t="s">
        <v>1659</v>
      </c>
      <c r="D8" s="2" t="s">
        <v>1660</v>
      </c>
      <c r="E8" s="4">
        <v>279</v>
      </c>
      <c r="F8" s="8">
        <v>17587.52</v>
      </c>
      <c r="G8" s="4">
        <v>388</v>
      </c>
      <c r="H8" s="8">
        <v>25252.66</v>
      </c>
      <c r="I8" s="7">
        <v>-0.2809</v>
      </c>
      <c r="J8" s="7">
        <v>-0.3035</v>
      </c>
      <c r="K8" s="4">
        <v>262</v>
      </c>
      <c r="L8" s="8">
        <v>16604.89</v>
      </c>
      <c r="M8" s="4">
        <v>330</v>
      </c>
      <c r="N8" s="8">
        <v>21926.68</v>
      </c>
      <c r="O8" s="7">
        <v>-0.2061</v>
      </c>
      <c r="P8" s="7">
        <v>-0.2427</v>
      </c>
    </row>
    <row r="9">
      <c r="A9" s="2" t="s">
        <v>191</v>
      </c>
      <c r="B9" s="2" t="s">
        <v>192</v>
      </c>
      <c r="C9" s="2" t="s">
        <v>1659</v>
      </c>
      <c r="D9" s="2" t="s">
        <v>2096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17</v>
      </c>
      <c r="L9" s="8">
        <v>982.63</v>
      </c>
      <c r="M9" s="4">
        <v>58</v>
      </c>
      <c r="N9" s="8">
        <v>3325.98</v>
      </c>
      <c r="O9" s="7">
        <v>-0.7069</v>
      </c>
      <c r="P9" s="7">
        <v>-0.7046</v>
      </c>
    </row>
    <row r="10">
      <c r="A10" s="2" t="s">
        <v>191</v>
      </c>
      <c r="B10" s="2" t="s">
        <v>192</v>
      </c>
      <c r="C10" s="2" t="s">
        <v>2308</v>
      </c>
      <c r="D10" s="2" t="s">
        <v>2309</v>
      </c>
      <c r="E10" s="4">
        <v>112</v>
      </c>
      <c r="F10" s="8">
        <v>6507.52</v>
      </c>
      <c r="G10" s="4">
        <v>152</v>
      </c>
      <c r="H10" s="8">
        <v>10560.21</v>
      </c>
      <c r="I10" s="7">
        <v>-0.2632</v>
      </c>
      <c r="J10" s="7">
        <v>-0.3838</v>
      </c>
      <c r="K10" s="4">
        <v>106</v>
      </c>
      <c r="L10" s="8">
        <v>6082.73</v>
      </c>
      <c r="M10" s="4">
        <v>140</v>
      </c>
      <c r="N10" s="8">
        <v>9669.63</v>
      </c>
      <c r="O10" s="7">
        <v>-0.2429</v>
      </c>
      <c r="P10" s="7">
        <v>-0.3709</v>
      </c>
    </row>
    <row r="11">
      <c r="A11" s="2" t="s">
        <v>191</v>
      </c>
      <c r="B11" s="2" t="s">
        <v>192</v>
      </c>
      <c r="C11" s="2" t="s">
        <v>2308</v>
      </c>
      <c r="D11" s="2" t="s">
        <v>2451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6</v>
      </c>
      <c r="L11" s="8">
        <v>424.79</v>
      </c>
      <c r="M11" s="4">
        <v>11</v>
      </c>
      <c r="N11" s="8">
        <v>812.59</v>
      </c>
      <c r="O11" s="7">
        <v>-0.4545</v>
      </c>
      <c r="P11" s="7">
        <v>-0.4772</v>
      </c>
    </row>
    <row r="12">
      <c r="A12" s="2" t="s">
        <v>191</v>
      </c>
      <c r="B12" s="2" t="s">
        <v>192</v>
      </c>
      <c r="C12" s="2" t="s">
        <v>2308</v>
      </c>
      <c r="D12" s="2" t="s">
        <v>2481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77.99</v>
      </c>
      <c r="O12" s="7"/>
      <c r="P12" s="7"/>
    </row>
    <row r="13">
      <c r="A13" s="2" t="s">
        <v>191</v>
      </c>
      <c r="B13" s="2" t="s">
        <v>192</v>
      </c>
      <c r="C13" s="2" t="s">
        <v>2497</v>
      </c>
      <c r="D13" s="2" t="s">
        <v>2498</v>
      </c>
      <c r="E13" s="4">
        <v>279</v>
      </c>
      <c r="F13" s="8">
        <v>4329.63</v>
      </c>
      <c r="G13" s="4">
        <v>309</v>
      </c>
      <c r="H13" s="8">
        <v>4722.83</v>
      </c>
      <c r="I13" s="7">
        <v>-0.0971</v>
      </c>
      <c r="J13" s="7">
        <v>-0.0833</v>
      </c>
      <c r="K13" s="4">
        <v>279</v>
      </c>
      <c r="L13" s="8">
        <v>4329.63</v>
      </c>
      <c r="M13" s="4">
        <v>309</v>
      </c>
      <c r="N13" s="8">
        <v>4722.83</v>
      </c>
      <c r="O13" s="7">
        <v>-0.0971</v>
      </c>
      <c r="P13" s="7">
        <v>-0.0833</v>
      </c>
    </row>
    <row r="14">
      <c r="A14" s="2" t="s">
        <v>191</v>
      </c>
      <c r="B14" s="2" t="s">
        <v>192</v>
      </c>
      <c r="C14" s="2" t="s">
        <v>2595</v>
      </c>
      <c r="D14" s="2" t="s">
        <v>2596</v>
      </c>
      <c r="E14" s="4">
        <v>138</v>
      </c>
      <c r="F14" s="8">
        <v>1978.74</v>
      </c>
      <c r="G14" s="4">
        <v>308</v>
      </c>
      <c r="H14" s="8">
        <v>4194.41</v>
      </c>
      <c r="I14" s="7">
        <v>-0.5519</v>
      </c>
      <c r="J14" s="7">
        <v>-0.5282</v>
      </c>
      <c r="K14" s="4">
        <v>138</v>
      </c>
      <c r="L14" s="8">
        <v>1978.74</v>
      </c>
      <c r="M14" s="4">
        <v>293</v>
      </c>
      <c r="N14" s="8">
        <v>4053.29</v>
      </c>
      <c r="O14" s="7">
        <v>-0.529</v>
      </c>
      <c r="P14" s="7">
        <v>-0.5118</v>
      </c>
    </row>
    <row r="15">
      <c r="A15" s="2" t="s">
        <v>191</v>
      </c>
      <c r="B15" s="2" t="s">
        <v>192</v>
      </c>
      <c r="C15" s="2" t="s">
        <v>2595</v>
      </c>
      <c r="D15" s="2" t="s">
        <v>2789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15</v>
      </c>
      <c r="N15" s="8">
        <v>141.12</v>
      </c>
      <c r="O15" s="7"/>
      <c r="P15" s="7"/>
    </row>
    <row r="16">
      <c r="A16" s="2" t="s">
        <v>191</v>
      </c>
      <c r="B16" s="2" t="s">
        <v>2795</v>
      </c>
      <c r="C16" s="2" t="s">
        <v>193</v>
      </c>
      <c r="D16" s="2" t="s">
        <v>1346</v>
      </c>
      <c r="E16" s="4">
        <v>275</v>
      </c>
      <c r="F16" s="8">
        <v>25909.92</v>
      </c>
      <c r="G16" s="4">
        <v>90</v>
      </c>
      <c r="H16" s="8">
        <v>7490.08</v>
      </c>
      <c r="I16" s="7">
        <v>2.0556</v>
      </c>
      <c r="J16" s="7">
        <v>2.4592</v>
      </c>
      <c r="K16" s="4">
        <v>273</v>
      </c>
      <c r="L16" s="8">
        <v>25756.56</v>
      </c>
      <c r="M16" s="4">
        <v>90</v>
      </c>
      <c r="N16" s="8">
        <v>7490.08</v>
      </c>
      <c r="O16" s="7">
        <v>2.0333</v>
      </c>
      <c r="P16" s="7">
        <v>2.4388</v>
      </c>
    </row>
    <row r="17">
      <c r="A17" s="2" t="s">
        <v>191</v>
      </c>
      <c r="B17" s="2" t="s">
        <v>2795</v>
      </c>
      <c r="C17" s="2" t="s">
        <v>193</v>
      </c>
      <c r="D17" s="2" t="s">
        <v>194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2</v>
      </c>
      <c r="L17" s="8">
        <v>153.36</v>
      </c>
      <c r="M17" s="4"/>
      <c r="N17" s="8"/>
      <c r="O17" s="7"/>
      <c r="P17" s="7"/>
    </row>
    <row r="18">
      <c r="A18" s="2" t="s">
        <v>191</v>
      </c>
      <c r="B18" s="2" t="s">
        <v>2795</v>
      </c>
      <c r="C18" s="2" t="s">
        <v>2308</v>
      </c>
      <c r="D18" s="2" t="s">
        <v>2481</v>
      </c>
      <c r="E18" s="4">
        <v>401</v>
      </c>
      <c r="F18" s="8">
        <v>22280.84</v>
      </c>
      <c r="G18" s="4">
        <v>249</v>
      </c>
      <c r="H18" s="8">
        <v>13906.77</v>
      </c>
      <c r="I18" s="7">
        <v>0.6104</v>
      </c>
      <c r="J18" s="7">
        <v>0.6022</v>
      </c>
      <c r="K18" s="4">
        <v>387</v>
      </c>
      <c r="L18" s="8">
        <v>21636.16</v>
      </c>
      <c r="M18" s="4">
        <v>233</v>
      </c>
      <c r="N18" s="8">
        <v>12981.65</v>
      </c>
      <c r="O18" s="7">
        <v>0.6609</v>
      </c>
      <c r="P18" s="7">
        <v>0.6667</v>
      </c>
    </row>
    <row r="19">
      <c r="A19" s="2" t="s">
        <v>191</v>
      </c>
      <c r="B19" s="2" t="s">
        <v>2795</v>
      </c>
      <c r="C19" s="2" t="s">
        <v>2308</v>
      </c>
      <c r="D19" s="2" t="s">
        <v>3227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5</v>
      </c>
      <c r="L19" s="8">
        <v>328.99</v>
      </c>
      <c r="M19" s="4">
        <v>4</v>
      </c>
      <c r="N19" s="8">
        <v>259.86</v>
      </c>
      <c r="O19" s="7">
        <v>0.25</v>
      </c>
      <c r="P19" s="7">
        <v>0.266</v>
      </c>
    </row>
    <row r="20">
      <c r="A20" s="2" t="s">
        <v>191</v>
      </c>
      <c r="B20" s="2" t="s">
        <v>2795</v>
      </c>
      <c r="C20" s="2" t="s">
        <v>2308</v>
      </c>
      <c r="D20" s="2" t="s">
        <v>2451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>
        <v>7</v>
      </c>
      <c r="L20" s="8">
        <v>199.71</v>
      </c>
      <c r="M20" s="4">
        <v>5</v>
      </c>
      <c r="N20" s="8">
        <v>259.33</v>
      </c>
      <c r="O20" s="7">
        <v>0.4</v>
      </c>
      <c r="P20" s="7">
        <v>-0.2299</v>
      </c>
    </row>
    <row r="21">
      <c r="A21" s="2" t="s">
        <v>191</v>
      </c>
      <c r="B21" s="2" t="s">
        <v>2795</v>
      </c>
      <c r="C21" s="2" t="s">
        <v>2308</v>
      </c>
      <c r="D21" s="2" t="s">
        <v>2309</v>
      </c>
      <c r="E21" s="4" t="s">
        <v>202</v>
      </c>
      <c r="F21" s="8" t="s">
        <v>202</v>
      </c>
      <c r="G21" s="4" t="s">
        <v>202</v>
      </c>
      <c r="H21" s="8" t="s">
        <v>202</v>
      </c>
      <c r="I21" s="7" t="s">
        <v>202</v>
      </c>
      <c r="J21" s="7" t="s">
        <v>202</v>
      </c>
      <c r="K21" s="4">
        <v>2</v>
      </c>
      <c r="L21" s="8">
        <v>115.98</v>
      </c>
      <c r="M21" s="4">
        <v>7</v>
      </c>
      <c r="N21" s="8">
        <v>405.93</v>
      </c>
      <c r="O21" s="7">
        <v>-0.7143</v>
      </c>
      <c r="P21" s="7">
        <v>-0.7143</v>
      </c>
    </row>
    <row r="22">
      <c r="A22" s="2" t="s">
        <v>191</v>
      </c>
      <c r="B22" s="2" t="s">
        <v>2795</v>
      </c>
      <c r="C22" s="2" t="s">
        <v>3267</v>
      </c>
      <c r="D22" s="2" t="s">
        <v>3268</v>
      </c>
      <c r="E22" s="4">
        <v>198</v>
      </c>
      <c r="F22" s="8">
        <v>4618.83</v>
      </c>
      <c r="G22" s="4">
        <v>23</v>
      </c>
      <c r="H22" s="8">
        <v>535.72</v>
      </c>
      <c r="I22" s="7">
        <v>7.6087</v>
      </c>
      <c r="J22" s="7">
        <v>7.6217</v>
      </c>
      <c r="K22" s="4">
        <v>193</v>
      </c>
      <c r="L22" s="8">
        <v>4502.88</v>
      </c>
      <c r="M22" s="4">
        <v>11</v>
      </c>
      <c r="N22" s="8">
        <v>257.44</v>
      </c>
      <c r="O22" s="7">
        <v>16.5455</v>
      </c>
      <c r="P22" s="7">
        <v>16.491</v>
      </c>
    </row>
    <row r="23">
      <c r="A23" s="2" t="s">
        <v>191</v>
      </c>
      <c r="B23" s="2" t="s">
        <v>2795</v>
      </c>
      <c r="C23" s="2" t="s">
        <v>3267</v>
      </c>
      <c r="D23" s="2" t="s">
        <v>3300</v>
      </c>
      <c r="E23" s="4" t="s">
        <v>202</v>
      </c>
      <c r="F23" s="8" t="s">
        <v>202</v>
      </c>
      <c r="G23" s="4" t="s">
        <v>202</v>
      </c>
      <c r="H23" s="8" t="s">
        <v>202</v>
      </c>
      <c r="I23" s="7" t="s">
        <v>202</v>
      </c>
      <c r="J23" s="7" t="s">
        <v>202</v>
      </c>
      <c r="K23" s="4">
        <v>5</v>
      </c>
      <c r="L23" s="8">
        <v>115.95</v>
      </c>
      <c r="M23" s="4">
        <v>12</v>
      </c>
      <c r="N23" s="8">
        <v>278.28</v>
      </c>
      <c r="O23" s="7">
        <v>-0.5833</v>
      </c>
      <c r="P23" s="7">
        <v>-0.5833</v>
      </c>
    </row>
    <row r="24">
      <c r="A24" s="2" t="s">
        <v>191</v>
      </c>
      <c r="B24" s="2" t="s">
        <v>2795</v>
      </c>
      <c r="C24" s="2" t="s">
        <v>2595</v>
      </c>
      <c r="D24" s="2" t="s">
        <v>2596</v>
      </c>
      <c r="E24" s="4">
        <v>9</v>
      </c>
      <c r="F24" s="8">
        <v>134.25</v>
      </c>
      <c r="G24" s="4">
        <v>13</v>
      </c>
      <c r="H24" s="8">
        <v>188.33</v>
      </c>
      <c r="I24" s="7">
        <v>-0.3077</v>
      </c>
      <c r="J24" s="7">
        <v>-0.2872</v>
      </c>
      <c r="K24" s="4">
        <v>9</v>
      </c>
      <c r="L24" s="8">
        <v>134.25</v>
      </c>
      <c r="M24" s="4">
        <v>13</v>
      </c>
      <c r="N24" s="8">
        <v>188.33</v>
      </c>
      <c r="O24" s="7">
        <v>-0.3077</v>
      </c>
      <c r="P24" s="7">
        <v>-0.2872</v>
      </c>
    </row>
    <row r="25">
      <c r="A25" s="2" t="s">
        <v>191</v>
      </c>
      <c r="B25" s="2" t="s">
        <v>2795</v>
      </c>
      <c r="C25" s="2" t="s">
        <v>2595</v>
      </c>
      <c r="D25" s="2" t="s">
        <v>2955</v>
      </c>
      <c r="E25" s="4" t="s">
        <v>202</v>
      </c>
      <c r="F25" s="8" t="s">
        <v>202</v>
      </c>
      <c r="G25" s="4" t="s">
        <v>202</v>
      </c>
      <c r="H25" s="8" t="s">
        <v>202</v>
      </c>
      <c r="I25" s="7" t="s">
        <v>202</v>
      </c>
      <c r="J25" s="7" t="s">
        <v>202</v>
      </c>
      <c r="K25" s="4"/>
      <c r="L25" s="8"/>
      <c r="M25" s="4"/>
      <c r="N25" s="8"/>
      <c r="O25" s="7"/>
      <c r="P25" s="7"/>
    </row>
    <row r="26">
      <c r="A26" s="2" t="s">
        <v>191</v>
      </c>
      <c r="B26" s="2" t="s">
        <v>2795</v>
      </c>
      <c r="C26" s="2" t="s">
        <v>2497</v>
      </c>
      <c r="D26" s="2" t="s">
        <v>2498</v>
      </c>
      <c r="E26" s="4">
        <v>4</v>
      </c>
      <c r="F26" s="8">
        <v>61.24</v>
      </c>
      <c r="G26" s="4">
        <v>1</v>
      </c>
      <c r="H26" s="8">
        <v>18.21</v>
      </c>
      <c r="I26" s="7">
        <v>3</v>
      </c>
      <c r="J26" s="7">
        <v>2.363</v>
      </c>
      <c r="K26" s="4">
        <v>4</v>
      </c>
      <c r="L26" s="8">
        <v>61.24</v>
      </c>
      <c r="M26" s="4">
        <v>1</v>
      </c>
      <c r="N26" s="8">
        <v>18.21</v>
      </c>
      <c r="O26" s="7">
        <v>3</v>
      </c>
      <c r="P26" s="7">
        <v>2.363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3338</v>
      </c>
      <c r="I4" s="1" t="s">
        <v>3339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3340</v>
      </c>
      <c r="O4" s="1" t="s">
        <v>3341</v>
      </c>
    </row>
    <row r="5">
      <c r="A5" s="1" t="s">
        <v>86</v>
      </c>
      <c r="B5" s="1" t="s">
        <v>88</v>
      </c>
      <c r="C5" s="1" t="s">
        <v>89</v>
      </c>
      <c r="D5" s="1" t="s">
        <v>3342</v>
      </c>
      <c r="E5" s="1" t="s">
        <v>3343</v>
      </c>
      <c r="F5" s="1" t="s">
        <v>3342</v>
      </c>
      <c r="G5" s="1" t="s">
        <v>3343</v>
      </c>
      <c r="H5" s="1" t="s">
        <v>3338</v>
      </c>
      <c r="I5" s="1" t="s">
        <v>3339</v>
      </c>
      <c r="J5" s="1" t="s">
        <v>3344</v>
      </c>
      <c r="K5" s="1" t="s">
        <v>3345</v>
      </c>
      <c r="L5" s="1" t="s">
        <v>3344</v>
      </c>
      <c r="M5" s="1" t="s">
        <v>3345</v>
      </c>
      <c r="N5" s="1" t="s">
        <v>3340</v>
      </c>
      <c r="O5" s="1" t="s">
        <v>3341</v>
      </c>
    </row>
    <row r="6">
      <c r="A6" s="2" t="s">
        <v>191</v>
      </c>
      <c r="B6" s="2" t="s">
        <v>193</v>
      </c>
      <c r="C6" s="2" t="s">
        <v>194</v>
      </c>
      <c r="D6" s="4">
        <v>1010</v>
      </c>
      <c r="E6" s="8">
        <v>81635.89</v>
      </c>
      <c r="F6" s="4">
        <v>1608</v>
      </c>
      <c r="G6" s="8">
        <v>128709.47</v>
      </c>
      <c r="H6" s="7">
        <v>-0.3719</v>
      </c>
      <c r="I6" s="7">
        <v>-0.3657</v>
      </c>
      <c r="J6" s="4">
        <v>708</v>
      </c>
      <c r="K6" s="8">
        <v>53851.73</v>
      </c>
      <c r="L6" s="4">
        <v>1447</v>
      </c>
      <c r="M6" s="8">
        <v>115703.7</v>
      </c>
      <c r="N6" s="7">
        <v>-0.5107</v>
      </c>
      <c r="O6" s="7">
        <v>-0.5346</v>
      </c>
    </row>
    <row r="7">
      <c r="A7" s="2" t="s">
        <v>191</v>
      </c>
      <c r="B7" s="2" t="s">
        <v>193</v>
      </c>
      <c r="C7" s="2" t="s">
        <v>1346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302</v>
      </c>
      <c r="K7" s="8">
        <v>27784.16</v>
      </c>
      <c r="L7" s="4">
        <v>161</v>
      </c>
      <c r="M7" s="8">
        <v>13005.77</v>
      </c>
      <c r="N7" s="7">
        <v>0.8758</v>
      </c>
      <c r="O7" s="7">
        <v>1.1363</v>
      </c>
    </row>
    <row r="8">
      <c r="A8" s="2" t="s">
        <v>191</v>
      </c>
      <c r="B8" s="2" t="s">
        <v>2308</v>
      </c>
      <c r="C8" s="2" t="s">
        <v>2481</v>
      </c>
      <c r="D8" s="4">
        <v>513</v>
      </c>
      <c r="E8" s="8">
        <v>28788.36</v>
      </c>
      <c r="F8" s="4">
        <v>401</v>
      </c>
      <c r="G8" s="8">
        <v>24466.98</v>
      </c>
      <c r="H8" s="7">
        <v>0.2793</v>
      </c>
      <c r="I8" s="7">
        <v>0.1766</v>
      </c>
      <c r="J8" s="4">
        <v>387</v>
      </c>
      <c r="K8" s="8">
        <v>21636.16</v>
      </c>
      <c r="L8" s="4">
        <v>234</v>
      </c>
      <c r="M8" s="8">
        <v>13059.64</v>
      </c>
      <c r="N8" s="7">
        <v>0.6538</v>
      </c>
      <c r="O8" s="7">
        <v>0.6567</v>
      </c>
    </row>
    <row r="9">
      <c r="A9" s="2" t="s">
        <v>191</v>
      </c>
      <c r="B9" s="2" t="s">
        <v>2308</v>
      </c>
      <c r="C9" s="2" t="s">
        <v>2309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108</v>
      </c>
      <c r="K9" s="8">
        <v>6198.71</v>
      </c>
      <c r="L9" s="4">
        <v>147</v>
      </c>
      <c r="M9" s="8">
        <v>10075.56</v>
      </c>
      <c r="N9" s="7">
        <v>-0.2653</v>
      </c>
      <c r="O9" s="7">
        <v>-0.3848</v>
      </c>
    </row>
    <row r="10">
      <c r="A10" s="2" t="s">
        <v>191</v>
      </c>
      <c r="B10" s="2" t="s">
        <v>2308</v>
      </c>
      <c r="C10" s="2" t="s">
        <v>2451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13</v>
      </c>
      <c r="K10" s="8">
        <v>624.5</v>
      </c>
      <c r="L10" s="4">
        <v>16</v>
      </c>
      <c r="M10" s="8">
        <v>1071.92</v>
      </c>
      <c r="N10" s="7">
        <v>-0.1875</v>
      </c>
      <c r="O10" s="7">
        <v>-0.4174</v>
      </c>
    </row>
    <row r="11">
      <c r="A11" s="2" t="s">
        <v>191</v>
      </c>
      <c r="B11" s="2" t="s">
        <v>2308</v>
      </c>
      <c r="C11" s="2" t="s">
        <v>3227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5</v>
      </c>
      <c r="K11" s="8">
        <v>328.99</v>
      </c>
      <c r="L11" s="4">
        <v>4</v>
      </c>
      <c r="M11" s="8">
        <v>259.86</v>
      </c>
      <c r="N11" s="7">
        <v>0.25</v>
      </c>
      <c r="O11" s="7">
        <v>0.266</v>
      </c>
    </row>
    <row r="12">
      <c r="A12" s="2" t="s">
        <v>191</v>
      </c>
      <c r="B12" s="2" t="s">
        <v>1659</v>
      </c>
      <c r="C12" s="2" t="s">
        <v>1660</v>
      </c>
      <c r="D12" s="4">
        <v>279</v>
      </c>
      <c r="E12" s="8">
        <v>17587.52</v>
      </c>
      <c r="F12" s="4">
        <v>388</v>
      </c>
      <c r="G12" s="8">
        <v>25252.66</v>
      </c>
      <c r="H12" s="7">
        <v>-0.2809</v>
      </c>
      <c r="I12" s="7">
        <v>-0.3035</v>
      </c>
      <c r="J12" s="4">
        <v>262</v>
      </c>
      <c r="K12" s="8">
        <v>16604.89</v>
      </c>
      <c r="L12" s="4">
        <v>330</v>
      </c>
      <c r="M12" s="8">
        <v>21926.68</v>
      </c>
      <c r="N12" s="7">
        <v>-0.2061</v>
      </c>
      <c r="O12" s="7">
        <v>-0.2427</v>
      </c>
    </row>
    <row r="13">
      <c r="A13" s="2" t="s">
        <v>191</v>
      </c>
      <c r="B13" s="2" t="s">
        <v>1659</v>
      </c>
      <c r="C13" s="2" t="s">
        <v>2096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17</v>
      </c>
      <c r="K13" s="8">
        <v>982.63</v>
      </c>
      <c r="L13" s="4">
        <v>58</v>
      </c>
      <c r="M13" s="8">
        <v>3325.98</v>
      </c>
      <c r="N13" s="7">
        <v>-0.7069</v>
      </c>
      <c r="O13" s="7">
        <v>-0.7046</v>
      </c>
    </row>
    <row r="14">
      <c r="A14" s="2" t="s">
        <v>191</v>
      </c>
      <c r="B14" s="2" t="s">
        <v>3267</v>
      </c>
      <c r="C14" s="2" t="s">
        <v>3268</v>
      </c>
      <c r="D14" s="4">
        <v>198</v>
      </c>
      <c r="E14" s="8">
        <v>4618.83</v>
      </c>
      <c r="F14" s="4">
        <v>23</v>
      </c>
      <c r="G14" s="8">
        <v>535.72</v>
      </c>
      <c r="H14" s="7">
        <v>7.6087</v>
      </c>
      <c r="I14" s="7">
        <v>7.6217</v>
      </c>
      <c r="J14" s="4">
        <v>193</v>
      </c>
      <c r="K14" s="8">
        <v>4502.88</v>
      </c>
      <c r="L14" s="4">
        <v>11</v>
      </c>
      <c r="M14" s="8">
        <v>257.44</v>
      </c>
      <c r="N14" s="7">
        <v>16.5455</v>
      </c>
      <c r="O14" s="7">
        <v>16.491</v>
      </c>
    </row>
    <row r="15">
      <c r="A15" s="2" t="s">
        <v>191</v>
      </c>
      <c r="B15" s="2" t="s">
        <v>3267</v>
      </c>
      <c r="C15" s="2" t="s">
        <v>3300</v>
      </c>
      <c r="D15" s="4" t="s">
        <v>202</v>
      </c>
      <c r="E15" s="8" t="s">
        <v>202</v>
      </c>
      <c r="F15" s="4" t="s">
        <v>202</v>
      </c>
      <c r="G15" s="8" t="s">
        <v>202</v>
      </c>
      <c r="H15" s="7" t="s">
        <v>202</v>
      </c>
      <c r="I15" s="7" t="s">
        <v>202</v>
      </c>
      <c r="J15" s="4">
        <v>5</v>
      </c>
      <c r="K15" s="8">
        <v>115.95</v>
      </c>
      <c r="L15" s="4">
        <v>12</v>
      </c>
      <c r="M15" s="8">
        <v>278.28</v>
      </c>
      <c r="N15" s="7">
        <v>-0.5833</v>
      </c>
      <c r="O15" s="7">
        <v>-0.5833</v>
      </c>
    </row>
    <row r="16">
      <c r="A16" s="2" t="s">
        <v>191</v>
      </c>
      <c r="B16" s="2" t="s">
        <v>2497</v>
      </c>
      <c r="C16" s="2" t="s">
        <v>2498</v>
      </c>
      <c r="D16" s="4">
        <v>283</v>
      </c>
      <c r="E16" s="8">
        <v>4390.87</v>
      </c>
      <c r="F16" s="4">
        <v>310</v>
      </c>
      <c r="G16" s="8">
        <v>4741.04</v>
      </c>
      <c r="H16" s="7">
        <v>-0.0871</v>
      </c>
      <c r="I16" s="7">
        <v>-0.0739</v>
      </c>
      <c r="J16" s="4">
        <v>283</v>
      </c>
      <c r="K16" s="8">
        <v>4390.87</v>
      </c>
      <c r="L16" s="4">
        <v>310</v>
      </c>
      <c r="M16" s="8">
        <v>4741.04</v>
      </c>
      <c r="N16" s="7">
        <v>-0.0871</v>
      </c>
      <c r="O16" s="7">
        <v>-0.0739</v>
      </c>
    </row>
    <row r="17">
      <c r="A17" s="2" t="s">
        <v>191</v>
      </c>
      <c r="B17" s="2" t="s">
        <v>2595</v>
      </c>
      <c r="C17" s="2" t="s">
        <v>2596</v>
      </c>
      <c r="D17" s="4">
        <v>147</v>
      </c>
      <c r="E17" s="8">
        <v>2112.99</v>
      </c>
      <c r="F17" s="4">
        <v>321</v>
      </c>
      <c r="G17" s="8">
        <v>4382.74</v>
      </c>
      <c r="H17" s="7">
        <v>-0.5421</v>
      </c>
      <c r="I17" s="7">
        <v>-0.5179</v>
      </c>
      <c r="J17" s="4">
        <v>147</v>
      </c>
      <c r="K17" s="8">
        <v>2112.99</v>
      </c>
      <c r="L17" s="4">
        <v>306</v>
      </c>
      <c r="M17" s="8">
        <v>4241.62</v>
      </c>
      <c r="N17" s="7">
        <v>-0.5196</v>
      </c>
      <c r="O17" s="7">
        <v>-0.5018</v>
      </c>
    </row>
    <row r="18">
      <c r="A18" s="2" t="s">
        <v>191</v>
      </c>
      <c r="B18" s="2" t="s">
        <v>2595</v>
      </c>
      <c r="C18" s="2" t="s">
        <v>2955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/>
      <c r="M18" s="8"/>
      <c r="N18" s="7"/>
      <c r="O18" s="7"/>
    </row>
    <row r="19">
      <c r="A19" s="2" t="s">
        <v>191</v>
      </c>
      <c r="B19" s="2" t="s">
        <v>2595</v>
      </c>
      <c r="C19" s="2" t="s">
        <v>2789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/>
      <c r="K19" s="8"/>
      <c r="L19" s="4">
        <v>15</v>
      </c>
      <c r="M19" s="8">
        <v>141.12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