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<sst xmlns="http://schemas.openxmlformats.org/spreadsheetml/2006/main" count="858" uniqueCount="858">
  <si>
    <t>Date Type:</t>
  </si>
  <si>
    <t>Shipped Date</t>
  </si>
  <si>
    <t>Start Date:</t>
  </si>
  <si>
    <t>04/01/2023</t>
  </si>
  <si>
    <t>End Date:</t>
  </si>
  <si>
    <t>05/05/2024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</si>
  <si>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</si>
  <si>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</si>
  <si>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</si>
  <si>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</si>
  <si>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</si>
  <si>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</si>
  <si>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</si>
  <si>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</si>
  <si>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</si>
  <si>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</si>
  <si>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</si>
  <si>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</si>
  <si>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</si>
  <si>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</si>
  <si>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</si>
  <si>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</si>
  <si>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</si>
  <si>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</si>
  <si>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</si>
  <si>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</si>
  <si>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</si>
  <si>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</si>
  <si>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</si>
  <si>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</si>
  <si>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</si>
  <si>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</si>
  <si>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</si>
  <si>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</si>
  <si>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</si>
  <si>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</si>
  <si>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</si>
  <si>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</si>
  <si>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</si>
  <si>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</si>
  <si>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</si>
  <si>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</si>
  <si>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</si>
  <si>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</si>
  <si>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</si>
  <si>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</si>
  <si>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</si>
  <si>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</si>
  <si>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</si>
  <si>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</si>
  <si>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</si>
  <si>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</si>
  <si>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</si>
  <si>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</si>
  <si>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</si>
  <si>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</si>
  <si>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</si>
  <si>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</si>
  <si>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</si>
  <si>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</si>
  <si>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</si>
  <si>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</si>
  <si>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</si>
  <si>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</si>
  <si>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</si>
  <si>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</si>
  <si>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</si>
  <si>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</si>
  <si>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</si>
  <si>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</si>
  <si>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</si>
  <si>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</si>
  <si>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</si>
  <si>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</si>
  <si>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</si>
  <si>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</si>
  <si>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</si>
  <si>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</si>
  <si>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</si>
  <si>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</si>
  <si>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</si>
  <si>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</si>
  <si>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</si>
  <si>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</si>
  <si>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</si>
  <si>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</si>
  <si>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MT95B-0077</t>
  </si>
  <si>
    <t>ART</t>
  </si>
  <si>
    <t>Martha Stewart</t>
  </si>
  <si>
    <t>AWD</t>
  </si>
  <si>
    <t>Awd</t>
  </si>
  <si>
    <t>Elements</t>
  </si>
  <si>
    <t>Geometric MDF Wood Carved Wall Decor 3 Piece Set</t>
  </si>
  <si>
    <t>See below</t>
  </si>
  <si>
    <t>Neutral</t>
  </si>
  <si>
    <t>Active</t>
  </si>
  <si>
    <t>B</t>
  </si>
  <si>
    <t>NO</t>
  </si>
  <si>
    <t/>
  </si>
  <si>
    <t>3</t>
  </si>
  <si>
    <t>Geometric</t>
  </si>
  <si>
    <t>Modern/Contemporary</t>
  </si>
  <si>
    <t>MT Perry Street</t>
  </si>
  <si>
    <t>11/12/2022</t>
  </si>
  <si>
    <t>7/26/2024</t>
  </si>
  <si>
    <t>AMAZONDS,ASHFURNDS,BLK01,CSNSTORES,JCPENNEY01,KOHLDSN,LAMPDS,OLLIIX,OVERSTOCK01,TGTDVS</t>
  </si>
  <si>
    <t>Restricted</t>
  </si>
  <si>
    <t>No</t>
  </si>
  <si>
    <t>Yes</t>
  </si>
  <si>
    <t>MT95B-0079</t>
  </si>
  <si>
    <t>Lillian</t>
  </si>
  <si>
    <t>Framed Rice Paper Shadow Box Gingko Leaf Wall Decor Art</t>
  </si>
  <si>
    <t>Off-White</t>
  </si>
  <si>
    <t>TBD</t>
  </si>
  <si>
    <t>1</t>
  </si>
  <si>
    <t>Botanical</t>
  </si>
  <si>
    <t>MT Lily Pond</t>
  </si>
  <si>
    <t>Farm House</t>
  </si>
  <si>
    <t>10/31/2023</t>
  </si>
  <si>
    <t>AMAZON,AMAZONDS,CSNSTORES,MACY02,OLLIIX,OVERSTOCK01,TGTDVS</t>
  </si>
  <si>
    <t>MT95B-0064</t>
  </si>
  <si>
    <t>Framed Graphics</t>
  </si>
  <si>
    <t>Cerulean Stones</t>
  </si>
  <si>
    <t>Framed Blue Agate Shadowbox Wall Decor Panel</t>
  </si>
  <si>
    <t>Blue</t>
  </si>
  <si>
    <t>A</t>
  </si>
  <si>
    <t>PP001689</t>
  </si>
  <si>
    <t>Abstract</t>
  </si>
  <si>
    <t>11/22/2021</t>
  </si>
  <si>
    <t>5/20/2024</t>
  </si>
  <si>
    <t>AMAZON,AMAZONDS,BLK01,CSNSTORES,HDDS,HOUZZ,JCPENNEY01,KIRKLANDDS,KOHLDSN,LAMPDS,MACY02,OLLIIX,OVERSCONSIGN,OVERSTOCK01,TGTDVS</t>
  </si>
  <si>
    <t>MT95B-0065</t>
  </si>
  <si>
    <t>Indigo Shells</t>
  </si>
  <si>
    <t>Framed Sea Urchin Shadow Box Wall Decor</t>
  </si>
  <si>
    <t>B-</t>
  </si>
  <si>
    <t>PP001690</t>
  </si>
  <si>
    <t>Coastal</t>
  </si>
  <si>
    <t>7/31/2024</t>
  </si>
  <si>
    <t>AMAZON,AMAZONDS,BLK01,CSNSTORES,HOUZZ,JCPENNEY01,KIRKLANDDS,KOHLDSN,LAMPDS,MACY02,OLLIIX,OVERSTOCK01,TGTDVS,ZOLA</t>
  </si>
  <si>
    <t>Open</t>
  </si>
  <si>
    <t>MT167-0023</t>
  </si>
  <si>
    <t>Wall Decor</t>
  </si>
  <si>
    <t>Faye</t>
  </si>
  <si>
    <t>Gold Foil Metal Ginkgo Leaf Wall Decor</t>
  </si>
  <si>
    <t>Gold</t>
  </si>
  <si>
    <t>A+</t>
  </si>
  <si>
    <t>Solid</t>
  </si>
  <si>
    <t>Transitional</t>
  </si>
  <si>
    <t>3/13/2020</t>
  </si>
  <si>
    <t>AMAZON,AMAZONDS,BLK01,CSNSTORES,DESINC,HOUZZ,JCPENNEY01,KOHLDSN,LAMPDS,MACY02,OLLIIX,OVERSTOCK01,ROOMECOM,ZOLA,Zulily</t>
  </si>
  <si>
    <t>MT95B-0083</t>
  </si>
  <si>
    <t>Staggered Stones</t>
  </si>
  <si>
    <t>Blue Natural Agate Double Mat Shadow Box Wall Decor</t>
  </si>
  <si>
    <t>4/11/2024</t>
  </si>
  <si>
    <t>MT95B-0085</t>
  </si>
  <si>
    <t>Off-White Natural Agate Double Mat Shadow Box Wall Decor</t>
  </si>
  <si>
    <t>OLLIIX</t>
  </si>
  <si>
    <t>MT95C-0023</t>
  </si>
  <si>
    <t>CANVAS</t>
  </si>
  <si>
    <t>Across The Plains 2</t>
  </si>
  <si>
    <t>Abstract Landscape Framed Canvas Wall Art</t>
  </si>
  <si>
    <t>Multi</t>
  </si>
  <si>
    <t>C</t>
  </si>
  <si>
    <t>PP001442;PF005009</t>
  </si>
  <si>
    <t>Landscape</t>
  </si>
  <si>
    <t>Traditional</t>
  </si>
  <si>
    <t>MT Bedford</t>
  </si>
  <si>
    <t>11/13/2019</t>
  </si>
  <si>
    <t>AMAZON,AMAZONDS,BLK01,CSNSTORES,DESINC,JCPENNEY01,KOHLDSN,MACY02,OLLIIX,OVERSTOCK01,TGTDVS,ZOLA,Zulily</t>
  </si>
  <si>
    <t>MT95C-0036A</t>
  </si>
  <si>
    <t>Blue Drift</t>
  </si>
  <si>
    <t>Abstract 5-piece Gallery Framed Canvas Wall Art Set</t>
  </si>
  <si>
    <t>PF005355</t>
  </si>
  <si>
    <t>5</t>
  </si>
  <si>
    <t>1/20/2021</t>
  </si>
  <si>
    <t>6/19/2024</t>
  </si>
  <si>
    <t>AMAZON,AMAZONDS,ASHFURNDS,BLK01,CSNSTORES,DESINC,HDDS,HOUZZ,JCPENNEY01,KIRKLANDDS,KOHLDSN,OLLIIX,OVERSTOCK01,ROOMECOM,TGTDVS,ZOLA</t>
  </si>
  <si>
    <t>MT95C-0025</t>
  </si>
  <si>
    <t>Foggy Morning</t>
  </si>
  <si>
    <t>PP001444;PF005011</t>
  </si>
  <si>
    <t>AMAZONDS,CSNSTORES,DESINC,HOUZZ,JCPENNEY01,KOHLDSN,MACY02,OLLIIX,OVERSTOCK01,TGTDVS,ZOLA,Zulily</t>
  </si>
  <si>
    <t>MT95C-0005</t>
  </si>
  <si>
    <t>French Herbarium</t>
  </si>
  <si>
    <t>2-piece Framed Canvas Wall Art Set</t>
  </si>
  <si>
    <t>2</t>
  </si>
  <si>
    <t>6/12/2019</t>
  </si>
  <si>
    <t>AMAZON,ASHFURNDS,BLK01,CSNSTORES,DESINC,JCPENNEY01,KIRKLANDDS,KOHLDSN,OLLIIX,OVERSTOCK01,ROOMECOM,TGTDVS,ZOLA,Zulily</t>
  </si>
  <si>
    <t>MT95C-0006</t>
  </si>
  <si>
    <t>Herbal Botany</t>
  </si>
  <si>
    <t>4-piece Botanical Illustration Framed Canvas Wall Art Set</t>
  </si>
  <si>
    <t>Green</t>
  </si>
  <si>
    <t>4</t>
  </si>
  <si>
    <t>6/1/2019</t>
  </si>
  <si>
    <t>5/8/2024</t>
  </si>
  <si>
    <t>AMAZON,AMAZONDS,AMERSIGNDS,BLK01,CASTLEGATE,CSNSTORES,DESINC,HDDS,HOUZZ,JCPENNEY01,KIRKLANDDS,KOHLDSN,MACY02,NEBFUR01,OLLIIX,OVERSTOCK01,ROOMECOM,TGTDVS,ZOLA,Zulily</t>
  </si>
  <si>
    <t>MT95C-0024</t>
  </si>
  <si>
    <t>Lake Walk</t>
  </si>
  <si>
    <t>PP001443;PF005010</t>
  </si>
  <si>
    <t>AMAZON,AMAZONDS,BBBDROP,BLK01,CASTLEGATE,CSNSTORES,DESINC,HDDS,HOUZZ,JCPENNEY01,KIRKLANDDS,KOHLDSN,MACY02,OLLIIX,OVERSTOCK01,ROOMECOM,ZOLA,Zulily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</si>
  <si>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</si>
  <si>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</si>
  <si>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</si>
  <si>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</si>
  <si>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</si>
  <si>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</si>
  <si>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MT160-0021</t>
  </si>
  <si>
    <t>DEC. MIRROR</t>
  </si>
  <si>
    <t>Decor Mirror</t>
  </si>
  <si>
    <t>Eden</t>
  </si>
  <si>
    <t>Gold Gingko Leaf Round Wall Mirror 30.5"</t>
  </si>
  <si>
    <t>7/9/2020</t>
  </si>
  <si>
    <t>6/13/2024</t>
  </si>
  <si>
    <t>AMAZON,AMAZONDS,AMERSIGNDS,ASHFURNDS,BLK01,CSNSTORES,HDDS,HOUZZ,JCPENNEY01,KIRKLANDDS,KOHLDSN,LAMPDS,MACY02,OLLIIX,OVERSTOCK01,ROOMECOM,TGTDVS,ZOLA,Zulily</t>
  </si>
  <si>
    <t>MT160-0011</t>
  </si>
  <si>
    <t>Katonah</t>
  </si>
  <si>
    <t>Black Round Wall Mirror 36"</t>
  </si>
  <si>
    <t>Black</t>
  </si>
  <si>
    <t>6/3/2019</t>
  </si>
  <si>
    <t>AMAZON,AMAZONDS,ASHFURNDS,CSNSTORES,HOUZZ,JCPENNEY01,KOHLDSN,MACY02,OLLIIX,OVERSTOCK01,ROOMECOM,ZOLA</t>
  </si>
  <si>
    <t>MT95F-0078</t>
  </si>
  <si>
    <t>Luna</t>
  </si>
  <si>
    <t>Natural Rattan Round Wall Mirror</t>
  </si>
  <si>
    <t>Natural</t>
  </si>
  <si>
    <t>Other</t>
  </si>
  <si>
    <t>8/29/2023</t>
  </si>
  <si>
    <t>AMAZON,AMAZONDS,CSNSTORES,HOUZZ,LAMPDS,MACY02,OLLIIX,OVERSTOCK01,TGTDVS</t>
  </si>
  <si>
    <t>MT95F-0088</t>
  </si>
  <si>
    <t>Naomi</t>
  </si>
  <si>
    <t>Rectangular Wood and Rattan Mirror</t>
  </si>
  <si>
    <t>Gray</t>
  </si>
  <si>
    <t>4/4/2024</t>
  </si>
  <si>
    <t>MT95F-0089</t>
  </si>
  <si>
    <t>MT95F-0080</t>
  </si>
  <si>
    <t>Regina</t>
  </si>
  <si>
    <t>Gold Arched Wall Mirror</t>
  </si>
  <si>
    <t>Cottage/Country|Farm House|Glam/Luxury</t>
  </si>
  <si>
    <t>AMAZON,AMAZONDS,CSNSTORES,DESINC,MACY02,OLLIIX,OVERSTOCK01,TGTDVS</t>
  </si>
  <si>
    <t>MT160-0005</t>
  </si>
  <si>
    <t>Mirrors</t>
  </si>
  <si>
    <t>Jefferson</t>
  </si>
  <si>
    <t>Rectangle Accent Mirror</t>
  </si>
  <si>
    <t>Donation</t>
  </si>
  <si>
    <t>Glam/Luxury</t>
  </si>
  <si>
    <t>6/2/2019</t>
  </si>
  <si>
    <t>OLLIIX,ZOLA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</si>
  <si>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</si>
  <si>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</si>
  <si>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</si>
  <si>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</si>
  <si>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</si>
  <si>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</si>
  <si>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</si>
  <si>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</si>
  <si>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</si>
  <si>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</si>
  <si>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</si>
  <si>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</si>
  <si>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</si>
  <si>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</si>
  <si>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</si>
  <si>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</si>
  <si>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</si>
  <si>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AMAZON,AMAZONDS,OLLIIX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</si>
  <si>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</si>
  <si>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</si>
  <si>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</si>
  <si>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</si>
  <si>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MT95G-0087</t>
  </si>
  <si>
    <t>Gilded Trio</t>
  </si>
  <si>
    <t>Gold Metallic Leaf Square Framed Graphic Wall Decor 3-Piece Set</t>
  </si>
  <si>
    <t>AMAZONDS,KIRKLANDDS,OLLIIX</t>
  </si>
  <si>
    <t>MT95G-0086</t>
  </si>
  <si>
    <t>The Duel</t>
  </si>
  <si>
    <t>Cheetah Framed Graphic Wall Decor 2 Piece set</t>
  </si>
  <si>
    <t>Animal</t>
  </si>
  <si>
    <t>KIRKLANDDS,OLLIIX</t>
  </si>
  <si>
    <t>MT105-0156</t>
  </si>
  <si>
    <t>FUR</t>
  </si>
  <si>
    <t>ACCENT BENCH</t>
  </si>
  <si>
    <t>Bench</t>
  </si>
  <si>
    <t>Caymus</t>
  </si>
  <si>
    <t>Caymu</t>
  </si>
  <si>
    <t>Rectangular Soft Close Storage Bench</t>
  </si>
  <si>
    <t>Light Grey</t>
  </si>
  <si>
    <t>12/6/2022</t>
  </si>
  <si>
    <t>8/15/2024</t>
  </si>
  <si>
    <t>AMAZONDS,CSNSTORES,HOUZZ,JCPENNEY01,KOHLDSN,LAMPDS,MACY02F,OLLIIX,OVERSTOCK01,TGTDVS,Zulily</t>
  </si>
  <si>
    <t>MT105-0139</t>
  </si>
  <si>
    <t>Highland</t>
  </si>
  <si>
    <t>Tufted Accent Bench with Shelf</t>
  </si>
  <si>
    <t>Ivory</t>
  </si>
  <si>
    <t>3/7/2022</t>
  </si>
  <si>
    <t>7/19/2024</t>
  </si>
  <si>
    <t>AMAZONDS,ASHFURNDS,CSNSTORES,HOUZZ,JCPENNEY01,KOHLDSN,NEBFUR01,OLLIIX,OVERSTOCK01,TGTDVS,ZOLA</t>
  </si>
  <si>
    <t>MT105-0072</t>
  </si>
  <si>
    <t>Secor</t>
  </si>
  <si>
    <t>Upholstered Accent Bench with Metal Base</t>
  </si>
  <si>
    <t>Grey</t>
  </si>
  <si>
    <t>2/10/2020</t>
  </si>
  <si>
    <t>AMAZON,AMAZONDS,CSNSTORES,HOUZZ,JCPENNEY01,KIRKLANDDS,KOHLDSN,MACY02F,OLLIIX,OVERSTOCK01,ROOMECOM,TGTDVS,ZOLA</t>
  </si>
  <si>
    <t>MT105-0168</t>
  </si>
  <si>
    <t>Sloane</t>
  </si>
  <si>
    <t>Upholstered Accent Bench</t>
  </si>
  <si>
    <t>7/13/2024</t>
  </si>
  <si>
    <t>AMAZONDS,CSNSTORES,JCPENNEY01,KIRKLANDDS,KOHLDSN,LAMPDS,MACY02F,OLLIIX,OVERSTOCK01,Zulily</t>
  </si>
  <si>
    <t>MT105-0147</t>
  </si>
  <si>
    <t>Other Bench</t>
  </si>
  <si>
    <t>Eve</t>
  </si>
  <si>
    <t>Close-out</t>
  </si>
  <si>
    <t>2/11/2022</t>
  </si>
  <si>
    <t>CSNSTORES,KOHLDSN,OLLIIX,OVERSTOCK01,ZOLA</t>
  </si>
  <si>
    <t>MT105-1215</t>
  </si>
  <si>
    <t>Harstrom</t>
  </si>
  <si>
    <t>Soft Close Storage Bench</t>
  </si>
  <si>
    <t>Beige</t>
  </si>
  <si>
    <t>TBU</t>
  </si>
  <si>
    <t>Stripe</t>
  </si>
  <si>
    <t>MT105-0128</t>
  </si>
  <si>
    <t>Beige Multi</t>
  </si>
  <si>
    <t>2/16/2021</t>
  </si>
  <si>
    <t>AMAZONDS,CSNSTORES,FINGERHUTDS,JCPENNEY01,KOHLDSN,MACY02F,OLLIIX,OVERSTOCK01,TGTDVS,Zulily</t>
  </si>
  <si>
    <t>MT105-0159</t>
  </si>
  <si>
    <t>Isla</t>
  </si>
  <si>
    <t>Accent Bench</t>
  </si>
  <si>
    <t>6/9/2023</t>
  </si>
  <si>
    <t>6/2/2024</t>
  </si>
  <si>
    <t>CSNSTORES,KOHLDSN,LAMPDS,MACY02F,OLLIIX,OVERSTOCK01,TGTDVS</t>
  </si>
  <si>
    <t>MT100-0137</t>
  </si>
  <si>
    <t>ACCENT CHAIR</t>
  </si>
  <si>
    <t>Accent Chair</t>
  </si>
  <si>
    <t>Manhattan</t>
  </si>
  <si>
    <t>Light Blue</t>
  </si>
  <si>
    <t>8/27/2021</t>
  </si>
  <si>
    <t>CSNSTORES,OLLIIX</t>
  </si>
  <si>
    <t>MT100-0148</t>
  </si>
  <si>
    <t>Maribelle</t>
  </si>
  <si>
    <t>Accent chair</t>
  </si>
  <si>
    <t>Beige/Blue</t>
  </si>
  <si>
    <t>6/7/2022</t>
  </si>
  <si>
    <t>AMAZONDS,CSNSTORES,KIRKLANDDS,KOHLDSN,OLLIIX,OVERSTOCK01</t>
  </si>
  <si>
    <t>MT100-1203</t>
  </si>
  <si>
    <t>Morgan</t>
  </si>
  <si>
    <t>Cane Accent Chair with Removable Back Cushion</t>
  </si>
  <si>
    <t>Reclaimed Natural</t>
  </si>
  <si>
    <t>4/5/2024</t>
  </si>
  <si>
    <t>MT100-0149</t>
  </si>
  <si>
    <t>Samba</t>
  </si>
  <si>
    <t>Taupe</t>
  </si>
  <si>
    <t>CSNSTORES,KOHLDSN,LAMPDS,OLLIIX,OVERSTOCK01</t>
  </si>
  <si>
    <t>MT100-1204</t>
  </si>
  <si>
    <t>Chair</t>
  </si>
  <si>
    <t>Philippe</t>
  </si>
  <si>
    <t>Accent Arm Chair</t>
  </si>
  <si>
    <t>Morocco Brown/Taupe</t>
  </si>
  <si>
    <t>3/13/2024</t>
  </si>
  <si>
    <t>MT100-0166</t>
  </si>
  <si>
    <t>Remo</t>
  </si>
  <si>
    <t>Upholstered Accent Chair</t>
  </si>
  <si>
    <t>Light Green</t>
  </si>
  <si>
    <t>10/14/2022</t>
  </si>
  <si>
    <t>AMAZONDS,ASHFURNDS,CSNSTORES,HOUZZ,KIRKLANDDS,OLLIIX,OVERSTOCK01</t>
  </si>
  <si>
    <t>MT100-0176</t>
  </si>
  <si>
    <t>Whitney</t>
  </si>
  <si>
    <t>MT Bedford|Farm House</t>
  </si>
  <si>
    <t>10/10/2023</t>
  </si>
  <si>
    <t>CSNSTORES,MACY02F,OLLIIX,OVERSTOCK01</t>
  </si>
  <si>
    <t>MT100-0155</t>
  </si>
  <si>
    <t>Lounge Chair</t>
  </si>
  <si>
    <t>Anna</t>
  </si>
  <si>
    <t>Arm Accent Chair</t>
  </si>
  <si>
    <t>7/14/2022</t>
  </si>
  <si>
    <t>AMAZONDS,ASHFURNDS,CSNSTORES,HOUZZ,JCPENNEY01,KOHLDSN,LAMPDS,MACY02F,OLLIIX,OVERSTOCK01,TGTDVS</t>
  </si>
  <si>
    <t>MT100-0053</t>
  </si>
  <si>
    <t>PP001261</t>
  </si>
  <si>
    <t>6/5/2024</t>
  </si>
  <si>
    <t>AMAZONDS,ASHFURNDS,CASTLEGATE,CSNSTORES,HOUZZ,JCPENNEY01,KOHLDSN,LAMPDS,MACY02F,OLLIIX,OVERSTOCK01,ROOMECOM,ZOLA,Zulily</t>
  </si>
  <si>
    <t>MT100-0126</t>
  </si>
  <si>
    <t>Braxton</t>
  </si>
  <si>
    <t>Cream</t>
  </si>
  <si>
    <t>2/11/2021</t>
  </si>
  <si>
    <t>AMAZONDS,CSNSTORES,KOHLDSN,MACY02F,OLLIIX,OVERSTOCK01,ROOMECOM,TGTDVS</t>
  </si>
  <si>
    <t>MT100-0001</t>
  </si>
  <si>
    <t>Decker</t>
  </si>
  <si>
    <t>Accent Armchair</t>
  </si>
  <si>
    <t>PP001268</t>
  </si>
  <si>
    <t>6/10/2019</t>
  </si>
  <si>
    <t>6/18/2024</t>
  </si>
  <si>
    <t>ASHFURNDS,CASTLEGATE,CSNSTORES,DESINC,JCPENNEY01,KIRKLANDDS,KOHLDSN,MACY02F,OLLIIX,OVERSTOCK01,ROOMECOM,ZOLA</t>
  </si>
  <si>
    <t>MT100-0106</t>
  </si>
  <si>
    <t>Charcoal</t>
  </si>
  <si>
    <t>8/29/2020</t>
  </si>
  <si>
    <t>AMAZONDS,ASHFURNDS,CSNSTORES,JCPENNEY01,KIRKLANDDS,KOHLDSN,LAMPDS,MACY02F,OLLIIX,OVERSTOCK01,Zulily</t>
  </si>
  <si>
    <t>MT100-1190</t>
  </si>
  <si>
    <t>Fayette</t>
  </si>
  <si>
    <t>Tufted Accent Arm Chair</t>
  </si>
  <si>
    <t>Traditional|Farm House</t>
  </si>
  <si>
    <t>10/21/2023</t>
  </si>
  <si>
    <t>CSNSTORES,KIRKLANDDS,MACY02F,OLLIIX,OVERSTOCK01</t>
  </si>
  <si>
    <t>MT100-0069</t>
  </si>
  <si>
    <t>Halleck</t>
  </si>
  <si>
    <t>2/6/2020</t>
  </si>
  <si>
    <t>AMAZON,AMAZONDS,ASHFURNDS,CSNSTORES,KOHLDSN,LAMPDS,MACY02F,OLLIIX,OVERSTOCK01,TGTDVS,Zulily</t>
  </si>
  <si>
    <t>MT100-0018</t>
  </si>
  <si>
    <t>PP001282</t>
  </si>
  <si>
    <t>7/31/2019</t>
  </si>
  <si>
    <t>AMAZON,AMAZONDS,ASHFURNDS,CSNSTORES,KIRKLANDDS,KOHLDSN,LAMPDS,MACY02F,OLLIIX,OVERSTOCK01,ROOMECOM,TGTDVS,Zulily</t>
  </si>
  <si>
    <t>MT100-0157</t>
  </si>
  <si>
    <t>Brown</t>
  </si>
  <si>
    <t>2/28/2023</t>
  </si>
  <si>
    <t>AMAZONDS,CSNSTORES,KOHLDSN,LAMPDS,OLLIIX,OVERSTOCK01,TGTDVS</t>
  </si>
  <si>
    <t>MT100-0136</t>
  </si>
  <si>
    <t>12/29/2020</t>
  </si>
  <si>
    <t>6/9/2024</t>
  </si>
  <si>
    <t>AMAZONDS,ASHFURNDS,CSNSTORES,KIRKLANDDS,KOHLDSN,LAMPDS,MACY02F,OLLIIX,OVERSTOCK01,TGTDVS,Zulily</t>
  </si>
  <si>
    <t>MT100-0123</t>
  </si>
  <si>
    <t>Jayco</t>
  </si>
  <si>
    <t>2/17/2021</t>
  </si>
  <si>
    <t>6/14/2024</t>
  </si>
  <si>
    <t>AMAZONDS,ASHFURNDS,BLK01,CSNSTORES,HOUZZ,JCPENNEY01,KOHLDSN,LAMPDS,MACY02F,OLLIIX,OVERSTOCK01,ROOMECOM,ZOLA</t>
  </si>
  <si>
    <t>MT100-0177</t>
  </si>
  <si>
    <t>10/3/2023</t>
  </si>
  <si>
    <t>CSNSTORES,MACY02F,OLLIIX,OVERSTOCK01,ZOLA</t>
  </si>
  <si>
    <t>MT100-1183</t>
  </si>
  <si>
    <t>N/A</t>
  </si>
  <si>
    <t>Jada</t>
  </si>
  <si>
    <t>11/2/2022</t>
  </si>
  <si>
    <t>AMAZONDS,ASHFURNDS,CSNSTORES,KOHLDSN,OLLIIX,OVERSTOCK01,TGTDVS</t>
  </si>
  <si>
    <t>MT130-1211</t>
  </si>
  <si>
    <t>ACCENT CHEST</t>
  </si>
  <si>
    <t>Accent Chest</t>
  </si>
  <si>
    <t>Salina</t>
  </si>
  <si>
    <t>Woven Cane Accent Cabinet</t>
  </si>
  <si>
    <t>Toasted Almond</t>
  </si>
  <si>
    <t>Casual</t>
  </si>
  <si>
    <t>4/10/2024</t>
  </si>
  <si>
    <t>MT130-0111</t>
  </si>
  <si>
    <t>Cabinet</t>
  </si>
  <si>
    <t>Allister</t>
  </si>
  <si>
    <t>Accent Cabinet</t>
  </si>
  <si>
    <t>Morocco/Gold</t>
  </si>
  <si>
    <t>9/18/2020</t>
  </si>
  <si>
    <t>AMAZONDS,ASHFURNDS,CSNSTORES,HOUZZ,JCPENNEY01,KOHLDSN,LAMPDS,OLLIIX,OVERSTOCK01</t>
  </si>
  <si>
    <t>MT130-1212</t>
  </si>
  <si>
    <t>Chest</t>
  </si>
  <si>
    <t>Ayanna</t>
  </si>
  <si>
    <t>Accent Cabinet with Lower Shelf</t>
  </si>
  <si>
    <t>Reclaimed Wheat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</si>
  <si>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</si>
  <si>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</si>
  <si>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</si>
  <si>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</si>
  <si>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</si>
  <si>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</si>
  <si>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</si>
  <si>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</si>
  <si>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AMAZONDS,CSNSTORES,HOUZZ,KOHLDSN,LAMPDS,MACY02F,OLLIIX,OVERSTOCK01,ROOMECOM,TGTDVS,ZOLA,Zulily</t>
  </si>
  <si>
    <t>MT104-1184</t>
  </si>
  <si>
    <t>BAR STOOL</t>
  </si>
  <si>
    <t>Counter Stool</t>
  </si>
  <si>
    <t>Connor</t>
  </si>
  <si>
    <t>Upholstered Counter stool 25"H</t>
  </si>
  <si>
    <t>Tan</t>
  </si>
  <si>
    <t>12/21/2022</t>
  </si>
  <si>
    <t>CSNSTORES,HOUZZ,JCPENNEY01,KIRKLANDDS,KOHLDSN,MACY02F,OLLIIX,OVERSTOCK01,TGTDVS,ZOLA</t>
  </si>
  <si>
    <t>MT104-0141</t>
  </si>
  <si>
    <t>Delaney</t>
  </si>
  <si>
    <t>25" Upholstered Counter Stool</t>
  </si>
  <si>
    <t>5/17/2022</t>
  </si>
  <si>
    <t>5/19/2024</t>
  </si>
  <si>
    <t>AMAZONDS,CSNSTORES,KOHLDSN,OLLIIX,OVERSTOCK01,TGTDVS,Zulily</t>
  </si>
  <si>
    <t>MT104-1185</t>
  </si>
  <si>
    <t>Fiona</t>
  </si>
  <si>
    <t>Counter stool</t>
  </si>
  <si>
    <t>9/19/2022</t>
  </si>
  <si>
    <t>AMAZONDS,CSNSTORES,KOHLDSN,OLLIIX,OVERSTOCK01</t>
  </si>
  <si>
    <t>MT104-0085</t>
  </si>
  <si>
    <t>Hastings</t>
  </si>
  <si>
    <t>Grey/Black</t>
  </si>
  <si>
    <t>2/11/2020</t>
  </si>
  <si>
    <t>AMAZONDS,CASTLEGATE,CSNSTORES,HOUZZ,OLLIIX,OVERSTOCK01,ROOMECOM,TGTDVS,ZOLA,Zulily</t>
  </si>
  <si>
    <t>MT104-0169</t>
  </si>
  <si>
    <t>Playa</t>
  </si>
  <si>
    <t>Handcrafted Rattan Counter Stool 25" H</t>
  </si>
  <si>
    <t>2/23/2023</t>
  </si>
  <si>
    <t>AMAZONDS,CSNSTORES,HOUZZ,KOHLDSN,LAMPDS,OLLIIX,OVERSTOCK01,TGTDVS</t>
  </si>
  <si>
    <t>MT104-1194</t>
  </si>
  <si>
    <t>Natural Whitewash</t>
  </si>
  <si>
    <t>11/16/2023</t>
  </si>
  <si>
    <t>7/10/2024</t>
  </si>
  <si>
    <t>CSNSTORES,OLLIIX,OVERSTOCK01</t>
  </si>
  <si>
    <t>MT104-0142</t>
  </si>
  <si>
    <t>Wheaton</t>
  </si>
  <si>
    <t>AMAZONDS,CSNSTORES,JCPENNEY01,KOHLDSN,MACY02F,OVERSTOCK01</t>
  </si>
  <si>
    <t>MT115-1206</t>
  </si>
  <si>
    <t>BED</t>
  </si>
  <si>
    <t>Bed</t>
  </si>
  <si>
    <t>Kenna</t>
  </si>
  <si>
    <t>Canopy Bed Queen</t>
  </si>
  <si>
    <t>Queen</t>
  </si>
  <si>
    <t>Dark Coffee</t>
  </si>
  <si>
    <t>MT115-1210</t>
  </si>
  <si>
    <t>Woven Cane Queen Platform Bed</t>
  </si>
  <si>
    <t>MT122-0092</t>
  </si>
  <si>
    <t>DESK</t>
  </si>
  <si>
    <t>Desk</t>
  </si>
  <si>
    <t>Sharkey</t>
  </si>
  <si>
    <t>3/11/2020</t>
  </si>
  <si>
    <t>AMAZONDS,CSNSTORES,HOUZZ,KOHLDSN,OLLIIX,OVERSTOCK01,Zulily</t>
  </si>
  <si>
    <t>MT122-0145</t>
  </si>
  <si>
    <t>Tabitha</t>
  </si>
  <si>
    <t>Solid Wood Desk with 1 Drawer and turned legs</t>
  </si>
  <si>
    <t>3/21/2022</t>
  </si>
  <si>
    <t>AMAZONDS,CSNSTORES,HOUZZ,JCPENNEY01,KIRKLANDDS,KOHLDSN,LAMPDS,OLLIIX,OVERSTOCK01,TGTDVS</t>
  </si>
  <si>
    <t>MT108-1197</t>
  </si>
  <si>
    <t>DINING CHAIR</t>
  </si>
  <si>
    <t>Dining Chair</t>
  </si>
  <si>
    <t>Elmcrest</t>
  </si>
  <si>
    <t>Upholstered Dining Chair with Nailhead Trim</t>
  </si>
  <si>
    <t>Beige Stripe</t>
  </si>
  <si>
    <t>1/26/2024</t>
  </si>
  <si>
    <t>8/12/2024</t>
  </si>
  <si>
    <t>CSNSTORES,OVERSTOCK01</t>
  </si>
  <si>
    <t>MT108-0063</t>
  </si>
  <si>
    <t>Linen</t>
  </si>
  <si>
    <t>7/30/2020</t>
  </si>
  <si>
    <t>AMAZONDS,CSNSTORES,KIRKLANDDS,KOHLDSN,MACY02F,OLLIIX,OVERSTOCK01,Zulily</t>
  </si>
  <si>
    <t>MT108-0158</t>
  </si>
  <si>
    <t>Soft Green</t>
  </si>
  <si>
    <t>3/27/2023</t>
  </si>
  <si>
    <t>6/6/2024</t>
  </si>
  <si>
    <t>AMAZONDS,CSNSTORES,KOHLDSN,LAMPDS,OLLIIX,OVERSTOCK01</t>
  </si>
  <si>
    <t>MT108-1186</t>
  </si>
  <si>
    <t>Upholstered Dining Chair with Turned Wood Legs Set of 2</t>
  </si>
  <si>
    <t>11/21/2022</t>
  </si>
  <si>
    <t>CSNSTORES,KIRKLANDDS,KOHLDSN,OLLIIX,OVERSTOCK01,TGTDVS,ZOLA</t>
  </si>
  <si>
    <t>MT108-0093</t>
  </si>
  <si>
    <t>Holls</t>
  </si>
  <si>
    <t>Dining Chair (set of 2)</t>
  </si>
  <si>
    <t>3/24/2020</t>
  </si>
  <si>
    <t>7/1/2024</t>
  </si>
  <si>
    <t>AMAZONDS,CSNSTORES,HOUZZ,KOHLDSN,MACY02F,OLLIIX,OVERSTOCK01,ROOMECOM,Zulily</t>
  </si>
  <si>
    <t>MT108-0154</t>
  </si>
  <si>
    <t>Winfield</t>
  </si>
  <si>
    <t>Upholstered Dining chair Set of 2</t>
  </si>
  <si>
    <t>Set of 2</t>
  </si>
  <si>
    <t>5/18/2022</t>
  </si>
  <si>
    <t>AMAZONDS,CASTLEGATE,CSNSTORES,DESINC,HOUZZ,KIRKLANDDS,KOHLDSN,LAMPDS,OLLIIX,OVERSTOCK01,TGTDVS,Zulily</t>
  </si>
  <si>
    <t>MT108-0079</t>
  </si>
  <si>
    <t>3/10/2020</t>
  </si>
  <si>
    <t>AMAZONDS,CSNSTORES,DESINC,KOHLDSN,LAMPDS,MACY02F,OLLIIX,OVERSCONSIGN,OVERSTOCK01,Zulily</t>
  </si>
  <si>
    <t>MT108-0160</t>
  </si>
  <si>
    <t>6/6/2023</t>
  </si>
  <si>
    <t>CSNSTORES,KIRKLANDDS,KOHLDSN,LAMPDS,MACY02F,OLLIIX,OVERSTOCK01</t>
  </si>
  <si>
    <t>MT121-1195</t>
  </si>
  <si>
    <t>DINING TABLE</t>
  </si>
  <si>
    <t>Dining Table</t>
  </si>
  <si>
    <t>Bella</t>
  </si>
  <si>
    <t>Parsons Dining Table</t>
  </si>
  <si>
    <t>1/9/2024</t>
  </si>
  <si>
    <t>MT121-1187</t>
  </si>
  <si>
    <t>Rectangular Wood Dining Table</t>
  </si>
  <si>
    <t>Brown/Distressed White</t>
  </si>
  <si>
    <t>AMAZONDS,CSNSTORES,KIRKLANDDS,KOHLDSN,OLLIIX,OVERSTOCK01,ZOLA</t>
  </si>
  <si>
    <t>MT106-1205</t>
  </si>
  <si>
    <t>LOVESEAT &amp; SOFA</t>
  </si>
  <si>
    <t>Settee</t>
  </si>
  <si>
    <t>Loveseat</t>
  </si>
  <si>
    <t>MT103-0132</t>
  </si>
  <si>
    <t>MOTION</t>
  </si>
  <si>
    <t>Swivel</t>
  </si>
  <si>
    <t>Amber</t>
  </si>
  <si>
    <t>Swivel Chair</t>
  </si>
  <si>
    <t>2/12/2021</t>
  </si>
  <si>
    <t>AMAZONDS,CSNSTORES,HOUZZ,JCPENNEY01,KIRKLANDDS,KOHLDSN,MACY02F,OLLIIX,OVERSTOCK01,TGTDVS</t>
  </si>
  <si>
    <t>MT103-0049</t>
  </si>
  <si>
    <t>PP001258</t>
  </si>
  <si>
    <t>6/14/2019</t>
  </si>
  <si>
    <t>CSNSTORES,HOUZZ,KOHLDSN,MACY02F,OLLIIX,OVERSCONSIGN,OVERSTOCK01,ZOLA</t>
  </si>
  <si>
    <t>MT103-1208</t>
  </si>
  <si>
    <t>Christian</t>
  </si>
  <si>
    <t>Swivel Armchair</t>
  </si>
  <si>
    <t>3/27/2024</t>
  </si>
  <si>
    <t>MT103-1199</t>
  </si>
  <si>
    <t>London</t>
  </si>
  <si>
    <t>Skirted Swivel Chair</t>
  </si>
  <si>
    <t>1/16/2024</t>
  </si>
  <si>
    <t>5/7/2024</t>
  </si>
  <si>
    <t>MT103-1196</t>
  </si>
  <si>
    <t>12/22/2023</t>
  </si>
  <si>
    <t>6/26/2024</t>
  </si>
  <si>
    <t>MT103-0170</t>
  </si>
  <si>
    <t>12/14/2022</t>
  </si>
  <si>
    <t>6/12/2024</t>
  </si>
  <si>
    <t>CASTLEGATE,CSNSTORES,HOUZZ,JCPENNEY01,KOHLDSN,OLLIIX,OVERSTOCK01,TGTDVS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</si>
  <si>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</si>
  <si>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</si>
  <si>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</si>
  <si>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</si>
  <si>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</si>
  <si>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</si>
  <si>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KOHLDSN,OLLIIX,OVERSTOCK01</t>
  </si>
  <si>
    <t>MT103-0143</t>
  </si>
  <si>
    <t>Osborne</t>
  </si>
  <si>
    <t>360 Degree Swivel Chair</t>
  </si>
  <si>
    <t>AMAZONDS,CSNSTORES,KOHLDSN,OLLIIX,OVERSTOCK01,TGTDVS,ZOLA</t>
  </si>
  <si>
    <t>MT136-1207</t>
  </si>
  <si>
    <t>NIGHTSTAND</t>
  </si>
  <si>
    <t>Nightstand</t>
  </si>
  <si>
    <t>MT136-1209</t>
  </si>
  <si>
    <t>Woven Cane Nightstand</t>
  </si>
  <si>
    <t>MT120-0023</t>
  </si>
  <si>
    <t>OCCASIONL TABLE</t>
  </si>
  <si>
    <t>Accent Table|End Table</t>
  </si>
  <si>
    <t>Fatima</t>
  </si>
  <si>
    <t>Round Accent Table</t>
  </si>
  <si>
    <t>PP001286</t>
  </si>
  <si>
    <t>6/21/2019</t>
  </si>
  <si>
    <t>AMAZON,AMAZONDS,BBBDROP,CSNSTORES,JCPENNEY01,KIRKLANDDS,KOHLDSN,LAMPDS,MACY02F,OLLIIX,OVERSTOCK01,ROOMECOM,TGTDVS,ZOLA</t>
  </si>
  <si>
    <t>MT120-0024</t>
  </si>
  <si>
    <t>Harley</t>
  </si>
  <si>
    <t>PP001287</t>
  </si>
  <si>
    <t>AMAZONDS,CSNSTORES,HOUZZ,JCPENNEY01,KIRKLANDDS,KOHLDSN,LAMPDS,MACY02F,OLLIIX,OVERSTOCK01,ROOMECOM,TGTDVS,Zulily</t>
  </si>
  <si>
    <t>MT120-0026</t>
  </si>
  <si>
    <t>Irisa</t>
  </si>
  <si>
    <t>Reclaimed Oak/Iron</t>
  </si>
  <si>
    <t>PP001289</t>
  </si>
  <si>
    <t>7/12/2019</t>
  </si>
  <si>
    <t>AMAZON,AMAZONDS,CSNSTORES,DESINC,HOUZZ,KOHLDSN,LAMPDS,MACY02F,OLLIIX,OVERSTOCK01,ROOMECOM,TGTDVS,ZOLA</t>
  </si>
  <si>
    <t>MT120-0025</t>
  </si>
  <si>
    <t>Lia</t>
  </si>
  <si>
    <t>Oval Accent Table</t>
  </si>
  <si>
    <t>Antique Bronze</t>
  </si>
  <si>
    <t>PP001288</t>
  </si>
  <si>
    <t>6/19/2019</t>
  </si>
  <si>
    <t>AMAZONDS,BLK01,CSNSTORES,DESINC,HOUZZ,JCPENNEY01,LAMPDS,MACY02F,OLLIIX,OVERSTOCK01,ROOMECOM,TGTDVS,Zulily</t>
  </si>
  <si>
    <t>MT120-1200</t>
  </si>
  <si>
    <t>Coffee Table</t>
  </si>
  <si>
    <t>Oval Coffee Table with Shelf</t>
  </si>
  <si>
    <t>Reclaimed Greige</t>
  </si>
  <si>
    <t>Farm House|Cottage/Country|MT Bedford</t>
  </si>
  <si>
    <t>2/28/2024</t>
  </si>
  <si>
    <t>CSNSTORES,DESINC</t>
  </si>
  <si>
    <t>MT120-0129</t>
  </si>
  <si>
    <t>Belden</t>
  </si>
  <si>
    <t>Castered Coffee Table</t>
  </si>
  <si>
    <t>3/22/2021</t>
  </si>
  <si>
    <t>AMAZONDS,BBBDROP,CSNSTORES,HOUZZ,JCPENNEY01,KIRKLANDDS,KOHLDSN,LAMPDS,MACY02F,OLLIIX,OVERSTOCK01,TGTDVS,Zulily</t>
  </si>
  <si>
    <t>MT120-1202</t>
  </si>
  <si>
    <t>Round Coffee Table with Shelf</t>
  </si>
  <si>
    <t>Traditional|MT Lily Pond|Coastal</t>
  </si>
  <si>
    <t>3/21/2024</t>
  </si>
  <si>
    <t>MT120-1193</t>
  </si>
  <si>
    <t>Console Table</t>
  </si>
  <si>
    <t>Crestview</t>
  </si>
  <si>
    <t>Storage Console Table 36"W</t>
  </si>
  <si>
    <t>36"W x 14"D x 32"H</t>
  </si>
  <si>
    <t>12/29/2023</t>
  </si>
  <si>
    <t>MT120-0167</t>
  </si>
  <si>
    <t>Storage Console Table 31"W</t>
  </si>
  <si>
    <t>31"W x 14"D x 30"H</t>
  </si>
  <si>
    <t>10/12/2022</t>
  </si>
  <si>
    <t>5/28/2024</t>
  </si>
  <si>
    <t>AMAZONDS,CSNSTORES,DESINC,HOUZZ,JCPENNEY01,KIRKLANDDS,LAMPDS,MACY02F,OLLIIX,OVERSTOCK01,TGTDVS,Zulily</t>
  </si>
  <si>
    <t>MT120-1191</t>
  </si>
  <si>
    <t>Fluted 2-drawer Storage Console Table</t>
  </si>
  <si>
    <t>10/28/2023</t>
  </si>
  <si>
    <t>7/18/2024</t>
  </si>
  <si>
    <t>CSNSTORES,DESINC,HOUZZ,MACY02F,OLLIIX,OVERSTOCK01,ZOLA</t>
  </si>
  <si>
    <t>MT120-1201</t>
  </si>
  <si>
    <t>2 Door Storage Console Table</t>
  </si>
  <si>
    <t>Honey</t>
  </si>
  <si>
    <t>Coastal|Transitional|MT Lily Pond</t>
  </si>
  <si>
    <t>2/23/2024</t>
  </si>
  <si>
    <t>MT120-1189</t>
  </si>
  <si>
    <t>Occasional Table</t>
  </si>
  <si>
    <t>Caroline</t>
  </si>
  <si>
    <t>Round Coffee Table with Interchangeable Wood and Glass Top</t>
  </si>
  <si>
    <t>8/31/2022</t>
  </si>
  <si>
    <t>HOUZZ,KOHLDSN,LAMPDS,MACY02F,OLLIIX,OVERSTOCK01,TGTDVS,ZOLA</t>
  </si>
  <si>
    <t>MT120-1192</t>
  </si>
  <si>
    <t>Fluted 2-drawer Coffee Table</t>
  </si>
  <si>
    <t>CSNSTORES,HOUZZ,OLLIIX,OVERSTOCK01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</si>
  <si>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</si>
  <si>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</si>
  <si>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</si>
  <si>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</si>
  <si>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</si>
  <si>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MT101-0135</t>
  </si>
  <si>
    <t>OTTOMAN</t>
  </si>
  <si>
    <t>Ottoman</t>
  </si>
  <si>
    <t>Cedric</t>
  </si>
  <si>
    <t>Accent Ottoman</t>
  </si>
  <si>
    <t>2/1/2021</t>
  </si>
  <si>
    <t>AMAZONDS,CASTLEGATE,CSNSTORES,JCPENNEY01,KIRKLANDDS,KOHLDSN,MACY02F,OLLIIX,OVERSTOCK01</t>
  </si>
  <si>
    <t>MT101-0011</t>
  </si>
  <si>
    <t>Clara</t>
  </si>
  <si>
    <t>PP001277</t>
  </si>
  <si>
    <t>6/16/2024</t>
  </si>
  <si>
    <t>AMAZON,AMAZONDS,CSNSTORES,KOHLDSN,OLLIIX,OVERSTOCK01,ROOMECOM,ZOLA,Zulily</t>
  </si>
  <si>
    <t>MT101-0014</t>
  </si>
  <si>
    <t>Ellen</t>
  </si>
  <si>
    <t>Cocktail Ottoman</t>
  </si>
  <si>
    <t>PP001279</t>
  </si>
  <si>
    <t>BLK01,CASTLEGATE,CSNSTORES,KIRKLANDDS,KOHLDSN,MACY02F,OLLIIX,OVERSTOCK01,ROOMECOM,ZOLA,Zulily</t>
  </si>
  <si>
    <t>MT101-0013</t>
  </si>
  <si>
    <t>6/22/2019</t>
  </si>
  <si>
    <t>5/21/2024</t>
  </si>
  <si>
    <t>AMAZONDS,CASTLEGATE,CSNSTORES,DESINC,HOUZZ,JCPENNEY01,KIRKLANDDS,KOHLDSN,LAMPDS,MACY02F,OLLIIX,OVERSCONSIGN,OVERSTOCK01,ROOMECOM,TGTDVS,ZOLA,Zulily</t>
  </si>
  <si>
    <t>MT101-0146</t>
  </si>
  <si>
    <t>Terri</t>
  </si>
  <si>
    <t>Skirted Tufted 32" Round Ottoman</t>
  </si>
  <si>
    <t>1/19/2022</t>
  </si>
  <si>
    <t>AMAZONDS,ASHFURNDS,BLK01,CSNSTORES,HOUZZ,JCPENNEY01,KOHLDSN,OLLIIX,OVERSTOCK01,TGTDVS,Zulily</t>
  </si>
  <si>
    <t>MT150-0066</t>
  </si>
  <si>
    <t>LGT</t>
  </si>
  <si>
    <t>LGT-CHANDELIERS</t>
  </si>
  <si>
    <t>Chandeliers</t>
  </si>
  <si>
    <t>Amelia</t>
  </si>
  <si>
    <t>8-Light Traditional Metal Chandelier</t>
  </si>
  <si>
    <t>Glossy White</t>
  </si>
  <si>
    <t>11/18/2022</t>
  </si>
  <si>
    <t>AMAZONDS</t>
  </si>
  <si>
    <t>MT151-0067</t>
  </si>
  <si>
    <t>Camden</t>
  </si>
  <si>
    <t>4-Light Glass Bowl Shaped Chandelier</t>
  </si>
  <si>
    <t>Antique Brass</t>
  </si>
  <si>
    <t>AMAZONDS,CSNSTORES,JCPENNEY01,KOHLDSN,OLLIIX,OVERSTOCK01,ROOMECOM</t>
  </si>
  <si>
    <t>MT150-0080</t>
  </si>
  <si>
    <t>Elegenza</t>
  </si>
  <si>
    <t>6-light Chandelier with Fabric Drum Shades</t>
  </si>
  <si>
    <t>8/29/2024</t>
  </si>
  <si>
    <t>MT150-0079</t>
  </si>
  <si>
    <t>Chrome</t>
  </si>
  <si>
    <t>MT154-0070</t>
  </si>
  <si>
    <t>LGT-FLOOR LAMPS</t>
  </si>
  <si>
    <t>Floor Lamps</t>
  </si>
  <si>
    <t>Aelorian</t>
  </si>
  <si>
    <t>Floor Lamp 59"H</t>
  </si>
  <si>
    <t>6/26/2023</t>
  </si>
  <si>
    <t>5/27/2024</t>
  </si>
  <si>
    <t>AMAZON,AMAZONDS,CSNSTORES,HOUZZ,JCPENNEY01,KOHLDSN,MACY02,OLLIIX,OVERSTOCK01,ZOLA</t>
  </si>
  <si>
    <t>MT154-0065</t>
  </si>
  <si>
    <t>Charlton</t>
  </si>
  <si>
    <t>Metal Floor Lamp with Glass Cylinder Shade</t>
  </si>
  <si>
    <t>JCPENNEY01,KOHLDSN,OLLIIX</t>
  </si>
  <si>
    <t>MT154-0050</t>
  </si>
  <si>
    <t>Clyde</t>
  </si>
  <si>
    <t>Metal Tripod Floor Lamp 60"H</t>
  </si>
  <si>
    <t>8/4/2021</t>
  </si>
  <si>
    <t>CSNSTORES,JCPENNEY01,KOHLDSN,MACY02,OLLIIX,OVERSTOCK01,ROOMECOM,TGTDVS</t>
  </si>
  <si>
    <t>MT154-0036</t>
  </si>
  <si>
    <t>Hunts</t>
  </si>
  <si>
    <t>Metal Floor Lamp</t>
  </si>
  <si>
    <t>Gold/Black</t>
  </si>
  <si>
    <t>1/29/2020</t>
  </si>
  <si>
    <t>AMAZONDS,CSNSTORES,DESINC,HOUZZ,JCPENNEY01,KOHLDSN,MACY02,OLLIIX,OVERSTOCK01,ROOMECOM,TGTDVS,ZOLA,Zulily</t>
  </si>
  <si>
    <t>MT154-0071</t>
  </si>
  <si>
    <t>Nassau</t>
  </si>
  <si>
    <t>Metal Bamboo Floor Lamp 60"H</t>
  </si>
  <si>
    <t>Black/Natural</t>
  </si>
  <si>
    <t>8/9/2023</t>
  </si>
  <si>
    <t>AMAZON,CSNSTORES,JCPENNEY01,KOHLDSN,OLLIIX,OVERSTOCK01</t>
  </si>
  <si>
    <t>MT153-0078</t>
  </si>
  <si>
    <t>LGT-TABLE LAMPS</t>
  </si>
  <si>
    <t>Table Task Lamps</t>
  </si>
  <si>
    <t>Table Lamp 28"H</t>
  </si>
  <si>
    <t>MT153-0053</t>
  </si>
  <si>
    <t>Astoria</t>
  </si>
  <si>
    <t>Resin Buffet Table Lamp</t>
  </si>
  <si>
    <t>White</t>
  </si>
  <si>
    <t>12/8/2021</t>
  </si>
  <si>
    <t>CSNSTORES,JCPENNEY01,KIRKLANDDS,KOHLDSN,OLLIIX,OVERSTOCK01,TGTDVS</t>
  </si>
  <si>
    <t>MT153-0049</t>
  </si>
  <si>
    <t>Athena</t>
  </si>
  <si>
    <t>Geometric Ceramic Table Lamp</t>
  </si>
  <si>
    <t>AMAZON,AMAZONDS,CSNSTORES,HOUZZ,JCPENNEY01,KIRKLANDDS,KOHLDSN,MACY02,OLLIIX,OVERSTOCK01,TGTDVS</t>
  </si>
  <si>
    <t>MT153-0068</t>
  </si>
  <si>
    <t>Doyer</t>
  </si>
  <si>
    <t>Metal Table Lamp</t>
  </si>
  <si>
    <t>Gold/White</t>
  </si>
  <si>
    <t>CSNSTORES,JCPENNEY01,OLLIIX,OVERSTOCK01</t>
  </si>
  <si>
    <t>MT153-0051</t>
  </si>
  <si>
    <t>Glendale</t>
  </si>
  <si>
    <t>Ribbed Ceramic Table Lamp</t>
  </si>
  <si>
    <t>10/25/2021</t>
  </si>
  <si>
    <t>AMAZON,AMAZONDS,CSNSTORES,JCPENNEY01,KOHLDSN,MACY02,OLLIIX,OVERSTOCK01,ROOMECOM,TGTDVS</t>
  </si>
  <si>
    <t>MT153-0072</t>
  </si>
  <si>
    <t>Hawley</t>
  </si>
  <si>
    <t>Faux Leather Table Lamp</t>
  </si>
  <si>
    <t>Gold/Brown</t>
  </si>
  <si>
    <t>11/15/2023</t>
  </si>
  <si>
    <t>AMAZON,CSNSTORES,JCPENNEY01,OVERSTOCK01</t>
  </si>
  <si>
    <t>MT153-0015</t>
  </si>
  <si>
    <t>Jemma</t>
  </si>
  <si>
    <t>Ceramic Table Lamp</t>
  </si>
  <si>
    <t>AMAZON,AMAZONDS,CSNSTORES,JCPENNEY01,KOHLDSN,MACY02,OLLIIX,OVERSTOCK01,TGTDVS</t>
  </si>
  <si>
    <t>MT153-0069</t>
  </si>
  <si>
    <t>Landsdown</t>
  </si>
  <si>
    <t>Black Faceted Table Lamp 24.25"H</t>
  </si>
  <si>
    <t>AMAZON,AMAZONDS,CSNSTORES,JCPENNEY01,KOHLDSN,MACY02,OLLIIX,OVERSTOCK01</t>
  </si>
  <si>
    <t>MT153-0077</t>
  </si>
  <si>
    <t>Mystique</t>
  </si>
  <si>
    <t>Blue Ceramic Ginger Jar Table Lamp</t>
  </si>
  <si>
    <t>3/30/2024</t>
  </si>
  <si>
    <t>MT153-0073</t>
  </si>
  <si>
    <t>Provencal</t>
  </si>
  <si>
    <t>29"H Resin Table Lamp Set of 2</t>
  </si>
  <si>
    <t>Reclaimed Grey</t>
  </si>
  <si>
    <t>12/9/2023</t>
  </si>
  <si>
    <t>KOHLDSN,OLLIIX</t>
  </si>
  <si>
    <t>MS63PC5359M</t>
  </si>
  <si>
    <t>PETB</t>
  </si>
  <si>
    <t>PET BEDS</t>
  </si>
  <si>
    <t>Pet Beds</t>
  </si>
  <si>
    <t>Zues</t>
  </si>
  <si>
    <t>Pet Couch</t>
  </si>
  <si>
    <t>20x25+5.5"</t>
  </si>
  <si>
    <t>2/26/2020</t>
  </si>
  <si>
    <t>AMAZONDS,BLK01,CSNSTORES,KOHLDSN,OLLIIX</t>
  </si>
  <si>
    <t>MS63PC5359</t>
  </si>
  <si>
    <t>28x36+9"</t>
  </si>
  <si>
    <t>1/3/2020</t>
  </si>
  <si>
    <t>AMAZON,AMAZONDS,BLK01,CSNSTORES,KOHLDSN,OLLIIX</t>
  </si>
  <si>
    <t>MS63PC5358M</t>
  </si>
  <si>
    <t>3/2/2020</t>
  </si>
  <si>
    <t>AMAZON,AMAZONDS,BBBDROP,BLK01,CSNSTORES,KOHLDSN,OLLIIX</t>
  </si>
  <si>
    <t>MS63PC5357M</t>
  </si>
  <si>
    <t>2/28/2020</t>
  </si>
  <si>
    <t>MS63BC5353M</t>
  </si>
  <si>
    <t>Charlie</t>
  </si>
  <si>
    <t>Riley</t>
  </si>
  <si>
    <t>Roxy</t>
  </si>
  <si>
    <t>4-Sided Bolster With Ortho Base and Removable Cover</t>
  </si>
  <si>
    <t>18x22+7"</t>
  </si>
  <si>
    <t>AMAZONDS,BLK01,CSNSTORES,KOHLDSN,MACY02,OLLIIX</t>
  </si>
  <si>
    <t>MS63BC5353L</t>
  </si>
  <si>
    <t>23x28+9"</t>
  </si>
  <si>
    <t>AMAZON,AMAZONDS,BLK01,CSNSTORES,KOHLDSN,MACY02,OLLIIX</t>
  </si>
  <si>
    <t>MS63BC5352</t>
  </si>
  <si>
    <t>21x25+8"</t>
  </si>
  <si>
    <t>2/27/2020</t>
  </si>
  <si>
    <t>MS63BC5352L</t>
  </si>
  <si>
    <t>1/2/2020</t>
  </si>
  <si>
    <t>AMAZON,AMAZONDS,BBBDROP,BLK01,CSNSTORES,KOHLDSN,MACY02,OLLIIX</t>
  </si>
  <si>
    <t>MS63BC5351L</t>
  </si>
  <si>
    <t>AMAZON,AMAZONDS,BLK01,CSNSTORES,DESINC,KOHLDSN,MACY02,OLLIIX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</si>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</sst>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70.13</v>
      </c>
      <c r="M6" s="3">
        <v>73.64</v>
      </c>
      <c r="N6" s="3">
        <v>144.49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53</v>
      </c>
      <c r="AA6" s="4">
        <f>=ROUNDDOWN(13.25,0)</f>
      </c>
      <c r="AB6" s="5">
        <v>4</v>
      </c>
      <c r="AC6" s="2" t="s">
        <v>104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>
        <v>179</v>
      </c>
      <c r="BK6" s="8">
        <v>14309.01</v>
      </c>
      <c r="BL6" s="2" t="s">
        <v>105</v>
      </c>
      <c r="BM6" s="7"/>
      <c r="BN6" s="7"/>
      <c r="BO6" s="4"/>
      <c r="BP6" s="8"/>
      <c r="BQ6" s="4"/>
      <c r="BR6" s="8"/>
      <c r="BS6" s="7"/>
      <c r="BT6" s="7"/>
      <c r="BU6" s="2" t="s">
        <v>106</v>
      </c>
      <c r="BV6" s="2" t="s">
        <v>95</v>
      </c>
      <c r="BW6" s="2" t="s">
        <v>98</v>
      </c>
      <c r="BX6" s="2" t="s">
        <v>98</v>
      </c>
      <c r="BY6" s="2" t="s">
        <v>107</v>
      </c>
      <c r="BZ6" s="2" t="s">
        <v>108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93</v>
      </c>
      <c r="K7" s="2" t="s">
        <v>112</v>
      </c>
      <c r="L7" s="3">
        <v>40.47</v>
      </c>
      <c r="M7" s="3">
        <v>42.49</v>
      </c>
      <c r="N7" s="3">
        <v>84.99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114</v>
      </c>
      <c r="V7" s="2" t="s">
        <v>115</v>
      </c>
      <c r="W7" s="2" t="s">
        <v>116</v>
      </c>
      <c r="X7" s="2" t="s">
        <v>117</v>
      </c>
      <c r="Y7" s="2" t="s">
        <v>118</v>
      </c>
      <c r="Z7" s="4">
        <v>62</v>
      </c>
      <c r="AA7" s="4">
        <f>=ROUNDDOWN(31,0)</f>
      </c>
      <c r="AB7" s="5">
        <v>2</v>
      </c>
      <c r="AC7" s="2" t="s">
        <v>98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>
        <v>33</v>
      </c>
      <c r="BK7" s="8">
        <v>1566.8</v>
      </c>
      <c r="BL7" s="2" t="s">
        <v>119</v>
      </c>
      <c r="BM7" s="7"/>
      <c r="BN7" s="7"/>
      <c r="BO7" s="4"/>
      <c r="BP7" s="8"/>
      <c r="BQ7" s="4"/>
      <c r="BR7" s="8"/>
      <c r="BS7" s="7"/>
      <c r="BT7" s="7"/>
      <c r="BU7" s="2" t="s">
        <v>106</v>
      </c>
      <c r="BV7" s="2" t="s">
        <v>95</v>
      </c>
      <c r="BW7" s="2" t="s">
        <v>98</v>
      </c>
      <c r="BX7" s="2" t="s">
        <v>98</v>
      </c>
      <c r="BY7" s="2" t="s">
        <v>107</v>
      </c>
      <c r="BZ7" s="2" t="s">
        <v>108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93</v>
      </c>
      <c r="K8" s="2" t="s">
        <v>124</v>
      </c>
      <c r="L8" s="3">
        <v>38.46</v>
      </c>
      <c r="M8" s="3">
        <v>40.38</v>
      </c>
      <c r="N8" s="3">
        <v>84.99</v>
      </c>
      <c r="O8" s="2" t="s">
        <v>95</v>
      </c>
      <c r="P8" s="2" t="s">
        <v>125</v>
      </c>
      <c r="Q8" s="2" t="s">
        <v>97</v>
      </c>
      <c r="R8" s="2" t="s">
        <v>98</v>
      </c>
      <c r="S8" s="2" t="s">
        <v>126</v>
      </c>
      <c r="T8" s="2" t="s">
        <v>98</v>
      </c>
      <c r="U8" s="2" t="s">
        <v>114</v>
      </c>
      <c r="V8" s="2" t="s">
        <v>127</v>
      </c>
      <c r="W8" s="2" t="s">
        <v>101</v>
      </c>
      <c r="X8" s="2" t="s">
        <v>102</v>
      </c>
      <c r="Y8" s="2" t="s">
        <v>128</v>
      </c>
      <c r="Z8" s="4">
        <v>115</v>
      </c>
      <c r="AA8" s="4">
        <f>=ROUNDDOWN(6.05263157894737,0)</f>
      </c>
      <c r="AB8" s="5">
        <v>19</v>
      </c>
      <c r="AC8" s="2" t="s">
        <v>129</v>
      </c>
      <c r="AD8" s="4">
        <v>170</v>
      </c>
      <c r="AE8" s="4">
        <v>330</v>
      </c>
      <c r="AF8" s="6">
        <v>65</v>
      </c>
      <c r="AG8" s="6"/>
      <c r="AH8" s="7">
        <v>0.813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>
        <v>793</v>
      </c>
      <c r="BK8" s="8">
        <v>38223.39</v>
      </c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98</v>
      </c>
      <c r="BX8" s="2" t="s">
        <v>98</v>
      </c>
      <c r="BY8" s="2" t="s">
        <v>107</v>
      </c>
      <c r="BZ8" s="2" t="s">
        <v>108</v>
      </c>
    </row>
    <row r="9">
      <c r="A9" s="2" t="s">
        <v>131</v>
      </c>
      <c r="B9" s="2" t="s">
        <v>87</v>
      </c>
      <c r="C9" s="2" t="s">
        <v>88</v>
      </c>
      <c r="D9" s="2" t="s">
        <v>89</v>
      </c>
      <c r="E9" s="2" t="s">
        <v>121</v>
      </c>
      <c r="F9" s="2" t="s">
        <v>132</v>
      </c>
      <c r="G9" s="2" t="s">
        <v>132</v>
      </c>
      <c r="H9" s="2" t="s">
        <v>132</v>
      </c>
      <c r="I9" s="2" t="s">
        <v>133</v>
      </c>
      <c r="J9" s="2" t="s">
        <v>93</v>
      </c>
      <c r="K9" s="2" t="s">
        <v>124</v>
      </c>
      <c r="L9" s="3">
        <v>40.8</v>
      </c>
      <c r="M9" s="3">
        <v>42.84</v>
      </c>
      <c r="N9" s="3">
        <v>84.99</v>
      </c>
      <c r="O9" s="2" t="s">
        <v>95</v>
      </c>
      <c r="P9" s="2" t="s">
        <v>134</v>
      </c>
      <c r="Q9" s="2" t="s">
        <v>97</v>
      </c>
      <c r="R9" s="2" t="s">
        <v>98</v>
      </c>
      <c r="S9" s="2" t="s">
        <v>135</v>
      </c>
      <c r="T9" s="2" t="s">
        <v>98</v>
      </c>
      <c r="U9" s="2" t="s">
        <v>114</v>
      </c>
      <c r="V9" s="2" t="s">
        <v>136</v>
      </c>
      <c r="W9" s="2" t="s">
        <v>101</v>
      </c>
      <c r="X9" s="2" t="s">
        <v>102</v>
      </c>
      <c r="Y9" s="2" t="s">
        <v>128</v>
      </c>
      <c r="Z9" s="4">
        <v>58</v>
      </c>
      <c r="AA9" s="4">
        <f>=ROUNDDOWN(11.6,0)</f>
      </c>
      <c r="AB9" s="5">
        <v>5</v>
      </c>
      <c r="AC9" s="2" t="s">
        <v>137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182</v>
      </c>
      <c r="BK9" s="8">
        <v>8606.84</v>
      </c>
      <c r="BL9" s="2" t="s">
        <v>138</v>
      </c>
      <c r="BM9" s="7"/>
      <c r="BN9" s="7"/>
      <c r="BO9" s="4"/>
      <c r="BP9" s="8"/>
      <c r="BQ9" s="4"/>
      <c r="BR9" s="8"/>
      <c r="BS9" s="7"/>
      <c r="BT9" s="7"/>
      <c r="BU9" s="2" t="s">
        <v>139</v>
      </c>
      <c r="BV9" s="2" t="s">
        <v>95</v>
      </c>
      <c r="BW9" s="2" t="s">
        <v>98</v>
      </c>
      <c r="BX9" s="2" t="s">
        <v>98</v>
      </c>
      <c r="BY9" s="2" t="s">
        <v>107</v>
      </c>
      <c r="BZ9" s="2" t="s">
        <v>108</v>
      </c>
    </row>
    <row r="10">
      <c r="A10" s="2" t="s">
        <v>140</v>
      </c>
      <c r="B10" s="2" t="s">
        <v>87</v>
      </c>
      <c r="C10" s="2" t="s">
        <v>88</v>
      </c>
      <c r="D10" s="2" t="s">
        <v>89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93</v>
      </c>
      <c r="K10" s="2" t="s">
        <v>144</v>
      </c>
      <c r="L10" s="3">
        <v>37.19</v>
      </c>
      <c r="M10" s="3">
        <v>39.05</v>
      </c>
      <c r="N10" s="3">
        <v>76.49</v>
      </c>
      <c r="O10" s="2" t="s">
        <v>95</v>
      </c>
      <c r="P10" s="2" t="s">
        <v>145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114</v>
      </c>
      <c r="V10" s="2" t="s">
        <v>146</v>
      </c>
      <c r="W10" s="2" t="s">
        <v>147</v>
      </c>
      <c r="X10" s="2" t="s">
        <v>102</v>
      </c>
      <c r="Y10" s="2" t="s">
        <v>148</v>
      </c>
      <c r="Z10" s="4">
        <v>224</v>
      </c>
      <c r="AA10" s="4">
        <f>=ROUNDDOWN(11.2,0)</f>
      </c>
      <c r="AB10" s="5">
        <v>20</v>
      </c>
      <c r="AC10" s="2" t="s">
        <v>129</v>
      </c>
      <c r="AD10" s="4">
        <v>200</v>
      </c>
      <c r="AE10" s="4">
        <v>400</v>
      </c>
      <c r="AF10" s="6">
        <v>65</v>
      </c>
      <c r="AG10" s="6"/>
      <c r="AH10" s="7">
        <v>0.9925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1161</v>
      </c>
      <c r="BK10" s="8">
        <v>53759.73</v>
      </c>
      <c r="BL10" s="2" t="s">
        <v>149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98</v>
      </c>
      <c r="BX10" s="2" t="s">
        <v>98</v>
      </c>
      <c r="BY10" s="2" t="s">
        <v>107</v>
      </c>
      <c r="BZ10" s="2" t="s">
        <v>108</v>
      </c>
    </row>
    <row r="11">
      <c r="A11" s="2" t="s">
        <v>150</v>
      </c>
      <c r="B11" s="2" t="s">
        <v>87</v>
      </c>
      <c r="C11" s="2" t="s">
        <v>88</v>
      </c>
      <c r="D11" s="2" t="s">
        <v>89</v>
      </c>
      <c r="E11" s="2" t="s">
        <v>141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93</v>
      </c>
      <c r="K11" s="2" t="s">
        <v>124</v>
      </c>
      <c r="L11" s="3">
        <v>32</v>
      </c>
      <c r="M11" s="3">
        <v>33.6</v>
      </c>
      <c r="N11" s="3">
        <v>69.99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114</v>
      </c>
      <c r="V11" s="2" t="s">
        <v>127</v>
      </c>
      <c r="W11" s="2" t="s">
        <v>116</v>
      </c>
      <c r="X11" s="2" t="s">
        <v>101</v>
      </c>
      <c r="Y11" s="2" t="s">
        <v>153</v>
      </c>
      <c r="Z11" s="4">
        <v>100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98</v>
      </c>
      <c r="BX11" s="2" t="s">
        <v>98</v>
      </c>
      <c r="BY11" s="2" t="s">
        <v>107</v>
      </c>
      <c r="BZ11" s="2" t="s">
        <v>98</v>
      </c>
    </row>
    <row r="12">
      <c r="A12" s="2" t="s">
        <v>154</v>
      </c>
      <c r="B12" s="2" t="s">
        <v>87</v>
      </c>
      <c r="C12" s="2" t="s">
        <v>88</v>
      </c>
      <c r="D12" s="2" t="s">
        <v>89</v>
      </c>
      <c r="E12" s="2" t="s">
        <v>141</v>
      </c>
      <c r="F12" s="2" t="s">
        <v>151</v>
      </c>
      <c r="G12" s="2" t="s">
        <v>151</v>
      </c>
      <c r="H12" s="2" t="s">
        <v>151</v>
      </c>
      <c r="I12" s="2" t="s">
        <v>155</v>
      </c>
      <c r="J12" s="2" t="s">
        <v>93</v>
      </c>
      <c r="K12" s="2" t="s">
        <v>112</v>
      </c>
      <c r="L12" s="3">
        <v>32</v>
      </c>
      <c r="M12" s="3">
        <v>33.6</v>
      </c>
      <c r="N12" s="3">
        <v>69.99</v>
      </c>
      <c r="O12" s="2" t="s">
        <v>95</v>
      </c>
      <c r="P12" s="2" t="s">
        <v>113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114</v>
      </c>
      <c r="V12" s="2" t="s">
        <v>127</v>
      </c>
      <c r="W12" s="2" t="s">
        <v>116</v>
      </c>
      <c r="X12" s="2" t="s">
        <v>101</v>
      </c>
      <c r="Y12" s="2" t="s">
        <v>153</v>
      </c>
      <c r="Z12" s="4">
        <v>98</v>
      </c>
      <c r="AA12" s="4">
        <f>=ROUNDDOWN(196,0)</f>
      </c>
      <c r="AB12" s="5">
        <v>0.5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>
        <v>1</v>
      </c>
      <c r="BK12" s="8">
        <v>33.6</v>
      </c>
      <c r="BL12" s="2" t="s">
        <v>156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95</v>
      </c>
      <c r="BW12" s="2" t="s">
        <v>98</v>
      </c>
      <c r="BX12" s="2" t="s">
        <v>98</v>
      </c>
      <c r="BY12" s="2" t="s">
        <v>107</v>
      </c>
      <c r="BZ12" s="2" t="s">
        <v>98</v>
      </c>
    </row>
    <row r="13">
      <c r="A13" s="2" t="s">
        <v>157</v>
      </c>
      <c r="B13" s="2" t="s">
        <v>87</v>
      </c>
      <c r="C13" s="2" t="s">
        <v>88</v>
      </c>
      <c r="D13" s="2" t="s">
        <v>158</v>
      </c>
      <c r="E13" s="2" t="s">
        <v>121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93</v>
      </c>
      <c r="K13" s="2" t="s">
        <v>161</v>
      </c>
      <c r="L13" s="3">
        <v>15.92</v>
      </c>
      <c r="M13" s="3">
        <v>16.72</v>
      </c>
      <c r="N13" s="3">
        <v>38.24</v>
      </c>
      <c r="O13" s="2" t="s">
        <v>95</v>
      </c>
      <c r="P13" s="2" t="s">
        <v>162</v>
      </c>
      <c r="Q13" s="2" t="s">
        <v>97</v>
      </c>
      <c r="R13" s="2" t="s">
        <v>98</v>
      </c>
      <c r="S13" s="2" t="s">
        <v>163</v>
      </c>
      <c r="T13" s="2" t="s">
        <v>98</v>
      </c>
      <c r="U13" s="2" t="s">
        <v>114</v>
      </c>
      <c r="V13" s="2" t="s">
        <v>164</v>
      </c>
      <c r="W13" s="2" t="s">
        <v>165</v>
      </c>
      <c r="X13" s="2" t="s">
        <v>166</v>
      </c>
      <c r="Y13" s="2" t="s">
        <v>167</v>
      </c>
      <c r="Z13" s="4">
        <v>86</v>
      </c>
      <c r="AA13" s="4">
        <f>=ROUNDDOWN(11.025641025641,0)</f>
      </c>
      <c r="AB13" s="5">
        <v>7.8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186</v>
      </c>
      <c r="BK13" s="8">
        <v>4072.51</v>
      </c>
      <c r="BL13" s="2" t="s">
        <v>168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95</v>
      </c>
      <c r="BW13" s="2" t="s">
        <v>98</v>
      </c>
      <c r="BX13" s="2" t="s">
        <v>98</v>
      </c>
      <c r="BY13" s="2" t="s">
        <v>107</v>
      </c>
      <c r="BZ13" s="2" t="s">
        <v>108</v>
      </c>
    </row>
    <row r="14">
      <c r="A14" s="2" t="s">
        <v>169</v>
      </c>
      <c r="B14" s="2" t="s">
        <v>87</v>
      </c>
      <c r="C14" s="2" t="s">
        <v>88</v>
      </c>
      <c r="D14" s="2" t="s">
        <v>158</v>
      </c>
      <c r="E14" s="2" t="s">
        <v>121</v>
      </c>
      <c r="F14" s="2" t="s">
        <v>170</v>
      </c>
      <c r="G14" s="2" t="s">
        <v>170</v>
      </c>
      <c r="H14" s="2" t="s">
        <v>170</v>
      </c>
      <c r="I14" s="2" t="s">
        <v>171</v>
      </c>
      <c r="J14" s="2" t="s">
        <v>93</v>
      </c>
      <c r="K14" s="2" t="s">
        <v>161</v>
      </c>
      <c r="L14" s="3">
        <v>79.42</v>
      </c>
      <c r="M14" s="3">
        <v>83.39</v>
      </c>
      <c r="N14" s="3">
        <v>157.24</v>
      </c>
      <c r="O14" s="2" t="s">
        <v>95</v>
      </c>
      <c r="P14" s="2" t="s">
        <v>125</v>
      </c>
      <c r="Q14" s="2" t="s">
        <v>97</v>
      </c>
      <c r="R14" s="2" t="s">
        <v>98</v>
      </c>
      <c r="S14" s="2" t="s">
        <v>172</v>
      </c>
      <c r="T14" s="2" t="s">
        <v>98</v>
      </c>
      <c r="U14" s="2" t="s">
        <v>173</v>
      </c>
      <c r="V14" s="2" t="s">
        <v>127</v>
      </c>
      <c r="W14" s="2" t="s">
        <v>101</v>
      </c>
      <c r="X14" s="2" t="s">
        <v>102</v>
      </c>
      <c r="Y14" s="2" t="s">
        <v>174</v>
      </c>
      <c r="Z14" s="4">
        <v>106</v>
      </c>
      <c r="AA14" s="4">
        <f>=ROUNDDOWN(11.7777777777778,0)</f>
      </c>
      <c r="AB14" s="5">
        <v>9</v>
      </c>
      <c r="AC14" s="2" t="s">
        <v>175</v>
      </c>
      <c r="AD14" s="4">
        <v>80</v>
      </c>
      <c r="AE14" s="4">
        <v>80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399</v>
      </c>
      <c r="BK14" s="8">
        <v>36958.14</v>
      </c>
      <c r="BL14" s="2" t="s">
        <v>176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95</v>
      </c>
      <c r="BW14" s="2" t="s">
        <v>98</v>
      </c>
      <c r="BX14" s="2" t="s">
        <v>98</v>
      </c>
      <c r="BY14" s="2" t="s">
        <v>107</v>
      </c>
      <c r="BZ14" s="2" t="s">
        <v>108</v>
      </c>
    </row>
    <row r="15">
      <c r="A15" s="2" t="s">
        <v>177</v>
      </c>
      <c r="B15" s="2" t="s">
        <v>87</v>
      </c>
      <c r="C15" s="2" t="s">
        <v>88</v>
      </c>
      <c r="D15" s="2" t="s">
        <v>158</v>
      </c>
      <c r="E15" s="2" t="s">
        <v>121</v>
      </c>
      <c r="F15" s="2" t="s">
        <v>178</v>
      </c>
      <c r="G15" s="2" t="s">
        <v>178</v>
      </c>
      <c r="H15" s="2" t="s">
        <v>178</v>
      </c>
      <c r="I15" s="2" t="s">
        <v>160</v>
      </c>
      <c r="J15" s="2" t="s">
        <v>93</v>
      </c>
      <c r="K15" s="2" t="s">
        <v>161</v>
      </c>
      <c r="L15" s="3">
        <v>27.4</v>
      </c>
      <c r="M15" s="3">
        <v>28.77</v>
      </c>
      <c r="N15" s="3">
        <v>59.49</v>
      </c>
      <c r="O15" s="2" t="s">
        <v>95</v>
      </c>
      <c r="P15" s="2" t="s">
        <v>162</v>
      </c>
      <c r="Q15" s="2" t="s">
        <v>97</v>
      </c>
      <c r="R15" s="2" t="s">
        <v>98</v>
      </c>
      <c r="S15" s="2" t="s">
        <v>179</v>
      </c>
      <c r="T15" s="2" t="s">
        <v>98</v>
      </c>
      <c r="U15" s="2" t="s">
        <v>114</v>
      </c>
      <c r="V15" s="2" t="s">
        <v>164</v>
      </c>
      <c r="W15" s="2" t="s">
        <v>165</v>
      </c>
      <c r="X15" s="2" t="s">
        <v>166</v>
      </c>
      <c r="Y15" s="2" t="s">
        <v>167</v>
      </c>
      <c r="Z15" s="4">
        <v>62</v>
      </c>
      <c r="AA15" s="4">
        <f>=ROUNDDOWN(24.8,0)</f>
      </c>
      <c r="AB15" s="5">
        <v>2.5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123</v>
      </c>
      <c r="BK15" s="8">
        <v>4514.3</v>
      </c>
      <c r="BL15" s="2" t="s">
        <v>180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95</v>
      </c>
      <c r="BW15" s="2" t="s">
        <v>98</v>
      </c>
      <c r="BX15" s="2" t="s">
        <v>98</v>
      </c>
      <c r="BY15" s="2" t="s">
        <v>107</v>
      </c>
      <c r="BZ15" s="2" t="s">
        <v>108</v>
      </c>
    </row>
    <row r="16">
      <c r="A16" s="2" t="s">
        <v>181</v>
      </c>
      <c r="B16" s="2" t="s">
        <v>87</v>
      </c>
      <c r="C16" s="2" t="s">
        <v>88</v>
      </c>
      <c r="D16" s="2" t="s">
        <v>158</v>
      </c>
      <c r="E16" s="2" t="s">
        <v>121</v>
      </c>
      <c r="F16" s="2" t="s">
        <v>182</v>
      </c>
      <c r="G16" s="2" t="s">
        <v>182</v>
      </c>
      <c r="H16" s="2" t="s">
        <v>182</v>
      </c>
      <c r="I16" s="2" t="s">
        <v>183</v>
      </c>
      <c r="J16" s="2" t="s">
        <v>93</v>
      </c>
      <c r="K16" s="2" t="s">
        <v>161</v>
      </c>
      <c r="L16" s="3">
        <v>29.92</v>
      </c>
      <c r="M16" s="3">
        <v>31.42</v>
      </c>
      <c r="N16" s="3">
        <v>63.74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184</v>
      </c>
      <c r="V16" s="2" t="s">
        <v>115</v>
      </c>
      <c r="W16" s="2" t="s">
        <v>147</v>
      </c>
      <c r="X16" s="2" t="s">
        <v>166</v>
      </c>
      <c r="Y16" s="2" t="s">
        <v>185</v>
      </c>
      <c r="Z16" s="4">
        <v>57</v>
      </c>
      <c r="AA16" s="4">
        <f>=ROUNDDOWN(9.5,0)</f>
      </c>
      <c r="AB16" s="5">
        <v>6</v>
      </c>
      <c r="AC16" s="2" t="s">
        <v>104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313</v>
      </c>
      <c r="BK16" s="8">
        <v>11292.39</v>
      </c>
      <c r="BL16" s="2" t="s">
        <v>186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95</v>
      </c>
      <c r="BW16" s="2" t="s">
        <v>98</v>
      </c>
      <c r="BX16" s="2" t="s">
        <v>98</v>
      </c>
      <c r="BY16" s="2" t="s">
        <v>107</v>
      </c>
      <c r="BZ16" s="2" t="s">
        <v>108</v>
      </c>
    </row>
    <row r="17">
      <c r="A17" s="2" t="s">
        <v>187</v>
      </c>
      <c r="B17" s="2" t="s">
        <v>87</v>
      </c>
      <c r="C17" s="2" t="s">
        <v>88</v>
      </c>
      <c r="D17" s="2" t="s">
        <v>158</v>
      </c>
      <c r="E17" s="2" t="s">
        <v>121</v>
      </c>
      <c r="F17" s="2" t="s">
        <v>188</v>
      </c>
      <c r="G17" s="2" t="s">
        <v>188</v>
      </c>
      <c r="H17" s="2" t="s">
        <v>188</v>
      </c>
      <c r="I17" s="2" t="s">
        <v>189</v>
      </c>
      <c r="J17" s="2" t="s">
        <v>93</v>
      </c>
      <c r="K17" s="2" t="s">
        <v>190</v>
      </c>
      <c r="L17" s="3">
        <v>63.6</v>
      </c>
      <c r="M17" s="3">
        <v>66.78</v>
      </c>
      <c r="N17" s="3">
        <v>124.94</v>
      </c>
      <c r="O17" s="2" t="s">
        <v>95</v>
      </c>
      <c r="P17" s="2" t="s">
        <v>145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191</v>
      </c>
      <c r="V17" s="2" t="s">
        <v>115</v>
      </c>
      <c r="W17" s="2" t="s">
        <v>147</v>
      </c>
      <c r="X17" s="2" t="s">
        <v>166</v>
      </c>
      <c r="Y17" s="2" t="s">
        <v>192</v>
      </c>
      <c r="Z17" s="4">
        <v>252</v>
      </c>
      <c r="AA17" s="4">
        <f>=ROUNDDOWN(13.2631578947368,0)</f>
      </c>
      <c r="AB17" s="5">
        <v>19</v>
      </c>
      <c r="AC17" s="2" t="s">
        <v>193</v>
      </c>
      <c r="AD17" s="4">
        <v>150</v>
      </c>
      <c r="AE17" s="4">
        <v>460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886</v>
      </c>
      <c r="BK17" s="8">
        <v>68611.45</v>
      </c>
      <c r="BL17" s="2" t="s">
        <v>194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95</v>
      </c>
      <c r="BW17" s="2" t="s">
        <v>98</v>
      </c>
      <c r="BX17" s="2" t="s">
        <v>98</v>
      </c>
      <c r="BY17" s="2" t="s">
        <v>107</v>
      </c>
      <c r="BZ17" s="2" t="s">
        <v>108</v>
      </c>
    </row>
    <row r="18">
      <c r="A18" s="2" t="s">
        <v>195</v>
      </c>
      <c r="B18" s="2" t="s">
        <v>87</v>
      </c>
      <c r="C18" s="2" t="s">
        <v>88</v>
      </c>
      <c r="D18" s="2" t="s">
        <v>158</v>
      </c>
      <c r="E18" s="2" t="s">
        <v>121</v>
      </c>
      <c r="F18" s="2" t="s">
        <v>196</v>
      </c>
      <c r="G18" s="2" t="s">
        <v>196</v>
      </c>
      <c r="H18" s="2" t="s">
        <v>196</v>
      </c>
      <c r="I18" s="2" t="s">
        <v>160</v>
      </c>
      <c r="J18" s="2" t="s">
        <v>93</v>
      </c>
      <c r="K18" s="2" t="s">
        <v>161</v>
      </c>
      <c r="L18" s="3">
        <v>26.03</v>
      </c>
      <c r="M18" s="3">
        <v>27.33</v>
      </c>
      <c r="N18" s="3">
        <v>59.49</v>
      </c>
      <c r="O18" s="2" t="s">
        <v>95</v>
      </c>
      <c r="P18" s="2" t="s">
        <v>125</v>
      </c>
      <c r="Q18" s="2" t="s">
        <v>97</v>
      </c>
      <c r="R18" s="2" t="s">
        <v>98</v>
      </c>
      <c r="S18" s="2" t="s">
        <v>197</v>
      </c>
      <c r="T18" s="2" t="s">
        <v>98</v>
      </c>
      <c r="U18" s="2" t="s">
        <v>114</v>
      </c>
      <c r="V18" s="2" t="s">
        <v>164</v>
      </c>
      <c r="W18" s="2" t="s">
        <v>165</v>
      </c>
      <c r="X18" s="2" t="s">
        <v>166</v>
      </c>
      <c r="Y18" s="2" t="s">
        <v>167</v>
      </c>
      <c r="Z18" s="4">
        <v>274</v>
      </c>
      <c r="AA18" s="4">
        <f>=ROUNDDOWN(19.5714285714286,0)</f>
      </c>
      <c r="AB18" s="5">
        <v>14</v>
      </c>
      <c r="AC18" s="2" t="s">
        <v>98</v>
      </c>
      <c r="AD18" s="4"/>
      <c r="AE18" s="4"/>
      <c r="AF18" s="6">
        <v>63</v>
      </c>
      <c r="AG18" s="6"/>
      <c r="AH18" s="7">
        <v>0.9401</v>
      </c>
      <c r="AI18" s="4"/>
      <c r="AJ18" s="4">
        <f>=ROUNDDOWN({0},0)</f>
      </c>
      <c r="AK18" s="5">
        <v>0.2</v>
      </c>
      <c r="AL18" s="2" t="s">
        <v>98</v>
      </c>
      <c r="AM18" s="4"/>
      <c r="AN18" s="4"/>
      <c r="AO18" s="7">
        <v>0.0773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827</v>
      </c>
      <c r="BK18" s="8">
        <v>28535.46</v>
      </c>
      <c r="BL18" s="2" t="s">
        <v>198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95</v>
      </c>
      <c r="BW18" s="2" t="s">
        <v>98</v>
      </c>
      <c r="BX18" s="2" t="s">
        <v>98</v>
      </c>
      <c r="BY18" s="2" t="s">
        <v>107</v>
      </c>
      <c r="BZ18" s="2" t="s">
        <v>108</v>
      </c>
    </row>
    <row r="19">
      <c r="A19" s="2" t="s">
        <v>199</v>
      </c>
      <c r="B19" s="2" t="s">
        <v>87</v>
      </c>
      <c r="C19" s="2" t="s">
        <v>88</v>
      </c>
      <c r="D19" s="2" t="s">
        <v>158</v>
      </c>
      <c r="E19" s="2" t="s">
        <v>121</v>
      </c>
      <c r="F19" s="2" t="s">
        <v>200</v>
      </c>
      <c r="G19" s="2" t="s">
        <v>200</v>
      </c>
      <c r="H19" s="2" t="s">
        <v>200</v>
      </c>
      <c r="I19" s="2" t="s">
        <v>201</v>
      </c>
      <c r="J19" s="2" t="s">
        <v>93</v>
      </c>
      <c r="K19" s="2" t="s">
        <v>161</v>
      </c>
      <c r="L19" s="3">
        <v>87.35</v>
      </c>
      <c r="M19" s="3">
        <v>91.72</v>
      </c>
      <c r="N19" s="3">
        <v>161.49</v>
      </c>
      <c r="O19" s="2" t="s">
        <v>95</v>
      </c>
      <c r="P19" s="2" t="s">
        <v>125</v>
      </c>
      <c r="Q19" s="2" t="s">
        <v>97</v>
      </c>
      <c r="R19" s="2" t="s">
        <v>98</v>
      </c>
      <c r="S19" s="2" t="s">
        <v>202</v>
      </c>
      <c r="T19" s="2" t="s">
        <v>98</v>
      </c>
      <c r="U19" s="2" t="s">
        <v>173</v>
      </c>
      <c r="V19" s="2" t="s">
        <v>164</v>
      </c>
      <c r="W19" s="2" t="s">
        <v>147</v>
      </c>
      <c r="X19" s="2" t="s">
        <v>166</v>
      </c>
      <c r="Y19" s="2" t="s">
        <v>203</v>
      </c>
      <c r="Z19" s="4">
        <v>109</v>
      </c>
      <c r="AA19" s="4">
        <f>=ROUNDDOWN(15.5714285714286,0)</f>
      </c>
      <c r="AB19" s="5">
        <v>7</v>
      </c>
      <c r="AC19" s="2" t="s">
        <v>104</v>
      </c>
      <c r="AD19" s="4">
        <v>50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273</v>
      </c>
      <c r="BK19" s="8">
        <v>28026.36</v>
      </c>
      <c r="BL19" s="2" t="s">
        <v>204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95</v>
      </c>
      <c r="BW19" s="2" t="s">
        <v>98</v>
      </c>
      <c r="BX19" s="2" t="s">
        <v>98</v>
      </c>
      <c r="BY19" s="2" t="s">
        <v>107</v>
      </c>
      <c r="BZ19" s="2" t="s">
        <v>108</v>
      </c>
    </row>
    <row r="20">
      <c r="A20" s="2" t="s">
        <v>205</v>
      </c>
      <c r="B20" s="2" t="s">
        <v>87</v>
      </c>
      <c r="C20" s="2" t="s">
        <v>88</v>
      </c>
      <c r="D20" s="2" t="s">
        <v>206</v>
      </c>
      <c r="E20" s="2" t="s">
        <v>207</v>
      </c>
      <c r="F20" s="2" t="s">
        <v>208</v>
      </c>
      <c r="G20" s="2" t="s">
        <v>208</v>
      </c>
      <c r="H20" s="2" t="s">
        <v>208</v>
      </c>
      <c r="I20" s="2" t="s">
        <v>209</v>
      </c>
      <c r="J20" s="2" t="s">
        <v>93</v>
      </c>
      <c r="K20" s="2" t="s">
        <v>144</v>
      </c>
      <c r="L20" s="3">
        <v>62.26</v>
      </c>
      <c r="M20" s="3">
        <v>65.37</v>
      </c>
      <c r="N20" s="3">
        <v>130.04</v>
      </c>
      <c r="O20" s="2" t="s">
        <v>95</v>
      </c>
      <c r="P20" s="2" t="s">
        <v>145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114</v>
      </c>
      <c r="V20" s="2" t="s">
        <v>146</v>
      </c>
      <c r="W20" s="2" t="s">
        <v>147</v>
      </c>
      <c r="X20" s="2" t="s">
        <v>102</v>
      </c>
      <c r="Y20" s="2" t="s">
        <v>210</v>
      </c>
      <c r="Z20" s="4">
        <v>437</v>
      </c>
      <c r="AA20" s="4">
        <f>=ROUNDDOWN(23,0)</f>
      </c>
      <c r="AB20" s="5">
        <v>19</v>
      </c>
      <c r="AC20" s="2" t="s">
        <v>211</v>
      </c>
      <c r="AD20" s="4">
        <v>220</v>
      </c>
      <c r="AE20" s="4">
        <v>220</v>
      </c>
      <c r="AF20" s="6">
        <v>65</v>
      </c>
      <c r="AG20" s="6"/>
      <c r="AH20" s="7">
        <v>0.8728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1028</v>
      </c>
      <c r="BK20" s="8">
        <v>80308.03</v>
      </c>
      <c r="BL20" s="2" t="s">
        <v>212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95</v>
      </c>
      <c r="BW20" s="2" t="s">
        <v>98</v>
      </c>
      <c r="BX20" s="2" t="s">
        <v>98</v>
      </c>
      <c r="BY20" s="2" t="s">
        <v>107</v>
      </c>
      <c r="BZ20" s="2" t="s">
        <v>108</v>
      </c>
    </row>
    <row r="21">
      <c r="A21" s="2" t="s">
        <v>213</v>
      </c>
      <c r="B21" s="2" t="s">
        <v>87</v>
      </c>
      <c r="C21" s="2" t="s">
        <v>88</v>
      </c>
      <c r="D21" s="2" t="s">
        <v>206</v>
      </c>
      <c r="E21" s="2" t="s">
        <v>207</v>
      </c>
      <c r="F21" s="2" t="s">
        <v>214</v>
      </c>
      <c r="G21" s="2" t="s">
        <v>214</v>
      </c>
      <c r="H21" s="2" t="s">
        <v>214</v>
      </c>
      <c r="I21" s="2" t="s">
        <v>215</v>
      </c>
      <c r="J21" s="2" t="s">
        <v>93</v>
      </c>
      <c r="K21" s="2" t="s">
        <v>216</v>
      </c>
      <c r="L21" s="3">
        <v>123.21</v>
      </c>
      <c r="M21" s="3">
        <v>129.37</v>
      </c>
      <c r="N21" s="3">
        <v>225.24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114</v>
      </c>
      <c r="V21" s="2" t="s">
        <v>146</v>
      </c>
      <c r="W21" s="2" t="s">
        <v>147</v>
      </c>
      <c r="X21" s="2" t="s">
        <v>102</v>
      </c>
      <c r="Y21" s="2" t="s">
        <v>217</v>
      </c>
      <c r="Z21" s="4">
        <v>140</v>
      </c>
      <c r="AA21" s="4">
        <f>=ROUNDDOWN(42.4242424242424,0)</f>
      </c>
      <c r="AB21" s="5"/>
      <c r="AC21" s="2" t="s">
        <v>98</v>
      </c>
      <c r="AD21" s="4"/>
      <c r="AE21" s="4"/>
      <c r="AF21" s="6">
        <v>65</v>
      </c>
      <c r="AG21" s="6"/>
      <c r="AH21" s="7">
        <v>0.8329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171</v>
      </c>
      <c r="BK21" s="8">
        <v>23245.39</v>
      </c>
      <c r="BL21" s="2" t="s">
        <v>218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95</v>
      </c>
      <c r="BW21" s="2" t="s">
        <v>98</v>
      </c>
      <c r="BX21" s="2" t="s">
        <v>98</v>
      </c>
      <c r="BY21" s="2" t="s">
        <v>107</v>
      </c>
      <c r="BZ21" s="2" t="s">
        <v>108</v>
      </c>
    </row>
    <row r="22">
      <c r="A22" s="2" t="s">
        <v>219</v>
      </c>
      <c r="B22" s="2" t="s">
        <v>87</v>
      </c>
      <c r="C22" s="2" t="s">
        <v>88</v>
      </c>
      <c r="D22" s="2" t="s">
        <v>206</v>
      </c>
      <c r="E22" s="2" t="s">
        <v>207</v>
      </c>
      <c r="F22" s="2" t="s">
        <v>220</v>
      </c>
      <c r="G22" s="2" t="s">
        <v>220</v>
      </c>
      <c r="H22" s="2" t="s">
        <v>220</v>
      </c>
      <c r="I22" s="2" t="s">
        <v>221</v>
      </c>
      <c r="J22" s="2" t="s">
        <v>93</v>
      </c>
      <c r="K22" s="2" t="s">
        <v>222</v>
      </c>
      <c r="L22" s="3">
        <v>45.23</v>
      </c>
      <c r="M22" s="3">
        <v>47.49</v>
      </c>
      <c r="N22" s="3">
        <v>94.99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114</v>
      </c>
      <c r="V22" s="2" t="s">
        <v>223</v>
      </c>
      <c r="W22" s="2" t="s">
        <v>136</v>
      </c>
      <c r="X22" s="2" t="s">
        <v>116</v>
      </c>
      <c r="Y22" s="2" t="s">
        <v>224</v>
      </c>
      <c r="Z22" s="4">
        <v>135</v>
      </c>
      <c r="AA22" s="4">
        <f>=ROUNDDOWN(19.2857142857143,0)</f>
      </c>
      <c r="AB22" s="5">
        <v>7</v>
      </c>
      <c r="AC22" s="2" t="s">
        <v>98</v>
      </c>
      <c r="AD22" s="4"/>
      <c r="AE22" s="4"/>
      <c r="AF22" s="6">
        <v>63</v>
      </c>
      <c r="AG22" s="6"/>
      <c r="AH22" s="7">
        <v>0.8127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122</v>
      </c>
      <c r="BK22" s="8">
        <v>5764.91</v>
      </c>
      <c r="BL22" s="2" t="s">
        <v>225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95</v>
      </c>
      <c r="BW22" s="2" t="s">
        <v>98</v>
      </c>
      <c r="BX22" s="2" t="s">
        <v>98</v>
      </c>
      <c r="BY22" s="2" t="s">
        <v>107</v>
      </c>
      <c r="BZ22" s="2" t="s">
        <v>108</v>
      </c>
    </row>
    <row r="23">
      <c r="A23" s="2" t="s">
        <v>226</v>
      </c>
      <c r="B23" s="2" t="s">
        <v>87</v>
      </c>
      <c r="C23" s="2" t="s">
        <v>88</v>
      </c>
      <c r="D23" s="2" t="s">
        <v>206</v>
      </c>
      <c r="E23" s="2" t="s">
        <v>207</v>
      </c>
      <c r="F23" s="2" t="s">
        <v>227</v>
      </c>
      <c r="G23" s="2" t="s">
        <v>227</v>
      </c>
      <c r="H23" s="2" t="s">
        <v>227</v>
      </c>
      <c r="I23" s="2" t="s">
        <v>228</v>
      </c>
      <c r="J23" s="2" t="s">
        <v>93</v>
      </c>
      <c r="K23" s="2" t="s">
        <v>229</v>
      </c>
      <c r="L23" s="3">
        <v>95.23</v>
      </c>
      <c r="M23" s="3">
        <v>99.99</v>
      </c>
      <c r="N23" s="3">
        <v>199.99</v>
      </c>
      <c r="O23" s="2" t="s">
        <v>95</v>
      </c>
      <c r="P23" s="2" t="s">
        <v>113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114</v>
      </c>
      <c r="V23" s="2" t="s">
        <v>223</v>
      </c>
      <c r="W23" s="2" t="s">
        <v>136</v>
      </c>
      <c r="X23" s="2" t="s">
        <v>116</v>
      </c>
      <c r="Y23" s="2" t="s">
        <v>230</v>
      </c>
      <c r="Z23" s="4">
        <v>100</v>
      </c>
      <c r="AA23" s="4">
        <f>=ROUNDDOWN({0},0)</f>
      </c>
      <c r="AB23" s="5"/>
      <c r="AC23" s="2" t="s">
        <v>98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/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98</v>
      </c>
      <c r="BX23" s="2" t="s">
        <v>98</v>
      </c>
      <c r="BY23" s="2" t="s">
        <v>107</v>
      </c>
      <c r="BZ23" s="2" t="s">
        <v>98</v>
      </c>
    </row>
    <row r="24">
      <c r="A24" s="2" t="s">
        <v>231</v>
      </c>
      <c r="B24" s="2" t="s">
        <v>87</v>
      </c>
      <c r="C24" s="2" t="s">
        <v>88</v>
      </c>
      <c r="D24" s="2" t="s">
        <v>206</v>
      </c>
      <c r="E24" s="2" t="s">
        <v>207</v>
      </c>
      <c r="F24" s="2" t="s">
        <v>227</v>
      </c>
      <c r="G24" s="2" t="s">
        <v>227</v>
      </c>
      <c r="H24" s="2" t="s">
        <v>227</v>
      </c>
      <c r="I24" s="2" t="s">
        <v>228</v>
      </c>
      <c r="J24" s="2" t="s">
        <v>93</v>
      </c>
      <c r="K24" s="2" t="s">
        <v>222</v>
      </c>
      <c r="L24" s="3">
        <v>95.23</v>
      </c>
      <c r="M24" s="3">
        <v>99.99</v>
      </c>
      <c r="N24" s="3">
        <v>199.99</v>
      </c>
      <c r="O24" s="2" t="s">
        <v>95</v>
      </c>
      <c r="P24" s="2" t="s">
        <v>113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114</v>
      </c>
      <c r="V24" s="2" t="s">
        <v>223</v>
      </c>
      <c r="W24" s="2" t="s">
        <v>136</v>
      </c>
      <c r="X24" s="2" t="s">
        <v>116</v>
      </c>
      <c r="Y24" s="2" t="s">
        <v>230</v>
      </c>
      <c r="Z24" s="4">
        <v>99</v>
      </c>
      <c r="AA24" s="4">
        <f>=ROUNDDOWN(99,0)</f>
      </c>
      <c r="AB24" s="5">
        <v>1</v>
      </c>
      <c r="AC24" s="2" t="s">
        <v>98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/>
      <c r="BJ24" s="4">
        <v>1</v>
      </c>
      <c r="BK24" s="8">
        <v>99.99</v>
      </c>
      <c r="BL24" s="2" t="s">
        <v>156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95</v>
      </c>
      <c r="BW24" s="2" t="s">
        <v>98</v>
      </c>
      <c r="BX24" s="2" t="s">
        <v>98</v>
      </c>
      <c r="BY24" s="2" t="s">
        <v>107</v>
      </c>
      <c r="BZ24" s="2" t="s">
        <v>98</v>
      </c>
    </row>
    <row r="25">
      <c r="A25" s="2" t="s">
        <v>232</v>
      </c>
      <c r="B25" s="2" t="s">
        <v>87</v>
      </c>
      <c r="C25" s="2" t="s">
        <v>88</v>
      </c>
      <c r="D25" s="2" t="s">
        <v>206</v>
      </c>
      <c r="E25" s="2" t="s">
        <v>207</v>
      </c>
      <c r="F25" s="2" t="s">
        <v>233</v>
      </c>
      <c r="G25" s="2" t="s">
        <v>233</v>
      </c>
      <c r="H25" s="2" t="s">
        <v>233</v>
      </c>
      <c r="I25" s="2" t="s">
        <v>234</v>
      </c>
      <c r="J25" s="2" t="s">
        <v>93</v>
      </c>
      <c r="K25" s="2" t="s">
        <v>144</v>
      </c>
      <c r="L25" s="3">
        <v>56.66</v>
      </c>
      <c r="M25" s="3">
        <v>59.49</v>
      </c>
      <c r="N25" s="3">
        <v>118.99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114</v>
      </c>
      <c r="V25" s="2" t="s">
        <v>223</v>
      </c>
      <c r="W25" s="2" t="s">
        <v>116</v>
      </c>
      <c r="X25" s="2" t="s">
        <v>235</v>
      </c>
      <c r="Y25" s="2" t="s">
        <v>118</v>
      </c>
      <c r="Z25" s="4">
        <v>28</v>
      </c>
      <c r="AA25" s="4">
        <f>=ROUNDDOWN(7,0)</f>
      </c>
      <c r="AB25" s="5">
        <v>4</v>
      </c>
      <c r="AC25" s="2" t="s">
        <v>211</v>
      </c>
      <c r="AD25" s="4">
        <v>120</v>
      </c>
      <c r="AE25" s="4">
        <v>120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65</v>
      </c>
      <c r="BK25" s="8">
        <v>4337.18</v>
      </c>
      <c r="BL25" s="2" t="s">
        <v>236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98</v>
      </c>
      <c r="BX25" s="2" t="s">
        <v>98</v>
      </c>
      <c r="BY25" s="2" t="s">
        <v>107</v>
      </c>
      <c r="BZ25" s="2" t="s">
        <v>108</v>
      </c>
    </row>
    <row r="26">
      <c r="A26" s="2" t="s">
        <v>237</v>
      </c>
      <c r="B26" s="2" t="s">
        <v>87</v>
      </c>
      <c r="C26" s="2" t="s">
        <v>88</v>
      </c>
      <c r="D26" s="2" t="s">
        <v>206</v>
      </c>
      <c r="E26" s="2" t="s">
        <v>238</v>
      </c>
      <c r="F26" s="2" t="s">
        <v>239</v>
      </c>
      <c r="G26" s="2" t="s">
        <v>239</v>
      </c>
      <c r="H26" s="2" t="s">
        <v>239</v>
      </c>
      <c r="I26" s="2" t="s">
        <v>240</v>
      </c>
      <c r="J26" s="2" t="s">
        <v>93</v>
      </c>
      <c r="K26" s="2" t="s">
        <v>216</v>
      </c>
      <c r="L26" s="3">
        <v>105.12</v>
      </c>
      <c r="M26" s="3">
        <v>110.38</v>
      </c>
      <c r="N26" s="3">
        <v>219</v>
      </c>
      <c r="O26" s="2" t="s">
        <v>241</v>
      </c>
      <c r="P26" s="2" t="s">
        <v>162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114</v>
      </c>
      <c r="V26" s="2" t="s">
        <v>146</v>
      </c>
      <c r="W26" s="2" t="s">
        <v>147</v>
      </c>
      <c r="X26" s="2" t="s">
        <v>242</v>
      </c>
      <c r="Y26" s="2" t="s">
        <v>243</v>
      </c>
      <c r="Z26" s="4"/>
      <c r="AA26" s="4">
        <f>=ROUNDDOWN({0},0)</f>
      </c>
      <c r="AB26" s="5"/>
      <c r="AC26" s="2" t="s">
        <v>98</v>
      </c>
      <c r="AD26" s="4"/>
      <c r="AE26" s="4"/>
      <c r="AF26" s="6">
        <v>63</v>
      </c>
      <c r="AG26" s="6"/>
      <c r="AH26" s="7">
        <v>0.6559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2</v>
      </c>
      <c r="BK26" s="8">
        <v>229.59</v>
      </c>
      <c r="BL26" s="2" t="s">
        <v>244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98</v>
      </c>
      <c r="BX26" s="2" t="s">
        <v>98</v>
      </c>
      <c r="BY26" s="2" t="s">
        <v>107</v>
      </c>
      <c r="BZ26" s="2" t="s">
        <v>98</v>
      </c>
    </row>
    <row r="27">
      <c r="A27" s="2" t="s">
        <v>245</v>
      </c>
      <c r="B27" s="2" t="s">
        <v>87</v>
      </c>
      <c r="C27" s="2" t="s">
        <v>88</v>
      </c>
      <c r="D27" s="2" t="s">
        <v>246</v>
      </c>
      <c r="E27" s="2" t="s">
        <v>121</v>
      </c>
      <c r="F27" s="2" t="s">
        <v>247</v>
      </c>
      <c r="G27" s="2" t="s">
        <v>247</v>
      </c>
      <c r="H27" s="2" t="s">
        <v>247</v>
      </c>
      <c r="I27" s="2" t="s">
        <v>248</v>
      </c>
      <c r="J27" s="2" t="s">
        <v>93</v>
      </c>
      <c r="K27" s="2" t="s">
        <v>161</v>
      </c>
      <c r="L27" s="3">
        <v>15.17</v>
      </c>
      <c r="M27" s="3">
        <v>15.93</v>
      </c>
      <c r="N27" s="3">
        <v>38.24</v>
      </c>
      <c r="O27" s="2" t="s">
        <v>95</v>
      </c>
      <c r="P27" s="2" t="s">
        <v>125</v>
      </c>
      <c r="Q27" s="2" t="s">
        <v>97</v>
      </c>
      <c r="R27" s="2" t="s">
        <v>98</v>
      </c>
      <c r="S27" s="2" t="s">
        <v>249</v>
      </c>
      <c r="T27" s="2" t="s">
        <v>98</v>
      </c>
      <c r="U27" s="2" t="s">
        <v>114</v>
      </c>
      <c r="V27" s="2" t="s">
        <v>164</v>
      </c>
      <c r="W27" s="2" t="s">
        <v>165</v>
      </c>
      <c r="X27" s="2" t="s">
        <v>166</v>
      </c>
      <c r="Y27" s="2" t="s">
        <v>167</v>
      </c>
      <c r="Z27" s="4">
        <v>95</v>
      </c>
      <c r="AA27" s="4">
        <f>=ROUNDDOWN(4.75,0)</f>
      </c>
      <c r="AB27" s="5">
        <v>20</v>
      </c>
      <c r="AC27" s="2" t="s">
        <v>193</v>
      </c>
      <c r="AD27" s="4">
        <v>100</v>
      </c>
      <c r="AE27" s="4">
        <v>500</v>
      </c>
      <c r="AF27" s="6">
        <v>63</v>
      </c>
      <c r="AG27" s="6"/>
      <c r="AH27" s="7">
        <v>0.9975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813</v>
      </c>
      <c r="BK27" s="8">
        <v>16229.2</v>
      </c>
      <c r="BL27" s="2" t="s">
        <v>250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98</v>
      </c>
      <c r="BX27" s="2" t="s">
        <v>98</v>
      </c>
      <c r="BY27" s="2" t="s">
        <v>107</v>
      </c>
      <c r="BZ27" s="2" t="s">
        <v>108</v>
      </c>
    </row>
    <row r="28">
      <c r="A28" s="2" t="s">
        <v>251</v>
      </c>
      <c r="B28" s="2" t="s">
        <v>87</v>
      </c>
      <c r="C28" s="2" t="s">
        <v>88</v>
      </c>
      <c r="D28" s="2" t="s">
        <v>246</v>
      </c>
      <c r="E28" s="2" t="s">
        <v>121</v>
      </c>
      <c r="F28" s="2" t="s">
        <v>252</v>
      </c>
      <c r="G28" s="2" t="s">
        <v>252</v>
      </c>
      <c r="H28" s="2" t="s">
        <v>252</v>
      </c>
      <c r="I28" s="2" t="s">
        <v>253</v>
      </c>
      <c r="J28" s="2" t="s">
        <v>93</v>
      </c>
      <c r="K28" s="2" t="s">
        <v>161</v>
      </c>
      <c r="L28" s="3">
        <v>17.03</v>
      </c>
      <c r="M28" s="3">
        <v>17.88</v>
      </c>
      <c r="N28" s="3">
        <v>39.09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254</v>
      </c>
      <c r="T28" s="2" t="s">
        <v>98</v>
      </c>
      <c r="U28" s="2" t="s">
        <v>114</v>
      </c>
      <c r="V28" s="2" t="s">
        <v>164</v>
      </c>
      <c r="W28" s="2" t="s">
        <v>165</v>
      </c>
      <c r="X28" s="2" t="s">
        <v>166</v>
      </c>
      <c r="Y28" s="2" t="s">
        <v>167</v>
      </c>
      <c r="Z28" s="4">
        <v>77</v>
      </c>
      <c r="AA28" s="4">
        <f>=ROUNDDOWN(6.41666666666667,0)</f>
      </c>
      <c r="AB28" s="5">
        <v>12</v>
      </c>
      <c r="AC28" s="2" t="s">
        <v>175</v>
      </c>
      <c r="AD28" s="4">
        <v>150</v>
      </c>
      <c r="AE28" s="4">
        <v>150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563</v>
      </c>
      <c r="BK28" s="8">
        <v>12398.32</v>
      </c>
      <c r="BL28" s="2" t="s">
        <v>255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98</v>
      </c>
      <c r="BX28" s="2" t="s">
        <v>98</v>
      </c>
      <c r="BY28" s="2" t="s">
        <v>107</v>
      </c>
      <c r="BZ28" s="2" t="s">
        <v>108</v>
      </c>
    </row>
    <row r="29">
      <c r="A29" s="2" t="s">
        <v>256</v>
      </c>
      <c r="B29" s="2" t="s">
        <v>87</v>
      </c>
      <c r="C29" s="2" t="s">
        <v>88</v>
      </c>
      <c r="D29" s="2" t="s">
        <v>246</v>
      </c>
      <c r="E29" s="2" t="s">
        <v>121</v>
      </c>
      <c r="F29" s="2" t="s">
        <v>257</v>
      </c>
      <c r="G29" s="2" t="s">
        <v>257</v>
      </c>
      <c r="H29" s="2" t="s">
        <v>257</v>
      </c>
      <c r="I29" s="2" t="s">
        <v>258</v>
      </c>
      <c r="J29" s="2" t="s">
        <v>93</v>
      </c>
      <c r="K29" s="2" t="s">
        <v>259</v>
      </c>
      <c r="L29" s="3">
        <v>41.9</v>
      </c>
      <c r="M29" s="3">
        <v>44</v>
      </c>
      <c r="N29" s="3">
        <v>87.99</v>
      </c>
      <c r="O29" s="2" t="s">
        <v>95</v>
      </c>
      <c r="P29" s="2" t="s">
        <v>113</v>
      </c>
      <c r="Q29" s="2" t="s">
        <v>97</v>
      </c>
      <c r="R29" s="2" t="s">
        <v>98</v>
      </c>
      <c r="S29" s="2" t="s">
        <v>98</v>
      </c>
      <c r="T29" s="2" t="s">
        <v>98</v>
      </c>
      <c r="U29" s="2" t="s">
        <v>99</v>
      </c>
      <c r="V29" s="2" t="s">
        <v>260</v>
      </c>
      <c r="W29" s="2" t="s">
        <v>116</v>
      </c>
      <c r="X29" s="2" t="s">
        <v>165</v>
      </c>
      <c r="Y29" s="2" t="s">
        <v>261</v>
      </c>
      <c r="Z29" s="4">
        <v>83</v>
      </c>
      <c r="AA29" s="4">
        <f>=ROUNDDOWN(27.6666666666667,0)</f>
      </c>
      <c r="AB29" s="5">
        <v>3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10</v>
      </c>
      <c r="BK29" s="8">
        <v>454.52</v>
      </c>
      <c r="BL29" s="2" t="s">
        <v>262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98</v>
      </c>
      <c r="BX29" s="2" t="s">
        <v>98</v>
      </c>
      <c r="BY29" s="2" t="s">
        <v>107</v>
      </c>
      <c r="BZ29" s="2" t="s">
        <v>98</v>
      </c>
    </row>
    <row r="30">
      <c r="A30" s="2" t="s">
        <v>263</v>
      </c>
      <c r="B30" s="2" t="s">
        <v>87</v>
      </c>
      <c r="C30" s="2" t="s">
        <v>88</v>
      </c>
      <c r="D30" s="2" t="s">
        <v>246</v>
      </c>
      <c r="E30" s="2" t="s">
        <v>121</v>
      </c>
      <c r="F30" s="2" t="s">
        <v>264</v>
      </c>
      <c r="G30" s="2" t="s">
        <v>264</v>
      </c>
      <c r="H30" s="2" t="s">
        <v>264</v>
      </c>
      <c r="I30" s="2" t="s">
        <v>265</v>
      </c>
      <c r="J30" s="2" t="s">
        <v>93</v>
      </c>
      <c r="K30" s="2" t="s">
        <v>190</v>
      </c>
      <c r="L30" s="3">
        <v>41.91</v>
      </c>
      <c r="M30" s="3">
        <v>44.01</v>
      </c>
      <c r="N30" s="3">
        <v>90.94</v>
      </c>
      <c r="O30" s="2" t="s">
        <v>95</v>
      </c>
      <c r="P30" s="2" t="s">
        <v>96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99</v>
      </c>
      <c r="V30" s="2" t="s">
        <v>115</v>
      </c>
      <c r="W30" s="2" t="s">
        <v>147</v>
      </c>
      <c r="X30" s="2" t="s">
        <v>166</v>
      </c>
      <c r="Y30" s="2" t="s">
        <v>192</v>
      </c>
      <c r="Z30" s="4">
        <v>69</v>
      </c>
      <c r="AA30" s="4">
        <f>=ROUNDDOWN(12.3214285714286,0)</f>
      </c>
      <c r="AB30" s="5">
        <v>5.6</v>
      </c>
      <c r="AC30" s="2" t="s">
        <v>104</v>
      </c>
      <c r="AD30" s="4">
        <v>100</v>
      </c>
      <c r="AE30" s="4">
        <v>100</v>
      </c>
      <c r="AF30" s="6">
        <v>63</v>
      </c>
      <c r="AG30" s="6"/>
      <c r="AH30" s="7">
        <v>0.985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241</v>
      </c>
      <c r="BK30" s="8">
        <v>11860.65</v>
      </c>
      <c r="BL30" s="2" t="s">
        <v>266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95</v>
      </c>
      <c r="BW30" s="2" t="s">
        <v>98</v>
      </c>
      <c r="BX30" s="2" t="s">
        <v>98</v>
      </c>
      <c r="BY30" s="2" t="s">
        <v>107</v>
      </c>
      <c r="BZ30" s="2" t="s">
        <v>108</v>
      </c>
    </row>
    <row r="31">
      <c r="A31" s="2" t="s">
        <v>267</v>
      </c>
      <c r="B31" s="2" t="s">
        <v>87</v>
      </c>
      <c r="C31" s="2" t="s">
        <v>88</v>
      </c>
      <c r="D31" s="2" t="s">
        <v>246</v>
      </c>
      <c r="E31" s="2" t="s">
        <v>141</v>
      </c>
      <c r="F31" s="2" t="s">
        <v>268</v>
      </c>
      <c r="G31" s="2" t="s">
        <v>268</v>
      </c>
      <c r="H31" s="2" t="s">
        <v>268</v>
      </c>
      <c r="I31" s="2" t="s">
        <v>269</v>
      </c>
      <c r="J31" s="2" t="s">
        <v>93</v>
      </c>
      <c r="K31" s="2" t="s">
        <v>259</v>
      </c>
      <c r="L31" s="3">
        <v>25.71</v>
      </c>
      <c r="M31" s="3">
        <v>27</v>
      </c>
      <c r="N31" s="3">
        <v>59.99</v>
      </c>
      <c r="O31" s="2" t="s">
        <v>95</v>
      </c>
      <c r="P31" s="2" t="s">
        <v>113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99</v>
      </c>
      <c r="V31" s="2" t="s">
        <v>260</v>
      </c>
      <c r="W31" s="2" t="s">
        <v>116</v>
      </c>
      <c r="X31" s="2" t="s">
        <v>165</v>
      </c>
      <c r="Y31" s="2" t="s">
        <v>261</v>
      </c>
      <c r="Z31" s="4">
        <v>89</v>
      </c>
      <c r="AA31" s="4">
        <f>=ROUNDDOWN(29.6666666666667,0)</f>
      </c>
      <c r="AB31" s="5">
        <v>3</v>
      </c>
      <c r="AC31" s="2" t="s">
        <v>98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4</v>
      </c>
      <c r="BK31" s="8">
        <v>113.27</v>
      </c>
      <c r="BL31" s="2" t="s">
        <v>270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98</v>
      </c>
      <c r="BX31" s="2" t="s">
        <v>98</v>
      </c>
      <c r="BY31" s="2" t="s">
        <v>107</v>
      </c>
      <c r="BZ31" s="2" t="s">
        <v>98</v>
      </c>
    </row>
    <row r="32">
      <c r="A32" s="2" t="s">
        <v>271</v>
      </c>
      <c r="B32" s="2" t="s">
        <v>87</v>
      </c>
      <c r="C32" s="2" t="s">
        <v>88</v>
      </c>
      <c r="D32" s="2" t="s">
        <v>246</v>
      </c>
      <c r="E32" s="2" t="s">
        <v>141</v>
      </c>
      <c r="F32" s="2" t="s">
        <v>272</v>
      </c>
      <c r="G32" s="2" t="s">
        <v>272</v>
      </c>
      <c r="H32" s="2" t="s">
        <v>272</v>
      </c>
      <c r="I32" s="2" t="s">
        <v>273</v>
      </c>
      <c r="J32" s="2" t="s">
        <v>93</v>
      </c>
      <c r="K32" s="2" t="s">
        <v>161</v>
      </c>
      <c r="L32" s="3">
        <v>38.09</v>
      </c>
      <c r="M32" s="3">
        <v>39.99</v>
      </c>
      <c r="N32" s="3">
        <v>79.99</v>
      </c>
      <c r="O32" s="2" t="s">
        <v>95</v>
      </c>
      <c r="P32" s="2" t="s">
        <v>113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184</v>
      </c>
      <c r="V32" s="2" t="s">
        <v>274</v>
      </c>
      <c r="W32" s="2" t="s">
        <v>136</v>
      </c>
      <c r="X32" s="2" t="s">
        <v>116</v>
      </c>
      <c r="Y32" s="2" t="s">
        <v>261</v>
      </c>
      <c r="Z32" s="4">
        <v>83</v>
      </c>
      <c r="AA32" s="4">
        <f>=ROUNDDOWN(41.5,0)</f>
      </c>
      <c r="AB32" s="5">
        <v>2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11</v>
      </c>
      <c r="BK32" s="8">
        <v>455.89</v>
      </c>
      <c r="BL32" s="2" t="s">
        <v>275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95</v>
      </c>
      <c r="BW32" s="2" t="s">
        <v>98</v>
      </c>
      <c r="BX32" s="2" t="s">
        <v>98</v>
      </c>
      <c r="BY32" s="2" t="s">
        <v>107</v>
      </c>
      <c r="BZ32" s="2" t="s">
        <v>98</v>
      </c>
    </row>
    <row r="33">
      <c r="A33" s="2" t="s">
        <v>276</v>
      </c>
      <c r="B33" s="2" t="s">
        <v>277</v>
      </c>
      <c r="C33" s="2" t="s">
        <v>88</v>
      </c>
      <c r="D33" s="2" t="s">
        <v>278</v>
      </c>
      <c r="E33" s="2" t="s">
        <v>279</v>
      </c>
      <c r="F33" s="2" t="s">
        <v>280</v>
      </c>
      <c r="G33" s="2" t="s">
        <v>280</v>
      </c>
      <c r="H33" s="2" t="s">
        <v>281</v>
      </c>
      <c r="I33" s="2" t="s">
        <v>282</v>
      </c>
      <c r="J33" s="2" t="s">
        <v>93</v>
      </c>
      <c r="K33" s="2" t="s">
        <v>283</v>
      </c>
      <c r="L33" s="3">
        <v>119.7</v>
      </c>
      <c r="M33" s="3">
        <v>125.68</v>
      </c>
      <c r="N33" s="3">
        <v>249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114</v>
      </c>
      <c r="V33" s="2" t="s">
        <v>223</v>
      </c>
      <c r="W33" s="2" t="s">
        <v>147</v>
      </c>
      <c r="X33" s="2" t="s">
        <v>166</v>
      </c>
      <c r="Y33" s="2" t="s">
        <v>284</v>
      </c>
      <c r="Z33" s="4">
        <v>173</v>
      </c>
      <c r="AA33" s="4">
        <f>=ROUNDDOWN(17.3,0)</f>
      </c>
      <c r="AB33" s="5">
        <v>10</v>
      </c>
      <c r="AC33" s="2" t="s">
        <v>285</v>
      </c>
      <c r="AD33" s="4">
        <v>100</v>
      </c>
      <c r="AE33" s="4">
        <v>100</v>
      </c>
      <c r="AF33" s="6">
        <v>76</v>
      </c>
      <c r="AG33" s="6">
        <v>67</v>
      </c>
      <c r="AH33" s="7">
        <v>0.9177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338</v>
      </c>
      <c r="BK33" s="8">
        <v>44034.96</v>
      </c>
      <c r="BL33" s="2" t="s">
        <v>286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98</v>
      </c>
      <c r="BX33" s="2" t="s">
        <v>98</v>
      </c>
      <c r="BY33" s="2" t="s">
        <v>107</v>
      </c>
      <c r="BZ33" s="2" t="s">
        <v>98</v>
      </c>
    </row>
    <row r="34">
      <c r="A34" s="2" t="s">
        <v>287</v>
      </c>
      <c r="B34" s="2" t="s">
        <v>277</v>
      </c>
      <c r="C34" s="2" t="s">
        <v>88</v>
      </c>
      <c r="D34" s="2" t="s">
        <v>278</v>
      </c>
      <c r="E34" s="2" t="s">
        <v>279</v>
      </c>
      <c r="F34" s="2" t="s">
        <v>288</v>
      </c>
      <c r="G34" s="2" t="s">
        <v>288</v>
      </c>
      <c r="H34" s="2" t="s">
        <v>288</v>
      </c>
      <c r="I34" s="2" t="s">
        <v>289</v>
      </c>
      <c r="J34" s="2" t="s">
        <v>93</v>
      </c>
      <c r="K34" s="2" t="s">
        <v>290</v>
      </c>
      <c r="L34" s="3">
        <v>140.25</v>
      </c>
      <c r="M34" s="3">
        <v>147.26</v>
      </c>
      <c r="N34" s="3">
        <v>299</v>
      </c>
      <c r="O34" s="2" t="s">
        <v>95</v>
      </c>
      <c r="P34" s="2" t="s">
        <v>134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114</v>
      </c>
      <c r="V34" s="2" t="s">
        <v>223</v>
      </c>
      <c r="W34" s="2" t="s">
        <v>98</v>
      </c>
      <c r="X34" s="2" t="s">
        <v>166</v>
      </c>
      <c r="Y34" s="2" t="s">
        <v>291</v>
      </c>
      <c r="Z34" s="4">
        <v>14</v>
      </c>
      <c r="AA34" s="4">
        <f>=ROUNDDOWN(4.24242424242424,0)</f>
      </c>
      <c r="AB34" s="5">
        <v>3.3</v>
      </c>
      <c r="AC34" s="2" t="s">
        <v>292</v>
      </c>
      <c r="AD34" s="4">
        <v>100</v>
      </c>
      <c r="AE34" s="4">
        <v>100</v>
      </c>
      <c r="AF34" s="6">
        <v>74</v>
      </c>
      <c r="AG34" s="6"/>
      <c r="AH34" s="7">
        <v>0.9751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130</v>
      </c>
      <c r="BK34" s="8">
        <v>20169.65</v>
      </c>
      <c r="BL34" s="2" t="s">
        <v>293</v>
      </c>
      <c r="BM34" s="7"/>
      <c r="BN34" s="7"/>
      <c r="BO34" s="4"/>
      <c r="BP34" s="8"/>
      <c r="BQ34" s="4"/>
      <c r="BR34" s="8"/>
      <c r="BS34" s="7"/>
      <c r="BT34" s="7"/>
      <c r="BU34" s="2" t="s">
        <v>139</v>
      </c>
      <c r="BV34" s="2" t="s">
        <v>95</v>
      </c>
      <c r="BW34" s="2" t="s">
        <v>98</v>
      </c>
      <c r="BX34" s="2" t="s">
        <v>98</v>
      </c>
      <c r="BY34" s="2" t="s">
        <v>107</v>
      </c>
      <c r="BZ34" s="2" t="s">
        <v>98</v>
      </c>
    </row>
    <row r="35">
      <c r="A35" s="2" t="s">
        <v>294</v>
      </c>
      <c r="B35" s="2" t="s">
        <v>277</v>
      </c>
      <c r="C35" s="2" t="s">
        <v>88</v>
      </c>
      <c r="D35" s="2" t="s">
        <v>278</v>
      </c>
      <c r="E35" s="2" t="s">
        <v>279</v>
      </c>
      <c r="F35" s="2" t="s">
        <v>295</v>
      </c>
      <c r="G35" s="2" t="s">
        <v>295</v>
      </c>
      <c r="H35" s="2" t="s">
        <v>295</v>
      </c>
      <c r="I35" s="2" t="s">
        <v>296</v>
      </c>
      <c r="J35" s="2" t="s">
        <v>93</v>
      </c>
      <c r="K35" s="2" t="s">
        <v>297</v>
      </c>
      <c r="L35" s="3">
        <v>140.25</v>
      </c>
      <c r="M35" s="3">
        <v>147.26</v>
      </c>
      <c r="N35" s="3">
        <v>299</v>
      </c>
      <c r="O35" s="2" t="s">
        <v>95</v>
      </c>
      <c r="P35" s="2" t="s">
        <v>162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114</v>
      </c>
      <c r="V35" s="2" t="s">
        <v>146</v>
      </c>
      <c r="W35" s="2" t="s">
        <v>101</v>
      </c>
      <c r="X35" s="2" t="s">
        <v>102</v>
      </c>
      <c r="Y35" s="2" t="s">
        <v>298</v>
      </c>
      <c r="Z35" s="4">
        <v>70</v>
      </c>
      <c r="AA35" s="4">
        <f>=ROUNDDOWN(23.3333333333333,0)</f>
      </c>
      <c r="AB35" s="5">
        <v>3</v>
      </c>
      <c r="AC35" s="2" t="s">
        <v>98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199</v>
      </c>
      <c r="BK35" s="8">
        <v>31616.83</v>
      </c>
      <c r="BL35" s="2" t="s">
        <v>299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95</v>
      </c>
      <c r="BW35" s="2" t="s">
        <v>98</v>
      </c>
      <c r="BX35" s="2" t="s">
        <v>98</v>
      </c>
      <c r="BY35" s="2" t="s">
        <v>107</v>
      </c>
      <c r="BZ35" s="2" t="s">
        <v>98</v>
      </c>
    </row>
    <row r="36">
      <c r="A36" s="2" t="s">
        <v>300</v>
      </c>
      <c r="B36" s="2" t="s">
        <v>277</v>
      </c>
      <c r="C36" s="2" t="s">
        <v>88</v>
      </c>
      <c r="D36" s="2" t="s">
        <v>278</v>
      </c>
      <c r="E36" s="2" t="s">
        <v>279</v>
      </c>
      <c r="F36" s="2" t="s">
        <v>301</v>
      </c>
      <c r="G36" s="2" t="s">
        <v>301</v>
      </c>
      <c r="H36" s="2" t="s">
        <v>301</v>
      </c>
      <c r="I36" s="2" t="s">
        <v>302</v>
      </c>
      <c r="J36" s="2" t="s">
        <v>93</v>
      </c>
      <c r="K36" s="2" t="s">
        <v>283</v>
      </c>
      <c r="L36" s="3">
        <v>119</v>
      </c>
      <c r="M36" s="3">
        <v>124.95</v>
      </c>
      <c r="N36" s="3">
        <v>249</v>
      </c>
      <c r="O36" s="2" t="s">
        <v>95</v>
      </c>
      <c r="P36" s="2" t="s">
        <v>134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114</v>
      </c>
      <c r="V36" s="2" t="s">
        <v>146</v>
      </c>
      <c r="W36" s="2" t="s">
        <v>101</v>
      </c>
      <c r="X36" s="2" t="s">
        <v>102</v>
      </c>
      <c r="Y36" s="2" t="s">
        <v>284</v>
      </c>
      <c r="Z36" s="4">
        <v>33</v>
      </c>
      <c r="AA36" s="4">
        <f>=ROUNDDOWN(8.25,0)</f>
      </c>
      <c r="AB36" s="5">
        <v>4</v>
      </c>
      <c r="AC36" s="2" t="s">
        <v>303</v>
      </c>
      <c r="AD36" s="4">
        <v>100</v>
      </c>
      <c r="AE36" s="4">
        <v>100</v>
      </c>
      <c r="AF36" s="6">
        <v>76</v>
      </c>
      <c r="AG36" s="6"/>
      <c r="AH36" s="7">
        <v>0.9751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191</v>
      </c>
      <c r="BK36" s="8">
        <v>25758.6</v>
      </c>
      <c r="BL36" s="2" t="s">
        <v>304</v>
      </c>
      <c r="BM36" s="7"/>
      <c r="BN36" s="7"/>
      <c r="BO36" s="4"/>
      <c r="BP36" s="8"/>
      <c r="BQ36" s="4"/>
      <c r="BR36" s="8"/>
      <c r="BS36" s="7"/>
      <c r="BT36" s="7"/>
      <c r="BU36" s="2" t="s">
        <v>139</v>
      </c>
      <c r="BV36" s="2" t="s">
        <v>95</v>
      </c>
      <c r="BW36" s="2" t="s">
        <v>98</v>
      </c>
      <c r="BX36" s="2" t="s">
        <v>98</v>
      </c>
      <c r="BY36" s="2" t="s">
        <v>107</v>
      </c>
      <c r="BZ36" s="2" t="s">
        <v>98</v>
      </c>
    </row>
    <row r="37">
      <c r="A37" s="2" t="s">
        <v>305</v>
      </c>
      <c r="B37" s="2" t="s">
        <v>277</v>
      </c>
      <c r="C37" s="2" t="s">
        <v>88</v>
      </c>
      <c r="D37" s="2" t="s">
        <v>278</v>
      </c>
      <c r="E37" s="2" t="s">
        <v>306</v>
      </c>
      <c r="F37" s="2" t="s">
        <v>307</v>
      </c>
      <c r="G37" s="2" t="s">
        <v>307</v>
      </c>
      <c r="H37" s="2" t="s">
        <v>307</v>
      </c>
      <c r="I37" s="2" t="s">
        <v>279</v>
      </c>
      <c r="J37" s="2" t="s">
        <v>93</v>
      </c>
      <c r="K37" s="2" t="s">
        <v>290</v>
      </c>
      <c r="L37" s="3">
        <v>110</v>
      </c>
      <c r="M37" s="3">
        <v>115.5</v>
      </c>
      <c r="N37" s="3">
        <v>229</v>
      </c>
      <c r="O37" s="2" t="s">
        <v>308</v>
      </c>
      <c r="P37" s="2" t="s">
        <v>162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114</v>
      </c>
      <c r="V37" s="2" t="s">
        <v>223</v>
      </c>
      <c r="W37" s="2" t="s">
        <v>101</v>
      </c>
      <c r="X37" s="2" t="s">
        <v>102</v>
      </c>
      <c r="Y37" s="2" t="s">
        <v>309</v>
      </c>
      <c r="Z37" s="4">
        <v>157</v>
      </c>
      <c r="AA37" s="4">
        <f>=ROUNDDOWN(785,0)</f>
      </c>
      <c r="AB37" s="5">
        <v>0.2</v>
      </c>
      <c r="AC37" s="2" t="s">
        <v>98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15</v>
      </c>
      <c r="BK37" s="8">
        <v>1676.26</v>
      </c>
      <c r="BL37" s="2" t="s">
        <v>310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95</v>
      </c>
      <c r="BW37" s="2" t="s">
        <v>98</v>
      </c>
      <c r="BX37" s="2" t="s">
        <v>98</v>
      </c>
      <c r="BY37" s="2" t="s">
        <v>107</v>
      </c>
      <c r="BZ37" s="2" t="s">
        <v>98</v>
      </c>
    </row>
    <row r="38">
      <c r="A38" s="2" t="s">
        <v>311</v>
      </c>
      <c r="B38" s="2" t="s">
        <v>277</v>
      </c>
      <c r="C38" s="2" t="s">
        <v>88</v>
      </c>
      <c r="D38" s="2" t="s">
        <v>278</v>
      </c>
      <c r="E38" s="2" t="s">
        <v>306</v>
      </c>
      <c r="F38" s="2" t="s">
        <v>312</v>
      </c>
      <c r="G38" s="2" t="s">
        <v>312</v>
      </c>
      <c r="H38" s="2" t="s">
        <v>312</v>
      </c>
      <c r="I38" s="2" t="s">
        <v>313</v>
      </c>
      <c r="J38" s="2" t="s">
        <v>93</v>
      </c>
      <c r="K38" s="2" t="s">
        <v>314</v>
      </c>
      <c r="L38" s="3">
        <v>171</v>
      </c>
      <c r="M38" s="3">
        <v>179.55</v>
      </c>
      <c r="N38" s="3">
        <v>359</v>
      </c>
      <c r="O38" s="2" t="s">
        <v>95</v>
      </c>
      <c r="P38" s="2" t="s">
        <v>315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114</v>
      </c>
      <c r="V38" s="2" t="s">
        <v>316</v>
      </c>
      <c r="W38" s="2" t="s">
        <v>117</v>
      </c>
      <c r="X38" s="2" t="s">
        <v>166</v>
      </c>
      <c r="Y38" s="2" t="s">
        <v>98</v>
      </c>
      <c r="Z38" s="4"/>
      <c r="AA38" s="4">
        <f>=ROUNDDOWN({0},0)</f>
      </c>
      <c r="AB38" s="5">
        <v>2</v>
      </c>
      <c r="AC38" s="2" t="s">
        <v>98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/>
      <c r="BK38" s="8"/>
      <c r="BL38" s="2" t="s">
        <v>98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95</v>
      </c>
      <c r="BW38" s="2" t="s">
        <v>98</v>
      </c>
      <c r="BX38" s="2" t="s">
        <v>98</v>
      </c>
      <c r="BY38" s="2" t="s">
        <v>107</v>
      </c>
      <c r="BZ38" s="2" t="s">
        <v>98</v>
      </c>
    </row>
    <row r="39">
      <c r="A39" s="2" t="s">
        <v>317</v>
      </c>
      <c r="B39" s="2" t="s">
        <v>277</v>
      </c>
      <c r="C39" s="2" t="s">
        <v>88</v>
      </c>
      <c r="D39" s="2" t="s">
        <v>278</v>
      </c>
      <c r="E39" s="2" t="s">
        <v>306</v>
      </c>
      <c r="F39" s="2" t="s">
        <v>312</v>
      </c>
      <c r="G39" s="2" t="s">
        <v>312</v>
      </c>
      <c r="H39" s="2" t="s">
        <v>312</v>
      </c>
      <c r="I39" s="2" t="s">
        <v>313</v>
      </c>
      <c r="J39" s="2" t="s">
        <v>93</v>
      </c>
      <c r="K39" s="2" t="s">
        <v>318</v>
      </c>
      <c r="L39" s="3">
        <v>171</v>
      </c>
      <c r="M39" s="3">
        <v>179.55</v>
      </c>
      <c r="N39" s="3">
        <v>359</v>
      </c>
      <c r="O39" s="2" t="s">
        <v>95</v>
      </c>
      <c r="P39" s="2" t="s">
        <v>134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114</v>
      </c>
      <c r="V39" s="2" t="s">
        <v>316</v>
      </c>
      <c r="W39" s="2" t="s">
        <v>117</v>
      </c>
      <c r="X39" s="2" t="s">
        <v>166</v>
      </c>
      <c r="Y39" s="2" t="s">
        <v>319</v>
      </c>
      <c r="Z39" s="4">
        <v>87</v>
      </c>
      <c r="AA39" s="4">
        <f>=ROUNDDOWN(22.3076923076923,0)</f>
      </c>
      <c r="AB39" s="5">
        <v>3.9</v>
      </c>
      <c r="AC39" s="2" t="s">
        <v>98</v>
      </c>
      <c r="AD39" s="4"/>
      <c r="AE39" s="4"/>
      <c r="AF39" s="6">
        <v>65</v>
      </c>
      <c r="AG39" s="6"/>
      <c r="AH39" s="7">
        <v>0.9701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/>
      <c r="BJ39" s="4">
        <v>219</v>
      </c>
      <c r="BK39" s="8">
        <v>38462.42</v>
      </c>
      <c r="BL39" s="2" t="s">
        <v>320</v>
      </c>
      <c r="BM39" s="7"/>
      <c r="BN39" s="7"/>
      <c r="BO39" s="4"/>
      <c r="BP39" s="8"/>
      <c r="BQ39" s="4"/>
      <c r="BR39" s="8"/>
      <c r="BS39" s="7"/>
      <c r="BT39" s="7"/>
      <c r="BU39" s="2" t="s">
        <v>139</v>
      </c>
      <c r="BV39" s="2" t="s">
        <v>95</v>
      </c>
      <c r="BW39" s="2" t="s">
        <v>98</v>
      </c>
      <c r="BX39" s="2" t="s">
        <v>98</v>
      </c>
      <c r="BY39" s="2" t="s">
        <v>107</v>
      </c>
      <c r="BZ39" s="2" t="s">
        <v>98</v>
      </c>
    </row>
    <row r="40">
      <c r="A40" s="2" t="s">
        <v>321</v>
      </c>
      <c r="B40" s="2" t="s">
        <v>277</v>
      </c>
      <c r="C40" s="2" t="s">
        <v>88</v>
      </c>
      <c r="D40" s="2" t="s">
        <v>278</v>
      </c>
      <c r="E40" s="2" t="s">
        <v>306</v>
      </c>
      <c r="F40" s="2" t="s">
        <v>322</v>
      </c>
      <c r="G40" s="2" t="s">
        <v>322</v>
      </c>
      <c r="H40" s="2" t="s">
        <v>322</v>
      </c>
      <c r="I40" s="2" t="s">
        <v>323</v>
      </c>
      <c r="J40" s="2" t="s">
        <v>93</v>
      </c>
      <c r="K40" s="2" t="s">
        <v>222</v>
      </c>
      <c r="L40" s="3">
        <v>190</v>
      </c>
      <c r="M40" s="3">
        <v>199.5</v>
      </c>
      <c r="N40" s="3">
        <v>399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114</v>
      </c>
      <c r="V40" s="2" t="s">
        <v>146</v>
      </c>
      <c r="W40" s="2" t="s">
        <v>117</v>
      </c>
      <c r="X40" s="2" t="s">
        <v>166</v>
      </c>
      <c r="Y40" s="2" t="s">
        <v>324</v>
      </c>
      <c r="Z40" s="4">
        <v>52</v>
      </c>
      <c r="AA40" s="4">
        <f>=ROUNDDOWN(10.4,0)</f>
      </c>
      <c r="AB40" s="5">
        <v>5</v>
      </c>
      <c r="AC40" s="2" t="s">
        <v>325</v>
      </c>
      <c r="AD40" s="4">
        <v>100</v>
      </c>
      <c r="AE40" s="4">
        <v>100</v>
      </c>
      <c r="AF40" s="6">
        <v>65</v>
      </c>
      <c r="AG40" s="6"/>
      <c r="AH40" s="7">
        <v>0.9548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140</v>
      </c>
      <c r="BK40" s="8">
        <v>27753.72</v>
      </c>
      <c r="BL40" s="2" t="s">
        <v>326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95</v>
      </c>
      <c r="BW40" s="2" t="s">
        <v>98</v>
      </c>
      <c r="BX40" s="2" t="s">
        <v>98</v>
      </c>
      <c r="BY40" s="2" t="s">
        <v>107</v>
      </c>
      <c r="BZ40" s="2" t="s">
        <v>98</v>
      </c>
    </row>
    <row r="41">
      <c r="A41" s="2" t="s">
        <v>327</v>
      </c>
      <c r="B41" s="2" t="s">
        <v>277</v>
      </c>
      <c r="C41" s="2" t="s">
        <v>88</v>
      </c>
      <c r="D41" s="2" t="s">
        <v>328</v>
      </c>
      <c r="E41" s="2" t="s">
        <v>329</v>
      </c>
      <c r="F41" s="2" t="s">
        <v>330</v>
      </c>
      <c r="G41" s="2" t="s">
        <v>330</v>
      </c>
      <c r="H41" s="2" t="s">
        <v>330</v>
      </c>
      <c r="I41" s="2" t="s">
        <v>329</v>
      </c>
      <c r="J41" s="2" t="s">
        <v>93</v>
      </c>
      <c r="K41" s="2" t="s">
        <v>331</v>
      </c>
      <c r="L41" s="3">
        <v>250</v>
      </c>
      <c r="M41" s="3">
        <v>262.5</v>
      </c>
      <c r="N41" s="3">
        <v>519</v>
      </c>
      <c r="O41" s="2" t="s">
        <v>308</v>
      </c>
      <c r="P41" s="2" t="s">
        <v>162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98</v>
      </c>
      <c r="V41" s="2" t="s">
        <v>146</v>
      </c>
      <c r="W41" s="2" t="s">
        <v>101</v>
      </c>
      <c r="X41" s="2" t="s">
        <v>102</v>
      </c>
      <c r="Y41" s="2" t="s">
        <v>332</v>
      </c>
      <c r="Z41" s="4">
        <v>48</v>
      </c>
      <c r="AA41" s="4">
        <f>=ROUNDDOWN(240,0)</f>
      </c>
      <c r="AB41" s="5">
        <v>0.2</v>
      </c>
      <c r="AC41" s="2" t="s">
        <v>98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20</v>
      </c>
      <c r="BK41" s="8">
        <v>4357.33</v>
      </c>
      <c r="BL41" s="2" t="s">
        <v>333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95</v>
      </c>
      <c r="BW41" s="2" t="s">
        <v>98</v>
      </c>
      <c r="BX41" s="2" t="s">
        <v>98</v>
      </c>
      <c r="BY41" s="2" t="s">
        <v>107</v>
      </c>
      <c r="BZ41" s="2" t="s">
        <v>98</v>
      </c>
    </row>
    <row r="42">
      <c r="A42" s="2" t="s">
        <v>334</v>
      </c>
      <c r="B42" s="2" t="s">
        <v>277</v>
      </c>
      <c r="C42" s="2" t="s">
        <v>88</v>
      </c>
      <c r="D42" s="2" t="s">
        <v>328</v>
      </c>
      <c r="E42" s="2" t="s">
        <v>329</v>
      </c>
      <c r="F42" s="2" t="s">
        <v>335</v>
      </c>
      <c r="G42" s="2" t="s">
        <v>335</v>
      </c>
      <c r="H42" s="2" t="s">
        <v>335</v>
      </c>
      <c r="I42" s="2" t="s">
        <v>336</v>
      </c>
      <c r="J42" s="2" t="s">
        <v>93</v>
      </c>
      <c r="K42" s="2" t="s">
        <v>337</v>
      </c>
      <c r="L42" s="3">
        <v>190</v>
      </c>
      <c r="M42" s="3">
        <v>199.5</v>
      </c>
      <c r="N42" s="3">
        <v>399</v>
      </c>
      <c r="O42" s="2" t="s">
        <v>308</v>
      </c>
      <c r="P42" s="2" t="s">
        <v>162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114</v>
      </c>
      <c r="V42" s="2" t="s">
        <v>223</v>
      </c>
      <c r="W42" s="2" t="s">
        <v>117</v>
      </c>
      <c r="X42" s="2" t="s">
        <v>166</v>
      </c>
      <c r="Y42" s="2" t="s">
        <v>338</v>
      </c>
      <c r="Z42" s="4">
        <v>46</v>
      </c>
      <c r="AA42" s="4">
        <f>=ROUNDDOWN(38.3333333333333,0)</f>
      </c>
      <c r="AB42" s="5">
        <v>1.2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32</v>
      </c>
      <c r="BK42" s="8">
        <v>5222.65</v>
      </c>
      <c r="BL42" s="2" t="s">
        <v>339</v>
      </c>
      <c r="BM42" s="7"/>
      <c r="BN42" s="7"/>
      <c r="BO42" s="4"/>
      <c r="BP42" s="8"/>
      <c r="BQ42" s="4"/>
      <c r="BR42" s="8"/>
      <c r="BS42" s="7"/>
      <c r="BT42" s="7"/>
      <c r="BU42" s="2" t="s">
        <v>106</v>
      </c>
      <c r="BV42" s="2" t="s">
        <v>95</v>
      </c>
      <c r="BW42" s="2" t="s">
        <v>98</v>
      </c>
      <c r="BX42" s="2" t="s">
        <v>98</v>
      </c>
      <c r="BY42" s="2" t="s">
        <v>107</v>
      </c>
      <c r="BZ42" s="2" t="s">
        <v>98</v>
      </c>
    </row>
    <row r="43">
      <c r="A43" s="2" t="s">
        <v>340</v>
      </c>
      <c r="B43" s="2" t="s">
        <v>277</v>
      </c>
      <c r="C43" s="2" t="s">
        <v>88</v>
      </c>
      <c r="D43" s="2" t="s">
        <v>328</v>
      </c>
      <c r="E43" s="2" t="s">
        <v>329</v>
      </c>
      <c r="F43" s="2" t="s">
        <v>341</v>
      </c>
      <c r="G43" s="2" t="s">
        <v>341</v>
      </c>
      <c r="H43" s="2" t="s">
        <v>341</v>
      </c>
      <c r="I43" s="2" t="s">
        <v>342</v>
      </c>
      <c r="J43" s="2" t="s">
        <v>93</v>
      </c>
      <c r="K43" s="2" t="s">
        <v>343</v>
      </c>
      <c r="L43" s="3">
        <v>260</v>
      </c>
      <c r="M43" s="3">
        <v>273</v>
      </c>
      <c r="N43" s="3">
        <v>549</v>
      </c>
      <c r="O43" s="2" t="s">
        <v>95</v>
      </c>
      <c r="P43" s="2" t="s">
        <v>113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114</v>
      </c>
      <c r="V43" s="2" t="s">
        <v>223</v>
      </c>
      <c r="W43" s="2" t="s">
        <v>165</v>
      </c>
      <c r="X43" s="2" t="s">
        <v>116</v>
      </c>
      <c r="Y43" s="2" t="s">
        <v>344</v>
      </c>
      <c r="Z43" s="4">
        <v>98</v>
      </c>
      <c r="AA43" s="4">
        <f>=ROUNDDOWN(490,0)</f>
      </c>
      <c r="AB43" s="5">
        <v>0.2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2</v>
      </c>
      <c r="BK43" s="8">
        <v>546</v>
      </c>
      <c r="BL43" s="2" t="s">
        <v>156</v>
      </c>
      <c r="BM43" s="7"/>
      <c r="BN43" s="7"/>
      <c r="BO43" s="4"/>
      <c r="BP43" s="8"/>
      <c r="BQ43" s="4"/>
      <c r="BR43" s="8"/>
      <c r="BS43" s="7"/>
      <c r="BT43" s="7"/>
      <c r="BU43" s="2" t="s">
        <v>106</v>
      </c>
      <c r="BV43" s="2" t="s">
        <v>95</v>
      </c>
      <c r="BW43" s="2" t="s">
        <v>98</v>
      </c>
      <c r="BX43" s="2" t="s">
        <v>98</v>
      </c>
      <c r="BY43" s="2" t="s">
        <v>107</v>
      </c>
      <c r="BZ43" s="2" t="s">
        <v>98</v>
      </c>
    </row>
    <row r="44">
      <c r="A44" s="2" t="s">
        <v>345</v>
      </c>
      <c r="B44" s="2" t="s">
        <v>277</v>
      </c>
      <c r="C44" s="2" t="s">
        <v>88</v>
      </c>
      <c r="D44" s="2" t="s">
        <v>328</v>
      </c>
      <c r="E44" s="2" t="s">
        <v>329</v>
      </c>
      <c r="F44" s="2" t="s">
        <v>346</v>
      </c>
      <c r="G44" s="2" t="s">
        <v>346</v>
      </c>
      <c r="H44" s="2" t="s">
        <v>346</v>
      </c>
      <c r="I44" s="2" t="s">
        <v>336</v>
      </c>
      <c r="J44" s="2" t="s">
        <v>93</v>
      </c>
      <c r="K44" s="2" t="s">
        <v>347</v>
      </c>
      <c r="L44" s="3">
        <v>210</v>
      </c>
      <c r="M44" s="3">
        <v>220.5</v>
      </c>
      <c r="N44" s="3">
        <v>439</v>
      </c>
      <c r="O44" s="2" t="s">
        <v>308</v>
      </c>
      <c r="P44" s="2" t="s">
        <v>162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114</v>
      </c>
      <c r="V44" s="2" t="s">
        <v>223</v>
      </c>
      <c r="W44" s="2" t="s">
        <v>101</v>
      </c>
      <c r="X44" s="2" t="s">
        <v>102</v>
      </c>
      <c r="Y44" s="2" t="s">
        <v>338</v>
      </c>
      <c r="Z44" s="4">
        <v>64</v>
      </c>
      <c r="AA44" s="4">
        <f>=ROUNDDOWN(71.1111111111111,0)</f>
      </c>
      <c r="AB44" s="5">
        <v>0.9</v>
      </c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26</v>
      </c>
      <c r="BK44" s="8">
        <v>5301.08</v>
      </c>
      <c r="BL44" s="2" t="s">
        <v>348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95</v>
      </c>
      <c r="BW44" s="2" t="s">
        <v>98</v>
      </c>
      <c r="BX44" s="2" t="s">
        <v>98</v>
      </c>
      <c r="BY44" s="2" t="s">
        <v>107</v>
      </c>
      <c r="BZ44" s="2" t="s">
        <v>98</v>
      </c>
    </row>
    <row r="45">
      <c r="A45" s="2" t="s">
        <v>349</v>
      </c>
      <c r="B45" s="2" t="s">
        <v>277</v>
      </c>
      <c r="C45" s="2" t="s">
        <v>88</v>
      </c>
      <c r="D45" s="2" t="s">
        <v>328</v>
      </c>
      <c r="E45" s="2" t="s">
        <v>350</v>
      </c>
      <c r="F45" s="2" t="s">
        <v>351</v>
      </c>
      <c r="G45" s="2" t="s">
        <v>351</v>
      </c>
      <c r="H45" s="2" t="s">
        <v>351</v>
      </c>
      <c r="I45" s="2" t="s">
        <v>352</v>
      </c>
      <c r="J45" s="2" t="s">
        <v>93</v>
      </c>
      <c r="K45" s="2" t="s">
        <v>353</v>
      </c>
      <c r="L45" s="3">
        <v>215</v>
      </c>
      <c r="M45" s="3">
        <v>225.75</v>
      </c>
      <c r="N45" s="3">
        <v>449</v>
      </c>
      <c r="O45" s="2" t="s">
        <v>95</v>
      </c>
      <c r="P45" s="2" t="s">
        <v>113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114</v>
      </c>
      <c r="V45" s="2" t="s">
        <v>223</v>
      </c>
      <c r="W45" s="2" t="s">
        <v>165</v>
      </c>
      <c r="X45" s="2" t="s">
        <v>116</v>
      </c>
      <c r="Y45" s="2" t="s">
        <v>354</v>
      </c>
      <c r="Z45" s="4">
        <v>107</v>
      </c>
      <c r="AA45" s="4">
        <f>=ROUNDDOWN(1070,0)</f>
      </c>
      <c r="AB45" s="5">
        <v>0.1</v>
      </c>
      <c r="AC45" s="2" t="s">
        <v>98</v>
      </c>
      <c r="AD45" s="4"/>
      <c r="AE45" s="4"/>
      <c r="AF45" s="6">
        <v>74</v>
      </c>
      <c r="AG45" s="6"/>
      <c r="AH45" s="7">
        <v>0.8519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98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95</v>
      </c>
      <c r="BW45" s="2" t="s">
        <v>98</v>
      </c>
      <c r="BX45" s="2" t="s">
        <v>98</v>
      </c>
      <c r="BY45" s="2" t="s">
        <v>107</v>
      </c>
      <c r="BZ45" s="2" t="s">
        <v>98</v>
      </c>
    </row>
    <row r="46">
      <c r="A46" s="2" t="s">
        <v>355</v>
      </c>
      <c r="B46" s="2" t="s">
        <v>277</v>
      </c>
      <c r="C46" s="2" t="s">
        <v>88</v>
      </c>
      <c r="D46" s="2" t="s">
        <v>328</v>
      </c>
      <c r="E46" s="2" t="s">
        <v>350</v>
      </c>
      <c r="F46" s="2" t="s">
        <v>356</v>
      </c>
      <c r="G46" s="2" t="s">
        <v>356</v>
      </c>
      <c r="H46" s="2" t="s">
        <v>356</v>
      </c>
      <c r="I46" s="2" t="s">
        <v>357</v>
      </c>
      <c r="J46" s="2" t="s">
        <v>93</v>
      </c>
      <c r="K46" s="2" t="s">
        <v>358</v>
      </c>
      <c r="L46" s="3">
        <v>162.45</v>
      </c>
      <c r="M46" s="3">
        <v>170.57</v>
      </c>
      <c r="N46" s="3">
        <v>339</v>
      </c>
      <c r="O46" s="2" t="s">
        <v>308</v>
      </c>
      <c r="P46" s="2" t="s">
        <v>162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114</v>
      </c>
      <c r="V46" s="2" t="s">
        <v>146</v>
      </c>
      <c r="W46" s="2" t="s">
        <v>101</v>
      </c>
      <c r="X46" s="2" t="s">
        <v>102</v>
      </c>
      <c r="Y46" s="2" t="s">
        <v>359</v>
      </c>
      <c r="Z46" s="4">
        <v>75</v>
      </c>
      <c r="AA46" s="4">
        <f>=ROUNDDOWN(75,0)</f>
      </c>
      <c r="AB46" s="5">
        <v>1</v>
      </c>
      <c r="AC46" s="2" t="s">
        <v>98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24</v>
      </c>
      <c r="BK46" s="8">
        <v>3982.62</v>
      </c>
      <c r="BL46" s="2" t="s">
        <v>360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95</v>
      </c>
      <c r="BW46" s="2" t="s">
        <v>98</v>
      </c>
      <c r="BX46" s="2" t="s">
        <v>98</v>
      </c>
      <c r="BY46" s="2" t="s">
        <v>107</v>
      </c>
      <c r="BZ46" s="2" t="s">
        <v>98</v>
      </c>
    </row>
    <row r="47">
      <c r="A47" s="2" t="s">
        <v>361</v>
      </c>
      <c r="B47" s="2" t="s">
        <v>277</v>
      </c>
      <c r="C47" s="2" t="s">
        <v>88</v>
      </c>
      <c r="D47" s="2" t="s">
        <v>328</v>
      </c>
      <c r="E47" s="2" t="s">
        <v>350</v>
      </c>
      <c r="F47" s="2" t="s">
        <v>362</v>
      </c>
      <c r="G47" s="2" t="s">
        <v>362</v>
      </c>
      <c r="H47" s="2" t="s">
        <v>362</v>
      </c>
      <c r="I47" s="2" t="s">
        <v>329</v>
      </c>
      <c r="J47" s="2" t="s">
        <v>93</v>
      </c>
      <c r="K47" s="2" t="s">
        <v>222</v>
      </c>
      <c r="L47" s="3">
        <v>238</v>
      </c>
      <c r="M47" s="3">
        <v>249.9</v>
      </c>
      <c r="N47" s="3">
        <v>499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114</v>
      </c>
      <c r="V47" s="2" t="s">
        <v>223</v>
      </c>
      <c r="W47" s="2" t="s">
        <v>363</v>
      </c>
      <c r="X47" s="2" t="s">
        <v>165</v>
      </c>
      <c r="Y47" s="2" t="s">
        <v>364</v>
      </c>
      <c r="Z47" s="4">
        <v>2</v>
      </c>
      <c r="AA47" s="4">
        <f>=ROUNDDOWN(0.166666666666667,0)</f>
      </c>
      <c r="AB47" s="5">
        <v>12</v>
      </c>
      <c r="AC47" s="2" t="s">
        <v>292</v>
      </c>
      <c r="AD47" s="4">
        <v>100</v>
      </c>
      <c r="AE47" s="4">
        <v>250</v>
      </c>
      <c r="AF47" s="6">
        <v>65</v>
      </c>
      <c r="AG47" s="6"/>
      <c r="AH47" s="7">
        <v>0.8182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88</v>
      </c>
      <c r="BK47" s="8">
        <v>22068.77</v>
      </c>
      <c r="BL47" s="2" t="s">
        <v>365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95</v>
      </c>
      <c r="BW47" s="2" t="s">
        <v>98</v>
      </c>
      <c r="BX47" s="2" t="s">
        <v>98</v>
      </c>
      <c r="BY47" s="2" t="s">
        <v>107</v>
      </c>
      <c r="BZ47" s="2" t="s">
        <v>98</v>
      </c>
    </row>
    <row r="48">
      <c r="A48" s="2" t="s">
        <v>366</v>
      </c>
      <c r="B48" s="2" t="s">
        <v>277</v>
      </c>
      <c r="C48" s="2" t="s">
        <v>88</v>
      </c>
      <c r="D48" s="2" t="s">
        <v>328</v>
      </c>
      <c r="E48" s="2" t="s">
        <v>367</v>
      </c>
      <c r="F48" s="2" t="s">
        <v>368</v>
      </c>
      <c r="G48" s="2" t="s">
        <v>368</v>
      </c>
      <c r="H48" s="2" t="s">
        <v>368</v>
      </c>
      <c r="I48" s="2" t="s">
        <v>369</v>
      </c>
      <c r="J48" s="2" t="s">
        <v>93</v>
      </c>
      <c r="K48" s="2" t="s">
        <v>124</v>
      </c>
      <c r="L48" s="3">
        <v>247.5</v>
      </c>
      <c r="M48" s="3">
        <v>259.88</v>
      </c>
      <c r="N48" s="3">
        <v>519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114</v>
      </c>
      <c r="V48" s="2" t="s">
        <v>146</v>
      </c>
      <c r="W48" s="2" t="s">
        <v>101</v>
      </c>
      <c r="X48" s="2" t="s">
        <v>102</v>
      </c>
      <c r="Y48" s="2" t="s">
        <v>370</v>
      </c>
      <c r="Z48" s="4">
        <v>96</v>
      </c>
      <c r="AA48" s="4">
        <f>=ROUNDDOWN(36.9230769230769,0)</f>
      </c>
      <c r="AB48" s="5">
        <v>2.6</v>
      </c>
      <c r="AC48" s="2" t="s">
        <v>98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219</v>
      </c>
      <c r="BK48" s="8">
        <v>51924.53</v>
      </c>
      <c r="BL48" s="2" t="s">
        <v>371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95</v>
      </c>
      <c r="BW48" s="2" t="s">
        <v>98</v>
      </c>
      <c r="BX48" s="2" t="s">
        <v>98</v>
      </c>
      <c r="BY48" s="2" t="s">
        <v>107</v>
      </c>
      <c r="BZ48" s="2" t="s">
        <v>98</v>
      </c>
    </row>
    <row r="49">
      <c r="A49" s="2" t="s">
        <v>372</v>
      </c>
      <c r="B49" s="2" t="s">
        <v>277</v>
      </c>
      <c r="C49" s="2" t="s">
        <v>88</v>
      </c>
      <c r="D49" s="2" t="s">
        <v>328</v>
      </c>
      <c r="E49" s="2" t="s">
        <v>367</v>
      </c>
      <c r="F49" s="2" t="s">
        <v>368</v>
      </c>
      <c r="G49" s="2" t="s">
        <v>368</v>
      </c>
      <c r="H49" s="2" t="s">
        <v>368</v>
      </c>
      <c r="I49" s="2" t="s">
        <v>369</v>
      </c>
      <c r="J49" s="2" t="s">
        <v>93</v>
      </c>
      <c r="K49" s="2" t="s">
        <v>283</v>
      </c>
      <c r="L49" s="3">
        <v>247.5</v>
      </c>
      <c r="M49" s="3">
        <v>259.88</v>
      </c>
      <c r="N49" s="3">
        <v>519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373</v>
      </c>
      <c r="T49" s="2" t="s">
        <v>98</v>
      </c>
      <c r="U49" s="2" t="s">
        <v>114</v>
      </c>
      <c r="V49" s="2" t="s">
        <v>146</v>
      </c>
      <c r="W49" s="2" t="s">
        <v>242</v>
      </c>
      <c r="X49" s="2" t="s">
        <v>102</v>
      </c>
      <c r="Y49" s="2" t="s">
        <v>185</v>
      </c>
      <c r="Z49" s="4">
        <v>44</v>
      </c>
      <c r="AA49" s="4">
        <f>=ROUNDDOWN(3.66666666666667,0)</f>
      </c>
      <c r="AB49" s="5">
        <v>12</v>
      </c>
      <c r="AC49" s="2" t="s">
        <v>374</v>
      </c>
      <c r="AD49" s="4">
        <v>100</v>
      </c>
      <c r="AE49" s="4">
        <v>330</v>
      </c>
      <c r="AF49" s="6">
        <v>66</v>
      </c>
      <c r="AG49" s="6"/>
      <c r="AH49" s="7">
        <v>0.9975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485</v>
      </c>
      <c r="BK49" s="8">
        <v>109431.97</v>
      </c>
      <c r="BL49" s="2" t="s">
        <v>375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95</v>
      </c>
      <c r="BW49" s="2" t="s">
        <v>98</v>
      </c>
      <c r="BX49" s="2" t="s">
        <v>98</v>
      </c>
      <c r="BY49" s="2" t="s">
        <v>107</v>
      </c>
      <c r="BZ49" s="2" t="s">
        <v>98</v>
      </c>
    </row>
    <row r="50">
      <c r="A50" s="2" t="s">
        <v>376</v>
      </c>
      <c r="B50" s="2" t="s">
        <v>277</v>
      </c>
      <c r="C50" s="2" t="s">
        <v>88</v>
      </c>
      <c r="D50" s="2" t="s">
        <v>328</v>
      </c>
      <c r="E50" s="2" t="s">
        <v>367</v>
      </c>
      <c r="F50" s="2" t="s">
        <v>377</v>
      </c>
      <c r="G50" s="2" t="s">
        <v>377</v>
      </c>
      <c r="H50" s="2" t="s">
        <v>377</v>
      </c>
      <c r="I50" s="2" t="s">
        <v>329</v>
      </c>
      <c r="J50" s="2" t="s">
        <v>93</v>
      </c>
      <c r="K50" s="2" t="s">
        <v>378</v>
      </c>
      <c r="L50" s="3">
        <v>193.5</v>
      </c>
      <c r="M50" s="3">
        <v>203.18</v>
      </c>
      <c r="N50" s="3">
        <v>399</v>
      </c>
      <c r="O50" s="2" t="s">
        <v>95</v>
      </c>
      <c r="P50" s="2" t="s">
        <v>162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98</v>
      </c>
      <c r="V50" s="2" t="s">
        <v>146</v>
      </c>
      <c r="W50" s="2" t="s">
        <v>117</v>
      </c>
      <c r="X50" s="2" t="s">
        <v>166</v>
      </c>
      <c r="Y50" s="2" t="s">
        <v>379</v>
      </c>
      <c r="Z50" s="4">
        <v>41</v>
      </c>
      <c r="AA50" s="4">
        <f>=ROUNDDOWN(8.72340425531915,0)</f>
      </c>
      <c r="AB50" s="5">
        <v>4.7</v>
      </c>
      <c r="AC50" s="2" t="s">
        <v>98</v>
      </c>
      <c r="AD50" s="4"/>
      <c r="AE50" s="4"/>
      <c r="AF50" s="6">
        <v>65</v>
      </c>
      <c r="AG50" s="6"/>
      <c r="AH50" s="7">
        <v>0.8404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155</v>
      </c>
      <c r="BK50" s="8">
        <v>32145.8</v>
      </c>
      <c r="BL50" s="2" t="s">
        <v>380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95</v>
      </c>
      <c r="BW50" s="2" t="s">
        <v>98</v>
      </c>
      <c r="BX50" s="2" t="s">
        <v>98</v>
      </c>
      <c r="BY50" s="2" t="s">
        <v>107</v>
      </c>
      <c r="BZ50" s="2" t="s">
        <v>98</v>
      </c>
    </row>
    <row r="51">
      <c r="A51" s="2" t="s">
        <v>381</v>
      </c>
      <c r="B51" s="2" t="s">
        <v>277</v>
      </c>
      <c r="C51" s="2" t="s">
        <v>88</v>
      </c>
      <c r="D51" s="2" t="s">
        <v>328</v>
      </c>
      <c r="E51" s="2" t="s">
        <v>367</v>
      </c>
      <c r="F51" s="2" t="s">
        <v>382</v>
      </c>
      <c r="G51" s="2" t="s">
        <v>382</v>
      </c>
      <c r="H51" s="2" t="s">
        <v>382</v>
      </c>
      <c r="I51" s="2" t="s">
        <v>383</v>
      </c>
      <c r="J51" s="2" t="s">
        <v>93</v>
      </c>
      <c r="K51" s="2" t="s">
        <v>314</v>
      </c>
      <c r="L51" s="3">
        <v>286.69</v>
      </c>
      <c r="M51" s="3">
        <v>301.02</v>
      </c>
      <c r="N51" s="3">
        <v>599</v>
      </c>
      <c r="O51" s="2" t="s">
        <v>95</v>
      </c>
      <c r="P51" s="2" t="s">
        <v>145</v>
      </c>
      <c r="Q51" s="2" t="s">
        <v>97</v>
      </c>
      <c r="R51" s="2" t="s">
        <v>98</v>
      </c>
      <c r="S51" s="2" t="s">
        <v>384</v>
      </c>
      <c r="T51" s="2" t="s">
        <v>98</v>
      </c>
      <c r="U51" s="2" t="s">
        <v>98</v>
      </c>
      <c r="V51" s="2" t="s">
        <v>146</v>
      </c>
      <c r="W51" s="2" t="s">
        <v>117</v>
      </c>
      <c r="X51" s="2" t="s">
        <v>166</v>
      </c>
      <c r="Y51" s="2" t="s">
        <v>385</v>
      </c>
      <c r="Z51" s="4">
        <v>456</v>
      </c>
      <c r="AA51" s="4">
        <f>=ROUNDDOWN(24,0)</f>
      </c>
      <c r="AB51" s="5">
        <v>19</v>
      </c>
      <c r="AC51" s="2" t="s">
        <v>386</v>
      </c>
      <c r="AD51" s="4">
        <v>183</v>
      </c>
      <c r="AE51" s="4">
        <v>183</v>
      </c>
      <c r="AF51" s="6">
        <v>65</v>
      </c>
      <c r="AG51" s="6">
        <v>48</v>
      </c>
      <c r="AH51" s="7">
        <v>0.9875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>
        <v>1017</v>
      </c>
      <c r="BK51" s="8">
        <v>260173.6</v>
      </c>
      <c r="BL51" s="2" t="s">
        <v>387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95</v>
      </c>
      <c r="BW51" s="2" t="s">
        <v>98</v>
      </c>
      <c r="BX51" s="2" t="s">
        <v>98</v>
      </c>
      <c r="BY51" s="2" t="s">
        <v>107</v>
      </c>
      <c r="BZ51" s="2" t="s">
        <v>98</v>
      </c>
    </row>
    <row r="52">
      <c r="A52" s="2" t="s">
        <v>388</v>
      </c>
      <c r="B52" s="2" t="s">
        <v>277</v>
      </c>
      <c r="C52" s="2" t="s">
        <v>88</v>
      </c>
      <c r="D52" s="2" t="s">
        <v>328</v>
      </c>
      <c r="E52" s="2" t="s">
        <v>367</v>
      </c>
      <c r="F52" s="2" t="s">
        <v>382</v>
      </c>
      <c r="G52" s="2" t="s">
        <v>382</v>
      </c>
      <c r="H52" s="2" t="s">
        <v>382</v>
      </c>
      <c r="I52" s="2" t="s">
        <v>329</v>
      </c>
      <c r="J52" s="2" t="s">
        <v>93</v>
      </c>
      <c r="K52" s="2" t="s">
        <v>389</v>
      </c>
      <c r="L52" s="3">
        <v>286.69</v>
      </c>
      <c r="M52" s="3">
        <v>301.02</v>
      </c>
      <c r="N52" s="3">
        <v>599</v>
      </c>
      <c r="O52" s="2" t="s">
        <v>95</v>
      </c>
      <c r="P52" s="2" t="s">
        <v>96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114</v>
      </c>
      <c r="V52" s="2" t="s">
        <v>100</v>
      </c>
      <c r="W52" s="2" t="s">
        <v>147</v>
      </c>
      <c r="X52" s="2" t="s">
        <v>166</v>
      </c>
      <c r="Y52" s="2" t="s">
        <v>390</v>
      </c>
      <c r="Z52" s="4">
        <v>243</v>
      </c>
      <c r="AA52" s="4">
        <f>=ROUNDDOWN(30.375,0)</f>
      </c>
      <c r="AB52" s="5">
        <v>8</v>
      </c>
      <c r="AC52" s="2" t="s">
        <v>98</v>
      </c>
      <c r="AD52" s="4"/>
      <c r="AE52" s="4"/>
      <c r="AF52" s="6">
        <v>65</v>
      </c>
      <c r="AG52" s="6">
        <v>48</v>
      </c>
      <c r="AH52" s="7">
        <v>0.9352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>
        <v>456</v>
      </c>
      <c r="BK52" s="8">
        <v>120120.52</v>
      </c>
      <c r="BL52" s="2" t="s">
        <v>391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95</v>
      </c>
      <c r="BW52" s="2" t="s">
        <v>98</v>
      </c>
      <c r="BX52" s="2" t="s">
        <v>98</v>
      </c>
      <c r="BY52" s="2" t="s">
        <v>107</v>
      </c>
      <c r="BZ52" s="2" t="s">
        <v>98</v>
      </c>
    </row>
    <row r="53">
      <c r="A53" s="2" t="s">
        <v>392</v>
      </c>
      <c r="B53" s="2" t="s">
        <v>277</v>
      </c>
      <c r="C53" s="2" t="s">
        <v>88</v>
      </c>
      <c r="D53" s="2" t="s">
        <v>328</v>
      </c>
      <c r="E53" s="2" t="s">
        <v>367</v>
      </c>
      <c r="F53" s="2" t="s">
        <v>393</v>
      </c>
      <c r="G53" s="2" t="s">
        <v>393</v>
      </c>
      <c r="H53" s="2" t="s">
        <v>393</v>
      </c>
      <c r="I53" s="2" t="s">
        <v>394</v>
      </c>
      <c r="J53" s="2" t="s">
        <v>93</v>
      </c>
      <c r="K53" s="2" t="s">
        <v>378</v>
      </c>
      <c r="L53" s="3">
        <v>215</v>
      </c>
      <c r="M53" s="3">
        <v>225.75</v>
      </c>
      <c r="N53" s="3">
        <v>449</v>
      </c>
      <c r="O53" s="2" t="s">
        <v>95</v>
      </c>
      <c r="P53" s="2" t="s">
        <v>113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114</v>
      </c>
      <c r="V53" s="2" t="s">
        <v>223</v>
      </c>
      <c r="W53" s="2" t="s">
        <v>395</v>
      </c>
      <c r="X53" s="2" t="s">
        <v>166</v>
      </c>
      <c r="Y53" s="2" t="s">
        <v>396</v>
      </c>
      <c r="Z53" s="4">
        <v>43</v>
      </c>
      <c r="AA53" s="4">
        <f>=ROUNDDOWN(10.75,0)</f>
      </c>
      <c r="AB53" s="5">
        <v>4</v>
      </c>
      <c r="AC53" s="2" t="s">
        <v>104</v>
      </c>
      <c r="AD53" s="4">
        <v>100</v>
      </c>
      <c r="AE53" s="4">
        <v>100</v>
      </c>
      <c r="AF53" s="6">
        <v>65</v>
      </c>
      <c r="AG53" s="6"/>
      <c r="AH53" s="7">
        <v>0.8081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47</v>
      </c>
      <c r="BK53" s="8">
        <v>11089.31</v>
      </c>
      <c r="BL53" s="2" t="s">
        <v>397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95</v>
      </c>
      <c r="BW53" s="2" t="s">
        <v>98</v>
      </c>
      <c r="BX53" s="2" t="s">
        <v>98</v>
      </c>
      <c r="BY53" s="2" t="s">
        <v>107</v>
      </c>
      <c r="BZ53" s="2" t="s">
        <v>98</v>
      </c>
    </row>
    <row r="54">
      <c r="A54" s="2" t="s">
        <v>398</v>
      </c>
      <c r="B54" s="2" t="s">
        <v>277</v>
      </c>
      <c r="C54" s="2" t="s">
        <v>88</v>
      </c>
      <c r="D54" s="2" t="s">
        <v>328</v>
      </c>
      <c r="E54" s="2" t="s">
        <v>367</v>
      </c>
      <c r="F54" s="2" t="s">
        <v>399</v>
      </c>
      <c r="G54" s="2" t="s">
        <v>399</v>
      </c>
      <c r="H54" s="2" t="s">
        <v>399</v>
      </c>
      <c r="I54" s="2" t="s">
        <v>329</v>
      </c>
      <c r="J54" s="2" t="s">
        <v>93</v>
      </c>
      <c r="K54" s="2" t="s">
        <v>144</v>
      </c>
      <c r="L54" s="3">
        <v>207</v>
      </c>
      <c r="M54" s="3">
        <v>217.35</v>
      </c>
      <c r="N54" s="3">
        <v>439</v>
      </c>
      <c r="O54" s="2" t="s">
        <v>95</v>
      </c>
      <c r="P54" s="2" t="s">
        <v>162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98</v>
      </c>
      <c r="V54" s="2" t="s">
        <v>146</v>
      </c>
      <c r="W54" s="2" t="s">
        <v>101</v>
      </c>
      <c r="X54" s="2" t="s">
        <v>102</v>
      </c>
      <c r="Y54" s="2" t="s">
        <v>400</v>
      </c>
      <c r="Z54" s="4">
        <v>51</v>
      </c>
      <c r="AA54" s="4">
        <f>=ROUNDDOWN(17,0)</f>
      </c>
      <c r="AB54" s="5">
        <v>3</v>
      </c>
      <c r="AC54" s="2" t="s">
        <v>98</v>
      </c>
      <c r="AD54" s="4"/>
      <c r="AE54" s="4"/>
      <c r="AF54" s="6">
        <v>65</v>
      </c>
      <c r="AG54" s="6">
        <v>48</v>
      </c>
      <c r="AH54" s="7">
        <v>0.9576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154</v>
      </c>
      <c r="BK54" s="8">
        <v>31967.35</v>
      </c>
      <c r="BL54" s="2" t="s">
        <v>401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95</v>
      </c>
      <c r="BW54" s="2" t="s">
        <v>98</v>
      </c>
      <c r="BX54" s="2" t="s">
        <v>98</v>
      </c>
      <c r="BY54" s="2" t="s">
        <v>107</v>
      </c>
      <c r="BZ54" s="2" t="s">
        <v>98</v>
      </c>
    </row>
    <row r="55">
      <c r="A55" s="2" t="s">
        <v>402</v>
      </c>
      <c r="B55" s="2" t="s">
        <v>277</v>
      </c>
      <c r="C55" s="2" t="s">
        <v>88</v>
      </c>
      <c r="D55" s="2" t="s">
        <v>328</v>
      </c>
      <c r="E55" s="2" t="s">
        <v>367</v>
      </c>
      <c r="F55" s="2" t="s">
        <v>322</v>
      </c>
      <c r="G55" s="2" t="s">
        <v>322</v>
      </c>
      <c r="H55" s="2" t="s">
        <v>322</v>
      </c>
      <c r="I55" s="2" t="s">
        <v>383</v>
      </c>
      <c r="J55" s="2" t="s">
        <v>93</v>
      </c>
      <c r="K55" s="2" t="s">
        <v>314</v>
      </c>
      <c r="L55" s="3">
        <v>256.5</v>
      </c>
      <c r="M55" s="3">
        <v>269.32</v>
      </c>
      <c r="N55" s="3">
        <v>549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403</v>
      </c>
      <c r="T55" s="2" t="s">
        <v>98</v>
      </c>
      <c r="U55" s="2" t="s">
        <v>114</v>
      </c>
      <c r="V55" s="2" t="s">
        <v>223</v>
      </c>
      <c r="W55" s="2" t="s">
        <v>117</v>
      </c>
      <c r="X55" s="2" t="s">
        <v>166</v>
      </c>
      <c r="Y55" s="2" t="s">
        <v>404</v>
      </c>
      <c r="Z55" s="4">
        <v>29</v>
      </c>
      <c r="AA55" s="4">
        <f>=ROUNDDOWN(3.22222222222222,0)</f>
      </c>
      <c r="AB55" s="5">
        <v>9</v>
      </c>
      <c r="AC55" s="2" t="s">
        <v>325</v>
      </c>
      <c r="AD55" s="4">
        <v>199</v>
      </c>
      <c r="AE55" s="4">
        <v>200</v>
      </c>
      <c r="AF55" s="6">
        <v>65</v>
      </c>
      <c r="AG55" s="6">
        <v>48</v>
      </c>
      <c r="AH55" s="7">
        <v>0.8953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>
        <v>483</v>
      </c>
      <c r="BK55" s="8">
        <v>126883.53</v>
      </c>
      <c r="BL55" s="2" t="s">
        <v>405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95</v>
      </c>
      <c r="BW55" s="2" t="s">
        <v>98</v>
      </c>
      <c r="BX55" s="2" t="s">
        <v>98</v>
      </c>
      <c r="BY55" s="2" t="s">
        <v>107</v>
      </c>
      <c r="BZ55" s="2" t="s">
        <v>98</v>
      </c>
    </row>
    <row r="56">
      <c r="A56" s="2" t="s">
        <v>406</v>
      </c>
      <c r="B56" s="2" t="s">
        <v>277</v>
      </c>
      <c r="C56" s="2" t="s">
        <v>88</v>
      </c>
      <c r="D56" s="2" t="s">
        <v>328</v>
      </c>
      <c r="E56" s="2" t="s">
        <v>367</v>
      </c>
      <c r="F56" s="2" t="s">
        <v>322</v>
      </c>
      <c r="G56" s="2" t="s">
        <v>322</v>
      </c>
      <c r="H56" s="2" t="s">
        <v>322</v>
      </c>
      <c r="I56" s="2" t="s">
        <v>383</v>
      </c>
      <c r="J56" s="2" t="s">
        <v>93</v>
      </c>
      <c r="K56" s="2" t="s">
        <v>407</v>
      </c>
      <c r="L56" s="3">
        <v>256.5</v>
      </c>
      <c r="M56" s="3">
        <v>269.32</v>
      </c>
      <c r="N56" s="3">
        <v>549</v>
      </c>
      <c r="O56" s="2" t="s">
        <v>95</v>
      </c>
      <c r="P56" s="2" t="s">
        <v>134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114</v>
      </c>
      <c r="V56" s="2" t="s">
        <v>223</v>
      </c>
      <c r="W56" s="2" t="s">
        <v>165</v>
      </c>
      <c r="X56" s="2" t="s">
        <v>116</v>
      </c>
      <c r="Y56" s="2" t="s">
        <v>408</v>
      </c>
      <c r="Z56" s="4">
        <v>82</v>
      </c>
      <c r="AA56" s="4">
        <f>=ROUNDDOWN(41,0)</f>
      </c>
      <c r="AB56" s="5">
        <v>2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111</v>
      </c>
      <c r="BK56" s="8">
        <v>29852.7</v>
      </c>
      <c r="BL56" s="2" t="s">
        <v>409</v>
      </c>
      <c r="BM56" s="7"/>
      <c r="BN56" s="7"/>
      <c r="BO56" s="4"/>
      <c r="BP56" s="8"/>
      <c r="BQ56" s="4"/>
      <c r="BR56" s="8"/>
      <c r="BS56" s="7"/>
      <c r="BT56" s="7"/>
      <c r="BU56" s="2" t="s">
        <v>139</v>
      </c>
      <c r="BV56" s="2" t="s">
        <v>95</v>
      </c>
      <c r="BW56" s="2" t="s">
        <v>98</v>
      </c>
      <c r="BX56" s="2" t="s">
        <v>98</v>
      </c>
      <c r="BY56" s="2" t="s">
        <v>107</v>
      </c>
      <c r="BZ56" s="2" t="s">
        <v>98</v>
      </c>
    </row>
    <row r="57">
      <c r="A57" s="2" t="s">
        <v>410</v>
      </c>
      <c r="B57" s="2" t="s">
        <v>277</v>
      </c>
      <c r="C57" s="2" t="s">
        <v>88</v>
      </c>
      <c r="D57" s="2" t="s">
        <v>328</v>
      </c>
      <c r="E57" s="2" t="s">
        <v>367</v>
      </c>
      <c r="F57" s="2" t="s">
        <v>322</v>
      </c>
      <c r="G57" s="2" t="s">
        <v>322</v>
      </c>
      <c r="H57" s="2" t="s">
        <v>322</v>
      </c>
      <c r="I57" s="2" t="s">
        <v>383</v>
      </c>
      <c r="J57" s="2" t="s">
        <v>93</v>
      </c>
      <c r="K57" s="2" t="s">
        <v>222</v>
      </c>
      <c r="L57" s="3">
        <v>256.5</v>
      </c>
      <c r="M57" s="3">
        <v>269.32</v>
      </c>
      <c r="N57" s="3">
        <v>549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114</v>
      </c>
      <c r="V57" s="2" t="s">
        <v>223</v>
      </c>
      <c r="W57" s="2" t="s">
        <v>147</v>
      </c>
      <c r="X57" s="2" t="s">
        <v>166</v>
      </c>
      <c r="Y57" s="2" t="s">
        <v>411</v>
      </c>
      <c r="Z57" s="4">
        <v>90</v>
      </c>
      <c r="AA57" s="4">
        <f>=ROUNDDOWN(15,0)</f>
      </c>
      <c r="AB57" s="5">
        <v>6</v>
      </c>
      <c r="AC57" s="2" t="s">
        <v>412</v>
      </c>
      <c r="AD57" s="4">
        <v>98</v>
      </c>
      <c r="AE57" s="4">
        <v>200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>
        <v>434</v>
      </c>
      <c r="BK57" s="8">
        <v>112448.61</v>
      </c>
      <c r="BL57" s="2" t="s">
        <v>413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95</v>
      </c>
      <c r="BW57" s="2" t="s">
        <v>98</v>
      </c>
      <c r="BX57" s="2" t="s">
        <v>98</v>
      </c>
      <c r="BY57" s="2" t="s">
        <v>107</v>
      </c>
      <c r="BZ57" s="2" t="s">
        <v>98</v>
      </c>
    </row>
    <row r="58">
      <c r="A58" s="2" t="s">
        <v>414</v>
      </c>
      <c r="B58" s="2" t="s">
        <v>277</v>
      </c>
      <c r="C58" s="2" t="s">
        <v>88</v>
      </c>
      <c r="D58" s="2" t="s">
        <v>328</v>
      </c>
      <c r="E58" s="2" t="s">
        <v>367</v>
      </c>
      <c r="F58" s="2" t="s">
        <v>415</v>
      </c>
      <c r="G58" s="2" t="s">
        <v>415</v>
      </c>
      <c r="H58" s="2" t="s">
        <v>415</v>
      </c>
      <c r="I58" s="2" t="s">
        <v>329</v>
      </c>
      <c r="J58" s="2" t="s">
        <v>93</v>
      </c>
      <c r="K58" s="2" t="s">
        <v>378</v>
      </c>
      <c r="L58" s="3">
        <v>175.75</v>
      </c>
      <c r="M58" s="3">
        <v>184.54</v>
      </c>
      <c r="N58" s="3">
        <v>369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114</v>
      </c>
      <c r="V58" s="2" t="s">
        <v>146</v>
      </c>
      <c r="W58" s="2" t="s">
        <v>242</v>
      </c>
      <c r="X58" s="2" t="s">
        <v>102</v>
      </c>
      <c r="Y58" s="2" t="s">
        <v>416</v>
      </c>
      <c r="Z58" s="4">
        <v>272</v>
      </c>
      <c r="AA58" s="4">
        <f>=ROUNDDOWN(38.8571428571429,0)</f>
      </c>
      <c r="AB58" s="5">
        <v>7</v>
      </c>
      <c r="AC58" s="2" t="s">
        <v>417</v>
      </c>
      <c r="AD58" s="4">
        <v>140</v>
      </c>
      <c r="AE58" s="4">
        <v>140</v>
      </c>
      <c r="AF58" s="6">
        <v>66</v>
      </c>
      <c r="AG58" s="6">
        <v>49</v>
      </c>
      <c r="AH58" s="7">
        <v>0.9626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/>
      <c r="BJ58" s="4">
        <v>573</v>
      </c>
      <c r="BK58" s="8">
        <v>100857.89</v>
      </c>
      <c r="BL58" s="2" t="s">
        <v>418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95</v>
      </c>
      <c r="BW58" s="2" t="s">
        <v>98</v>
      </c>
      <c r="BX58" s="2" t="s">
        <v>98</v>
      </c>
      <c r="BY58" s="2" t="s">
        <v>107</v>
      </c>
      <c r="BZ58" s="2" t="s">
        <v>98</v>
      </c>
    </row>
    <row r="59">
      <c r="A59" s="2" t="s">
        <v>419</v>
      </c>
      <c r="B59" s="2" t="s">
        <v>277</v>
      </c>
      <c r="C59" s="2" t="s">
        <v>88</v>
      </c>
      <c r="D59" s="2" t="s">
        <v>328</v>
      </c>
      <c r="E59" s="2" t="s">
        <v>367</v>
      </c>
      <c r="F59" s="2" t="s">
        <v>415</v>
      </c>
      <c r="G59" s="2" t="s">
        <v>415</v>
      </c>
      <c r="H59" s="2" t="s">
        <v>415</v>
      </c>
      <c r="I59" s="2" t="s">
        <v>329</v>
      </c>
      <c r="J59" s="2" t="s">
        <v>93</v>
      </c>
      <c r="K59" s="2" t="s">
        <v>347</v>
      </c>
      <c r="L59" s="3">
        <v>175.75</v>
      </c>
      <c r="M59" s="3">
        <v>184.54</v>
      </c>
      <c r="N59" s="3">
        <v>369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114</v>
      </c>
      <c r="V59" s="2" t="s">
        <v>146</v>
      </c>
      <c r="W59" s="2" t="s">
        <v>102</v>
      </c>
      <c r="X59" s="2" t="s">
        <v>242</v>
      </c>
      <c r="Y59" s="2" t="s">
        <v>420</v>
      </c>
      <c r="Z59" s="4">
        <v>26</v>
      </c>
      <c r="AA59" s="4">
        <f>=ROUNDDOWN(6.5,0)</f>
      </c>
      <c r="AB59" s="5">
        <v>4</v>
      </c>
      <c r="AC59" s="2" t="s">
        <v>417</v>
      </c>
      <c r="AD59" s="4">
        <v>72</v>
      </c>
      <c r="AE59" s="4">
        <v>172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>
        <v>65</v>
      </c>
      <c r="BK59" s="8">
        <v>10095.29</v>
      </c>
      <c r="BL59" s="2" t="s">
        <v>421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95</v>
      </c>
      <c r="BW59" s="2" t="s">
        <v>98</v>
      </c>
      <c r="BX59" s="2" t="s">
        <v>98</v>
      </c>
      <c r="BY59" s="2" t="s">
        <v>107</v>
      </c>
      <c r="BZ59" s="2" t="s">
        <v>98</v>
      </c>
    </row>
    <row r="60">
      <c r="A60" s="2" t="s">
        <v>422</v>
      </c>
      <c r="B60" s="2" t="s">
        <v>277</v>
      </c>
      <c r="C60" s="2" t="s">
        <v>88</v>
      </c>
      <c r="D60" s="2" t="s">
        <v>328</v>
      </c>
      <c r="E60" s="2" t="s">
        <v>423</v>
      </c>
      <c r="F60" s="2" t="s">
        <v>424</v>
      </c>
      <c r="G60" s="2" t="s">
        <v>424</v>
      </c>
      <c r="H60" s="2" t="s">
        <v>424</v>
      </c>
      <c r="I60" s="2" t="s">
        <v>357</v>
      </c>
      <c r="J60" s="2" t="s">
        <v>93</v>
      </c>
      <c r="K60" s="2" t="s">
        <v>283</v>
      </c>
      <c r="L60" s="3">
        <v>214.2</v>
      </c>
      <c r="M60" s="3">
        <v>224.91</v>
      </c>
      <c r="N60" s="3">
        <v>449</v>
      </c>
      <c r="O60" s="2" t="s">
        <v>308</v>
      </c>
      <c r="P60" s="2" t="s">
        <v>162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114</v>
      </c>
      <c r="V60" s="2" t="s">
        <v>223</v>
      </c>
      <c r="W60" s="2" t="s">
        <v>147</v>
      </c>
      <c r="X60" s="2" t="s">
        <v>166</v>
      </c>
      <c r="Y60" s="2" t="s">
        <v>425</v>
      </c>
      <c r="Z60" s="4">
        <v>107</v>
      </c>
      <c r="AA60" s="4">
        <f>=ROUNDDOWN(53.5,0)</f>
      </c>
      <c r="AB60" s="5">
        <v>2</v>
      </c>
      <c r="AC60" s="2" t="s">
        <v>98</v>
      </c>
      <c r="AD60" s="4"/>
      <c r="AE60" s="4"/>
      <c r="AF60" s="6">
        <v>74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25</v>
      </c>
      <c r="BK60" s="8">
        <v>5574.23</v>
      </c>
      <c r="BL60" s="2" t="s">
        <v>426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95</v>
      </c>
      <c r="BW60" s="2" t="s">
        <v>98</v>
      </c>
      <c r="BX60" s="2" t="s">
        <v>98</v>
      </c>
      <c r="BY60" s="2" t="s">
        <v>107</v>
      </c>
      <c r="BZ60" s="2" t="s">
        <v>98</v>
      </c>
    </row>
    <row r="61">
      <c r="A61" s="2" t="s">
        <v>427</v>
      </c>
      <c r="B61" s="2" t="s">
        <v>277</v>
      </c>
      <c r="C61" s="2" t="s">
        <v>88</v>
      </c>
      <c r="D61" s="2" t="s">
        <v>428</v>
      </c>
      <c r="E61" s="2" t="s">
        <v>429</v>
      </c>
      <c r="F61" s="2" t="s">
        <v>430</v>
      </c>
      <c r="G61" s="2" t="s">
        <v>430</v>
      </c>
      <c r="H61" s="2" t="s">
        <v>430</v>
      </c>
      <c r="I61" s="2" t="s">
        <v>431</v>
      </c>
      <c r="J61" s="2" t="s">
        <v>93</v>
      </c>
      <c r="K61" s="2" t="s">
        <v>432</v>
      </c>
      <c r="L61" s="3">
        <v>270</v>
      </c>
      <c r="M61" s="3">
        <v>283.5</v>
      </c>
      <c r="N61" s="3">
        <v>559</v>
      </c>
      <c r="O61" s="2" t="s">
        <v>95</v>
      </c>
      <c r="P61" s="2" t="s">
        <v>113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114</v>
      </c>
      <c r="V61" s="2" t="s">
        <v>223</v>
      </c>
      <c r="W61" s="2" t="s">
        <v>433</v>
      </c>
      <c r="X61" s="2" t="s">
        <v>116</v>
      </c>
      <c r="Y61" s="2" t="s">
        <v>434</v>
      </c>
      <c r="Z61" s="4">
        <v>100</v>
      </c>
      <c r="AA61" s="4">
        <f>=ROUNDDOWN({0},0)</f>
      </c>
      <c r="AB61" s="5"/>
      <c r="AC61" s="2" t="s">
        <v>98</v>
      </c>
      <c r="AD61" s="4"/>
      <c r="AE61" s="4"/>
      <c r="AF61" s="6">
        <v>74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95</v>
      </c>
      <c r="BW61" s="2" t="s">
        <v>98</v>
      </c>
      <c r="BX61" s="2" t="s">
        <v>98</v>
      </c>
      <c r="BY61" s="2" t="s">
        <v>107</v>
      </c>
      <c r="BZ61" s="2" t="s">
        <v>98</v>
      </c>
    </row>
    <row r="62">
      <c r="A62" s="2" t="s">
        <v>435</v>
      </c>
      <c r="B62" s="2" t="s">
        <v>277</v>
      </c>
      <c r="C62" s="2" t="s">
        <v>88</v>
      </c>
      <c r="D62" s="2" t="s">
        <v>428</v>
      </c>
      <c r="E62" s="2" t="s">
        <v>436</v>
      </c>
      <c r="F62" s="2" t="s">
        <v>437</v>
      </c>
      <c r="G62" s="2" t="s">
        <v>437</v>
      </c>
      <c r="H62" s="2" t="s">
        <v>437</v>
      </c>
      <c r="I62" s="2" t="s">
        <v>438</v>
      </c>
      <c r="J62" s="2" t="s">
        <v>93</v>
      </c>
      <c r="K62" s="2" t="s">
        <v>439</v>
      </c>
      <c r="L62" s="3">
        <v>238.5</v>
      </c>
      <c r="M62" s="3">
        <v>250.42</v>
      </c>
      <c r="N62" s="3">
        <v>499</v>
      </c>
      <c r="O62" s="2" t="s">
        <v>95</v>
      </c>
      <c r="P62" s="2" t="s">
        <v>134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114</v>
      </c>
      <c r="V62" s="2" t="s">
        <v>146</v>
      </c>
      <c r="W62" s="2" t="s">
        <v>101</v>
      </c>
      <c r="X62" s="2" t="s">
        <v>102</v>
      </c>
      <c r="Y62" s="2" t="s">
        <v>440</v>
      </c>
      <c r="Z62" s="4">
        <v>161</v>
      </c>
      <c r="AA62" s="4">
        <f>=ROUNDDOWN(40.25,0)</f>
      </c>
      <c r="AB62" s="5">
        <v>4</v>
      </c>
      <c r="AC62" s="2" t="s">
        <v>98</v>
      </c>
      <c r="AD62" s="4"/>
      <c r="AE62" s="4"/>
      <c r="AF62" s="6">
        <v>74</v>
      </c>
      <c r="AG62" s="6"/>
      <c r="AH62" s="7">
        <v>0.9401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197</v>
      </c>
      <c r="BK62" s="8">
        <v>49032</v>
      </c>
      <c r="BL62" s="2" t="s">
        <v>441</v>
      </c>
      <c r="BM62" s="7"/>
      <c r="BN62" s="7"/>
      <c r="BO62" s="4"/>
      <c r="BP62" s="8"/>
      <c r="BQ62" s="4"/>
      <c r="BR62" s="8"/>
      <c r="BS62" s="7"/>
      <c r="BT62" s="7"/>
      <c r="BU62" s="2" t="s">
        <v>139</v>
      </c>
      <c r="BV62" s="2" t="s">
        <v>95</v>
      </c>
      <c r="BW62" s="2" t="s">
        <v>98</v>
      </c>
      <c r="BX62" s="2" t="s">
        <v>98</v>
      </c>
      <c r="BY62" s="2" t="s">
        <v>107</v>
      </c>
      <c r="BZ62" s="2" t="s">
        <v>98</v>
      </c>
    </row>
    <row r="63">
      <c r="A63" s="2" t="s">
        <v>442</v>
      </c>
      <c r="B63" s="2" t="s">
        <v>277</v>
      </c>
      <c r="C63" s="2" t="s">
        <v>88</v>
      </c>
      <c r="D63" s="2" t="s">
        <v>428</v>
      </c>
      <c r="E63" s="2" t="s">
        <v>443</v>
      </c>
      <c r="F63" s="2" t="s">
        <v>444</v>
      </c>
      <c r="G63" s="2" t="s">
        <v>444</v>
      </c>
      <c r="H63" s="2" t="s">
        <v>444</v>
      </c>
      <c r="I63" s="2" t="s">
        <v>445</v>
      </c>
      <c r="J63" s="2" t="s">
        <v>93</v>
      </c>
      <c r="K63" s="2" t="s">
        <v>446</v>
      </c>
      <c r="L63" s="3">
        <v>285</v>
      </c>
      <c r="M63" s="3">
        <v>299.25</v>
      </c>
      <c r="N63" s="3">
        <v>599</v>
      </c>
      <c r="O63" s="2" t="s">
        <v>95</v>
      </c>
      <c r="P63" s="2" t="s">
        <v>113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114</v>
      </c>
      <c r="V63" s="2" t="s">
        <v>223</v>
      </c>
      <c r="W63" s="2" t="s">
        <v>117</v>
      </c>
      <c r="X63" s="2" t="s">
        <v>166</v>
      </c>
      <c r="Y63" s="2" t="s">
        <v>354</v>
      </c>
      <c r="Z63" s="4">
        <v>98</v>
      </c>
      <c r="AA63" s="4">
        <f>=ROUNDDOWN({0},0)</f>
      </c>
      <c r="AB63" s="5"/>
      <c r="AC63" s="2" t="s">
        <v>98</v>
      </c>
      <c r="AD63" s="4"/>
      <c r="AE63" s="4"/>
      <c r="AF63" s="6">
        <v>74</v>
      </c>
      <c r="AG63" s="6"/>
      <c r="AH63" s="7">
        <v>0.5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1</v>
      </c>
      <c r="BK63" s="8">
        <v>299.25</v>
      </c>
      <c r="BL63" s="2" t="s">
        <v>156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98</v>
      </c>
      <c r="BX63" s="2" t="s">
        <v>98</v>
      </c>
      <c r="BY63" s="2" t="s">
        <v>107</v>
      </c>
      <c r="BZ63" s="2" t="s">
        <v>98</v>
      </c>
    </row>
    <row r="64">
      <c r="A64" s="2" t="s">
        <v>447</v>
      </c>
      <c r="B64" s="2" t="s">
        <v>277</v>
      </c>
      <c r="C64" s="2" t="s">
        <v>88</v>
      </c>
      <c r="D64" s="2" t="s">
        <v>448</v>
      </c>
      <c r="E64" s="2" t="s">
        <v>449</v>
      </c>
      <c r="F64" s="2" t="s">
        <v>450</v>
      </c>
      <c r="G64" s="2" t="s">
        <v>450</v>
      </c>
      <c r="H64" s="2" t="s">
        <v>450</v>
      </c>
      <c r="I64" s="2" t="s">
        <v>451</v>
      </c>
      <c r="J64" s="2" t="s">
        <v>93</v>
      </c>
      <c r="K64" s="2" t="s">
        <v>452</v>
      </c>
      <c r="L64" s="3">
        <v>165</v>
      </c>
      <c r="M64" s="3">
        <v>173.25</v>
      </c>
      <c r="N64" s="3">
        <v>349</v>
      </c>
      <c r="O64" s="2" t="s">
        <v>95</v>
      </c>
      <c r="P64" s="2" t="s">
        <v>134</v>
      </c>
      <c r="Q64" s="2" t="s">
        <v>97</v>
      </c>
      <c r="R64" s="2" t="s">
        <v>98</v>
      </c>
      <c r="S64" s="2" t="s">
        <v>453</v>
      </c>
      <c r="T64" s="2" t="s">
        <v>98</v>
      </c>
      <c r="U64" s="2" t="s">
        <v>98</v>
      </c>
      <c r="V64" s="2" t="s">
        <v>223</v>
      </c>
      <c r="W64" s="2" t="s">
        <v>242</v>
      </c>
      <c r="X64" s="2" t="s">
        <v>102</v>
      </c>
      <c r="Y64" s="2" t="s">
        <v>454</v>
      </c>
      <c r="Z64" s="4">
        <v>91</v>
      </c>
      <c r="AA64" s="4">
        <f>=ROUNDDOWN(30.3333333333333,0)</f>
      </c>
      <c r="AB64" s="5">
        <v>3</v>
      </c>
      <c r="AC64" s="2" t="s">
        <v>98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148</v>
      </c>
      <c r="BK64" s="8">
        <v>26011.36</v>
      </c>
      <c r="BL64" s="2" t="s">
        <v>455</v>
      </c>
      <c r="BM64" s="7"/>
      <c r="BN64" s="7"/>
      <c r="BO64" s="4"/>
      <c r="BP64" s="8"/>
      <c r="BQ64" s="4"/>
      <c r="BR64" s="8"/>
      <c r="BS64" s="7"/>
      <c r="BT64" s="7"/>
      <c r="BU64" s="2" t="s">
        <v>139</v>
      </c>
      <c r="BV64" s="2" t="s">
        <v>95</v>
      </c>
      <c r="BW64" s="2" t="s">
        <v>98</v>
      </c>
      <c r="BX64" s="2" t="s">
        <v>98</v>
      </c>
      <c r="BY64" s="2" t="s">
        <v>107</v>
      </c>
      <c r="BZ64" s="2" t="s">
        <v>98</v>
      </c>
    </row>
    <row r="65">
      <c r="A65" s="2" t="s">
        <v>456</v>
      </c>
      <c r="B65" s="2" t="s">
        <v>277</v>
      </c>
      <c r="C65" s="2" t="s">
        <v>88</v>
      </c>
      <c r="D65" s="2" t="s">
        <v>457</v>
      </c>
      <c r="E65" s="2" t="s">
        <v>458</v>
      </c>
      <c r="F65" s="2" t="s">
        <v>459</v>
      </c>
      <c r="G65" s="2" t="s">
        <v>459</v>
      </c>
      <c r="H65" s="2" t="s">
        <v>459</v>
      </c>
      <c r="I65" s="2" t="s">
        <v>460</v>
      </c>
      <c r="J65" s="2" t="s">
        <v>93</v>
      </c>
      <c r="K65" s="2" t="s">
        <v>461</v>
      </c>
      <c r="L65" s="3">
        <v>85.05</v>
      </c>
      <c r="M65" s="3">
        <v>89.3</v>
      </c>
      <c r="N65" s="3">
        <v>179</v>
      </c>
      <c r="O65" s="2" t="s">
        <v>95</v>
      </c>
      <c r="P65" s="2" t="s">
        <v>134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114</v>
      </c>
      <c r="V65" s="2" t="s">
        <v>223</v>
      </c>
      <c r="W65" s="2" t="s">
        <v>147</v>
      </c>
      <c r="X65" s="2" t="s">
        <v>166</v>
      </c>
      <c r="Y65" s="2" t="s">
        <v>462</v>
      </c>
      <c r="Z65" s="4">
        <v>161</v>
      </c>
      <c r="AA65" s="4">
        <f>=ROUNDDOWN(322,0)</f>
      </c>
      <c r="AB65" s="5">
        <v>0.5</v>
      </c>
      <c r="AC65" s="2" t="s">
        <v>98</v>
      </c>
      <c r="AD65" s="4"/>
      <c r="AE65" s="4"/>
      <c r="AF65" s="6">
        <v>74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137</v>
      </c>
      <c r="BK65" s="8">
        <v>13714.86</v>
      </c>
      <c r="BL65" s="2" t="s">
        <v>463</v>
      </c>
      <c r="BM65" s="7"/>
      <c r="BN65" s="7"/>
      <c r="BO65" s="4"/>
      <c r="BP65" s="8"/>
      <c r="BQ65" s="4"/>
      <c r="BR65" s="8"/>
      <c r="BS65" s="7"/>
      <c r="BT65" s="7"/>
      <c r="BU65" s="2" t="s">
        <v>139</v>
      </c>
      <c r="BV65" s="2" t="s">
        <v>95</v>
      </c>
      <c r="BW65" s="2" t="s">
        <v>98</v>
      </c>
      <c r="BX65" s="2" t="s">
        <v>98</v>
      </c>
      <c r="BY65" s="2" t="s">
        <v>107</v>
      </c>
      <c r="BZ65" s="2" t="s">
        <v>98</v>
      </c>
    </row>
    <row r="66">
      <c r="A66" s="2" t="s">
        <v>464</v>
      </c>
      <c r="B66" s="2" t="s">
        <v>277</v>
      </c>
      <c r="C66" s="2" t="s">
        <v>88</v>
      </c>
      <c r="D66" s="2" t="s">
        <v>457</v>
      </c>
      <c r="E66" s="2" t="s">
        <v>458</v>
      </c>
      <c r="F66" s="2" t="s">
        <v>465</v>
      </c>
      <c r="G66" s="2" t="s">
        <v>465</v>
      </c>
      <c r="H66" s="2" t="s">
        <v>465</v>
      </c>
      <c r="I66" s="2" t="s">
        <v>466</v>
      </c>
      <c r="J66" s="2" t="s">
        <v>93</v>
      </c>
      <c r="K66" s="2" t="s">
        <v>124</v>
      </c>
      <c r="L66" s="3">
        <v>132</v>
      </c>
      <c r="M66" s="3">
        <v>138.6</v>
      </c>
      <c r="N66" s="3">
        <v>279</v>
      </c>
      <c r="O66" s="2" t="s">
        <v>95</v>
      </c>
      <c r="P66" s="2" t="s">
        <v>134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114</v>
      </c>
      <c r="V66" s="2" t="s">
        <v>223</v>
      </c>
      <c r="W66" s="2" t="s">
        <v>98</v>
      </c>
      <c r="X66" s="2" t="s">
        <v>166</v>
      </c>
      <c r="Y66" s="2" t="s">
        <v>467</v>
      </c>
      <c r="Z66" s="4">
        <v>138</v>
      </c>
      <c r="AA66" s="4">
        <f>=ROUNDDOWN(23,0)</f>
      </c>
      <c r="AB66" s="5">
        <v>6</v>
      </c>
      <c r="AC66" s="2" t="s">
        <v>468</v>
      </c>
      <c r="AD66" s="4">
        <v>100</v>
      </c>
      <c r="AE66" s="4">
        <v>100</v>
      </c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267</v>
      </c>
      <c r="BK66" s="8">
        <v>39123.97</v>
      </c>
      <c r="BL66" s="2" t="s">
        <v>469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95</v>
      </c>
      <c r="BW66" s="2" t="s">
        <v>98</v>
      </c>
      <c r="BX66" s="2" t="s">
        <v>98</v>
      </c>
      <c r="BY66" s="2" t="s">
        <v>107</v>
      </c>
      <c r="BZ66" s="2" t="s">
        <v>98</v>
      </c>
    </row>
    <row r="67">
      <c r="A67" s="2" t="s">
        <v>470</v>
      </c>
      <c r="B67" s="2" t="s">
        <v>277</v>
      </c>
      <c r="C67" s="2" t="s">
        <v>88</v>
      </c>
      <c r="D67" s="2" t="s">
        <v>457</v>
      </c>
      <c r="E67" s="2" t="s">
        <v>458</v>
      </c>
      <c r="F67" s="2" t="s">
        <v>471</v>
      </c>
      <c r="G67" s="2" t="s">
        <v>471</v>
      </c>
      <c r="H67" s="2" t="s">
        <v>471</v>
      </c>
      <c r="I67" s="2" t="s">
        <v>472</v>
      </c>
      <c r="J67" s="2" t="s">
        <v>93</v>
      </c>
      <c r="K67" s="2" t="s">
        <v>283</v>
      </c>
      <c r="L67" s="3">
        <v>79.48</v>
      </c>
      <c r="M67" s="3">
        <v>83.45</v>
      </c>
      <c r="N67" s="3">
        <v>169</v>
      </c>
      <c r="O67" s="2" t="s">
        <v>308</v>
      </c>
      <c r="P67" s="2" t="s">
        <v>162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114</v>
      </c>
      <c r="V67" s="2" t="s">
        <v>223</v>
      </c>
      <c r="W67" s="2" t="s">
        <v>117</v>
      </c>
      <c r="X67" s="2" t="s">
        <v>166</v>
      </c>
      <c r="Y67" s="2" t="s">
        <v>473</v>
      </c>
      <c r="Z67" s="4">
        <v>208</v>
      </c>
      <c r="AA67" s="4">
        <f>=ROUNDDOWN(69.3333333333333,0)</f>
      </c>
      <c r="AB67" s="5">
        <v>3</v>
      </c>
      <c r="AC67" s="2" t="s">
        <v>98</v>
      </c>
      <c r="AD67" s="4"/>
      <c r="AE67" s="4"/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50</v>
      </c>
      <c r="BK67" s="8">
        <v>4731.81</v>
      </c>
      <c r="BL67" s="2" t="s">
        <v>474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98</v>
      </c>
      <c r="BX67" s="2" t="s">
        <v>98</v>
      </c>
      <c r="BY67" s="2" t="s">
        <v>107</v>
      </c>
      <c r="BZ67" s="2" t="s">
        <v>98</v>
      </c>
    </row>
    <row r="68">
      <c r="A68" s="2" t="s">
        <v>475</v>
      </c>
      <c r="B68" s="2" t="s">
        <v>277</v>
      </c>
      <c r="C68" s="2" t="s">
        <v>88</v>
      </c>
      <c r="D68" s="2" t="s">
        <v>457</v>
      </c>
      <c r="E68" s="2" t="s">
        <v>458</v>
      </c>
      <c r="F68" s="2" t="s">
        <v>476</v>
      </c>
      <c r="G68" s="2" t="s">
        <v>476</v>
      </c>
      <c r="H68" s="2" t="s">
        <v>476</v>
      </c>
      <c r="I68" s="2" t="s">
        <v>458</v>
      </c>
      <c r="J68" s="2" t="s">
        <v>93</v>
      </c>
      <c r="K68" s="2" t="s">
        <v>477</v>
      </c>
      <c r="L68" s="3">
        <v>95</v>
      </c>
      <c r="M68" s="3">
        <v>99.75</v>
      </c>
      <c r="N68" s="3">
        <v>199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98</v>
      </c>
      <c r="V68" s="2" t="s">
        <v>146</v>
      </c>
      <c r="W68" s="2" t="s">
        <v>101</v>
      </c>
      <c r="X68" s="2" t="s">
        <v>102</v>
      </c>
      <c r="Y68" s="2" t="s">
        <v>478</v>
      </c>
      <c r="Z68" s="4">
        <v>146</v>
      </c>
      <c r="AA68" s="4">
        <f>=ROUNDDOWN(48.6666666666667,0)</f>
      </c>
      <c r="AB68" s="5">
        <v>3</v>
      </c>
      <c r="AC68" s="2" t="s">
        <v>292</v>
      </c>
      <c r="AD68" s="4">
        <v>110</v>
      </c>
      <c r="AE68" s="4">
        <v>210</v>
      </c>
      <c r="AF68" s="6">
        <v>65</v>
      </c>
      <c r="AG68" s="6">
        <v>48</v>
      </c>
      <c r="AH68" s="7">
        <v>0.9676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318</v>
      </c>
      <c r="BK68" s="8">
        <v>30545.85</v>
      </c>
      <c r="BL68" s="2" t="s">
        <v>479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98</v>
      </c>
      <c r="BX68" s="2" t="s">
        <v>98</v>
      </c>
      <c r="BY68" s="2" t="s">
        <v>107</v>
      </c>
      <c r="BZ68" s="2" t="s">
        <v>98</v>
      </c>
    </row>
    <row r="69">
      <c r="A69" s="2" t="s">
        <v>480</v>
      </c>
      <c r="B69" s="2" t="s">
        <v>277</v>
      </c>
      <c r="C69" s="2" t="s">
        <v>88</v>
      </c>
      <c r="D69" s="2" t="s">
        <v>457</v>
      </c>
      <c r="E69" s="2" t="s">
        <v>458</v>
      </c>
      <c r="F69" s="2" t="s">
        <v>481</v>
      </c>
      <c r="G69" s="2" t="s">
        <v>481</v>
      </c>
      <c r="H69" s="2" t="s">
        <v>481</v>
      </c>
      <c r="I69" s="2" t="s">
        <v>482</v>
      </c>
      <c r="J69" s="2" t="s">
        <v>93</v>
      </c>
      <c r="K69" s="2" t="s">
        <v>222</v>
      </c>
      <c r="L69" s="3">
        <v>225</v>
      </c>
      <c r="M69" s="3">
        <v>236.25</v>
      </c>
      <c r="N69" s="3">
        <v>469</v>
      </c>
      <c r="O69" s="2" t="s">
        <v>95</v>
      </c>
      <c r="P69" s="2" t="s">
        <v>125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114</v>
      </c>
      <c r="V69" s="2" t="s">
        <v>223</v>
      </c>
      <c r="W69" s="2" t="s">
        <v>147</v>
      </c>
      <c r="X69" s="2" t="s">
        <v>116</v>
      </c>
      <c r="Y69" s="2" t="s">
        <v>483</v>
      </c>
      <c r="Z69" s="4">
        <v>424</v>
      </c>
      <c r="AA69" s="4">
        <f>=ROUNDDOWN(30.2857142857143,0)</f>
      </c>
      <c r="AB69" s="5">
        <v>14</v>
      </c>
      <c r="AC69" s="2" t="s">
        <v>193</v>
      </c>
      <c r="AD69" s="4">
        <v>270</v>
      </c>
      <c r="AE69" s="4">
        <v>400</v>
      </c>
      <c r="AF69" s="6">
        <v>76</v>
      </c>
      <c r="AG69" s="6"/>
      <c r="AH69" s="7">
        <v>0.6833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480</v>
      </c>
      <c r="BK69" s="8">
        <v>117167.34</v>
      </c>
      <c r="BL69" s="2" t="s">
        <v>484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98</v>
      </c>
      <c r="BX69" s="2" t="s">
        <v>98</v>
      </c>
      <c r="BY69" s="2" t="s">
        <v>107</v>
      </c>
      <c r="BZ69" s="2" t="s">
        <v>98</v>
      </c>
    </row>
    <row r="70">
      <c r="A70" s="2" t="s">
        <v>485</v>
      </c>
      <c r="B70" s="2" t="s">
        <v>277</v>
      </c>
      <c r="C70" s="2" t="s">
        <v>88</v>
      </c>
      <c r="D70" s="2" t="s">
        <v>457</v>
      </c>
      <c r="E70" s="2" t="s">
        <v>458</v>
      </c>
      <c r="F70" s="2" t="s">
        <v>481</v>
      </c>
      <c r="G70" s="2" t="s">
        <v>481</v>
      </c>
      <c r="H70" s="2" t="s">
        <v>481</v>
      </c>
      <c r="I70" s="2" t="s">
        <v>482</v>
      </c>
      <c r="J70" s="2" t="s">
        <v>93</v>
      </c>
      <c r="K70" s="2" t="s">
        <v>486</v>
      </c>
      <c r="L70" s="3">
        <v>225</v>
      </c>
      <c r="M70" s="3">
        <v>236.25</v>
      </c>
      <c r="N70" s="3">
        <v>469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114</v>
      </c>
      <c r="V70" s="2" t="s">
        <v>223</v>
      </c>
      <c r="W70" s="2" t="s">
        <v>147</v>
      </c>
      <c r="X70" s="2" t="s">
        <v>116</v>
      </c>
      <c r="Y70" s="2" t="s">
        <v>487</v>
      </c>
      <c r="Z70" s="4">
        <v>7</v>
      </c>
      <c r="AA70" s="4">
        <f>=ROUNDDOWN(0.777777777777778,0)</f>
      </c>
      <c r="AB70" s="5">
        <v>9</v>
      </c>
      <c r="AC70" s="2" t="s">
        <v>488</v>
      </c>
      <c r="AD70" s="4">
        <v>172</v>
      </c>
      <c r="AE70" s="4">
        <v>347</v>
      </c>
      <c r="AF70" s="6">
        <v>76</v>
      </c>
      <c r="AG70" s="6"/>
      <c r="AH70" s="7">
        <v>0.8314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170</v>
      </c>
      <c r="BK70" s="8">
        <v>42946.16</v>
      </c>
      <c r="BL70" s="2" t="s">
        <v>489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95</v>
      </c>
      <c r="BW70" s="2" t="s">
        <v>98</v>
      </c>
      <c r="BX70" s="2" t="s">
        <v>98</v>
      </c>
      <c r="BY70" s="2" t="s">
        <v>107</v>
      </c>
      <c r="BZ70" s="2" t="s">
        <v>98</v>
      </c>
    </row>
    <row r="71">
      <c r="A71" s="2" t="s">
        <v>490</v>
      </c>
      <c r="B71" s="2" t="s">
        <v>277</v>
      </c>
      <c r="C71" s="2" t="s">
        <v>88</v>
      </c>
      <c r="D71" s="2" t="s">
        <v>457</v>
      </c>
      <c r="E71" s="2" t="s">
        <v>458</v>
      </c>
      <c r="F71" s="2" t="s">
        <v>491</v>
      </c>
      <c r="G71" s="2" t="s">
        <v>491</v>
      </c>
      <c r="H71" s="2" t="s">
        <v>491</v>
      </c>
      <c r="I71" s="2" t="s">
        <v>466</v>
      </c>
      <c r="J71" s="2" t="s">
        <v>93</v>
      </c>
      <c r="K71" s="2" t="s">
        <v>229</v>
      </c>
      <c r="L71" s="3">
        <v>148.5</v>
      </c>
      <c r="M71" s="3">
        <v>155.92</v>
      </c>
      <c r="N71" s="3">
        <v>309</v>
      </c>
      <c r="O71" s="2" t="s">
        <v>308</v>
      </c>
      <c r="P71" s="2" t="s">
        <v>162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114</v>
      </c>
      <c r="V71" s="2" t="s">
        <v>223</v>
      </c>
      <c r="W71" s="2" t="s">
        <v>98</v>
      </c>
      <c r="X71" s="2" t="s">
        <v>102</v>
      </c>
      <c r="Y71" s="2" t="s">
        <v>467</v>
      </c>
      <c r="Z71" s="4">
        <v>27</v>
      </c>
      <c r="AA71" s="4">
        <f>=ROUNDDOWN(15,0)</f>
      </c>
      <c r="AB71" s="5">
        <v>1.8</v>
      </c>
      <c r="AC71" s="2" t="s">
        <v>98</v>
      </c>
      <c r="AD71" s="4"/>
      <c r="AE71" s="4"/>
      <c r="AF71" s="6">
        <v>74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66</v>
      </c>
      <c r="BK71" s="8">
        <v>9467.47</v>
      </c>
      <c r="BL71" s="2" t="s">
        <v>492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95</v>
      </c>
      <c r="BW71" s="2" t="s">
        <v>98</v>
      </c>
      <c r="BX71" s="2" t="s">
        <v>98</v>
      </c>
      <c r="BY71" s="2" t="s">
        <v>107</v>
      </c>
      <c r="BZ71" s="2" t="s">
        <v>98</v>
      </c>
    </row>
    <row r="72">
      <c r="A72" s="2" t="s">
        <v>493</v>
      </c>
      <c r="B72" s="2" t="s">
        <v>277</v>
      </c>
      <c r="C72" s="2" t="s">
        <v>88</v>
      </c>
      <c r="D72" s="2" t="s">
        <v>494</v>
      </c>
      <c r="E72" s="2" t="s">
        <v>495</v>
      </c>
      <c r="F72" s="2" t="s">
        <v>496</v>
      </c>
      <c r="G72" s="2" t="s">
        <v>496</v>
      </c>
      <c r="H72" s="2" t="s">
        <v>496</v>
      </c>
      <c r="I72" s="2" t="s">
        <v>497</v>
      </c>
      <c r="J72" s="2" t="s">
        <v>498</v>
      </c>
      <c r="K72" s="2" t="s">
        <v>499</v>
      </c>
      <c r="L72" s="3">
        <v>502</v>
      </c>
      <c r="M72" s="3">
        <v>527.1</v>
      </c>
      <c r="N72" s="3">
        <v>1049</v>
      </c>
      <c r="O72" s="2" t="s">
        <v>95</v>
      </c>
      <c r="P72" s="2" t="s">
        <v>113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114</v>
      </c>
      <c r="V72" s="2" t="s">
        <v>223</v>
      </c>
      <c r="W72" s="2" t="s">
        <v>165</v>
      </c>
      <c r="X72" s="2" t="s">
        <v>116</v>
      </c>
      <c r="Y72" s="2" t="s">
        <v>344</v>
      </c>
      <c r="Z72" s="4">
        <v>98</v>
      </c>
      <c r="AA72" s="4">
        <f>=ROUNDDOWN(490,0)</f>
      </c>
      <c r="AB72" s="5">
        <v>0.2</v>
      </c>
      <c r="AC72" s="2" t="s">
        <v>98</v>
      </c>
      <c r="AD72" s="4"/>
      <c r="AE72" s="4"/>
      <c r="AF72" s="6">
        <v>76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98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95</v>
      </c>
      <c r="BW72" s="2" t="s">
        <v>98</v>
      </c>
      <c r="BX72" s="2" t="s">
        <v>98</v>
      </c>
      <c r="BY72" s="2" t="s">
        <v>107</v>
      </c>
      <c r="BZ72" s="2" t="s">
        <v>98</v>
      </c>
    </row>
    <row r="73">
      <c r="A73" s="2" t="s">
        <v>500</v>
      </c>
      <c r="B73" s="2" t="s">
        <v>277</v>
      </c>
      <c r="C73" s="2" t="s">
        <v>88</v>
      </c>
      <c r="D73" s="2" t="s">
        <v>494</v>
      </c>
      <c r="E73" s="2" t="s">
        <v>495</v>
      </c>
      <c r="F73" s="2" t="s">
        <v>430</v>
      </c>
      <c r="G73" s="2" t="s">
        <v>430</v>
      </c>
      <c r="H73" s="2" t="s">
        <v>430</v>
      </c>
      <c r="I73" s="2" t="s">
        <v>501</v>
      </c>
      <c r="J73" s="2" t="s">
        <v>93</v>
      </c>
      <c r="K73" s="2" t="s">
        <v>432</v>
      </c>
      <c r="L73" s="3">
        <v>530</v>
      </c>
      <c r="M73" s="3">
        <v>556.5</v>
      </c>
      <c r="N73" s="3">
        <v>1099</v>
      </c>
      <c r="O73" s="2" t="s">
        <v>95</v>
      </c>
      <c r="P73" s="2" t="s">
        <v>113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114</v>
      </c>
      <c r="V73" s="2" t="s">
        <v>223</v>
      </c>
      <c r="W73" s="2" t="s">
        <v>433</v>
      </c>
      <c r="X73" s="2" t="s">
        <v>116</v>
      </c>
      <c r="Y73" s="2" t="s">
        <v>354</v>
      </c>
      <c r="Z73" s="4">
        <v>97</v>
      </c>
      <c r="AA73" s="4">
        <f>=ROUNDDOWN(323.333333333333,0)</f>
      </c>
      <c r="AB73" s="5">
        <v>0.3</v>
      </c>
      <c r="AC73" s="2" t="s">
        <v>98</v>
      </c>
      <c r="AD73" s="4"/>
      <c r="AE73" s="4"/>
      <c r="AF73" s="6">
        <v>74</v>
      </c>
      <c r="AG73" s="6"/>
      <c r="AH73" s="7">
        <v>0.4815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98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95</v>
      </c>
      <c r="BW73" s="2" t="s">
        <v>98</v>
      </c>
      <c r="BX73" s="2" t="s">
        <v>98</v>
      </c>
      <c r="BY73" s="2" t="s">
        <v>107</v>
      </c>
      <c r="BZ73" s="2" t="s">
        <v>98</v>
      </c>
    </row>
    <row r="74">
      <c r="A74" s="2" t="s">
        <v>502</v>
      </c>
      <c r="B74" s="2" t="s">
        <v>277</v>
      </c>
      <c r="C74" s="2" t="s">
        <v>88</v>
      </c>
      <c r="D74" s="2" t="s">
        <v>503</v>
      </c>
      <c r="E74" s="2" t="s">
        <v>504</v>
      </c>
      <c r="F74" s="2" t="s">
        <v>505</v>
      </c>
      <c r="G74" s="2" t="s">
        <v>505</v>
      </c>
      <c r="H74" s="2" t="s">
        <v>505</v>
      </c>
      <c r="I74" s="2" t="s">
        <v>504</v>
      </c>
      <c r="J74" s="2" t="s">
        <v>93</v>
      </c>
      <c r="K74" s="2" t="s">
        <v>439</v>
      </c>
      <c r="L74" s="3">
        <v>299</v>
      </c>
      <c r="M74" s="3">
        <v>313.95</v>
      </c>
      <c r="N74" s="3">
        <v>629</v>
      </c>
      <c r="O74" s="2" t="s">
        <v>308</v>
      </c>
      <c r="P74" s="2" t="s">
        <v>162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114</v>
      </c>
      <c r="V74" s="2" t="s">
        <v>146</v>
      </c>
      <c r="W74" s="2" t="s">
        <v>101</v>
      </c>
      <c r="X74" s="2" t="s">
        <v>102</v>
      </c>
      <c r="Y74" s="2" t="s">
        <v>506</v>
      </c>
      <c r="Z74" s="4">
        <v>48</v>
      </c>
      <c r="AA74" s="4">
        <f>=ROUNDDOWN(24,0)</f>
      </c>
      <c r="AB74" s="5">
        <v>2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103</v>
      </c>
      <c r="BK74" s="8">
        <v>25188.6</v>
      </c>
      <c r="BL74" s="2" t="s">
        <v>507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95</v>
      </c>
      <c r="BW74" s="2" t="s">
        <v>98</v>
      </c>
      <c r="BX74" s="2" t="s">
        <v>98</v>
      </c>
      <c r="BY74" s="2" t="s">
        <v>107</v>
      </c>
      <c r="BZ74" s="2" t="s">
        <v>108</v>
      </c>
    </row>
    <row r="75">
      <c r="A75" s="2" t="s">
        <v>508</v>
      </c>
      <c r="B75" s="2" t="s">
        <v>277</v>
      </c>
      <c r="C75" s="2" t="s">
        <v>88</v>
      </c>
      <c r="D75" s="2" t="s">
        <v>503</v>
      </c>
      <c r="E75" s="2" t="s">
        <v>504</v>
      </c>
      <c r="F75" s="2" t="s">
        <v>509</v>
      </c>
      <c r="G75" s="2" t="s">
        <v>509</v>
      </c>
      <c r="H75" s="2" t="s">
        <v>509</v>
      </c>
      <c r="I75" s="2" t="s">
        <v>510</v>
      </c>
      <c r="J75" s="2" t="s">
        <v>93</v>
      </c>
      <c r="K75" s="2" t="s">
        <v>222</v>
      </c>
      <c r="L75" s="3">
        <v>148.5</v>
      </c>
      <c r="M75" s="3">
        <v>155.92</v>
      </c>
      <c r="N75" s="3">
        <v>309</v>
      </c>
      <c r="O75" s="2" t="s">
        <v>95</v>
      </c>
      <c r="P75" s="2" t="s">
        <v>134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114</v>
      </c>
      <c r="V75" s="2" t="s">
        <v>223</v>
      </c>
      <c r="W75" s="2" t="s">
        <v>117</v>
      </c>
      <c r="X75" s="2" t="s">
        <v>166</v>
      </c>
      <c r="Y75" s="2" t="s">
        <v>511</v>
      </c>
      <c r="Z75" s="4">
        <v>15</v>
      </c>
      <c r="AA75" s="4">
        <f>=ROUNDDOWN(3,0)</f>
      </c>
      <c r="AB75" s="5">
        <v>5</v>
      </c>
      <c r="AC75" s="2" t="s">
        <v>303</v>
      </c>
      <c r="AD75" s="4">
        <v>100</v>
      </c>
      <c r="AE75" s="4">
        <v>100</v>
      </c>
      <c r="AF75" s="6">
        <v>76</v>
      </c>
      <c r="AG75" s="6"/>
      <c r="AH75" s="7">
        <v>0.8603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148</v>
      </c>
      <c r="BK75" s="8">
        <v>25381.08</v>
      </c>
      <c r="BL75" s="2" t="s">
        <v>512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95</v>
      </c>
      <c r="BW75" s="2" t="s">
        <v>98</v>
      </c>
      <c r="BX75" s="2" t="s">
        <v>98</v>
      </c>
      <c r="BY75" s="2" t="s">
        <v>107</v>
      </c>
      <c r="BZ75" s="2" t="s">
        <v>98</v>
      </c>
    </row>
    <row r="76">
      <c r="A76" s="2" t="s">
        <v>513</v>
      </c>
      <c r="B76" s="2" t="s">
        <v>277</v>
      </c>
      <c r="C76" s="2" t="s">
        <v>88</v>
      </c>
      <c r="D76" s="2" t="s">
        <v>514</v>
      </c>
      <c r="E76" s="2" t="s">
        <v>515</v>
      </c>
      <c r="F76" s="2" t="s">
        <v>516</v>
      </c>
      <c r="G76" s="2" t="s">
        <v>516</v>
      </c>
      <c r="H76" s="2" t="s">
        <v>516</v>
      </c>
      <c r="I76" s="2" t="s">
        <v>517</v>
      </c>
      <c r="J76" s="2" t="s">
        <v>93</v>
      </c>
      <c r="K76" s="2" t="s">
        <v>518</v>
      </c>
      <c r="L76" s="3">
        <v>184.5</v>
      </c>
      <c r="M76" s="3">
        <v>193.72</v>
      </c>
      <c r="N76" s="3">
        <v>389</v>
      </c>
      <c r="O76" s="2" t="s">
        <v>95</v>
      </c>
      <c r="P76" s="2" t="s">
        <v>113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114</v>
      </c>
      <c r="V76" s="2" t="s">
        <v>223</v>
      </c>
      <c r="W76" s="2" t="s">
        <v>117</v>
      </c>
      <c r="X76" s="2" t="s">
        <v>116</v>
      </c>
      <c r="Y76" s="2" t="s">
        <v>519</v>
      </c>
      <c r="Z76" s="4">
        <v>61</v>
      </c>
      <c r="AA76" s="4">
        <f>=ROUNDDOWN(8.71428571428572,0)</f>
      </c>
      <c r="AB76" s="5">
        <v>7</v>
      </c>
      <c r="AC76" s="2" t="s">
        <v>520</v>
      </c>
      <c r="AD76" s="4">
        <v>100</v>
      </c>
      <c r="AE76" s="4">
        <v>100</v>
      </c>
      <c r="AF76" s="6">
        <v>74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16</v>
      </c>
      <c r="BK76" s="8">
        <v>3269.5</v>
      </c>
      <c r="BL76" s="2" t="s">
        <v>521</v>
      </c>
      <c r="BM76" s="7"/>
      <c r="BN76" s="7"/>
      <c r="BO76" s="4"/>
      <c r="BP76" s="8"/>
      <c r="BQ76" s="4"/>
      <c r="BR76" s="8"/>
      <c r="BS76" s="7"/>
      <c r="BT76" s="7"/>
      <c r="BU76" s="2" t="s">
        <v>106</v>
      </c>
      <c r="BV76" s="2" t="s">
        <v>95</v>
      </c>
      <c r="BW76" s="2" t="s">
        <v>98</v>
      </c>
      <c r="BX76" s="2" t="s">
        <v>98</v>
      </c>
      <c r="BY76" s="2" t="s">
        <v>107</v>
      </c>
      <c r="BZ76" s="2" t="s">
        <v>98</v>
      </c>
    </row>
    <row r="77">
      <c r="A77" s="2" t="s">
        <v>522</v>
      </c>
      <c r="B77" s="2" t="s">
        <v>277</v>
      </c>
      <c r="C77" s="2" t="s">
        <v>88</v>
      </c>
      <c r="D77" s="2" t="s">
        <v>514</v>
      </c>
      <c r="E77" s="2" t="s">
        <v>515</v>
      </c>
      <c r="F77" s="2" t="s">
        <v>516</v>
      </c>
      <c r="G77" s="2" t="s">
        <v>516</v>
      </c>
      <c r="H77" s="2" t="s">
        <v>516</v>
      </c>
      <c r="I77" s="2" t="s">
        <v>517</v>
      </c>
      <c r="J77" s="2" t="s">
        <v>93</v>
      </c>
      <c r="K77" s="2" t="s">
        <v>523</v>
      </c>
      <c r="L77" s="3">
        <v>184.5</v>
      </c>
      <c r="M77" s="3">
        <v>193.72</v>
      </c>
      <c r="N77" s="3">
        <v>389</v>
      </c>
      <c r="O77" s="2" t="s">
        <v>95</v>
      </c>
      <c r="P77" s="2" t="s">
        <v>125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114</v>
      </c>
      <c r="V77" s="2" t="s">
        <v>223</v>
      </c>
      <c r="W77" s="2" t="s">
        <v>117</v>
      </c>
      <c r="X77" s="2" t="s">
        <v>166</v>
      </c>
      <c r="Y77" s="2" t="s">
        <v>524</v>
      </c>
      <c r="Z77" s="4">
        <v>332</v>
      </c>
      <c r="AA77" s="4">
        <f>=ROUNDDOWN(20.75,0)</f>
      </c>
      <c r="AB77" s="5">
        <v>16</v>
      </c>
      <c r="AC77" s="2" t="s">
        <v>193</v>
      </c>
      <c r="AD77" s="4">
        <v>177</v>
      </c>
      <c r="AE77" s="4">
        <v>321</v>
      </c>
      <c r="AF77" s="6">
        <v>74</v>
      </c>
      <c r="AG77" s="6">
        <v>60</v>
      </c>
      <c r="AH77" s="7">
        <v>0.7855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594</v>
      </c>
      <c r="BK77" s="8">
        <v>120811.82</v>
      </c>
      <c r="BL77" s="2" t="s">
        <v>525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95</v>
      </c>
      <c r="BW77" s="2" t="s">
        <v>98</v>
      </c>
      <c r="BX77" s="2" t="s">
        <v>98</v>
      </c>
      <c r="BY77" s="2" t="s">
        <v>107</v>
      </c>
      <c r="BZ77" s="2" t="s">
        <v>98</v>
      </c>
    </row>
    <row r="78">
      <c r="A78" s="2" t="s">
        <v>526</v>
      </c>
      <c r="B78" s="2" t="s">
        <v>277</v>
      </c>
      <c r="C78" s="2" t="s">
        <v>88</v>
      </c>
      <c r="D78" s="2" t="s">
        <v>514</v>
      </c>
      <c r="E78" s="2" t="s">
        <v>515</v>
      </c>
      <c r="F78" s="2" t="s">
        <v>516</v>
      </c>
      <c r="G78" s="2" t="s">
        <v>516</v>
      </c>
      <c r="H78" s="2" t="s">
        <v>516</v>
      </c>
      <c r="I78" s="2" t="s">
        <v>517</v>
      </c>
      <c r="J78" s="2" t="s">
        <v>93</v>
      </c>
      <c r="K78" s="2" t="s">
        <v>527</v>
      </c>
      <c r="L78" s="3">
        <v>184.5</v>
      </c>
      <c r="M78" s="3">
        <v>193.72</v>
      </c>
      <c r="N78" s="3">
        <v>389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114</v>
      </c>
      <c r="V78" s="2" t="s">
        <v>223</v>
      </c>
      <c r="W78" s="2" t="s">
        <v>117</v>
      </c>
      <c r="X78" s="2" t="s">
        <v>116</v>
      </c>
      <c r="Y78" s="2" t="s">
        <v>528</v>
      </c>
      <c r="Z78" s="4">
        <v>1</v>
      </c>
      <c r="AA78" s="4">
        <f>=ROUNDDOWN(0.0769230769230769,0)</f>
      </c>
      <c r="AB78" s="5">
        <v>13</v>
      </c>
      <c r="AC78" s="2" t="s">
        <v>529</v>
      </c>
      <c r="AD78" s="4">
        <v>177</v>
      </c>
      <c r="AE78" s="4">
        <v>327</v>
      </c>
      <c r="AF78" s="6">
        <v>74</v>
      </c>
      <c r="AG78" s="6"/>
      <c r="AH78" s="7">
        <v>0.8329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315</v>
      </c>
      <c r="BK78" s="8">
        <v>63155.06</v>
      </c>
      <c r="BL78" s="2" t="s">
        <v>530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95</v>
      </c>
      <c r="BW78" s="2" t="s">
        <v>98</v>
      </c>
      <c r="BX78" s="2" t="s">
        <v>98</v>
      </c>
      <c r="BY78" s="2" t="s">
        <v>107</v>
      </c>
      <c r="BZ78" s="2" t="s">
        <v>98</v>
      </c>
    </row>
    <row r="79">
      <c r="A79" s="2" t="s">
        <v>531</v>
      </c>
      <c r="B79" s="2" t="s">
        <v>277</v>
      </c>
      <c r="C79" s="2" t="s">
        <v>88</v>
      </c>
      <c r="D79" s="2" t="s">
        <v>514</v>
      </c>
      <c r="E79" s="2" t="s">
        <v>515</v>
      </c>
      <c r="F79" s="2" t="s">
        <v>471</v>
      </c>
      <c r="G79" s="2" t="s">
        <v>471</v>
      </c>
      <c r="H79" s="2" t="s">
        <v>471</v>
      </c>
      <c r="I79" s="2" t="s">
        <v>532</v>
      </c>
      <c r="J79" s="2" t="s">
        <v>93</v>
      </c>
      <c r="K79" s="2" t="s">
        <v>283</v>
      </c>
      <c r="L79" s="3">
        <v>145.35</v>
      </c>
      <c r="M79" s="3">
        <v>152.62</v>
      </c>
      <c r="N79" s="3">
        <v>299</v>
      </c>
      <c r="O79" s="2" t="s">
        <v>95</v>
      </c>
      <c r="P79" s="2" t="s">
        <v>134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184</v>
      </c>
      <c r="V79" s="2" t="s">
        <v>223</v>
      </c>
      <c r="W79" s="2" t="s">
        <v>117</v>
      </c>
      <c r="X79" s="2" t="s">
        <v>166</v>
      </c>
      <c r="Y79" s="2" t="s">
        <v>533</v>
      </c>
      <c r="Z79" s="4">
        <v>178</v>
      </c>
      <c r="AA79" s="4">
        <f>=ROUNDDOWN(89,0)</f>
      </c>
      <c r="AB79" s="5">
        <v>2</v>
      </c>
      <c r="AC79" s="2" t="s">
        <v>98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44</v>
      </c>
      <c r="BK79" s="8">
        <v>7304.75</v>
      </c>
      <c r="BL79" s="2" t="s">
        <v>534</v>
      </c>
      <c r="BM79" s="7"/>
      <c r="BN79" s="7"/>
      <c r="BO79" s="4"/>
      <c r="BP79" s="8"/>
      <c r="BQ79" s="4"/>
      <c r="BR79" s="8"/>
      <c r="BS79" s="7"/>
      <c r="BT79" s="7"/>
      <c r="BU79" s="2" t="s">
        <v>139</v>
      </c>
      <c r="BV79" s="2" t="s">
        <v>95</v>
      </c>
      <c r="BW79" s="2" t="s">
        <v>98</v>
      </c>
      <c r="BX79" s="2" t="s">
        <v>98</v>
      </c>
      <c r="BY79" s="2" t="s">
        <v>107</v>
      </c>
      <c r="BZ79" s="2" t="s">
        <v>98</v>
      </c>
    </row>
    <row r="80">
      <c r="A80" s="2" t="s">
        <v>535</v>
      </c>
      <c r="B80" s="2" t="s">
        <v>277</v>
      </c>
      <c r="C80" s="2" t="s">
        <v>88</v>
      </c>
      <c r="D80" s="2" t="s">
        <v>514</v>
      </c>
      <c r="E80" s="2" t="s">
        <v>515</v>
      </c>
      <c r="F80" s="2" t="s">
        <v>536</v>
      </c>
      <c r="G80" s="2" t="s">
        <v>536</v>
      </c>
      <c r="H80" s="2" t="s">
        <v>536</v>
      </c>
      <c r="I80" s="2" t="s">
        <v>537</v>
      </c>
      <c r="J80" s="2" t="s">
        <v>93</v>
      </c>
      <c r="K80" s="2" t="s">
        <v>314</v>
      </c>
      <c r="L80" s="3">
        <v>265</v>
      </c>
      <c r="M80" s="3">
        <v>278.25</v>
      </c>
      <c r="N80" s="3">
        <v>549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114</v>
      </c>
      <c r="V80" s="2" t="s">
        <v>146</v>
      </c>
      <c r="W80" s="2" t="s">
        <v>101</v>
      </c>
      <c r="X80" s="2" t="s">
        <v>102</v>
      </c>
      <c r="Y80" s="2" t="s">
        <v>538</v>
      </c>
      <c r="Z80" s="4">
        <v>136</v>
      </c>
      <c r="AA80" s="4">
        <f>=ROUNDDOWN(13.6,0)</f>
      </c>
      <c r="AB80" s="5">
        <v>10</v>
      </c>
      <c r="AC80" s="2" t="s">
        <v>539</v>
      </c>
      <c r="AD80" s="4">
        <v>130</v>
      </c>
      <c r="AE80" s="4">
        <v>348</v>
      </c>
      <c r="AF80" s="6">
        <v>74</v>
      </c>
      <c r="AG80" s="6"/>
      <c r="AH80" s="7">
        <v>0.7107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304</v>
      </c>
      <c r="BK80" s="8">
        <v>82641.97</v>
      </c>
      <c r="BL80" s="2" t="s">
        <v>540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95</v>
      </c>
      <c r="BW80" s="2" t="s">
        <v>98</v>
      </c>
      <c r="BX80" s="2" t="s">
        <v>98</v>
      </c>
      <c r="BY80" s="2" t="s">
        <v>107</v>
      </c>
      <c r="BZ80" s="2" t="s">
        <v>98</v>
      </c>
    </row>
    <row r="81">
      <c r="A81" s="2" t="s">
        <v>541</v>
      </c>
      <c r="B81" s="2" t="s">
        <v>277</v>
      </c>
      <c r="C81" s="2" t="s">
        <v>88</v>
      </c>
      <c r="D81" s="2" t="s">
        <v>514</v>
      </c>
      <c r="E81" s="2" t="s">
        <v>515</v>
      </c>
      <c r="F81" s="2" t="s">
        <v>542</v>
      </c>
      <c r="G81" s="2" t="s">
        <v>542</v>
      </c>
      <c r="H81" s="2" t="s">
        <v>542</v>
      </c>
      <c r="I81" s="2" t="s">
        <v>543</v>
      </c>
      <c r="J81" s="2" t="s">
        <v>544</v>
      </c>
      <c r="K81" s="2" t="s">
        <v>290</v>
      </c>
      <c r="L81" s="3">
        <v>285</v>
      </c>
      <c r="M81" s="3">
        <v>299.25</v>
      </c>
      <c r="N81" s="3">
        <v>599</v>
      </c>
      <c r="O81" s="2" t="s">
        <v>95</v>
      </c>
      <c r="P81" s="2" t="s">
        <v>145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184</v>
      </c>
      <c r="V81" s="2" t="s">
        <v>146</v>
      </c>
      <c r="W81" s="2" t="s">
        <v>117</v>
      </c>
      <c r="X81" s="2" t="s">
        <v>166</v>
      </c>
      <c r="Y81" s="2" t="s">
        <v>545</v>
      </c>
      <c r="Z81" s="4">
        <v>161</v>
      </c>
      <c r="AA81" s="4">
        <f>=ROUNDDOWN(11.5,0)</f>
      </c>
      <c r="AB81" s="5">
        <v>14</v>
      </c>
      <c r="AC81" s="2" t="s">
        <v>468</v>
      </c>
      <c r="AD81" s="4">
        <v>100</v>
      </c>
      <c r="AE81" s="4">
        <v>262</v>
      </c>
      <c r="AF81" s="6">
        <v>65</v>
      </c>
      <c r="AG81" s="6">
        <v>48</v>
      </c>
      <c r="AH81" s="7">
        <v>0.9676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826</v>
      </c>
      <c r="BK81" s="8">
        <v>224699.27</v>
      </c>
      <c r="BL81" s="2" t="s">
        <v>546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95</v>
      </c>
      <c r="BW81" s="2" t="s">
        <v>98</v>
      </c>
      <c r="BX81" s="2" t="s">
        <v>98</v>
      </c>
      <c r="BY81" s="2" t="s">
        <v>107</v>
      </c>
      <c r="BZ81" s="2" t="s">
        <v>98</v>
      </c>
    </row>
    <row r="82">
      <c r="A82" s="2" t="s">
        <v>547</v>
      </c>
      <c r="B82" s="2" t="s">
        <v>277</v>
      </c>
      <c r="C82" s="2" t="s">
        <v>88</v>
      </c>
      <c r="D82" s="2" t="s">
        <v>514</v>
      </c>
      <c r="E82" s="2" t="s">
        <v>515</v>
      </c>
      <c r="F82" s="2" t="s">
        <v>542</v>
      </c>
      <c r="G82" s="2" t="s">
        <v>542</v>
      </c>
      <c r="H82" s="2" t="s">
        <v>542</v>
      </c>
      <c r="I82" s="2" t="s">
        <v>543</v>
      </c>
      <c r="J82" s="2" t="s">
        <v>544</v>
      </c>
      <c r="K82" s="2" t="s">
        <v>331</v>
      </c>
      <c r="L82" s="3">
        <v>285</v>
      </c>
      <c r="M82" s="3">
        <v>299.25</v>
      </c>
      <c r="N82" s="3">
        <v>599</v>
      </c>
      <c r="O82" s="2" t="s">
        <v>95</v>
      </c>
      <c r="P82" s="2" t="s">
        <v>125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184</v>
      </c>
      <c r="V82" s="2" t="s">
        <v>146</v>
      </c>
      <c r="W82" s="2" t="s">
        <v>117</v>
      </c>
      <c r="X82" s="2" t="s">
        <v>166</v>
      </c>
      <c r="Y82" s="2" t="s">
        <v>548</v>
      </c>
      <c r="Z82" s="4">
        <v>284</v>
      </c>
      <c r="AA82" s="4">
        <f>=ROUNDDOWN(18.9333333333333,0)</f>
      </c>
      <c r="AB82" s="5">
        <v>15</v>
      </c>
      <c r="AC82" s="2" t="s">
        <v>325</v>
      </c>
      <c r="AD82" s="4">
        <v>100</v>
      </c>
      <c r="AE82" s="4">
        <v>401</v>
      </c>
      <c r="AF82" s="6">
        <v>65</v>
      </c>
      <c r="AG82" s="6">
        <v>48</v>
      </c>
      <c r="AH82" s="7">
        <v>0.9526</v>
      </c>
      <c r="AI82" s="4"/>
      <c r="AJ82" s="4">
        <f>=ROUNDDOWN({0},0)</f>
      </c>
      <c r="AK82" s="5">
        <v>0.1</v>
      </c>
      <c r="AL82" s="2" t="s">
        <v>98</v>
      </c>
      <c r="AM82" s="4"/>
      <c r="AN82" s="4"/>
      <c r="AO82" s="7">
        <v>0.1172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842</v>
      </c>
      <c r="BK82" s="8">
        <v>225122.05</v>
      </c>
      <c r="BL82" s="2" t="s">
        <v>549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95</v>
      </c>
      <c r="BW82" s="2" t="s">
        <v>98</v>
      </c>
      <c r="BX82" s="2" t="s">
        <v>98</v>
      </c>
      <c r="BY82" s="2" t="s">
        <v>107</v>
      </c>
      <c r="BZ82" s="2" t="s">
        <v>98</v>
      </c>
    </row>
    <row r="83">
      <c r="A83" s="2" t="s">
        <v>550</v>
      </c>
      <c r="B83" s="2" t="s">
        <v>277</v>
      </c>
      <c r="C83" s="2" t="s">
        <v>88</v>
      </c>
      <c r="D83" s="2" t="s">
        <v>514</v>
      </c>
      <c r="E83" s="2" t="s">
        <v>515</v>
      </c>
      <c r="F83" s="2" t="s">
        <v>542</v>
      </c>
      <c r="G83" s="2" t="s">
        <v>542</v>
      </c>
      <c r="H83" s="2" t="s">
        <v>542</v>
      </c>
      <c r="I83" s="2" t="s">
        <v>543</v>
      </c>
      <c r="J83" s="2" t="s">
        <v>544</v>
      </c>
      <c r="K83" s="2" t="s">
        <v>283</v>
      </c>
      <c r="L83" s="3">
        <v>285</v>
      </c>
      <c r="M83" s="3">
        <v>299.25</v>
      </c>
      <c r="N83" s="3">
        <v>599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184</v>
      </c>
      <c r="V83" s="2" t="s">
        <v>146</v>
      </c>
      <c r="W83" s="2" t="s">
        <v>117</v>
      </c>
      <c r="X83" s="2" t="s">
        <v>166</v>
      </c>
      <c r="Y83" s="2" t="s">
        <v>551</v>
      </c>
      <c r="Z83" s="4">
        <v>43</v>
      </c>
      <c r="AA83" s="4">
        <f>=ROUNDDOWN(8.6,0)</f>
      </c>
      <c r="AB83" s="5">
        <v>5</v>
      </c>
      <c r="AC83" s="2" t="s">
        <v>325</v>
      </c>
      <c r="AD83" s="4">
        <v>100</v>
      </c>
      <c r="AE83" s="4">
        <v>100</v>
      </c>
      <c r="AF83" s="6">
        <v>65</v>
      </c>
      <c r="AG83" s="6"/>
      <c r="AH83" s="7">
        <v>0.997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151</v>
      </c>
      <c r="BK83" s="8">
        <v>40576.55</v>
      </c>
      <c r="BL83" s="2" t="s">
        <v>552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95</v>
      </c>
      <c r="BW83" s="2" t="s">
        <v>98</v>
      </c>
      <c r="BX83" s="2" t="s">
        <v>98</v>
      </c>
      <c r="BY83" s="2" t="s">
        <v>107</v>
      </c>
      <c r="BZ83" s="2" t="s">
        <v>98</v>
      </c>
    </row>
    <row r="84">
      <c r="A84" s="2" t="s">
        <v>553</v>
      </c>
      <c r="B84" s="2" t="s">
        <v>277</v>
      </c>
      <c r="C84" s="2" t="s">
        <v>88</v>
      </c>
      <c r="D84" s="2" t="s">
        <v>554</v>
      </c>
      <c r="E84" s="2" t="s">
        <v>555</v>
      </c>
      <c r="F84" s="2" t="s">
        <v>556</v>
      </c>
      <c r="G84" s="2" t="s">
        <v>556</v>
      </c>
      <c r="H84" s="2" t="s">
        <v>556</v>
      </c>
      <c r="I84" s="2" t="s">
        <v>557</v>
      </c>
      <c r="J84" s="2" t="s">
        <v>93</v>
      </c>
      <c r="K84" s="2" t="s">
        <v>222</v>
      </c>
      <c r="L84" s="3">
        <v>240</v>
      </c>
      <c r="M84" s="3">
        <v>252</v>
      </c>
      <c r="N84" s="3">
        <v>499</v>
      </c>
      <c r="O84" s="2" t="s">
        <v>95</v>
      </c>
      <c r="P84" s="2" t="s">
        <v>113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114</v>
      </c>
      <c r="V84" s="2" t="s">
        <v>223</v>
      </c>
      <c r="W84" s="2" t="s">
        <v>117</v>
      </c>
      <c r="X84" s="2" t="s">
        <v>166</v>
      </c>
      <c r="Y84" s="2" t="s">
        <v>558</v>
      </c>
      <c r="Z84" s="4">
        <v>92</v>
      </c>
      <c r="AA84" s="4">
        <f>=ROUNDDOWN(460,0)</f>
      </c>
      <c r="AB84" s="5">
        <v>0.2</v>
      </c>
      <c r="AC84" s="2" t="s">
        <v>98</v>
      </c>
      <c r="AD84" s="4"/>
      <c r="AE84" s="4"/>
      <c r="AF84" s="6">
        <v>76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3</v>
      </c>
      <c r="BK84" s="8">
        <v>756</v>
      </c>
      <c r="BL84" s="2" t="s">
        <v>156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95</v>
      </c>
      <c r="BW84" s="2" t="s">
        <v>98</v>
      </c>
      <c r="BX84" s="2" t="s">
        <v>98</v>
      </c>
      <c r="BY84" s="2" t="s">
        <v>107</v>
      </c>
      <c r="BZ84" s="2" t="s">
        <v>98</v>
      </c>
    </row>
    <row r="85">
      <c r="A85" s="2" t="s">
        <v>559</v>
      </c>
      <c r="B85" s="2" t="s">
        <v>277</v>
      </c>
      <c r="C85" s="2" t="s">
        <v>88</v>
      </c>
      <c r="D85" s="2" t="s">
        <v>554</v>
      </c>
      <c r="E85" s="2" t="s">
        <v>555</v>
      </c>
      <c r="F85" s="2" t="s">
        <v>471</v>
      </c>
      <c r="G85" s="2" t="s">
        <v>471</v>
      </c>
      <c r="H85" s="2" t="s">
        <v>471</v>
      </c>
      <c r="I85" s="2" t="s">
        <v>560</v>
      </c>
      <c r="J85" s="2" t="s">
        <v>93</v>
      </c>
      <c r="K85" s="2" t="s">
        <v>561</v>
      </c>
      <c r="L85" s="3">
        <v>229.5</v>
      </c>
      <c r="M85" s="3">
        <v>240.98</v>
      </c>
      <c r="N85" s="3">
        <v>479</v>
      </c>
      <c r="O85" s="2" t="s">
        <v>95</v>
      </c>
      <c r="P85" s="2" t="s">
        <v>162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114</v>
      </c>
      <c r="V85" s="2" t="s">
        <v>146</v>
      </c>
      <c r="W85" s="2" t="s">
        <v>117</v>
      </c>
      <c r="X85" s="2" t="s">
        <v>166</v>
      </c>
      <c r="Y85" s="2" t="s">
        <v>462</v>
      </c>
      <c r="Z85" s="4">
        <v>98</v>
      </c>
      <c r="AA85" s="4">
        <f>=ROUNDDOWN(49,0)</f>
      </c>
      <c r="AB85" s="5">
        <v>2</v>
      </c>
      <c r="AC85" s="2" t="s">
        <v>98</v>
      </c>
      <c r="AD85" s="4"/>
      <c r="AE85" s="4"/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81</v>
      </c>
      <c r="BK85" s="8">
        <v>21203.47</v>
      </c>
      <c r="BL85" s="2" t="s">
        <v>562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98</v>
      </c>
      <c r="BX85" s="2" t="s">
        <v>98</v>
      </c>
      <c r="BY85" s="2" t="s">
        <v>107</v>
      </c>
      <c r="BZ85" s="2" t="s">
        <v>98</v>
      </c>
    </row>
    <row r="86">
      <c r="A86" s="2" t="s">
        <v>563</v>
      </c>
      <c r="B86" s="2" t="s">
        <v>277</v>
      </c>
      <c r="C86" s="2" t="s">
        <v>88</v>
      </c>
      <c r="D86" s="2" t="s">
        <v>564</v>
      </c>
      <c r="E86" s="2" t="s">
        <v>565</v>
      </c>
      <c r="F86" s="2" t="s">
        <v>351</v>
      </c>
      <c r="G86" s="2" t="s">
        <v>351</v>
      </c>
      <c r="H86" s="2" t="s">
        <v>351</v>
      </c>
      <c r="I86" s="2" t="s">
        <v>566</v>
      </c>
      <c r="J86" s="2" t="s">
        <v>93</v>
      </c>
      <c r="K86" s="2" t="s">
        <v>353</v>
      </c>
      <c r="L86" s="3">
        <v>278</v>
      </c>
      <c r="M86" s="3">
        <v>291.9</v>
      </c>
      <c r="N86" s="3">
        <v>599</v>
      </c>
      <c r="O86" s="2" t="s">
        <v>95</v>
      </c>
      <c r="P86" s="2" t="s">
        <v>113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114</v>
      </c>
      <c r="V86" s="2" t="s">
        <v>223</v>
      </c>
      <c r="W86" s="2" t="s">
        <v>165</v>
      </c>
      <c r="X86" s="2" t="s">
        <v>116</v>
      </c>
      <c r="Y86" s="2" t="s">
        <v>354</v>
      </c>
      <c r="Z86" s="4">
        <v>95</v>
      </c>
      <c r="AA86" s="4">
        <f>=ROUNDDOWN(950,0)</f>
      </c>
      <c r="AB86" s="5">
        <v>0.1</v>
      </c>
      <c r="AC86" s="2" t="s">
        <v>539</v>
      </c>
      <c r="AD86" s="4">
        <v>4</v>
      </c>
      <c r="AE86" s="4">
        <v>4</v>
      </c>
      <c r="AF86" s="6">
        <v>74</v>
      </c>
      <c r="AG86" s="6"/>
      <c r="AH86" s="7">
        <v>0.8519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98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98</v>
      </c>
      <c r="BX86" s="2" t="s">
        <v>98</v>
      </c>
      <c r="BY86" s="2" t="s">
        <v>107</v>
      </c>
      <c r="BZ86" s="2" t="s">
        <v>98</v>
      </c>
    </row>
    <row r="87">
      <c r="A87" s="2" t="s">
        <v>567</v>
      </c>
      <c r="B87" s="2" t="s">
        <v>277</v>
      </c>
      <c r="C87" s="2" t="s">
        <v>88</v>
      </c>
      <c r="D87" s="2" t="s">
        <v>568</v>
      </c>
      <c r="E87" s="2" t="s">
        <v>569</v>
      </c>
      <c r="F87" s="2" t="s">
        <v>570</v>
      </c>
      <c r="G87" s="2" t="s">
        <v>570</v>
      </c>
      <c r="H87" s="2" t="s">
        <v>570</v>
      </c>
      <c r="I87" s="2" t="s">
        <v>571</v>
      </c>
      <c r="J87" s="2" t="s">
        <v>93</v>
      </c>
      <c r="K87" s="2" t="s">
        <v>290</v>
      </c>
      <c r="L87" s="3">
        <v>292.05</v>
      </c>
      <c r="M87" s="3">
        <v>306.65</v>
      </c>
      <c r="N87" s="3">
        <v>619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114</v>
      </c>
      <c r="V87" s="2" t="s">
        <v>146</v>
      </c>
      <c r="W87" s="2" t="s">
        <v>147</v>
      </c>
      <c r="X87" s="2" t="s">
        <v>102</v>
      </c>
      <c r="Y87" s="2" t="s">
        <v>572</v>
      </c>
      <c r="Z87" s="4">
        <v>246</v>
      </c>
      <c r="AA87" s="4">
        <f>=ROUNDDOWN(49.2,0)</f>
      </c>
      <c r="AB87" s="5">
        <v>5</v>
      </c>
      <c r="AC87" s="2" t="s">
        <v>98</v>
      </c>
      <c r="AD87" s="4"/>
      <c r="AE87" s="4"/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402</v>
      </c>
      <c r="BK87" s="8">
        <v>131777.47</v>
      </c>
      <c r="BL87" s="2" t="s">
        <v>573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95</v>
      </c>
      <c r="BW87" s="2" t="s">
        <v>98</v>
      </c>
      <c r="BX87" s="2" t="s">
        <v>98</v>
      </c>
      <c r="BY87" s="2" t="s">
        <v>107</v>
      </c>
      <c r="BZ87" s="2" t="s">
        <v>98</v>
      </c>
    </row>
    <row r="88">
      <c r="A88" s="2" t="s">
        <v>574</v>
      </c>
      <c r="B88" s="2" t="s">
        <v>277</v>
      </c>
      <c r="C88" s="2" t="s">
        <v>88</v>
      </c>
      <c r="D88" s="2" t="s">
        <v>568</v>
      </c>
      <c r="E88" s="2" t="s">
        <v>569</v>
      </c>
      <c r="F88" s="2" t="s">
        <v>570</v>
      </c>
      <c r="G88" s="2" t="s">
        <v>570</v>
      </c>
      <c r="H88" s="2" t="s">
        <v>570</v>
      </c>
      <c r="I88" s="2" t="s">
        <v>571</v>
      </c>
      <c r="J88" s="2" t="s">
        <v>93</v>
      </c>
      <c r="K88" s="2" t="s">
        <v>331</v>
      </c>
      <c r="L88" s="3">
        <v>292.05</v>
      </c>
      <c r="M88" s="3">
        <v>306.65</v>
      </c>
      <c r="N88" s="3">
        <v>619</v>
      </c>
      <c r="O88" s="2" t="s">
        <v>95</v>
      </c>
      <c r="P88" s="2" t="s">
        <v>96</v>
      </c>
      <c r="Q88" s="2" t="s">
        <v>97</v>
      </c>
      <c r="R88" s="2" t="s">
        <v>98</v>
      </c>
      <c r="S88" s="2" t="s">
        <v>575</v>
      </c>
      <c r="T88" s="2" t="s">
        <v>98</v>
      </c>
      <c r="U88" s="2" t="s">
        <v>114</v>
      </c>
      <c r="V88" s="2" t="s">
        <v>146</v>
      </c>
      <c r="W88" s="2" t="s">
        <v>242</v>
      </c>
      <c r="X88" s="2" t="s">
        <v>102</v>
      </c>
      <c r="Y88" s="2" t="s">
        <v>576</v>
      </c>
      <c r="Z88" s="4">
        <v>143</v>
      </c>
      <c r="AA88" s="4">
        <f>=ROUNDDOWN(35.75,0)</f>
      </c>
      <c r="AB88" s="5">
        <v>4</v>
      </c>
      <c r="AC88" s="2" t="s">
        <v>98</v>
      </c>
      <c r="AD88" s="4"/>
      <c r="AE88" s="4"/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>
        <v>0.2</v>
      </c>
      <c r="AL88" s="2" t="s">
        <v>98</v>
      </c>
      <c r="AM88" s="4"/>
      <c r="AN88" s="4"/>
      <c r="AO88" s="7">
        <v>0.1047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280</v>
      </c>
      <c r="BK88" s="8">
        <v>82005.33</v>
      </c>
      <c r="BL88" s="2" t="s">
        <v>577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98</v>
      </c>
      <c r="BX88" s="2" t="s">
        <v>98</v>
      </c>
      <c r="BY88" s="2" t="s">
        <v>107</v>
      </c>
      <c r="BZ88" s="2" t="s">
        <v>98</v>
      </c>
    </row>
    <row r="89">
      <c r="A89" s="2" t="s">
        <v>578</v>
      </c>
      <c r="B89" s="2" t="s">
        <v>277</v>
      </c>
      <c r="C89" s="2" t="s">
        <v>88</v>
      </c>
      <c r="D89" s="2" t="s">
        <v>568</v>
      </c>
      <c r="E89" s="2" t="s">
        <v>569</v>
      </c>
      <c r="F89" s="2" t="s">
        <v>579</v>
      </c>
      <c r="G89" s="2" t="s">
        <v>579</v>
      </c>
      <c r="H89" s="2" t="s">
        <v>579</v>
      </c>
      <c r="I89" s="2" t="s">
        <v>580</v>
      </c>
      <c r="J89" s="2" t="s">
        <v>93</v>
      </c>
      <c r="K89" s="2" t="s">
        <v>222</v>
      </c>
      <c r="L89" s="3">
        <v>255</v>
      </c>
      <c r="M89" s="3">
        <v>267.75</v>
      </c>
      <c r="N89" s="3">
        <v>549</v>
      </c>
      <c r="O89" s="2" t="s">
        <v>95</v>
      </c>
      <c r="P89" s="2" t="s">
        <v>113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114</v>
      </c>
      <c r="V89" s="2" t="s">
        <v>223</v>
      </c>
      <c r="W89" s="2" t="s">
        <v>117</v>
      </c>
      <c r="X89" s="2" t="s">
        <v>166</v>
      </c>
      <c r="Y89" s="2" t="s">
        <v>581</v>
      </c>
      <c r="Z89" s="4">
        <v>148</v>
      </c>
      <c r="AA89" s="4">
        <f>=ROUNDDOWN(29.6,0)</f>
      </c>
      <c r="AB89" s="5">
        <v>5</v>
      </c>
      <c r="AC89" s="2" t="s">
        <v>98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10</v>
      </c>
      <c r="BK89" s="8">
        <v>2698.92</v>
      </c>
      <c r="BL89" s="2" t="s">
        <v>156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98</v>
      </c>
      <c r="BX89" s="2" t="s">
        <v>98</v>
      </c>
      <c r="BY89" s="2" t="s">
        <v>107</v>
      </c>
      <c r="BZ89" s="2" t="s">
        <v>98</v>
      </c>
    </row>
    <row r="90">
      <c r="A90" s="2" t="s">
        <v>582</v>
      </c>
      <c r="B90" s="2" t="s">
        <v>277</v>
      </c>
      <c r="C90" s="2" t="s">
        <v>88</v>
      </c>
      <c r="D90" s="2" t="s">
        <v>568</v>
      </c>
      <c r="E90" s="2" t="s">
        <v>569</v>
      </c>
      <c r="F90" s="2" t="s">
        <v>583</v>
      </c>
      <c r="G90" s="2" t="s">
        <v>583</v>
      </c>
      <c r="H90" s="2" t="s">
        <v>583</v>
      </c>
      <c r="I90" s="2" t="s">
        <v>584</v>
      </c>
      <c r="J90" s="2" t="s">
        <v>93</v>
      </c>
      <c r="K90" s="2" t="s">
        <v>318</v>
      </c>
      <c r="L90" s="3">
        <v>285</v>
      </c>
      <c r="M90" s="3">
        <v>299.25</v>
      </c>
      <c r="N90" s="3">
        <v>599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114</v>
      </c>
      <c r="V90" s="2" t="s">
        <v>146</v>
      </c>
      <c r="W90" s="2" t="s">
        <v>117</v>
      </c>
      <c r="X90" s="2" t="s">
        <v>166</v>
      </c>
      <c r="Y90" s="2" t="s">
        <v>585</v>
      </c>
      <c r="Z90" s="4">
        <v>462</v>
      </c>
      <c r="AA90" s="4">
        <f>=ROUNDDOWN(13.5882352941176,0)</f>
      </c>
      <c r="AB90" s="5">
        <v>34</v>
      </c>
      <c r="AC90" s="2" t="s">
        <v>586</v>
      </c>
      <c r="AD90" s="4">
        <v>228</v>
      </c>
      <c r="AE90" s="4">
        <v>228</v>
      </c>
      <c r="AF90" s="6">
        <v>65</v>
      </c>
      <c r="AG90" s="6">
        <v>48</v>
      </c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97</v>
      </c>
      <c r="BK90" s="8">
        <v>27204.25</v>
      </c>
      <c r="BL90" s="2" t="s">
        <v>489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95</v>
      </c>
      <c r="BW90" s="2" t="s">
        <v>98</v>
      </c>
      <c r="BX90" s="2" t="s">
        <v>98</v>
      </c>
      <c r="BY90" s="2" t="s">
        <v>107</v>
      </c>
      <c r="BZ90" s="2" t="s">
        <v>98</v>
      </c>
    </row>
    <row r="91">
      <c r="A91" s="2" t="s">
        <v>587</v>
      </c>
      <c r="B91" s="2" t="s">
        <v>277</v>
      </c>
      <c r="C91" s="2" t="s">
        <v>88</v>
      </c>
      <c r="D91" s="2" t="s">
        <v>568</v>
      </c>
      <c r="E91" s="2" t="s">
        <v>569</v>
      </c>
      <c r="F91" s="2" t="s">
        <v>583</v>
      </c>
      <c r="G91" s="2" t="s">
        <v>583</v>
      </c>
      <c r="H91" s="2" t="s">
        <v>583</v>
      </c>
      <c r="I91" s="2" t="s">
        <v>584</v>
      </c>
      <c r="J91" s="2" t="s">
        <v>93</v>
      </c>
      <c r="K91" s="2" t="s">
        <v>297</v>
      </c>
      <c r="L91" s="3">
        <v>285</v>
      </c>
      <c r="M91" s="3">
        <v>299.25</v>
      </c>
      <c r="N91" s="3">
        <v>599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114</v>
      </c>
      <c r="V91" s="2" t="s">
        <v>146</v>
      </c>
      <c r="W91" s="2" t="s">
        <v>117</v>
      </c>
      <c r="X91" s="2" t="s">
        <v>166</v>
      </c>
      <c r="Y91" s="2" t="s">
        <v>588</v>
      </c>
      <c r="Z91" s="4">
        <v>29</v>
      </c>
      <c r="AA91" s="4">
        <f>=ROUNDDOWN(9.35483870967742,0)</f>
      </c>
      <c r="AB91" s="5">
        <v>3.1</v>
      </c>
      <c r="AC91" s="2" t="s">
        <v>589</v>
      </c>
      <c r="AD91" s="4">
        <v>141</v>
      </c>
      <c r="AE91" s="4">
        <v>141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65</v>
      </c>
      <c r="BK91" s="8">
        <v>19765.94</v>
      </c>
      <c r="BL91" s="2" t="s">
        <v>489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98</v>
      </c>
      <c r="BX91" s="2" t="s">
        <v>98</v>
      </c>
      <c r="BY91" s="2" t="s">
        <v>107</v>
      </c>
      <c r="BZ91" s="2" t="s">
        <v>98</v>
      </c>
    </row>
    <row r="92">
      <c r="A92" s="2" t="s">
        <v>590</v>
      </c>
      <c r="B92" s="2" t="s">
        <v>277</v>
      </c>
      <c r="C92" s="2" t="s">
        <v>88</v>
      </c>
      <c r="D92" s="2" t="s">
        <v>568</v>
      </c>
      <c r="E92" s="2" t="s">
        <v>569</v>
      </c>
      <c r="F92" s="2" t="s">
        <v>583</v>
      </c>
      <c r="G92" s="2" t="s">
        <v>583</v>
      </c>
      <c r="H92" s="2" t="s">
        <v>583</v>
      </c>
      <c r="I92" s="2" t="s">
        <v>584</v>
      </c>
      <c r="J92" s="2" t="s">
        <v>93</v>
      </c>
      <c r="K92" s="2" t="s">
        <v>331</v>
      </c>
      <c r="L92" s="3">
        <v>285</v>
      </c>
      <c r="M92" s="3">
        <v>299.25</v>
      </c>
      <c r="N92" s="3">
        <v>599</v>
      </c>
      <c r="O92" s="2" t="s">
        <v>95</v>
      </c>
      <c r="P92" s="2" t="s">
        <v>145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114</v>
      </c>
      <c r="V92" s="2" t="s">
        <v>146</v>
      </c>
      <c r="W92" s="2" t="s">
        <v>117</v>
      </c>
      <c r="X92" s="2" t="s">
        <v>166</v>
      </c>
      <c r="Y92" s="2" t="s">
        <v>591</v>
      </c>
      <c r="Z92" s="4">
        <v>435</v>
      </c>
      <c r="AA92" s="4">
        <f>=ROUNDDOWN(9.25531914893617,0)</f>
      </c>
      <c r="AB92" s="5">
        <v>47</v>
      </c>
      <c r="AC92" s="2" t="s">
        <v>386</v>
      </c>
      <c r="AD92" s="4">
        <v>153</v>
      </c>
      <c r="AE92" s="4">
        <v>832</v>
      </c>
      <c r="AF92" s="6">
        <v>65</v>
      </c>
      <c r="AG92" s="6">
        <v>48</v>
      </c>
      <c r="AH92" s="7">
        <v>0.7581</v>
      </c>
      <c r="AI92" s="4"/>
      <c r="AJ92" s="4">
        <f>=ROUNDDOWN({0},0)</f>
      </c>
      <c r="AK92" s="5"/>
      <c r="AL92" s="2" t="s">
        <v>592</v>
      </c>
      <c r="AM92" s="4">
        <v>141</v>
      </c>
      <c r="AN92" s="4">
        <v>141</v>
      </c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>
        <v>2154</v>
      </c>
      <c r="BK92" s="8">
        <v>627314.02</v>
      </c>
      <c r="BL92" s="2" t="s">
        <v>593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98</v>
      </c>
      <c r="BX92" s="2" t="s">
        <v>98</v>
      </c>
      <c r="BY92" s="2" t="s">
        <v>107</v>
      </c>
      <c r="BZ92" s="2" t="s">
        <v>98</v>
      </c>
    </row>
    <row r="93">
      <c r="A93" s="2" t="s">
        <v>594</v>
      </c>
      <c r="B93" s="2" t="s">
        <v>277</v>
      </c>
      <c r="C93" s="2" t="s">
        <v>88</v>
      </c>
      <c r="D93" s="2" t="s">
        <v>568</v>
      </c>
      <c r="E93" s="2" t="s">
        <v>569</v>
      </c>
      <c r="F93" s="2" t="s">
        <v>583</v>
      </c>
      <c r="G93" s="2" t="s">
        <v>583</v>
      </c>
      <c r="H93" s="2" t="s">
        <v>583</v>
      </c>
      <c r="I93" s="2" t="s">
        <v>584</v>
      </c>
      <c r="J93" s="2" t="s">
        <v>93</v>
      </c>
      <c r="K93" s="2" t="s">
        <v>595</v>
      </c>
      <c r="L93" s="3">
        <v>285</v>
      </c>
      <c r="M93" s="3">
        <v>299.25</v>
      </c>
      <c r="N93" s="3">
        <v>599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114</v>
      </c>
      <c r="V93" s="2" t="s">
        <v>146</v>
      </c>
      <c r="W93" s="2" t="s">
        <v>117</v>
      </c>
      <c r="X93" s="2" t="s">
        <v>166</v>
      </c>
      <c r="Y93" s="2" t="s">
        <v>596</v>
      </c>
      <c r="Z93" s="4">
        <v>176</v>
      </c>
      <c r="AA93" s="4">
        <f>=ROUNDDOWN(29.3333333333333,0)</f>
      </c>
      <c r="AB93" s="5">
        <v>6</v>
      </c>
      <c r="AC93" s="2" t="s">
        <v>98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96</v>
      </c>
      <c r="BK93" s="8">
        <v>27633.68</v>
      </c>
      <c r="BL93" s="2" t="s">
        <v>489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98</v>
      </c>
      <c r="BX93" s="2" t="s">
        <v>98</v>
      </c>
      <c r="BY93" s="2" t="s">
        <v>107</v>
      </c>
      <c r="BZ93" s="2" t="s">
        <v>98</v>
      </c>
    </row>
    <row r="94">
      <c r="A94" s="2" t="s">
        <v>597</v>
      </c>
      <c r="B94" s="2" t="s">
        <v>277</v>
      </c>
      <c r="C94" s="2" t="s">
        <v>88</v>
      </c>
      <c r="D94" s="2" t="s">
        <v>568</v>
      </c>
      <c r="E94" s="2" t="s">
        <v>569</v>
      </c>
      <c r="F94" s="2" t="s">
        <v>598</v>
      </c>
      <c r="G94" s="2" t="s">
        <v>598</v>
      </c>
      <c r="H94" s="2" t="s">
        <v>598</v>
      </c>
      <c r="I94" s="2" t="s">
        <v>599</v>
      </c>
      <c r="J94" s="2" t="s">
        <v>93</v>
      </c>
      <c r="K94" s="2" t="s">
        <v>229</v>
      </c>
      <c r="L94" s="3">
        <v>228</v>
      </c>
      <c r="M94" s="3">
        <v>239.4</v>
      </c>
      <c r="N94" s="3">
        <v>479</v>
      </c>
      <c r="O94" s="2" t="s">
        <v>95</v>
      </c>
      <c r="P94" s="2" t="s">
        <v>162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114</v>
      </c>
      <c r="V94" s="2" t="s">
        <v>223</v>
      </c>
      <c r="W94" s="2" t="s">
        <v>101</v>
      </c>
      <c r="X94" s="2" t="s">
        <v>102</v>
      </c>
      <c r="Y94" s="2" t="s">
        <v>425</v>
      </c>
      <c r="Z94" s="4">
        <v>108</v>
      </c>
      <c r="AA94" s="4">
        <f>=ROUNDDOWN(108,0)</f>
      </c>
      <c r="AB94" s="5">
        <v>1</v>
      </c>
      <c r="AC94" s="2" t="s">
        <v>98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15</v>
      </c>
      <c r="BK94" s="8">
        <v>4005.16</v>
      </c>
      <c r="BL94" s="2" t="s">
        <v>600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98</v>
      </c>
      <c r="BX94" s="2" t="s">
        <v>98</v>
      </c>
      <c r="BY94" s="2" t="s">
        <v>107</v>
      </c>
      <c r="BZ94" s="2" t="s">
        <v>98</v>
      </c>
    </row>
    <row r="95">
      <c r="A95" s="2" t="s">
        <v>601</v>
      </c>
      <c r="B95" s="2" t="s">
        <v>277</v>
      </c>
      <c r="C95" s="2" t="s">
        <v>88</v>
      </c>
      <c r="D95" s="2" t="s">
        <v>568</v>
      </c>
      <c r="E95" s="2" t="s">
        <v>569</v>
      </c>
      <c r="F95" s="2" t="s">
        <v>602</v>
      </c>
      <c r="G95" s="2" t="s">
        <v>602</v>
      </c>
      <c r="H95" s="2" t="s">
        <v>602</v>
      </c>
      <c r="I95" s="2" t="s">
        <v>603</v>
      </c>
      <c r="J95" s="2" t="s">
        <v>93</v>
      </c>
      <c r="K95" s="2" t="s">
        <v>290</v>
      </c>
      <c r="L95" s="3">
        <v>256.5</v>
      </c>
      <c r="M95" s="3">
        <v>269.32</v>
      </c>
      <c r="N95" s="3">
        <v>539</v>
      </c>
      <c r="O95" s="2" t="s">
        <v>95</v>
      </c>
      <c r="P95" s="2" t="s">
        <v>162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114</v>
      </c>
      <c r="V95" s="2" t="s">
        <v>223</v>
      </c>
      <c r="W95" s="2" t="s">
        <v>98</v>
      </c>
      <c r="X95" s="2" t="s">
        <v>102</v>
      </c>
      <c r="Y95" s="2" t="s">
        <v>291</v>
      </c>
      <c r="Z95" s="4">
        <v>181</v>
      </c>
      <c r="AA95" s="4">
        <f>=ROUNDDOWN(120.666666666667,0)</f>
      </c>
      <c r="AB95" s="5">
        <v>1.5</v>
      </c>
      <c r="AC95" s="2" t="s">
        <v>98</v>
      </c>
      <c r="AD95" s="4"/>
      <c r="AE95" s="4"/>
      <c r="AF95" s="6">
        <v>74</v>
      </c>
      <c r="AG95" s="6"/>
      <c r="AH95" s="7">
        <v>0.7781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100</v>
      </c>
      <c r="BK95" s="8">
        <v>29703.84</v>
      </c>
      <c r="BL95" s="2" t="s">
        <v>604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98</v>
      </c>
      <c r="BX95" s="2" t="s">
        <v>98</v>
      </c>
      <c r="BY95" s="2" t="s">
        <v>107</v>
      </c>
      <c r="BZ95" s="2" t="s">
        <v>98</v>
      </c>
    </row>
    <row r="96">
      <c r="A96" s="2" t="s">
        <v>605</v>
      </c>
      <c r="B96" s="2" t="s">
        <v>277</v>
      </c>
      <c r="C96" s="2" t="s">
        <v>88</v>
      </c>
      <c r="D96" s="2" t="s">
        <v>606</v>
      </c>
      <c r="E96" s="2" t="s">
        <v>607</v>
      </c>
      <c r="F96" s="2" t="s">
        <v>496</v>
      </c>
      <c r="G96" s="2" t="s">
        <v>496</v>
      </c>
      <c r="H96" s="2" t="s">
        <v>496</v>
      </c>
      <c r="I96" s="2" t="s">
        <v>607</v>
      </c>
      <c r="J96" s="2" t="s">
        <v>93</v>
      </c>
      <c r="K96" s="2" t="s">
        <v>499</v>
      </c>
      <c r="L96" s="3">
        <v>127</v>
      </c>
      <c r="M96" s="3">
        <v>133.35</v>
      </c>
      <c r="N96" s="3">
        <v>269</v>
      </c>
      <c r="O96" s="2" t="s">
        <v>95</v>
      </c>
      <c r="P96" s="2" t="s">
        <v>113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114</v>
      </c>
      <c r="V96" s="2" t="s">
        <v>223</v>
      </c>
      <c r="W96" s="2" t="s">
        <v>165</v>
      </c>
      <c r="X96" s="2" t="s">
        <v>116</v>
      </c>
      <c r="Y96" s="2" t="s">
        <v>344</v>
      </c>
      <c r="Z96" s="4">
        <v>99</v>
      </c>
      <c r="AA96" s="4">
        <f>=ROUNDDOWN(495,0)</f>
      </c>
      <c r="AB96" s="5">
        <v>0.2</v>
      </c>
      <c r="AC96" s="2" t="s">
        <v>98</v>
      </c>
      <c r="AD96" s="4"/>
      <c r="AE96" s="4"/>
      <c r="AF96" s="6">
        <v>76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98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98</v>
      </c>
      <c r="BX96" s="2" t="s">
        <v>98</v>
      </c>
      <c r="BY96" s="2" t="s">
        <v>107</v>
      </c>
      <c r="BZ96" s="2" t="s">
        <v>98</v>
      </c>
    </row>
    <row r="97">
      <c r="A97" s="2" t="s">
        <v>608</v>
      </c>
      <c r="B97" s="2" t="s">
        <v>277</v>
      </c>
      <c r="C97" s="2" t="s">
        <v>88</v>
      </c>
      <c r="D97" s="2" t="s">
        <v>606</v>
      </c>
      <c r="E97" s="2" t="s">
        <v>607</v>
      </c>
      <c r="F97" s="2" t="s">
        <v>430</v>
      </c>
      <c r="G97" s="2" t="s">
        <v>430</v>
      </c>
      <c r="H97" s="2" t="s">
        <v>430</v>
      </c>
      <c r="I97" s="2" t="s">
        <v>609</v>
      </c>
      <c r="J97" s="2" t="s">
        <v>93</v>
      </c>
      <c r="K97" s="2" t="s">
        <v>432</v>
      </c>
      <c r="L97" s="3">
        <v>125</v>
      </c>
      <c r="M97" s="3">
        <v>131.25</v>
      </c>
      <c r="N97" s="3">
        <v>259</v>
      </c>
      <c r="O97" s="2" t="s">
        <v>95</v>
      </c>
      <c r="P97" s="2" t="s">
        <v>113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114</v>
      </c>
      <c r="V97" s="2" t="s">
        <v>223</v>
      </c>
      <c r="W97" s="2" t="s">
        <v>433</v>
      </c>
      <c r="X97" s="2" t="s">
        <v>116</v>
      </c>
      <c r="Y97" s="2" t="s">
        <v>354</v>
      </c>
      <c r="Z97" s="4">
        <v>97</v>
      </c>
      <c r="AA97" s="4">
        <f>=ROUNDDOWN(323.333333333333,0)</f>
      </c>
      <c r="AB97" s="5">
        <v>0.3</v>
      </c>
      <c r="AC97" s="2" t="s">
        <v>98</v>
      </c>
      <c r="AD97" s="4"/>
      <c r="AE97" s="4"/>
      <c r="AF97" s="6">
        <v>74</v>
      </c>
      <c r="AG97" s="6"/>
      <c r="AH97" s="7">
        <v>0.4815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98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98</v>
      </c>
      <c r="BX97" s="2" t="s">
        <v>98</v>
      </c>
      <c r="BY97" s="2" t="s">
        <v>107</v>
      </c>
      <c r="BZ97" s="2" t="s">
        <v>98</v>
      </c>
    </row>
    <row r="98">
      <c r="A98" s="2" t="s">
        <v>610</v>
      </c>
      <c r="B98" s="2" t="s">
        <v>277</v>
      </c>
      <c r="C98" s="2" t="s">
        <v>88</v>
      </c>
      <c r="D98" s="2" t="s">
        <v>611</v>
      </c>
      <c r="E98" s="2" t="s">
        <v>612</v>
      </c>
      <c r="F98" s="2" t="s">
        <v>613</v>
      </c>
      <c r="G98" s="2" t="s">
        <v>613</v>
      </c>
      <c r="H98" s="2" t="s">
        <v>613</v>
      </c>
      <c r="I98" s="2" t="s">
        <v>614</v>
      </c>
      <c r="J98" s="2" t="s">
        <v>93</v>
      </c>
      <c r="K98" s="2" t="s">
        <v>446</v>
      </c>
      <c r="L98" s="3">
        <v>103.5</v>
      </c>
      <c r="M98" s="3">
        <v>108.68</v>
      </c>
      <c r="N98" s="3">
        <v>219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615</v>
      </c>
      <c r="T98" s="2" t="s">
        <v>98</v>
      </c>
      <c r="U98" s="2" t="s">
        <v>114</v>
      </c>
      <c r="V98" s="2" t="s">
        <v>223</v>
      </c>
      <c r="W98" s="2" t="s">
        <v>117</v>
      </c>
      <c r="X98" s="2" t="s">
        <v>166</v>
      </c>
      <c r="Y98" s="2" t="s">
        <v>616</v>
      </c>
      <c r="Z98" s="4">
        <v>165</v>
      </c>
      <c r="AA98" s="4">
        <f>=ROUNDDOWN(16.5,0)</f>
      </c>
      <c r="AB98" s="5">
        <v>10</v>
      </c>
      <c r="AC98" s="2" t="s">
        <v>586</v>
      </c>
      <c r="AD98" s="4">
        <v>1</v>
      </c>
      <c r="AE98" s="4">
        <v>131</v>
      </c>
      <c r="AF98" s="6">
        <v>65</v>
      </c>
      <c r="AG98" s="6">
        <v>48</v>
      </c>
      <c r="AH98" s="7">
        <v>0.8554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484</v>
      </c>
      <c r="BK98" s="8">
        <v>56924.55</v>
      </c>
      <c r="BL98" s="2" t="s">
        <v>617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98</v>
      </c>
      <c r="BX98" s="2" t="s">
        <v>98</v>
      </c>
      <c r="BY98" s="2" t="s">
        <v>107</v>
      </c>
      <c r="BZ98" s="2" t="s">
        <v>98</v>
      </c>
    </row>
    <row r="99">
      <c r="A99" s="2" t="s">
        <v>618</v>
      </c>
      <c r="B99" s="2" t="s">
        <v>277</v>
      </c>
      <c r="C99" s="2" t="s">
        <v>88</v>
      </c>
      <c r="D99" s="2" t="s">
        <v>611</v>
      </c>
      <c r="E99" s="2" t="s">
        <v>612</v>
      </c>
      <c r="F99" s="2" t="s">
        <v>619</v>
      </c>
      <c r="G99" s="2" t="s">
        <v>619</v>
      </c>
      <c r="H99" s="2" t="s">
        <v>619</v>
      </c>
      <c r="I99" s="2" t="s">
        <v>614</v>
      </c>
      <c r="J99" s="2" t="s">
        <v>93</v>
      </c>
      <c r="K99" s="2" t="s">
        <v>446</v>
      </c>
      <c r="L99" s="3">
        <v>112.2</v>
      </c>
      <c r="M99" s="3">
        <v>117.81</v>
      </c>
      <c r="N99" s="3">
        <v>239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620</v>
      </c>
      <c r="T99" s="2" t="s">
        <v>98</v>
      </c>
      <c r="U99" s="2" t="s">
        <v>114</v>
      </c>
      <c r="V99" s="2" t="s">
        <v>146</v>
      </c>
      <c r="W99" s="2" t="s">
        <v>117</v>
      </c>
      <c r="X99" s="2" t="s">
        <v>166</v>
      </c>
      <c r="Y99" s="2" t="s">
        <v>616</v>
      </c>
      <c r="Z99" s="4">
        <v>155</v>
      </c>
      <c r="AA99" s="4">
        <f>=ROUNDDOWN(14.0909090909091,0)</f>
      </c>
      <c r="AB99" s="5">
        <v>11</v>
      </c>
      <c r="AC99" s="2" t="s">
        <v>325</v>
      </c>
      <c r="AD99" s="4">
        <v>100</v>
      </c>
      <c r="AE99" s="4">
        <v>216</v>
      </c>
      <c r="AF99" s="6">
        <v>65</v>
      </c>
      <c r="AG99" s="6">
        <v>48</v>
      </c>
      <c r="AH99" s="7">
        <v>0.9077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483</v>
      </c>
      <c r="BK99" s="8">
        <v>59060.37</v>
      </c>
      <c r="BL99" s="2" t="s">
        <v>621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98</v>
      </c>
      <c r="BX99" s="2" t="s">
        <v>98</v>
      </c>
      <c r="BY99" s="2" t="s">
        <v>107</v>
      </c>
      <c r="BZ99" s="2" t="s">
        <v>98</v>
      </c>
    </row>
    <row r="100">
      <c r="A100" s="2" t="s">
        <v>622</v>
      </c>
      <c r="B100" s="2" t="s">
        <v>277</v>
      </c>
      <c r="C100" s="2" t="s">
        <v>88</v>
      </c>
      <c r="D100" s="2" t="s">
        <v>611</v>
      </c>
      <c r="E100" s="2" t="s">
        <v>612</v>
      </c>
      <c r="F100" s="2" t="s">
        <v>623</v>
      </c>
      <c r="G100" s="2" t="s">
        <v>623</v>
      </c>
      <c r="H100" s="2" t="s">
        <v>623</v>
      </c>
      <c r="I100" s="2" t="s">
        <v>614</v>
      </c>
      <c r="J100" s="2" t="s">
        <v>93</v>
      </c>
      <c r="K100" s="2" t="s">
        <v>624</v>
      </c>
      <c r="L100" s="3">
        <v>85.5</v>
      </c>
      <c r="M100" s="3">
        <v>89.78</v>
      </c>
      <c r="N100" s="3">
        <v>179</v>
      </c>
      <c r="O100" s="2" t="s">
        <v>95</v>
      </c>
      <c r="P100" s="2" t="s">
        <v>134</v>
      </c>
      <c r="Q100" s="2" t="s">
        <v>97</v>
      </c>
      <c r="R100" s="2" t="s">
        <v>98</v>
      </c>
      <c r="S100" s="2" t="s">
        <v>625</v>
      </c>
      <c r="T100" s="2" t="s">
        <v>98</v>
      </c>
      <c r="U100" s="2" t="s">
        <v>114</v>
      </c>
      <c r="V100" s="2" t="s">
        <v>146</v>
      </c>
      <c r="W100" s="2" t="s">
        <v>117</v>
      </c>
      <c r="X100" s="2" t="s">
        <v>166</v>
      </c>
      <c r="Y100" s="2" t="s">
        <v>626</v>
      </c>
      <c r="Z100" s="4">
        <v>59</v>
      </c>
      <c r="AA100" s="4">
        <f>=ROUNDDOWN(14.75,0)</f>
      </c>
      <c r="AB100" s="5">
        <v>4</v>
      </c>
      <c r="AC100" s="2" t="s">
        <v>468</v>
      </c>
      <c r="AD100" s="4">
        <v>100</v>
      </c>
      <c r="AE100" s="4">
        <v>100</v>
      </c>
      <c r="AF100" s="6">
        <v>74</v>
      </c>
      <c r="AG100" s="6"/>
      <c r="AH100" s="7">
        <v>0.6858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173</v>
      </c>
      <c r="BK100" s="8">
        <v>15701.15</v>
      </c>
      <c r="BL100" s="2" t="s">
        <v>627</v>
      </c>
      <c r="BM100" s="7"/>
      <c r="BN100" s="7"/>
      <c r="BO100" s="4"/>
      <c r="BP100" s="8"/>
      <c r="BQ100" s="4"/>
      <c r="BR100" s="8"/>
      <c r="BS100" s="7"/>
      <c r="BT100" s="7"/>
      <c r="BU100" s="2" t="s">
        <v>139</v>
      </c>
      <c r="BV100" s="2" t="s">
        <v>95</v>
      </c>
      <c r="BW100" s="2" t="s">
        <v>98</v>
      </c>
      <c r="BX100" s="2" t="s">
        <v>98</v>
      </c>
      <c r="BY100" s="2" t="s">
        <v>107</v>
      </c>
      <c r="BZ100" s="2" t="s">
        <v>98</v>
      </c>
    </row>
    <row r="101">
      <c r="A101" s="2" t="s">
        <v>628</v>
      </c>
      <c r="B101" s="2" t="s">
        <v>277</v>
      </c>
      <c r="C101" s="2" t="s">
        <v>88</v>
      </c>
      <c r="D101" s="2" t="s">
        <v>611</v>
      </c>
      <c r="E101" s="2" t="s">
        <v>612</v>
      </c>
      <c r="F101" s="2" t="s">
        <v>629</v>
      </c>
      <c r="G101" s="2" t="s">
        <v>629</v>
      </c>
      <c r="H101" s="2" t="s">
        <v>629</v>
      </c>
      <c r="I101" s="2" t="s">
        <v>630</v>
      </c>
      <c r="J101" s="2" t="s">
        <v>93</v>
      </c>
      <c r="K101" s="2" t="s">
        <v>631</v>
      </c>
      <c r="L101" s="3">
        <v>85.63</v>
      </c>
      <c r="M101" s="3">
        <v>89.91</v>
      </c>
      <c r="N101" s="3">
        <v>179</v>
      </c>
      <c r="O101" s="2" t="s">
        <v>95</v>
      </c>
      <c r="P101" s="2" t="s">
        <v>134</v>
      </c>
      <c r="Q101" s="2" t="s">
        <v>97</v>
      </c>
      <c r="R101" s="2" t="s">
        <v>98</v>
      </c>
      <c r="S101" s="2" t="s">
        <v>632</v>
      </c>
      <c r="T101" s="2" t="s">
        <v>98</v>
      </c>
      <c r="U101" s="2" t="s">
        <v>114</v>
      </c>
      <c r="V101" s="2" t="s">
        <v>146</v>
      </c>
      <c r="W101" s="2" t="s">
        <v>147</v>
      </c>
      <c r="X101" s="2" t="s">
        <v>166</v>
      </c>
      <c r="Y101" s="2" t="s">
        <v>633</v>
      </c>
      <c r="Z101" s="4">
        <v>119</v>
      </c>
      <c r="AA101" s="4">
        <f>=ROUNDDOWN(23.8,0)</f>
      </c>
      <c r="AB101" s="5">
        <v>5</v>
      </c>
      <c r="AC101" s="2" t="s">
        <v>98</v>
      </c>
      <c r="AD101" s="4"/>
      <c r="AE101" s="4"/>
      <c r="AF101" s="6">
        <v>65</v>
      </c>
      <c r="AG101" s="6"/>
      <c r="AH101" s="7">
        <v>0.8603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249</v>
      </c>
      <c r="BK101" s="8">
        <v>23496.12</v>
      </c>
      <c r="BL101" s="2" t="s">
        <v>634</v>
      </c>
      <c r="BM101" s="7"/>
      <c r="BN101" s="7"/>
      <c r="BO101" s="4"/>
      <c r="BP101" s="8"/>
      <c r="BQ101" s="4"/>
      <c r="BR101" s="8"/>
      <c r="BS101" s="7"/>
      <c r="BT101" s="7"/>
      <c r="BU101" s="2" t="s">
        <v>139</v>
      </c>
      <c r="BV101" s="2" t="s">
        <v>95</v>
      </c>
      <c r="BW101" s="2" t="s">
        <v>98</v>
      </c>
      <c r="BX101" s="2" t="s">
        <v>98</v>
      </c>
      <c r="BY101" s="2" t="s">
        <v>107</v>
      </c>
      <c r="BZ101" s="2" t="s">
        <v>98</v>
      </c>
    </row>
    <row r="102">
      <c r="A102" s="2" t="s">
        <v>635</v>
      </c>
      <c r="B102" s="2" t="s">
        <v>277</v>
      </c>
      <c r="C102" s="2" t="s">
        <v>88</v>
      </c>
      <c r="D102" s="2" t="s">
        <v>611</v>
      </c>
      <c r="E102" s="2" t="s">
        <v>636</v>
      </c>
      <c r="F102" s="2" t="s">
        <v>444</v>
      </c>
      <c r="G102" s="2" t="s">
        <v>444</v>
      </c>
      <c r="H102" s="2" t="s">
        <v>444</v>
      </c>
      <c r="I102" s="2" t="s">
        <v>637</v>
      </c>
      <c r="J102" s="2" t="s">
        <v>93</v>
      </c>
      <c r="K102" s="2" t="s">
        <v>638</v>
      </c>
      <c r="L102" s="3">
        <v>185</v>
      </c>
      <c r="M102" s="3">
        <v>194.25</v>
      </c>
      <c r="N102" s="3">
        <v>399</v>
      </c>
      <c r="O102" s="2" t="s">
        <v>95</v>
      </c>
      <c r="P102" s="2" t="s">
        <v>113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114</v>
      </c>
      <c r="V102" s="2" t="s">
        <v>223</v>
      </c>
      <c r="W102" s="2" t="s">
        <v>639</v>
      </c>
      <c r="X102" s="2" t="s">
        <v>166</v>
      </c>
      <c r="Y102" s="2" t="s">
        <v>640</v>
      </c>
      <c r="Z102" s="4">
        <v>97</v>
      </c>
      <c r="AA102" s="4">
        <f>=ROUNDDOWN(97,0)</f>
      </c>
      <c r="AB102" s="5">
        <v>1</v>
      </c>
      <c r="AC102" s="2" t="s">
        <v>98</v>
      </c>
      <c r="AD102" s="4"/>
      <c r="AE102" s="4"/>
      <c r="AF102" s="6">
        <v>74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</v>
      </c>
      <c r="BK102" s="8">
        <v>359.56</v>
      </c>
      <c r="BL102" s="2" t="s">
        <v>641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98</v>
      </c>
      <c r="BX102" s="2" t="s">
        <v>98</v>
      </c>
      <c r="BY102" s="2" t="s">
        <v>107</v>
      </c>
      <c r="BZ102" s="2" t="s">
        <v>98</v>
      </c>
    </row>
    <row r="103">
      <c r="A103" s="2" t="s">
        <v>642</v>
      </c>
      <c r="B103" s="2" t="s">
        <v>277</v>
      </c>
      <c r="C103" s="2" t="s">
        <v>88</v>
      </c>
      <c r="D103" s="2" t="s">
        <v>611</v>
      </c>
      <c r="E103" s="2" t="s">
        <v>636</v>
      </c>
      <c r="F103" s="2" t="s">
        <v>643</v>
      </c>
      <c r="G103" s="2" t="s">
        <v>643</v>
      </c>
      <c r="H103" s="2" t="s">
        <v>643</v>
      </c>
      <c r="I103" s="2" t="s">
        <v>644</v>
      </c>
      <c r="J103" s="2" t="s">
        <v>93</v>
      </c>
      <c r="K103" s="2" t="s">
        <v>222</v>
      </c>
      <c r="L103" s="3">
        <v>175</v>
      </c>
      <c r="M103" s="3">
        <v>183.75</v>
      </c>
      <c r="N103" s="3">
        <v>369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114</v>
      </c>
      <c r="V103" s="2" t="s">
        <v>146</v>
      </c>
      <c r="W103" s="2" t="s">
        <v>117</v>
      </c>
      <c r="X103" s="2" t="s">
        <v>166</v>
      </c>
      <c r="Y103" s="2" t="s">
        <v>645</v>
      </c>
      <c r="Z103" s="4">
        <v>120</v>
      </c>
      <c r="AA103" s="4">
        <f>=ROUNDDOWN(24,0)</f>
      </c>
      <c r="AB103" s="5">
        <v>5</v>
      </c>
      <c r="AC103" s="2" t="s">
        <v>98</v>
      </c>
      <c r="AD103" s="4"/>
      <c r="AE103" s="4"/>
      <c r="AF103" s="6">
        <v>74</v>
      </c>
      <c r="AG103" s="6"/>
      <c r="AH103" s="7">
        <v>0.8354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217</v>
      </c>
      <c r="BK103" s="8">
        <v>40707.42</v>
      </c>
      <c r="BL103" s="2" t="s">
        <v>646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98</v>
      </c>
      <c r="BX103" s="2" t="s">
        <v>98</v>
      </c>
      <c r="BY103" s="2" t="s">
        <v>107</v>
      </c>
      <c r="BZ103" s="2" t="s">
        <v>98</v>
      </c>
    </row>
    <row r="104">
      <c r="A104" s="2" t="s">
        <v>647</v>
      </c>
      <c r="B104" s="2" t="s">
        <v>277</v>
      </c>
      <c r="C104" s="2" t="s">
        <v>88</v>
      </c>
      <c r="D104" s="2" t="s">
        <v>611</v>
      </c>
      <c r="E104" s="2" t="s">
        <v>636</v>
      </c>
      <c r="F104" s="2" t="s">
        <v>351</v>
      </c>
      <c r="G104" s="2" t="s">
        <v>351</v>
      </c>
      <c r="H104" s="2" t="s">
        <v>351</v>
      </c>
      <c r="I104" s="2" t="s">
        <v>648</v>
      </c>
      <c r="J104" s="2" t="s">
        <v>93</v>
      </c>
      <c r="K104" s="2" t="s">
        <v>407</v>
      </c>
      <c r="L104" s="3">
        <v>212</v>
      </c>
      <c r="M104" s="3">
        <v>222.6</v>
      </c>
      <c r="N104" s="3">
        <v>449</v>
      </c>
      <c r="O104" s="2" t="s">
        <v>95</v>
      </c>
      <c r="P104" s="2" t="s">
        <v>113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114</v>
      </c>
      <c r="V104" s="2" t="s">
        <v>223</v>
      </c>
      <c r="W104" s="2" t="s">
        <v>649</v>
      </c>
      <c r="X104" s="2" t="s">
        <v>116</v>
      </c>
      <c r="Y104" s="2" t="s">
        <v>650</v>
      </c>
      <c r="Z104" s="4">
        <v>97</v>
      </c>
      <c r="AA104" s="4">
        <f>=ROUNDDOWN(44.0909090909091,0)</f>
      </c>
      <c r="AB104" s="5">
        <v>2.2</v>
      </c>
      <c r="AC104" s="2" t="s">
        <v>98</v>
      </c>
      <c r="AD104" s="4"/>
      <c r="AE104" s="4"/>
      <c r="AF104" s="6">
        <v>76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2</v>
      </c>
      <c r="BK104" s="8">
        <v>440.75</v>
      </c>
      <c r="BL104" s="2" t="s">
        <v>333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98</v>
      </c>
      <c r="BX104" s="2" t="s">
        <v>98</v>
      </c>
      <c r="BY104" s="2" t="s">
        <v>107</v>
      </c>
      <c r="BZ104" s="2" t="s">
        <v>98</v>
      </c>
    </row>
    <row r="105">
      <c r="A105" s="2" t="s">
        <v>651</v>
      </c>
      <c r="B105" s="2" t="s">
        <v>277</v>
      </c>
      <c r="C105" s="2" t="s">
        <v>88</v>
      </c>
      <c r="D105" s="2" t="s">
        <v>611</v>
      </c>
      <c r="E105" s="2" t="s">
        <v>652</v>
      </c>
      <c r="F105" s="2" t="s">
        <v>653</v>
      </c>
      <c r="G105" s="2" t="s">
        <v>653</v>
      </c>
      <c r="H105" s="2" t="s">
        <v>653</v>
      </c>
      <c r="I105" s="2" t="s">
        <v>654</v>
      </c>
      <c r="J105" s="2" t="s">
        <v>655</v>
      </c>
      <c r="K105" s="2" t="s">
        <v>446</v>
      </c>
      <c r="L105" s="3">
        <v>215</v>
      </c>
      <c r="M105" s="3">
        <v>225.75</v>
      </c>
      <c r="N105" s="3">
        <v>449</v>
      </c>
      <c r="O105" s="2" t="s">
        <v>95</v>
      </c>
      <c r="P105" s="2" t="s">
        <v>113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114</v>
      </c>
      <c r="V105" s="2" t="s">
        <v>223</v>
      </c>
      <c r="W105" s="2" t="s">
        <v>165</v>
      </c>
      <c r="X105" s="2" t="s">
        <v>166</v>
      </c>
      <c r="Y105" s="2" t="s">
        <v>656</v>
      </c>
      <c r="Z105" s="4">
        <v>63</v>
      </c>
      <c r="AA105" s="4">
        <f>=ROUNDDOWN(15.75,0)</f>
      </c>
      <c r="AB105" s="5">
        <v>4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/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/>
      <c r="BJ105" s="4">
        <v>26</v>
      </c>
      <c r="BK105" s="8">
        <v>6066.28</v>
      </c>
      <c r="BL105" s="2" t="s">
        <v>489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98</v>
      </c>
      <c r="BX105" s="2" t="s">
        <v>98</v>
      </c>
      <c r="BY105" s="2" t="s">
        <v>107</v>
      </c>
      <c r="BZ105" s="2" t="s">
        <v>98</v>
      </c>
    </row>
    <row r="106">
      <c r="A106" s="2" t="s">
        <v>657</v>
      </c>
      <c r="B106" s="2" t="s">
        <v>277</v>
      </c>
      <c r="C106" s="2" t="s">
        <v>88</v>
      </c>
      <c r="D106" s="2" t="s">
        <v>611</v>
      </c>
      <c r="E106" s="2" t="s">
        <v>652</v>
      </c>
      <c r="F106" s="2" t="s">
        <v>653</v>
      </c>
      <c r="G106" s="2" t="s">
        <v>653</v>
      </c>
      <c r="H106" s="2" t="s">
        <v>653</v>
      </c>
      <c r="I106" s="2" t="s">
        <v>658</v>
      </c>
      <c r="J106" s="2" t="s">
        <v>659</v>
      </c>
      <c r="K106" s="2" t="s">
        <v>446</v>
      </c>
      <c r="L106" s="3">
        <v>190</v>
      </c>
      <c r="M106" s="3">
        <v>199.5</v>
      </c>
      <c r="N106" s="3">
        <v>399</v>
      </c>
      <c r="O106" s="2" t="s">
        <v>95</v>
      </c>
      <c r="P106" s="2" t="s">
        <v>125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114</v>
      </c>
      <c r="V106" s="2" t="s">
        <v>223</v>
      </c>
      <c r="W106" s="2" t="s">
        <v>165</v>
      </c>
      <c r="X106" s="2" t="s">
        <v>166</v>
      </c>
      <c r="Y106" s="2" t="s">
        <v>660</v>
      </c>
      <c r="Z106" s="4">
        <v>105</v>
      </c>
      <c r="AA106" s="4">
        <f>=ROUNDDOWN(11.6666666666667,0)</f>
      </c>
      <c r="AB106" s="5">
        <v>9</v>
      </c>
      <c r="AC106" s="2" t="s">
        <v>661</v>
      </c>
      <c r="AD106" s="4">
        <v>11</v>
      </c>
      <c r="AE106" s="4">
        <v>361</v>
      </c>
      <c r="AF106" s="6">
        <v>65</v>
      </c>
      <c r="AG106" s="6">
        <v>48</v>
      </c>
      <c r="AH106" s="7">
        <v>0.5661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98</v>
      </c>
      <c r="AW106" s="8" t="s">
        <v>98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/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/>
      <c r="BJ106" s="4">
        <v>377</v>
      </c>
      <c r="BK106" s="8">
        <v>76787.79</v>
      </c>
      <c r="BL106" s="2" t="s">
        <v>662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98</v>
      </c>
      <c r="BX106" s="2" t="s">
        <v>98</v>
      </c>
      <c r="BY106" s="2" t="s">
        <v>107</v>
      </c>
      <c r="BZ106" s="2" t="s">
        <v>98</v>
      </c>
    </row>
    <row r="107">
      <c r="A107" s="2" t="s">
        <v>663</v>
      </c>
      <c r="B107" s="2" t="s">
        <v>277</v>
      </c>
      <c r="C107" s="2" t="s">
        <v>88</v>
      </c>
      <c r="D107" s="2" t="s">
        <v>611</v>
      </c>
      <c r="E107" s="2" t="s">
        <v>652</v>
      </c>
      <c r="F107" s="2" t="s">
        <v>496</v>
      </c>
      <c r="G107" s="2" t="s">
        <v>496</v>
      </c>
      <c r="H107" s="2" t="s">
        <v>496</v>
      </c>
      <c r="I107" s="2" t="s">
        <v>664</v>
      </c>
      <c r="J107" s="2" t="s">
        <v>93</v>
      </c>
      <c r="K107" s="2" t="s">
        <v>407</v>
      </c>
      <c r="L107" s="3">
        <v>168</v>
      </c>
      <c r="M107" s="3">
        <v>176.4</v>
      </c>
      <c r="N107" s="3">
        <v>359</v>
      </c>
      <c r="O107" s="2" t="s">
        <v>95</v>
      </c>
      <c r="P107" s="2" t="s">
        <v>96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114</v>
      </c>
      <c r="V107" s="2" t="s">
        <v>223</v>
      </c>
      <c r="W107" s="2" t="s">
        <v>165</v>
      </c>
      <c r="X107" s="2" t="s">
        <v>116</v>
      </c>
      <c r="Y107" s="2" t="s">
        <v>665</v>
      </c>
      <c r="Z107" s="4">
        <v>56</v>
      </c>
      <c r="AA107" s="4">
        <f>=ROUNDDOWN(8,0)</f>
      </c>
      <c r="AB107" s="5">
        <v>7</v>
      </c>
      <c r="AC107" s="2" t="s">
        <v>666</v>
      </c>
      <c r="AD107" s="4">
        <v>130</v>
      </c>
      <c r="AE107" s="4">
        <v>245</v>
      </c>
      <c r="AF107" s="6">
        <v>76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84</v>
      </c>
      <c r="BK107" s="8">
        <v>14516.26</v>
      </c>
      <c r="BL107" s="2" t="s">
        <v>667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98</v>
      </c>
      <c r="BX107" s="2" t="s">
        <v>98</v>
      </c>
      <c r="BY107" s="2" t="s">
        <v>107</v>
      </c>
      <c r="BZ107" s="2" t="s">
        <v>98</v>
      </c>
    </row>
    <row r="108">
      <c r="A108" s="2" t="s">
        <v>668</v>
      </c>
      <c r="B108" s="2" t="s">
        <v>277</v>
      </c>
      <c r="C108" s="2" t="s">
        <v>88</v>
      </c>
      <c r="D108" s="2" t="s">
        <v>611</v>
      </c>
      <c r="E108" s="2" t="s">
        <v>652</v>
      </c>
      <c r="F108" s="2" t="s">
        <v>227</v>
      </c>
      <c r="G108" s="2" t="s">
        <v>227</v>
      </c>
      <c r="H108" s="2" t="s">
        <v>227</v>
      </c>
      <c r="I108" s="2" t="s">
        <v>669</v>
      </c>
      <c r="J108" s="2" t="s">
        <v>93</v>
      </c>
      <c r="K108" s="2" t="s">
        <v>670</v>
      </c>
      <c r="L108" s="3">
        <v>250</v>
      </c>
      <c r="M108" s="3">
        <v>262.5</v>
      </c>
      <c r="N108" s="3">
        <v>529</v>
      </c>
      <c r="O108" s="2" t="s">
        <v>95</v>
      </c>
      <c r="P108" s="2" t="s">
        <v>113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114</v>
      </c>
      <c r="V108" s="2" t="s">
        <v>223</v>
      </c>
      <c r="W108" s="2" t="s">
        <v>671</v>
      </c>
      <c r="X108" s="2" t="s">
        <v>116</v>
      </c>
      <c r="Y108" s="2" t="s">
        <v>672</v>
      </c>
      <c r="Z108" s="4">
        <v>90</v>
      </c>
      <c r="AA108" s="4">
        <f>=ROUNDDOWN(30,0)</f>
      </c>
      <c r="AB108" s="5">
        <v>3</v>
      </c>
      <c r="AC108" s="2" t="s">
        <v>98</v>
      </c>
      <c r="AD108" s="4"/>
      <c r="AE108" s="4"/>
      <c r="AF108" s="6">
        <v>65</v>
      </c>
      <c r="AG108" s="6"/>
      <c r="AH108" s="7">
        <v>0.7534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8</v>
      </c>
      <c r="BK108" s="8">
        <v>2160.38</v>
      </c>
      <c r="BL108" s="2" t="s">
        <v>489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98</v>
      </c>
      <c r="BX108" s="2" t="s">
        <v>98</v>
      </c>
      <c r="BY108" s="2" t="s">
        <v>107</v>
      </c>
      <c r="BZ108" s="2" t="s">
        <v>98</v>
      </c>
    </row>
    <row r="109">
      <c r="A109" s="2" t="s">
        <v>673</v>
      </c>
      <c r="B109" s="2" t="s">
        <v>277</v>
      </c>
      <c r="C109" s="2" t="s">
        <v>88</v>
      </c>
      <c r="D109" s="2" t="s">
        <v>611</v>
      </c>
      <c r="E109" s="2" t="s">
        <v>674</v>
      </c>
      <c r="F109" s="2" t="s">
        <v>675</v>
      </c>
      <c r="G109" s="2" t="s">
        <v>675</v>
      </c>
      <c r="H109" s="2" t="s">
        <v>675</v>
      </c>
      <c r="I109" s="2" t="s">
        <v>676</v>
      </c>
      <c r="J109" s="2" t="s">
        <v>93</v>
      </c>
      <c r="K109" s="2" t="s">
        <v>216</v>
      </c>
      <c r="L109" s="3">
        <v>160</v>
      </c>
      <c r="M109" s="3">
        <v>168</v>
      </c>
      <c r="N109" s="3">
        <v>339</v>
      </c>
      <c r="O109" s="2" t="s">
        <v>308</v>
      </c>
      <c r="P109" s="2" t="s">
        <v>162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114</v>
      </c>
      <c r="V109" s="2" t="s">
        <v>146</v>
      </c>
      <c r="W109" s="2" t="s">
        <v>101</v>
      </c>
      <c r="X109" s="2" t="s">
        <v>102</v>
      </c>
      <c r="Y109" s="2" t="s">
        <v>677</v>
      </c>
      <c r="Z109" s="4">
        <v>178</v>
      </c>
      <c r="AA109" s="4">
        <f>=ROUNDDOWN(356,0)</f>
      </c>
      <c r="AB109" s="5">
        <v>0.5</v>
      </c>
      <c r="AC109" s="2" t="s">
        <v>98</v>
      </c>
      <c r="AD109" s="4"/>
      <c r="AE109" s="4"/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13</v>
      </c>
      <c r="BK109" s="8">
        <v>2138.49</v>
      </c>
      <c r="BL109" s="2" t="s">
        <v>678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98</v>
      </c>
      <c r="BX109" s="2" t="s">
        <v>98</v>
      </c>
      <c r="BY109" s="2" t="s">
        <v>107</v>
      </c>
      <c r="BZ109" s="2" t="s">
        <v>98</v>
      </c>
    </row>
    <row r="110">
      <c r="A110" s="2" t="s">
        <v>679</v>
      </c>
      <c r="B110" s="2" t="s">
        <v>277</v>
      </c>
      <c r="C110" s="2" t="s">
        <v>88</v>
      </c>
      <c r="D110" s="2" t="s">
        <v>611</v>
      </c>
      <c r="E110" s="2" t="s">
        <v>674</v>
      </c>
      <c r="F110" s="2" t="s">
        <v>496</v>
      </c>
      <c r="G110" s="2" t="s">
        <v>496</v>
      </c>
      <c r="H110" s="2" t="s">
        <v>496</v>
      </c>
      <c r="I110" s="2" t="s">
        <v>680</v>
      </c>
      <c r="J110" s="2" t="s">
        <v>93</v>
      </c>
      <c r="K110" s="2" t="s">
        <v>407</v>
      </c>
      <c r="L110" s="3">
        <v>168</v>
      </c>
      <c r="M110" s="3">
        <v>176.4</v>
      </c>
      <c r="N110" s="3">
        <v>359</v>
      </c>
      <c r="O110" s="2" t="s">
        <v>95</v>
      </c>
      <c r="P110" s="2" t="s">
        <v>96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114</v>
      </c>
      <c r="V110" s="2" t="s">
        <v>223</v>
      </c>
      <c r="W110" s="2" t="s">
        <v>165</v>
      </c>
      <c r="X110" s="2" t="s">
        <v>116</v>
      </c>
      <c r="Y110" s="2" t="s">
        <v>665</v>
      </c>
      <c r="Z110" s="4">
        <v>44</v>
      </c>
      <c r="AA110" s="4">
        <f>=ROUNDDOWN(5.5,0)</f>
      </c>
      <c r="AB110" s="5">
        <v>8</v>
      </c>
      <c r="AC110" s="2" t="s">
        <v>666</v>
      </c>
      <c r="AD110" s="4">
        <v>140</v>
      </c>
      <c r="AE110" s="4">
        <v>300</v>
      </c>
      <c r="AF110" s="6">
        <v>76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104</v>
      </c>
      <c r="BK110" s="8">
        <v>18622.7</v>
      </c>
      <c r="BL110" s="2" t="s">
        <v>681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98</v>
      </c>
      <c r="BX110" s="2" t="s">
        <v>98</v>
      </c>
      <c r="BY110" s="2" t="s">
        <v>107</v>
      </c>
      <c r="BZ110" s="2" t="s">
        <v>98</v>
      </c>
    </row>
    <row r="111">
      <c r="A111" s="2" t="s">
        <v>682</v>
      </c>
      <c r="B111" s="2" t="s">
        <v>277</v>
      </c>
      <c r="C111" s="2" t="s">
        <v>88</v>
      </c>
      <c r="D111" s="2" t="s">
        <v>611</v>
      </c>
      <c r="E111" s="2" t="s">
        <v>674</v>
      </c>
      <c r="F111" s="2" t="s">
        <v>683</v>
      </c>
      <c r="G111" s="2" t="s">
        <v>683</v>
      </c>
      <c r="H111" s="2" t="s">
        <v>683</v>
      </c>
      <c r="I111" s="2" t="s">
        <v>684</v>
      </c>
      <c r="J111" s="2" t="s">
        <v>93</v>
      </c>
      <c r="K111" s="2" t="s">
        <v>407</v>
      </c>
      <c r="L111" s="3">
        <v>165</v>
      </c>
      <c r="M111" s="3">
        <v>173.25</v>
      </c>
      <c r="N111" s="3">
        <v>349</v>
      </c>
      <c r="O111" s="2" t="s">
        <v>95</v>
      </c>
      <c r="P111" s="2" t="s">
        <v>125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114</v>
      </c>
      <c r="V111" s="2" t="s">
        <v>223</v>
      </c>
      <c r="W111" s="2" t="s">
        <v>101</v>
      </c>
      <c r="X111" s="2" t="s">
        <v>102</v>
      </c>
      <c r="Y111" s="2" t="s">
        <v>685</v>
      </c>
      <c r="Z111" s="4">
        <v>213</v>
      </c>
      <c r="AA111" s="4">
        <f>=ROUNDDOWN(13.3125,0)</f>
      </c>
      <c r="AB111" s="5">
        <v>16</v>
      </c>
      <c r="AC111" s="2" t="s">
        <v>488</v>
      </c>
      <c r="AD111" s="4">
        <v>150</v>
      </c>
      <c r="AE111" s="4">
        <v>266</v>
      </c>
      <c r="AF111" s="6">
        <v>65</v>
      </c>
      <c r="AG111" s="6">
        <v>48</v>
      </c>
      <c r="AH111" s="7">
        <v>0.7805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653</v>
      </c>
      <c r="BK111" s="8">
        <v>108891.81</v>
      </c>
      <c r="BL111" s="2" t="s">
        <v>686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98</v>
      </c>
      <c r="BX111" s="2" t="s">
        <v>98</v>
      </c>
      <c r="BY111" s="2" t="s">
        <v>107</v>
      </c>
      <c r="BZ111" s="2" t="s">
        <v>98</v>
      </c>
    </row>
    <row r="112">
      <c r="A112" s="2" t="s">
        <v>687</v>
      </c>
      <c r="B112" s="2" t="s">
        <v>277</v>
      </c>
      <c r="C112" s="2" t="s">
        <v>88</v>
      </c>
      <c r="D112" s="2" t="s">
        <v>688</v>
      </c>
      <c r="E112" s="2" t="s">
        <v>689</v>
      </c>
      <c r="F112" s="2" t="s">
        <v>690</v>
      </c>
      <c r="G112" s="2" t="s">
        <v>690</v>
      </c>
      <c r="H112" s="2" t="s">
        <v>690</v>
      </c>
      <c r="I112" s="2" t="s">
        <v>691</v>
      </c>
      <c r="J112" s="2" t="s">
        <v>93</v>
      </c>
      <c r="K112" s="2" t="s">
        <v>378</v>
      </c>
      <c r="L112" s="3">
        <v>193.5</v>
      </c>
      <c r="M112" s="3">
        <v>203.18</v>
      </c>
      <c r="N112" s="3">
        <v>399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114</v>
      </c>
      <c r="V112" s="2" t="s">
        <v>146</v>
      </c>
      <c r="W112" s="2" t="s">
        <v>147</v>
      </c>
      <c r="X112" s="2" t="s">
        <v>166</v>
      </c>
      <c r="Y112" s="2" t="s">
        <v>692</v>
      </c>
      <c r="Z112" s="4">
        <v>78</v>
      </c>
      <c r="AA112" s="4">
        <f>=ROUNDDOWN(15.6,0)</f>
      </c>
      <c r="AB112" s="5">
        <v>5</v>
      </c>
      <c r="AC112" s="2" t="s">
        <v>292</v>
      </c>
      <c r="AD112" s="4">
        <v>100</v>
      </c>
      <c r="AE112" s="4">
        <v>100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230</v>
      </c>
      <c r="BK112" s="8">
        <v>45684.83</v>
      </c>
      <c r="BL112" s="2" t="s">
        <v>693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98</v>
      </c>
      <c r="BX112" s="2" t="s">
        <v>98</v>
      </c>
      <c r="BY112" s="2" t="s">
        <v>107</v>
      </c>
      <c r="BZ112" s="2" t="s">
        <v>98</v>
      </c>
    </row>
    <row r="113">
      <c r="A113" s="2" t="s">
        <v>694</v>
      </c>
      <c r="B113" s="2" t="s">
        <v>277</v>
      </c>
      <c r="C113" s="2" t="s">
        <v>88</v>
      </c>
      <c r="D113" s="2" t="s">
        <v>688</v>
      </c>
      <c r="E113" s="2" t="s">
        <v>689</v>
      </c>
      <c r="F113" s="2" t="s">
        <v>695</v>
      </c>
      <c r="G113" s="2" t="s">
        <v>695</v>
      </c>
      <c r="H113" s="2" t="s">
        <v>695</v>
      </c>
      <c r="I113" s="2" t="s">
        <v>691</v>
      </c>
      <c r="J113" s="2" t="s">
        <v>93</v>
      </c>
      <c r="K113" s="2" t="s">
        <v>523</v>
      </c>
      <c r="L113" s="3">
        <v>135.58</v>
      </c>
      <c r="M113" s="3">
        <v>142.36</v>
      </c>
      <c r="N113" s="3">
        <v>289</v>
      </c>
      <c r="O113" s="2" t="s">
        <v>95</v>
      </c>
      <c r="P113" s="2" t="s">
        <v>96</v>
      </c>
      <c r="Q113" s="2" t="s">
        <v>97</v>
      </c>
      <c r="R113" s="2" t="s">
        <v>98</v>
      </c>
      <c r="S113" s="2" t="s">
        <v>696</v>
      </c>
      <c r="T113" s="2" t="s">
        <v>98</v>
      </c>
      <c r="U113" s="2" t="s">
        <v>114</v>
      </c>
      <c r="V113" s="2" t="s">
        <v>146</v>
      </c>
      <c r="W113" s="2" t="s">
        <v>117</v>
      </c>
      <c r="X113" s="2" t="s">
        <v>166</v>
      </c>
      <c r="Y113" s="2" t="s">
        <v>385</v>
      </c>
      <c r="Z113" s="4">
        <v>134</v>
      </c>
      <c r="AA113" s="4">
        <f>=ROUNDDOWN(22.3333333333333,0)</f>
      </c>
      <c r="AB113" s="5">
        <v>6</v>
      </c>
      <c r="AC113" s="2" t="s">
        <v>697</v>
      </c>
      <c r="AD113" s="4">
        <v>8</v>
      </c>
      <c r="AE113" s="4">
        <v>103</v>
      </c>
      <c r="AF113" s="6">
        <v>66</v>
      </c>
      <c r="AG113" s="6">
        <v>49</v>
      </c>
      <c r="AH113" s="7">
        <v>0.9451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365</v>
      </c>
      <c r="BK113" s="8">
        <v>51525.17</v>
      </c>
      <c r="BL113" s="2" t="s">
        <v>698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98</v>
      </c>
      <c r="BX113" s="2" t="s">
        <v>98</v>
      </c>
      <c r="BY113" s="2" t="s">
        <v>107</v>
      </c>
      <c r="BZ113" s="2" t="s">
        <v>98</v>
      </c>
    </row>
    <row r="114">
      <c r="A114" s="2" t="s">
        <v>699</v>
      </c>
      <c r="B114" s="2" t="s">
        <v>277</v>
      </c>
      <c r="C114" s="2" t="s">
        <v>88</v>
      </c>
      <c r="D114" s="2" t="s">
        <v>688</v>
      </c>
      <c r="E114" s="2" t="s">
        <v>689</v>
      </c>
      <c r="F114" s="2" t="s">
        <v>700</v>
      </c>
      <c r="G114" s="2" t="s">
        <v>700</v>
      </c>
      <c r="H114" s="2" t="s">
        <v>700</v>
      </c>
      <c r="I114" s="2" t="s">
        <v>701</v>
      </c>
      <c r="J114" s="2" t="s">
        <v>93</v>
      </c>
      <c r="K114" s="2" t="s">
        <v>222</v>
      </c>
      <c r="L114" s="3">
        <v>144</v>
      </c>
      <c r="M114" s="3">
        <v>151.2</v>
      </c>
      <c r="N114" s="3">
        <v>299</v>
      </c>
      <c r="O114" s="2" t="s">
        <v>95</v>
      </c>
      <c r="P114" s="2" t="s">
        <v>134</v>
      </c>
      <c r="Q114" s="2" t="s">
        <v>97</v>
      </c>
      <c r="R114" s="2" t="s">
        <v>98</v>
      </c>
      <c r="S114" s="2" t="s">
        <v>702</v>
      </c>
      <c r="T114" s="2" t="s">
        <v>98</v>
      </c>
      <c r="U114" s="2" t="s">
        <v>114</v>
      </c>
      <c r="V114" s="2" t="s">
        <v>146</v>
      </c>
      <c r="W114" s="2" t="s">
        <v>117</v>
      </c>
      <c r="X114" s="2" t="s">
        <v>166</v>
      </c>
      <c r="Y114" s="2" t="s">
        <v>385</v>
      </c>
      <c r="Z114" s="4">
        <v>68</v>
      </c>
      <c r="AA114" s="4">
        <f>=ROUNDDOWN(22.6666666666667,0)</f>
      </c>
      <c r="AB114" s="5">
        <v>3</v>
      </c>
      <c r="AC114" s="2" t="s">
        <v>697</v>
      </c>
      <c r="AD114" s="4">
        <v>81</v>
      </c>
      <c r="AE114" s="4">
        <v>102</v>
      </c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98</v>
      </c>
      <c r="AW114" s="8" t="s">
        <v>98</v>
      </c>
      <c r="AX114" s="4" t="s">
        <v>98</v>
      </c>
      <c r="AY114" s="8" t="s">
        <v>98</v>
      </c>
      <c r="AZ114" s="7" t="s">
        <v>98</v>
      </c>
      <c r="BA114" s="7" t="s">
        <v>98</v>
      </c>
      <c r="BB114" s="7" t="s">
        <v>98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>
        <v>181</v>
      </c>
      <c r="BK114" s="8">
        <v>25956.1</v>
      </c>
      <c r="BL114" s="2" t="s">
        <v>703</v>
      </c>
      <c r="BM114" s="7"/>
      <c r="BN114" s="7"/>
      <c r="BO114" s="4"/>
      <c r="BP114" s="8"/>
      <c r="BQ114" s="4"/>
      <c r="BR114" s="8"/>
      <c r="BS114" s="7"/>
      <c r="BT114" s="7"/>
      <c r="BU114" s="2" t="s">
        <v>139</v>
      </c>
      <c r="BV114" s="2" t="s">
        <v>95</v>
      </c>
      <c r="BW114" s="2" t="s">
        <v>98</v>
      </c>
      <c r="BX114" s="2" t="s">
        <v>98</v>
      </c>
      <c r="BY114" s="2" t="s">
        <v>107</v>
      </c>
      <c r="BZ114" s="2" t="s">
        <v>98</v>
      </c>
    </row>
    <row r="115">
      <c r="A115" s="2" t="s">
        <v>704</v>
      </c>
      <c r="B115" s="2" t="s">
        <v>277</v>
      </c>
      <c r="C115" s="2" t="s">
        <v>88</v>
      </c>
      <c r="D115" s="2" t="s">
        <v>688</v>
      </c>
      <c r="E115" s="2" t="s">
        <v>689</v>
      </c>
      <c r="F115" s="2" t="s">
        <v>700</v>
      </c>
      <c r="G115" s="2" t="s">
        <v>700</v>
      </c>
      <c r="H115" s="2" t="s">
        <v>700</v>
      </c>
      <c r="I115" s="2" t="s">
        <v>691</v>
      </c>
      <c r="J115" s="2" t="s">
        <v>93</v>
      </c>
      <c r="K115" s="2" t="s">
        <v>222</v>
      </c>
      <c r="L115" s="3">
        <v>70.3</v>
      </c>
      <c r="M115" s="3">
        <v>73.82</v>
      </c>
      <c r="N115" s="3">
        <v>149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702</v>
      </c>
      <c r="T115" s="2" t="s">
        <v>98</v>
      </c>
      <c r="U115" s="2" t="s">
        <v>114</v>
      </c>
      <c r="V115" s="2" t="s">
        <v>146</v>
      </c>
      <c r="W115" s="2" t="s">
        <v>117</v>
      </c>
      <c r="X115" s="2" t="s">
        <v>166</v>
      </c>
      <c r="Y115" s="2" t="s">
        <v>705</v>
      </c>
      <c r="Z115" s="4">
        <v>151</v>
      </c>
      <c r="AA115" s="4">
        <f>=ROUNDDOWN(15.1,0)</f>
      </c>
      <c r="AB115" s="5">
        <v>10</v>
      </c>
      <c r="AC115" s="2" t="s">
        <v>706</v>
      </c>
      <c r="AD115" s="4">
        <v>48</v>
      </c>
      <c r="AE115" s="4">
        <v>144</v>
      </c>
      <c r="AF115" s="6">
        <v>66</v>
      </c>
      <c r="AG115" s="6">
        <v>49</v>
      </c>
      <c r="AH115" s="7">
        <v>0.8803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 t="s">
        <v>98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>
        <v>503</v>
      </c>
      <c r="BK115" s="8">
        <v>37362.41</v>
      </c>
      <c r="BL115" s="2" t="s">
        <v>707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98</v>
      </c>
      <c r="BX115" s="2" t="s">
        <v>98</v>
      </c>
      <c r="BY115" s="2" t="s">
        <v>107</v>
      </c>
      <c r="BZ115" s="2" t="s">
        <v>98</v>
      </c>
    </row>
    <row r="116">
      <c r="A116" s="2" t="s">
        <v>708</v>
      </c>
      <c r="B116" s="2" t="s">
        <v>277</v>
      </c>
      <c r="C116" s="2" t="s">
        <v>88</v>
      </c>
      <c r="D116" s="2" t="s">
        <v>688</v>
      </c>
      <c r="E116" s="2" t="s">
        <v>689</v>
      </c>
      <c r="F116" s="2" t="s">
        <v>709</v>
      </c>
      <c r="G116" s="2" t="s">
        <v>709</v>
      </c>
      <c r="H116" s="2" t="s">
        <v>709</v>
      </c>
      <c r="I116" s="2" t="s">
        <v>710</v>
      </c>
      <c r="J116" s="2" t="s">
        <v>93</v>
      </c>
      <c r="K116" s="2" t="s">
        <v>124</v>
      </c>
      <c r="L116" s="3">
        <v>140.25</v>
      </c>
      <c r="M116" s="3">
        <v>147.26</v>
      </c>
      <c r="N116" s="3">
        <v>299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114</v>
      </c>
      <c r="V116" s="2" t="s">
        <v>223</v>
      </c>
      <c r="W116" s="2" t="s">
        <v>98</v>
      </c>
      <c r="X116" s="2" t="s">
        <v>166</v>
      </c>
      <c r="Y116" s="2" t="s">
        <v>711</v>
      </c>
      <c r="Z116" s="4">
        <v>56</v>
      </c>
      <c r="AA116" s="4">
        <f>=ROUNDDOWN(8.35820895522388,0)</f>
      </c>
      <c r="AB116" s="5">
        <v>6.7</v>
      </c>
      <c r="AC116" s="2" t="s">
        <v>386</v>
      </c>
      <c r="AD116" s="4">
        <v>96</v>
      </c>
      <c r="AE116" s="4">
        <v>192</v>
      </c>
      <c r="AF116" s="6">
        <v>66</v>
      </c>
      <c r="AG116" s="6"/>
      <c r="AH116" s="7">
        <v>0.9551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310</v>
      </c>
      <c r="BK116" s="8">
        <v>51160.13</v>
      </c>
      <c r="BL116" s="2" t="s">
        <v>712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95</v>
      </c>
      <c r="BW116" s="2" t="s">
        <v>98</v>
      </c>
      <c r="BX116" s="2" t="s">
        <v>98</v>
      </c>
      <c r="BY116" s="2" t="s">
        <v>107</v>
      </c>
      <c r="BZ116" s="2" t="s">
        <v>98</v>
      </c>
    </row>
    <row r="117">
      <c r="A117" s="2" t="s">
        <v>713</v>
      </c>
      <c r="B117" s="2" t="s">
        <v>714</v>
      </c>
      <c r="C117" s="2" t="s">
        <v>88</v>
      </c>
      <c r="D117" s="2" t="s">
        <v>715</v>
      </c>
      <c r="E117" s="2" t="s">
        <v>716</v>
      </c>
      <c r="F117" s="2" t="s">
        <v>717</v>
      </c>
      <c r="G117" s="2" t="s">
        <v>717</v>
      </c>
      <c r="H117" s="2" t="s">
        <v>717</v>
      </c>
      <c r="I117" s="2" t="s">
        <v>718</v>
      </c>
      <c r="J117" s="2" t="s">
        <v>93</v>
      </c>
      <c r="K117" s="2" t="s">
        <v>719</v>
      </c>
      <c r="L117" s="3">
        <v>142.2</v>
      </c>
      <c r="M117" s="3">
        <v>149.31</v>
      </c>
      <c r="N117" s="3">
        <v>329.99</v>
      </c>
      <c r="O117" s="2" t="s">
        <v>95</v>
      </c>
      <c r="P117" s="2" t="s">
        <v>162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114</v>
      </c>
      <c r="V117" s="2" t="s">
        <v>223</v>
      </c>
      <c r="W117" s="2" t="s">
        <v>242</v>
      </c>
      <c r="X117" s="2" t="s">
        <v>166</v>
      </c>
      <c r="Y117" s="2" t="s">
        <v>720</v>
      </c>
      <c r="Z117" s="4">
        <v>94</v>
      </c>
      <c r="AA117" s="4">
        <f>=ROUNDDOWN(94,0)</f>
      </c>
      <c r="AB117" s="5">
        <v>1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</v>
      </c>
      <c r="BK117" s="8">
        <v>363.4</v>
      </c>
      <c r="BL117" s="2" t="s">
        <v>721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98</v>
      </c>
      <c r="BX117" s="2" t="s">
        <v>98</v>
      </c>
      <c r="BY117" s="2" t="s">
        <v>107</v>
      </c>
      <c r="BZ117" s="2" t="s">
        <v>98</v>
      </c>
    </row>
    <row r="118">
      <c r="A118" s="2" t="s">
        <v>722</v>
      </c>
      <c r="B118" s="2" t="s">
        <v>714</v>
      </c>
      <c r="C118" s="2" t="s">
        <v>88</v>
      </c>
      <c r="D118" s="2" t="s">
        <v>715</v>
      </c>
      <c r="E118" s="2" t="s">
        <v>716</v>
      </c>
      <c r="F118" s="2" t="s">
        <v>723</v>
      </c>
      <c r="G118" s="2" t="s">
        <v>723</v>
      </c>
      <c r="H118" s="2" t="s">
        <v>723</v>
      </c>
      <c r="I118" s="2" t="s">
        <v>724</v>
      </c>
      <c r="J118" s="2" t="s">
        <v>93</v>
      </c>
      <c r="K118" s="2" t="s">
        <v>725</v>
      </c>
      <c r="L118" s="3">
        <v>89.1</v>
      </c>
      <c r="M118" s="3">
        <v>93.56</v>
      </c>
      <c r="N118" s="3">
        <v>209</v>
      </c>
      <c r="O118" s="2" t="s">
        <v>95</v>
      </c>
      <c r="P118" s="2" t="s">
        <v>162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114</v>
      </c>
      <c r="V118" s="2" t="s">
        <v>223</v>
      </c>
      <c r="W118" s="2" t="s">
        <v>147</v>
      </c>
      <c r="X118" s="2" t="s">
        <v>166</v>
      </c>
      <c r="Y118" s="2" t="s">
        <v>720</v>
      </c>
      <c r="Z118" s="4">
        <v>74</v>
      </c>
      <c r="AA118" s="4">
        <f>=ROUNDDOWN(74,0)</f>
      </c>
      <c r="AB118" s="5">
        <v>1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24</v>
      </c>
      <c r="BK118" s="8">
        <v>2306.63</v>
      </c>
      <c r="BL118" s="2" t="s">
        <v>726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98</v>
      </c>
      <c r="BX118" s="2" t="s">
        <v>98</v>
      </c>
      <c r="BY118" s="2" t="s">
        <v>107</v>
      </c>
      <c r="BZ118" s="2" t="s">
        <v>98</v>
      </c>
    </row>
    <row r="119">
      <c r="A119" s="2" t="s">
        <v>727</v>
      </c>
      <c r="B119" s="2" t="s">
        <v>714</v>
      </c>
      <c r="C119" s="2" t="s">
        <v>88</v>
      </c>
      <c r="D119" s="2" t="s">
        <v>715</v>
      </c>
      <c r="E119" s="2" t="s">
        <v>716</v>
      </c>
      <c r="F119" s="2" t="s">
        <v>728</v>
      </c>
      <c r="G119" s="2" t="s">
        <v>728</v>
      </c>
      <c r="H119" s="2" t="s">
        <v>728</v>
      </c>
      <c r="I119" s="2" t="s">
        <v>729</v>
      </c>
      <c r="J119" s="2" t="s">
        <v>93</v>
      </c>
      <c r="K119" s="2" t="s">
        <v>452</v>
      </c>
      <c r="L119" s="3">
        <v>182</v>
      </c>
      <c r="M119" s="3">
        <v>191.1</v>
      </c>
      <c r="N119" s="3">
        <v>369.99</v>
      </c>
      <c r="O119" s="2" t="s">
        <v>95</v>
      </c>
      <c r="P119" s="2" t="s">
        <v>315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114</v>
      </c>
      <c r="V119" s="2" t="s">
        <v>260</v>
      </c>
      <c r="W119" s="2" t="s">
        <v>147</v>
      </c>
      <c r="X119" s="2" t="s">
        <v>166</v>
      </c>
      <c r="Y119" s="2" t="s">
        <v>98</v>
      </c>
      <c r="Z119" s="4"/>
      <c r="AA119" s="4">
        <f>=ROUNDDOWN({0},0)</f>
      </c>
      <c r="AB119" s="5"/>
      <c r="AC119" s="2" t="s">
        <v>730</v>
      </c>
      <c r="AD119" s="4">
        <v>200</v>
      </c>
      <c r="AE119" s="4">
        <v>200</v>
      </c>
      <c r="AF119" s="6"/>
      <c r="AG119" s="6"/>
      <c r="AH119" s="7">
        <v>0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98</v>
      </c>
      <c r="BX119" s="2" t="s">
        <v>98</v>
      </c>
      <c r="BY119" s="2" t="s">
        <v>107</v>
      </c>
      <c r="BZ119" s="2" t="s">
        <v>98</v>
      </c>
    </row>
    <row r="120">
      <c r="A120" s="2" t="s">
        <v>731</v>
      </c>
      <c r="B120" s="2" t="s">
        <v>714</v>
      </c>
      <c r="C120" s="2" t="s">
        <v>88</v>
      </c>
      <c r="D120" s="2" t="s">
        <v>715</v>
      </c>
      <c r="E120" s="2" t="s">
        <v>716</v>
      </c>
      <c r="F120" s="2" t="s">
        <v>728</v>
      </c>
      <c r="G120" s="2" t="s">
        <v>728</v>
      </c>
      <c r="H120" s="2" t="s">
        <v>728</v>
      </c>
      <c r="I120" s="2" t="s">
        <v>729</v>
      </c>
      <c r="J120" s="2" t="s">
        <v>93</v>
      </c>
      <c r="K120" s="2" t="s">
        <v>732</v>
      </c>
      <c r="L120" s="3">
        <v>182</v>
      </c>
      <c r="M120" s="3">
        <v>191.1</v>
      </c>
      <c r="N120" s="3">
        <v>369.99</v>
      </c>
      <c r="O120" s="2" t="s">
        <v>95</v>
      </c>
      <c r="P120" s="2" t="s">
        <v>315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114</v>
      </c>
      <c r="V120" s="2" t="s">
        <v>260</v>
      </c>
      <c r="W120" s="2" t="s">
        <v>147</v>
      </c>
      <c r="X120" s="2" t="s">
        <v>166</v>
      </c>
      <c r="Y120" s="2" t="s">
        <v>98</v>
      </c>
      <c r="Z120" s="4"/>
      <c r="AA120" s="4">
        <f>=ROUNDDOWN({0},0)</f>
      </c>
      <c r="AB120" s="5"/>
      <c r="AC120" s="2" t="s">
        <v>730</v>
      </c>
      <c r="AD120" s="4">
        <v>100</v>
      </c>
      <c r="AE120" s="4">
        <v>100</v>
      </c>
      <c r="AF120" s="6"/>
      <c r="AG120" s="6"/>
      <c r="AH120" s="7">
        <v>0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/>
      <c r="BK120" s="8"/>
      <c r="BL120" s="2" t="s">
        <v>98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98</v>
      </c>
      <c r="BX120" s="2" t="s">
        <v>98</v>
      </c>
      <c r="BY120" s="2" t="s">
        <v>107</v>
      </c>
      <c r="BZ120" s="2" t="s">
        <v>98</v>
      </c>
    </row>
    <row r="121">
      <c r="A121" s="2" t="s">
        <v>733</v>
      </c>
      <c r="B121" s="2" t="s">
        <v>714</v>
      </c>
      <c r="C121" s="2" t="s">
        <v>88</v>
      </c>
      <c r="D121" s="2" t="s">
        <v>734</v>
      </c>
      <c r="E121" s="2" t="s">
        <v>735</v>
      </c>
      <c r="F121" s="2" t="s">
        <v>736</v>
      </c>
      <c r="G121" s="2" t="s">
        <v>736</v>
      </c>
      <c r="H121" s="2" t="s">
        <v>736</v>
      </c>
      <c r="I121" s="2" t="s">
        <v>737</v>
      </c>
      <c r="J121" s="2" t="s">
        <v>93</v>
      </c>
      <c r="K121" s="2" t="s">
        <v>725</v>
      </c>
      <c r="L121" s="3">
        <v>57.5</v>
      </c>
      <c r="M121" s="3">
        <v>60.38</v>
      </c>
      <c r="N121" s="3">
        <v>119.99</v>
      </c>
      <c r="O121" s="2" t="s">
        <v>95</v>
      </c>
      <c r="P121" s="2" t="s">
        <v>145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114</v>
      </c>
      <c r="V121" s="2" t="s">
        <v>223</v>
      </c>
      <c r="W121" s="2" t="s">
        <v>165</v>
      </c>
      <c r="X121" s="2" t="s">
        <v>166</v>
      </c>
      <c r="Y121" s="2" t="s">
        <v>738</v>
      </c>
      <c r="Z121" s="4">
        <v>41</v>
      </c>
      <c r="AA121" s="4">
        <f>=ROUNDDOWN(3.15384615384615,0)</f>
      </c>
      <c r="AB121" s="5">
        <v>13</v>
      </c>
      <c r="AC121" s="2" t="s">
        <v>739</v>
      </c>
      <c r="AD121" s="4">
        <v>450</v>
      </c>
      <c r="AE121" s="4">
        <v>450</v>
      </c>
      <c r="AF121" s="6">
        <v>63</v>
      </c>
      <c r="AG121" s="6"/>
      <c r="AH121" s="7">
        <v>0.819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344</v>
      </c>
      <c r="BK121" s="8">
        <v>22120.07</v>
      </c>
      <c r="BL121" s="2" t="s">
        <v>740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95</v>
      </c>
      <c r="BW121" s="2" t="s">
        <v>98</v>
      </c>
      <c r="BX121" s="2" t="s">
        <v>98</v>
      </c>
      <c r="BY121" s="2" t="s">
        <v>107</v>
      </c>
      <c r="BZ121" s="2" t="s">
        <v>98</v>
      </c>
    </row>
    <row r="122">
      <c r="A122" s="2" t="s">
        <v>741</v>
      </c>
      <c r="B122" s="2" t="s">
        <v>714</v>
      </c>
      <c r="C122" s="2" t="s">
        <v>88</v>
      </c>
      <c r="D122" s="2" t="s">
        <v>734</v>
      </c>
      <c r="E122" s="2" t="s">
        <v>735</v>
      </c>
      <c r="F122" s="2" t="s">
        <v>742</v>
      </c>
      <c r="G122" s="2" t="s">
        <v>742</v>
      </c>
      <c r="H122" s="2" t="s">
        <v>742</v>
      </c>
      <c r="I122" s="2" t="s">
        <v>743</v>
      </c>
      <c r="J122" s="2" t="s">
        <v>93</v>
      </c>
      <c r="K122" s="2" t="s">
        <v>216</v>
      </c>
      <c r="L122" s="3">
        <v>121.5</v>
      </c>
      <c r="M122" s="3">
        <v>127.58</v>
      </c>
      <c r="N122" s="3">
        <v>279.99</v>
      </c>
      <c r="O122" s="2" t="s">
        <v>95</v>
      </c>
      <c r="P122" s="2" t="s">
        <v>162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114</v>
      </c>
      <c r="V122" s="2" t="s">
        <v>223</v>
      </c>
      <c r="W122" s="2" t="s">
        <v>101</v>
      </c>
      <c r="X122" s="2" t="s">
        <v>102</v>
      </c>
      <c r="Y122" s="2" t="s">
        <v>720</v>
      </c>
      <c r="Z122" s="4">
        <v>85</v>
      </c>
      <c r="AA122" s="4">
        <f>=ROUNDDOWN(85,0)</f>
      </c>
      <c r="AB122" s="5">
        <v>1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10</v>
      </c>
      <c r="BK122" s="8">
        <v>1348.05</v>
      </c>
      <c r="BL122" s="2" t="s">
        <v>744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98</v>
      </c>
      <c r="BX122" s="2" t="s">
        <v>98</v>
      </c>
      <c r="BY122" s="2" t="s">
        <v>107</v>
      </c>
      <c r="BZ122" s="2" t="s">
        <v>98</v>
      </c>
    </row>
    <row r="123">
      <c r="A123" s="2" t="s">
        <v>745</v>
      </c>
      <c r="B123" s="2" t="s">
        <v>714</v>
      </c>
      <c r="C123" s="2" t="s">
        <v>88</v>
      </c>
      <c r="D123" s="2" t="s">
        <v>734</v>
      </c>
      <c r="E123" s="2" t="s">
        <v>735</v>
      </c>
      <c r="F123" s="2" t="s">
        <v>746</v>
      </c>
      <c r="G123" s="2" t="s">
        <v>746</v>
      </c>
      <c r="H123" s="2" t="s">
        <v>746</v>
      </c>
      <c r="I123" s="2" t="s">
        <v>747</v>
      </c>
      <c r="J123" s="2" t="s">
        <v>93</v>
      </c>
      <c r="K123" s="2" t="s">
        <v>216</v>
      </c>
      <c r="L123" s="3">
        <v>83.79</v>
      </c>
      <c r="M123" s="3">
        <v>87.98</v>
      </c>
      <c r="N123" s="3">
        <v>189.99</v>
      </c>
      <c r="O123" s="2" t="s">
        <v>95</v>
      </c>
      <c r="P123" s="2" t="s">
        <v>96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114</v>
      </c>
      <c r="V123" s="2" t="s">
        <v>223</v>
      </c>
      <c r="W123" s="2" t="s">
        <v>101</v>
      </c>
      <c r="X123" s="2" t="s">
        <v>102</v>
      </c>
      <c r="Y123" s="2" t="s">
        <v>748</v>
      </c>
      <c r="Z123" s="4">
        <v>61</v>
      </c>
      <c r="AA123" s="4">
        <f>=ROUNDDOWN(30.5,0)</f>
      </c>
      <c r="AB123" s="5">
        <v>2</v>
      </c>
      <c r="AC123" s="2" t="s">
        <v>98</v>
      </c>
      <c r="AD123" s="4"/>
      <c r="AE123" s="4"/>
      <c r="AF123" s="6">
        <v>65</v>
      </c>
      <c r="AG123" s="6"/>
      <c r="AH123" s="7">
        <v>0.7781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103</v>
      </c>
      <c r="BK123" s="8">
        <v>9401.86</v>
      </c>
      <c r="BL123" s="2" t="s">
        <v>749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98</v>
      </c>
      <c r="BX123" s="2" t="s">
        <v>98</v>
      </c>
      <c r="BY123" s="2" t="s">
        <v>107</v>
      </c>
      <c r="BZ123" s="2" t="s">
        <v>98</v>
      </c>
    </row>
    <row r="124">
      <c r="A124" s="2" t="s">
        <v>750</v>
      </c>
      <c r="B124" s="2" t="s">
        <v>714</v>
      </c>
      <c r="C124" s="2" t="s">
        <v>88</v>
      </c>
      <c r="D124" s="2" t="s">
        <v>734</v>
      </c>
      <c r="E124" s="2" t="s">
        <v>735</v>
      </c>
      <c r="F124" s="2" t="s">
        <v>751</v>
      </c>
      <c r="G124" s="2" t="s">
        <v>751</v>
      </c>
      <c r="H124" s="2" t="s">
        <v>751</v>
      </c>
      <c r="I124" s="2" t="s">
        <v>752</v>
      </c>
      <c r="J124" s="2" t="s">
        <v>93</v>
      </c>
      <c r="K124" s="2" t="s">
        <v>753</v>
      </c>
      <c r="L124" s="3">
        <v>79.49</v>
      </c>
      <c r="M124" s="3">
        <v>83.46</v>
      </c>
      <c r="N124" s="3">
        <v>184.99</v>
      </c>
      <c r="O124" s="2" t="s">
        <v>95</v>
      </c>
      <c r="P124" s="2" t="s">
        <v>145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98</v>
      </c>
      <c r="V124" s="2" t="s">
        <v>223</v>
      </c>
      <c r="W124" s="2" t="s">
        <v>101</v>
      </c>
      <c r="X124" s="2" t="s">
        <v>102</v>
      </c>
      <c r="Y124" s="2" t="s">
        <v>754</v>
      </c>
      <c r="Z124" s="4">
        <v>131</v>
      </c>
      <c r="AA124" s="4">
        <f>=ROUNDDOWN(13.1,0)</f>
      </c>
      <c r="AB124" s="5">
        <v>10</v>
      </c>
      <c r="AC124" s="2" t="s">
        <v>325</v>
      </c>
      <c r="AD124" s="4">
        <v>200</v>
      </c>
      <c r="AE124" s="4">
        <v>200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533</v>
      </c>
      <c r="BK124" s="8">
        <v>50114.1</v>
      </c>
      <c r="BL124" s="2" t="s">
        <v>755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98</v>
      </c>
      <c r="BX124" s="2" t="s">
        <v>98</v>
      </c>
      <c r="BY124" s="2" t="s">
        <v>107</v>
      </c>
      <c r="BZ124" s="2" t="s">
        <v>98</v>
      </c>
    </row>
    <row r="125">
      <c r="A125" s="2" t="s">
        <v>756</v>
      </c>
      <c r="B125" s="2" t="s">
        <v>714</v>
      </c>
      <c r="C125" s="2" t="s">
        <v>88</v>
      </c>
      <c r="D125" s="2" t="s">
        <v>734</v>
      </c>
      <c r="E125" s="2" t="s">
        <v>735</v>
      </c>
      <c r="F125" s="2" t="s">
        <v>757</v>
      </c>
      <c r="G125" s="2" t="s">
        <v>757</v>
      </c>
      <c r="H125" s="2" t="s">
        <v>757</v>
      </c>
      <c r="I125" s="2" t="s">
        <v>758</v>
      </c>
      <c r="J125" s="2" t="s">
        <v>93</v>
      </c>
      <c r="K125" s="2" t="s">
        <v>759</v>
      </c>
      <c r="L125" s="3">
        <v>85</v>
      </c>
      <c r="M125" s="3">
        <v>89.25</v>
      </c>
      <c r="N125" s="3">
        <v>179.99</v>
      </c>
      <c r="O125" s="2" t="s">
        <v>95</v>
      </c>
      <c r="P125" s="2" t="s">
        <v>96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114</v>
      </c>
      <c r="V125" s="2" t="s">
        <v>223</v>
      </c>
      <c r="W125" s="2" t="s">
        <v>116</v>
      </c>
      <c r="X125" s="2" t="s">
        <v>136</v>
      </c>
      <c r="Y125" s="2" t="s">
        <v>760</v>
      </c>
      <c r="Z125" s="4">
        <v>56</v>
      </c>
      <c r="AA125" s="4">
        <f>=ROUNDDOWN(80,0)</f>
      </c>
      <c r="AB125" s="5">
        <v>0.7</v>
      </c>
      <c r="AC125" s="2" t="s">
        <v>98</v>
      </c>
      <c r="AD125" s="4"/>
      <c r="AE125" s="4"/>
      <c r="AF125" s="6">
        <v>63</v>
      </c>
      <c r="AG125" s="6"/>
      <c r="AH125" s="7">
        <v>0.9963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31</v>
      </c>
      <c r="BK125" s="8">
        <v>2945.3</v>
      </c>
      <c r="BL125" s="2" t="s">
        <v>761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95</v>
      </c>
      <c r="BW125" s="2" t="s">
        <v>98</v>
      </c>
      <c r="BX125" s="2" t="s">
        <v>98</v>
      </c>
      <c r="BY125" s="2" t="s">
        <v>107</v>
      </c>
      <c r="BZ125" s="2" t="s">
        <v>98</v>
      </c>
    </row>
    <row r="126">
      <c r="A126" s="2" t="s">
        <v>762</v>
      </c>
      <c r="B126" s="2" t="s">
        <v>714</v>
      </c>
      <c r="C126" s="2" t="s">
        <v>88</v>
      </c>
      <c r="D126" s="2" t="s">
        <v>763</v>
      </c>
      <c r="E126" s="2" t="s">
        <v>764</v>
      </c>
      <c r="F126" s="2" t="s">
        <v>736</v>
      </c>
      <c r="G126" s="2" t="s">
        <v>736</v>
      </c>
      <c r="H126" s="2" t="s">
        <v>736</v>
      </c>
      <c r="I126" s="2" t="s">
        <v>765</v>
      </c>
      <c r="J126" s="2" t="s">
        <v>93</v>
      </c>
      <c r="K126" s="2" t="s">
        <v>725</v>
      </c>
      <c r="L126" s="3">
        <v>39.85</v>
      </c>
      <c r="M126" s="3">
        <v>41.84</v>
      </c>
      <c r="N126" s="3">
        <v>79.99</v>
      </c>
      <c r="O126" s="2" t="s">
        <v>95</v>
      </c>
      <c r="P126" s="2" t="s">
        <v>113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114</v>
      </c>
      <c r="V126" s="2" t="s">
        <v>223</v>
      </c>
      <c r="W126" s="2" t="s">
        <v>165</v>
      </c>
      <c r="X126" s="2" t="s">
        <v>166</v>
      </c>
      <c r="Y126" s="2" t="s">
        <v>434</v>
      </c>
      <c r="Z126" s="4">
        <v>100</v>
      </c>
      <c r="AA126" s="4">
        <f>=ROUNDDOWN({0},0)</f>
      </c>
      <c r="AB126" s="5"/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98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95</v>
      </c>
      <c r="BW126" s="2" t="s">
        <v>98</v>
      </c>
      <c r="BX126" s="2" t="s">
        <v>98</v>
      </c>
      <c r="BY126" s="2" t="s">
        <v>107</v>
      </c>
      <c r="BZ126" s="2" t="s">
        <v>98</v>
      </c>
    </row>
    <row r="127">
      <c r="A127" s="2" t="s">
        <v>766</v>
      </c>
      <c r="B127" s="2" t="s">
        <v>714</v>
      </c>
      <c r="C127" s="2" t="s">
        <v>88</v>
      </c>
      <c r="D127" s="2" t="s">
        <v>763</v>
      </c>
      <c r="E127" s="2" t="s">
        <v>764</v>
      </c>
      <c r="F127" s="2" t="s">
        <v>767</v>
      </c>
      <c r="G127" s="2" t="s">
        <v>767</v>
      </c>
      <c r="H127" s="2" t="s">
        <v>767</v>
      </c>
      <c r="I127" s="2" t="s">
        <v>768</v>
      </c>
      <c r="J127" s="2" t="s">
        <v>93</v>
      </c>
      <c r="K127" s="2" t="s">
        <v>769</v>
      </c>
      <c r="L127" s="3">
        <v>51.92</v>
      </c>
      <c r="M127" s="3">
        <v>54.52</v>
      </c>
      <c r="N127" s="3">
        <v>114.99</v>
      </c>
      <c r="O127" s="2" t="s">
        <v>95</v>
      </c>
      <c r="P127" s="2" t="s">
        <v>96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114</v>
      </c>
      <c r="V127" s="2" t="s">
        <v>223</v>
      </c>
      <c r="W127" s="2" t="s">
        <v>165</v>
      </c>
      <c r="X127" s="2" t="s">
        <v>166</v>
      </c>
      <c r="Y127" s="2" t="s">
        <v>770</v>
      </c>
      <c r="Z127" s="4">
        <v>33</v>
      </c>
      <c r="AA127" s="4">
        <f>=ROUNDDOWN(11,0)</f>
      </c>
      <c r="AB127" s="5">
        <v>3</v>
      </c>
      <c r="AC127" s="2" t="s">
        <v>739</v>
      </c>
      <c r="AD127" s="4">
        <v>100</v>
      </c>
      <c r="AE127" s="4">
        <v>100</v>
      </c>
      <c r="AF127" s="6">
        <v>65</v>
      </c>
      <c r="AG127" s="6"/>
      <c r="AH127" s="7">
        <v>0.9701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167</v>
      </c>
      <c r="BK127" s="8">
        <v>9613.61</v>
      </c>
      <c r="BL127" s="2" t="s">
        <v>771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98</v>
      </c>
      <c r="BX127" s="2" t="s">
        <v>98</v>
      </c>
      <c r="BY127" s="2" t="s">
        <v>107</v>
      </c>
      <c r="BZ127" s="2" t="s">
        <v>98</v>
      </c>
    </row>
    <row r="128">
      <c r="A128" s="2" t="s">
        <v>772</v>
      </c>
      <c r="B128" s="2" t="s">
        <v>714</v>
      </c>
      <c r="C128" s="2" t="s">
        <v>88</v>
      </c>
      <c r="D128" s="2" t="s">
        <v>763</v>
      </c>
      <c r="E128" s="2" t="s">
        <v>764</v>
      </c>
      <c r="F128" s="2" t="s">
        <v>773</v>
      </c>
      <c r="G128" s="2" t="s">
        <v>773</v>
      </c>
      <c r="H128" s="2" t="s">
        <v>773</v>
      </c>
      <c r="I128" s="2" t="s">
        <v>774</v>
      </c>
      <c r="J128" s="2" t="s">
        <v>93</v>
      </c>
      <c r="K128" s="2" t="s">
        <v>216</v>
      </c>
      <c r="L128" s="3">
        <v>43.99</v>
      </c>
      <c r="M128" s="3">
        <v>46.19</v>
      </c>
      <c r="N128" s="3">
        <v>99.99</v>
      </c>
      <c r="O128" s="2" t="s">
        <v>95</v>
      </c>
      <c r="P128" s="2" t="s">
        <v>125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114</v>
      </c>
      <c r="V128" s="2" t="s">
        <v>223</v>
      </c>
      <c r="W128" s="2" t="s">
        <v>101</v>
      </c>
      <c r="X128" s="2" t="s">
        <v>102</v>
      </c>
      <c r="Y128" s="2" t="s">
        <v>748</v>
      </c>
      <c r="Z128" s="4">
        <v>16</v>
      </c>
      <c r="AA128" s="4">
        <f>=ROUNDDOWN(1.83908045977011,0)</f>
      </c>
      <c r="AB128" s="5">
        <v>8.7</v>
      </c>
      <c r="AC128" s="2" t="s">
        <v>412</v>
      </c>
      <c r="AD128" s="4">
        <v>100</v>
      </c>
      <c r="AE128" s="4">
        <v>200</v>
      </c>
      <c r="AF128" s="6">
        <v>65</v>
      </c>
      <c r="AG128" s="6"/>
      <c r="AH128" s="7">
        <v>0.8628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351</v>
      </c>
      <c r="BK128" s="8">
        <v>17016.19</v>
      </c>
      <c r="BL128" s="2" t="s">
        <v>775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95</v>
      </c>
      <c r="BW128" s="2" t="s">
        <v>98</v>
      </c>
      <c r="BX128" s="2" t="s">
        <v>98</v>
      </c>
      <c r="BY128" s="2" t="s">
        <v>107</v>
      </c>
      <c r="BZ128" s="2" t="s">
        <v>98</v>
      </c>
    </row>
    <row r="129">
      <c r="A129" s="2" t="s">
        <v>776</v>
      </c>
      <c r="B129" s="2" t="s">
        <v>714</v>
      </c>
      <c r="C129" s="2" t="s">
        <v>88</v>
      </c>
      <c r="D129" s="2" t="s">
        <v>763</v>
      </c>
      <c r="E129" s="2" t="s">
        <v>764</v>
      </c>
      <c r="F129" s="2" t="s">
        <v>777</v>
      </c>
      <c r="G129" s="2" t="s">
        <v>777</v>
      </c>
      <c r="H129" s="2" t="s">
        <v>777</v>
      </c>
      <c r="I129" s="2" t="s">
        <v>778</v>
      </c>
      <c r="J129" s="2" t="s">
        <v>93</v>
      </c>
      <c r="K129" s="2" t="s">
        <v>779</v>
      </c>
      <c r="L129" s="3">
        <v>82.8</v>
      </c>
      <c r="M129" s="3">
        <v>86.94</v>
      </c>
      <c r="N129" s="3">
        <v>189.99</v>
      </c>
      <c r="O129" s="2" t="s">
        <v>95</v>
      </c>
      <c r="P129" s="2" t="s">
        <v>162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114</v>
      </c>
      <c r="V129" s="2" t="s">
        <v>223</v>
      </c>
      <c r="W129" s="2" t="s">
        <v>101</v>
      </c>
      <c r="X129" s="2" t="s">
        <v>102</v>
      </c>
      <c r="Y129" s="2" t="s">
        <v>720</v>
      </c>
      <c r="Z129" s="4">
        <v>58</v>
      </c>
      <c r="AA129" s="4">
        <f>=ROUNDDOWN(58,0)</f>
      </c>
      <c r="AB129" s="5">
        <v>1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20</v>
      </c>
      <c r="BK129" s="8">
        <v>1672.45</v>
      </c>
      <c r="BL129" s="2" t="s">
        <v>780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95</v>
      </c>
      <c r="BW129" s="2" t="s">
        <v>98</v>
      </c>
      <c r="BX129" s="2" t="s">
        <v>98</v>
      </c>
      <c r="BY129" s="2" t="s">
        <v>107</v>
      </c>
      <c r="BZ129" s="2" t="s">
        <v>98</v>
      </c>
    </row>
    <row r="130">
      <c r="A130" s="2" t="s">
        <v>781</v>
      </c>
      <c r="B130" s="2" t="s">
        <v>714</v>
      </c>
      <c r="C130" s="2" t="s">
        <v>88</v>
      </c>
      <c r="D130" s="2" t="s">
        <v>763</v>
      </c>
      <c r="E130" s="2" t="s">
        <v>764</v>
      </c>
      <c r="F130" s="2" t="s">
        <v>782</v>
      </c>
      <c r="G130" s="2" t="s">
        <v>782</v>
      </c>
      <c r="H130" s="2" t="s">
        <v>782</v>
      </c>
      <c r="I130" s="2" t="s">
        <v>783</v>
      </c>
      <c r="J130" s="2" t="s">
        <v>93</v>
      </c>
      <c r="K130" s="2" t="s">
        <v>297</v>
      </c>
      <c r="L130" s="3">
        <v>41.94</v>
      </c>
      <c r="M130" s="3">
        <v>44.04</v>
      </c>
      <c r="N130" s="3">
        <v>89.99</v>
      </c>
      <c r="O130" s="2" t="s">
        <v>95</v>
      </c>
      <c r="P130" s="2" t="s">
        <v>125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114</v>
      </c>
      <c r="V130" s="2" t="s">
        <v>223</v>
      </c>
      <c r="W130" s="2" t="s">
        <v>101</v>
      </c>
      <c r="X130" s="2" t="s">
        <v>102</v>
      </c>
      <c r="Y130" s="2" t="s">
        <v>784</v>
      </c>
      <c r="Z130" s="4">
        <v>56</v>
      </c>
      <c r="AA130" s="4">
        <f>=ROUNDDOWN(9.33333333333333,0)</f>
      </c>
      <c r="AB130" s="5">
        <v>6</v>
      </c>
      <c r="AC130" s="2" t="s">
        <v>175</v>
      </c>
      <c r="AD130" s="4">
        <v>130</v>
      </c>
      <c r="AE130" s="4">
        <v>130</v>
      </c>
      <c r="AF130" s="6">
        <v>65</v>
      </c>
      <c r="AG130" s="6"/>
      <c r="AH130" s="7">
        <v>0.7506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231</v>
      </c>
      <c r="BK130" s="8">
        <v>10367.57</v>
      </c>
      <c r="BL130" s="2" t="s">
        <v>785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95</v>
      </c>
      <c r="BW130" s="2" t="s">
        <v>98</v>
      </c>
      <c r="BX130" s="2" t="s">
        <v>98</v>
      </c>
      <c r="BY130" s="2" t="s">
        <v>107</v>
      </c>
      <c r="BZ130" s="2" t="s">
        <v>98</v>
      </c>
    </row>
    <row r="131">
      <c r="A131" s="2" t="s">
        <v>786</v>
      </c>
      <c r="B131" s="2" t="s">
        <v>714</v>
      </c>
      <c r="C131" s="2" t="s">
        <v>88</v>
      </c>
      <c r="D131" s="2" t="s">
        <v>763</v>
      </c>
      <c r="E131" s="2" t="s">
        <v>764</v>
      </c>
      <c r="F131" s="2" t="s">
        <v>787</v>
      </c>
      <c r="G131" s="2" t="s">
        <v>787</v>
      </c>
      <c r="H131" s="2" t="s">
        <v>787</v>
      </c>
      <c r="I131" s="2" t="s">
        <v>788</v>
      </c>
      <c r="J131" s="2" t="s">
        <v>93</v>
      </c>
      <c r="K131" s="2" t="s">
        <v>789</v>
      </c>
      <c r="L131" s="3">
        <v>48.75</v>
      </c>
      <c r="M131" s="3">
        <v>51.19</v>
      </c>
      <c r="N131" s="3">
        <v>99.99</v>
      </c>
      <c r="O131" s="2" t="s">
        <v>95</v>
      </c>
      <c r="P131" s="2" t="s">
        <v>113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114</v>
      </c>
      <c r="V131" s="2" t="s">
        <v>223</v>
      </c>
      <c r="W131" s="2" t="s">
        <v>101</v>
      </c>
      <c r="X131" s="2" t="s">
        <v>102</v>
      </c>
      <c r="Y131" s="2" t="s">
        <v>790</v>
      </c>
      <c r="Z131" s="4">
        <v>65</v>
      </c>
      <c r="AA131" s="4">
        <f>=ROUNDDOWN({0},0)</f>
      </c>
      <c r="AB131" s="5"/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14</v>
      </c>
      <c r="BK131" s="8">
        <v>754.81</v>
      </c>
      <c r="BL131" s="2" t="s">
        <v>791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95</v>
      </c>
      <c r="BW131" s="2" t="s">
        <v>98</v>
      </c>
      <c r="BX131" s="2" t="s">
        <v>98</v>
      </c>
      <c r="BY131" s="2" t="s">
        <v>107</v>
      </c>
      <c r="BZ131" s="2" t="s">
        <v>98</v>
      </c>
    </row>
    <row r="132">
      <c r="A132" s="2" t="s">
        <v>792</v>
      </c>
      <c r="B132" s="2" t="s">
        <v>714</v>
      </c>
      <c r="C132" s="2" t="s">
        <v>88</v>
      </c>
      <c r="D132" s="2" t="s">
        <v>763</v>
      </c>
      <c r="E132" s="2" t="s">
        <v>764</v>
      </c>
      <c r="F132" s="2" t="s">
        <v>793</v>
      </c>
      <c r="G132" s="2" t="s">
        <v>793</v>
      </c>
      <c r="H132" s="2" t="s">
        <v>793</v>
      </c>
      <c r="I132" s="2" t="s">
        <v>794</v>
      </c>
      <c r="J132" s="2" t="s">
        <v>93</v>
      </c>
      <c r="K132" s="2" t="s">
        <v>769</v>
      </c>
      <c r="L132" s="3">
        <v>64.06</v>
      </c>
      <c r="M132" s="3">
        <v>67.26</v>
      </c>
      <c r="N132" s="3">
        <v>139.99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98</v>
      </c>
      <c r="V132" s="2" t="s">
        <v>146</v>
      </c>
      <c r="W132" s="2" t="s">
        <v>147</v>
      </c>
      <c r="X132" s="2" t="s">
        <v>166</v>
      </c>
      <c r="Y132" s="2" t="s">
        <v>243</v>
      </c>
      <c r="Z132" s="4">
        <v>41</v>
      </c>
      <c r="AA132" s="4">
        <f>=ROUNDDOWN(41,0)</f>
      </c>
      <c r="AB132" s="5">
        <v>1</v>
      </c>
      <c r="AC132" s="2" t="s">
        <v>98</v>
      </c>
      <c r="AD132" s="4"/>
      <c r="AE132" s="4"/>
      <c r="AF132" s="6">
        <v>65</v>
      </c>
      <c r="AG132" s="6"/>
      <c r="AH132" s="7">
        <v>0.9726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135</v>
      </c>
      <c r="BK132" s="8">
        <v>10040.98</v>
      </c>
      <c r="BL132" s="2" t="s">
        <v>795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98</v>
      </c>
      <c r="BX132" s="2" t="s">
        <v>98</v>
      </c>
      <c r="BY132" s="2" t="s">
        <v>107</v>
      </c>
      <c r="BZ132" s="2" t="s">
        <v>98</v>
      </c>
    </row>
    <row r="133">
      <c r="A133" s="2" t="s">
        <v>796</v>
      </c>
      <c r="B133" s="2" t="s">
        <v>714</v>
      </c>
      <c r="C133" s="2" t="s">
        <v>88</v>
      </c>
      <c r="D133" s="2" t="s">
        <v>763</v>
      </c>
      <c r="E133" s="2" t="s">
        <v>764</v>
      </c>
      <c r="F133" s="2" t="s">
        <v>797</v>
      </c>
      <c r="G133" s="2" t="s">
        <v>797</v>
      </c>
      <c r="H133" s="2" t="s">
        <v>797</v>
      </c>
      <c r="I133" s="2" t="s">
        <v>798</v>
      </c>
      <c r="J133" s="2" t="s">
        <v>93</v>
      </c>
      <c r="K133" s="2" t="s">
        <v>216</v>
      </c>
      <c r="L133" s="3">
        <v>45</v>
      </c>
      <c r="M133" s="3">
        <v>47.25</v>
      </c>
      <c r="N133" s="3">
        <v>104.99</v>
      </c>
      <c r="O133" s="2" t="s">
        <v>95</v>
      </c>
      <c r="P133" s="2" t="s">
        <v>96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114</v>
      </c>
      <c r="V133" s="2" t="s">
        <v>223</v>
      </c>
      <c r="W133" s="2" t="s">
        <v>165</v>
      </c>
      <c r="X133" s="2" t="s">
        <v>116</v>
      </c>
      <c r="Y133" s="2" t="s">
        <v>324</v>
      </c>
      <c r="Z133" s="4">
        <v>99</v>
      </c>
      <c r="AA133" s="4">
        <f>=ROUNDDOWN(49.5,0)</f>
      </c>
      <c r="AB133" s="5">
        <v>2</v>
      </c>
      <c r="AC133" s="2" t="s">
        <v>98</v>
      </c>
      <c r="AD133" s="4"/>
      <c r="AE133" s="4"/>
      <c r="AF133" s="6">
        <v>63</v>
      </c>
      <c r="AG133" s="6"/>
      <c r="AH133" s="7">
        <v>0.997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87</v>
      </c>
      <c r="BK133" s="8">
        <v>4844.44</v>
      </c>
      <c r="BL133" s="2" t="s">
        <v>799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95</v>
      </c>
      <c r="BW133" s="2" t="s">
        <v>98</v>
      </c>
      <c r="BX133" s="2" t="s">
        <v>98</v>
      </c>
      <c r="BY133" s="2" t="s">
        <v>107</v>
      </c>
      <c r="BZ133" s="2" t="s">
        <v>98</v>
      </c>
    </row>
    <row r="134">
      <c r="A134" s="2" t="s">
        <v>800</v>
      </c>
      <c r="B134" s="2" t="s">
        <v>714</v>
      </c>
      <c r="C134" s="2" t="s">
        <v>88</v>
      </c>
      <c r="D134" s="2" t="s">
        <v>763</v>
      </c>
      <c r="E134" s="2" t="s">
        <v>764</v>
      </c>
      <c r="F134" s="2" t="s">
        <v>801</v>
      </c>
      <c r="G134" s="2" t="s">
        <v>801</v>
      </c>
      <c r="H134" s="2" t="s">
        <v>801</v>
      </c>
      <c r="I134" s="2" t="s">
        <v>802</v>
      </c>
      <c r="J134" s="2" t="s">
        <v>93</v>
      </c>
      <c r="K134" s="2" t="s">
        <v>124</v>
      </c>
      <c r="L134" s="3">
        <v>63</v>
      </c>
      <c r="M134" s="3">
        <v>66.15</v>
      </c>
      <c r="N134" s="3">
        <v>129.99</v>
      </c>
      <c r="O134" s="2" t="s">
        <v>95</v>
      </c>
      <c r="P134" s="2" t="s">
        <v>113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114</v>
      </c>
      <c r="V134" s="2" t="s">
        <v>223</v>
      </c>
      <c r="W134" s="2" t="s">
        <v>116</v>
      </c>
      <c r="X134" s="2" t="s">
        <v>136</v>
      </c>
      <c r="Y134" s="2" t="s">
        <v>803</v>
      </c>
      <c r="Z134" s="4">
        <v>95</v>
      </c>
      <c r="AA134" s="4">
        <f>=ROUNDDOWN(475,0)</f>
      </c>
      <c r="AB134" s="5">
        <v>0.2</v>
      </c>
      <c r="AC134" s="2" t="s">
        <v>98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</v>
      </c>
      <c r="BK134" s="8">
        <v>264.6</v>
      </c>
      <c r="BL134" s="2" t="s">
        <v>156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95</v>
      </c>
      <c r="BW134" s="2" t="s">
        <v>98</v>
      </c>
      <c r="BX134" s="2" t="s">
        <v>98</v>
      </c>
      <c r="BY134" s="2" t="s">
        <v>107</v>
      </c>
      <c r="BZ134" s="2" t="s">
        <v>98</v>
      </c>
    </row>
    <row r="135">
      <c r="A135" s="2" t="s">
        <v>804</v>
      </c>
      <c r="B135" s="2" t="s">
        <v>714</v>
      </c>
      <c r="C135" s="2" t="s">
        <v>88</v>
      </c>
      <c r="D135" s="2" t="s">
        <v>763</v>
      </c>
      <c r="E135" s="2" t="s">
        <v>764</v>
      </c>
      <c r="F135" s="2" t="s">
        <v>805</v>
      </c>
      <c r="G135" s="2" t="s">
        <v>805</v>
      </c>
      <c r="H135" s="2" t="s">
        <v>805</v>
      </c>
      <c r="I135" s="2" t="s">
        <v>806</v>
      </c>
      <c r="J135" s="2" t="s">
        <v>93</v>
      </c>
      <c r="K135" s="2" t="s">
        <v>807</v>
      </c>
      <c r="L135" s="3">
        <v>90</v>
      </c>
      <c r="M135" s="3">
        <v>94.5</v>
      </c>
      <c r="N135" s="3">
        <v>189.99</v>
      </c>
      <c r="O135" s="2" t="s">
        <v>95</v>
      </c>
      <c r="P135" s="2" t="s">
        <v>113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184</v>
      </c>
      <c r="V135" s="2" t="s">
        <v>223</v>
      </c>
      <c r="W135" s="2" t="s">
        <v>116</v>
      </c>
      <c r="X135" s="2" t="s">
        <v>98</v>
      </c>
      <c r="Y135" s="2" t="s">
        <v>808</v>
      </c>
      <c r="Z135" s="4">
        <v>83</v>
      </c>
      <c r="AA135" s="4">
        <f>=ROUNDDOWN(41.5,0)</f>
      </c>
      <c r="AB135" s="5">
        <v>2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4</v>
      </c>
      <c r="BK135" s="8">
        <v>439.33</v>
      </c>
      <c r="BL135" s="2" t="s">
        <v>809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98</v>
      </c>
      <c r="BX135" s="2" t="s">
        <v>98</v>
      </c>
      <c r="BY135" s="2" t="s">
        <v>107</v>
      </c>
      <c r="BZ135" s="2" t="s">
        <v>98</v>
      </c>
    </row>
    <row r="136">
      <c r="A136" s="2" t="s">
        <v>810</v>
      </c>
      <c r="B136" s="2" t="s">
        <v>811</v>
      </c>
      <c r="C136" s="2" t="s">
        <v>88</v>
      </c>
      <c r="D136" s="2" t="s">
        <v>812</v>
      </c>
      <c r="E136" s="2" t="s">
        <v>813</v>
      </c>
      <c r="F136" s="2" t="s">
        <v>556</v>
      </c>
      <c r="G136" s="2" t="s">
        <v>619</v>
      </c>
      <c r="H136" s="2" t="s">
        <v>814</v>
      </c>
      <c r="I136" s="2" t="s">
        <v>815</v>
      </c>
      <c r="J136" s="2" t="s">
        <v>816</v>
      </c>
      <c r="K136" s="2" t="s">
        <v>407</v>
      </c>
      <c r="L136" s="3">
        <v>27.53</v>
      </c>
      <c r="M136" s="3">
        <v>28.91</v>
      </c>
      <c r="N136" s="3">
        <v>59.99</v>
      </c>
      <c r="O136" s="2" t="s">
        <v>308</v>
      </c>
      <c r="P136" s="2" t="s">
        <v>162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114</v>
      </c>
      <c r="V136" s="2" t="s">
        <v>146</v>
      </c>
      <c r="W136" s="2" t="s">
        <v>433</v>
      </c>
      <c r="X136" s="2" t="s">
        <v>98</v>
      </c>
      <c r="Y136" s="2" t="s">
        <v>817</v>
      </c>
      <c r="Z136" s="4">
        <v>75</v>
      </c>
      <c r="AA136" s="4">
        <f>=ROUNDDOWN(83.3333333333333,0)</f>
      </c>
      <c r="AB136" s="5">
        <v>0.9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/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/>
      <c r="BJ136" s="4">
        <v>60</v>
      </c>
      <c r="BK136" s="8">
        <v>1848.7</v>
      </c>
      <c r="BL136" s="2" t="s">
        <v>818</v>
      </c>
      <c r="BM136" s="7"/>
      <c r="BN136" s="7"/>
      <c r="BO136" s="4"/>
      <c r="BP136" s="8"/>
      <c r="BQ136" s="4"/>
      <c r="BR136" s="8"/>
      <c r="BS136" s="7"/>
      <c r="BT136" s="7"/>
      <c r="BU136" s="2" t="s">
        <v>139</v>
      </c>
      <c r="BV136" s="2" t="s">
        <v>95</v>
      </c>
      <c r="BW136" s="2" t="s">
        <v>98</v>
      </c>
      <c r="BX136" s="2" t="s">
        <v>98</v>
      </c>
      <c r="BY136" s="2" t="s">
        <v>107</v>
      </c>
      <c r="BZ136" s="2" t="s">
        <v>98</v>
      </c>
    </row>
    <row r="137">
      <c r="A137" s="2" t="s">
        <v>819</v>
      </c>
      <c r="B137" s="2" t="s">
        <v>811</v>
      </c>
      <c r="C137" s="2" t="s">
        <v>88</v>
      </c>
      <c r="D137" s="2" t="s">
        <v>812</v>
      </c>
      <c r="E137" s="2" t="s">
        <v>813</v>
      </c>
      <c r="F137" s="2" t="s">
        <v>556</v>
      </c>
      <c r="G137" s="2" t="s">
        <v>619</v>
      </c>
      <c r="H137" s="2" t="s">
        <v>814</v>
      </c>
      <c r="I137" s="2" t="s">
        <v>815</v>
      </c>
      <c r="J137" s="2" t="s">
        <v>820</v>
      </c>
      <c r="K137" s="2" t="s">
        <v>407</v>
      </c>
      <c r="L137" s="3">
        <v>44.05</v>
      </c>
      <c r="M137" s="3">
        <v>46.25</v>
      </c>
      <c r="N137" s="3">
        <v>99.99</v>
      </c>
      <c r="O137" s="2" t="s">
        <v>308</v>
      </c>
      <c r="P137" s="2" t="s">
        <v>162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114</v>
      </c>
      <c r="V137" s="2" t="s">
        <v>146</v>
      </c>
      <c r="W137" s="2" t="s">
        <v>433</v>
      </c>
      <c r="X137" s="2" t="s">
        <v>98</v>
      </c>
      <c r="Y137" s="2" t="s">
        <v>821</v>
      </c>
      <c r="Z137" s="4">
        <v>48</v>
      </c>
      <c r="AA137" s="4">
        <f>=ROUNDDOWN(10.4347826086957,0)</f>
      </c>
      <c r="AB137" s="5">
        <v>4.6</v>
      </c>
      <c r="AC137" s="2" t="s">
        <v>98</v>
      </c>
      <c r="AD137" s="4"/>
      <c r="AE137" s="4"/>
      <c r="AF137" s="6">
        <v>63</v>
      </c>
      <c r="AG137" s="6"/>
      <c r="AH137" s="7">
        <v>0.9302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/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/>
      <c r="BJ137" s="4">
        <v>149</v>
      </c>
      <c r="BK137" s="8">
        <v>7510.55</v>
      </c>
      <c r="BL137" s="2" t="s">
        <v>822</v>
      </c>
      <c r="BM137" s="7"/>
      <c r="BN137" s="7"/>
      <c r="BO137" s="4"/>
      <c r="BP137" s="8"/>
      <c r="BQ137" s="4"/>
      <c r="BR137" s="8"/>
      <c r="BS137" s="7"/>
      <c r="BT137" s="7"/>
      <c r="BU137" s="2" t="s">
        <v>139</v>
      </c>
      <c r="BV137" s="2" t="s">
        <v>95</v>
      </c>
      <c r="BW137" s="2" t="s">
        <v>98</v>
      </c>
      <c r="BX137" s="2" t="s">
        <v>98</v>
      </c>
      <c r="BY137" s="2" t="s">
        <v>107</v>
      </c>
      <c r="BZ137" s="2" t="s">
        <v>98</v>
      </c>
    </row>
    <row r="138">
      <c r="A138" s="2" t="s">
        <v>823</v>
      </c>
      <c r="B138" s="2" t="s">
        <v>811</v>
      </c>
      <c r="C138" s="2" t="s">
        <v>88</v>
      </c>
      <c r="D138" s="2" t="s">
        <v>812</v>
      </c>
      <c r="E138" s="2" t="s">
        <v>813</v>
      </c>
      <c r="F138" s="2" t="s">
        <v>556</v>
      </c>
      <c r="G138" s="2" t="s">
        <v>619</v>
      </c>
      <c r="H138" s="2" t="s">
        <v>814</v>
      </c>
      <c r="I138" s="2" t="s">
        <v>815</v>
      </c>
      <c r="J138" s="2" t="s">
        <v>816</v>
      </c>
      <c r="K138" s="2" t="s">
        <v>297</v>
      </c>
      <c r="L138" s="3">
        <v>27.53</v>
      </c>
      <c r="M138" s="3">
        <v>28.91</v>
      </c>
      <c r="N138" s="3">
        <v>59.99</v>
      </c>
      <c r="O138" s="2" t="s">
        <v>308</v>
      </c>
      <c r="P138" s="2" t="s">
        <v>162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114</v>
      </c>
      <c r="V138" s="2" t="s">
        <v>146</v>
      </c>
      <c r="W138" s="2" t="s">
        <v>433</v>
      </c>
      <c r="X138" s="2" t="s">
        <v>98</v>
      </c>
      <c r="Y138" s="2" t="s">
        <v>824</v>
      </c>
      <c r="Z138" s="4">
        <v>60</v>
      </c>
      <c r="AA138" s="4">
        <f>=ROUNDDOWN(30,0)</f>
      </c>
      <c r="AB138" s="5">
        <v>2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>
        <v>126</v>
      </c>
      <c r="BK138" s="8">
        <v>3828.66</v>
      </c>
      <c r="BL138" s="2" t="s">
        <v>825</v>
      </c>
      <c r="BM138" s="7"/>
      <c r="BN138" s="7"/>
      <c r="BO138" s="4"/>
      <c r="BP138" s="8"/>
      <c r="BQ138" s="4"/>
      <c r="BR138" s="8"/>
      <c r="BS138" s="7"/>
      <c r="BT138" s="7"/>
      <c r="BU138" s="2" t="s">
        <v>139</v>
      </c>
      <c r="BV138" s="2" t="s">
        <v>95</v>
      </c>
      <c r="BW138" s="2" t="s">
        <v>98</v>
      </c>
      <c r="BX138" s="2" t="s">
        <v>98</v>
      </c>
      <c r="BY138" s="2" t="s">
        <v>107</v>
      </c>
      <c r="BZ138" s="2" t="s">
        <v>98</v>
      </c>
    </row>
    <row r="139">
      <c r="A139" s="2" t="s">
        <v>826</v>
      </c>
      <c r="B139" s="2" t="s">
        <v>811</v>
      </c>
      <c r="C139" s="2" t="s">
        <v>88</v>
      </c>
      <c r="D139" s="2" t="s">
        <v>812</v>
      </c>
      <c r="E139" s="2" t="s">
        <v>813</v>
      </c>
      <c r="F139" s="2" t="s">
        <v>556</v>
      </c>
      <c r="G139" s="2" t="s">
        <v>619</v>
      </c>
      <c r="H139" s="2" t="s">
        <v>814</v>
      </c>
      <c r="I139" s="2" t="s">
        <v>815</v>
      </c>
      <c r="J139" s="2" t="s">
        <v>816</v>
      </c>
      <c r="K139" s="2" t="s">
        <v>461</v>
      </c>
      <c r="L139" s="3">
        <v>27.53</v>
      </c>
      <c r="M139" s="3">
        <v>28.91</v>
      </c>
      <c r="N139" s="3">
        <v>59.99</v>
      </c>
      <c r="O139" s="2" t="s">
        <v>308</v>
      </c>
      <c r="P139" s="2" t="s">
        <v>162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114</v>
      </c>
      <c r="V139" s="2" t="s">
        <v>146</v>
      </c>
      <c r="W139" s="2" t="s">
        <v>433</v>
      </c>
      <c r="X139" s="2" t="s">
        <v>98</v>
      </c>
      <c r="Y139" s="2" t="s">
        <v>827</v>
      </c>
      <c r="Z139" s="4">
        <v>59</v>
      </c>
      <c r="AA139" s="4">
        <f>=ROUNDDOWN(24.5833333333333,0)</f>
      </c>
      <c r="AB139" s="5">
        <v>2.4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119</v>
      </c>
      <c r="BK139" s="8">
        <v>3599.26</v>
      </c>
      <c r="BL139" s="2" t="s">
        <v>825</v>
      </c>
      <c r="BM139" s="7"/>
      <c r="BN139" s="7"/>
      <c r="BO139" s="4"/>
      <c r="BP139" s="8"/>
      <c r="BQ139" s="4"/>
      <c r="BR139" s="8"/>
      <c r="BS139" s="7"/>
      <c r="BT139" s="7"/>
      <c r="BU139" s="2" t="s">
        <v>139</v>
      </c>
      <c r="BV139" s="2" t="s">
        <v>95</v>
      </c>
      <c r="BW139" s="2" t="s">
        <v>98</v>
      </c>
      <c r="BX139" s="2" t="s">
        <v>98</v>
      </c>
      <c r="BY139" s="2" t="s">
        <v>107</v>
      </c>
      <c r="BZ139" s="2" t="s">
        <v>98</v>
      </c>
    </row>
    <row r="140">
      <c r="A140" s="2" t="s">
        <v>828</v>
      </c>
      <c r="B140" s="2" t="s">
        <v>811</v>
      </c>
      <c r="C140" s="2" t="s">
        <v>88</v>
      </c>
      <c r="D140" s="2" t="s">
        <v>812</v>
      </c>
      <c r="E140" s="2" t="s">
        <v>813</v>
      </c>
      <c r="F140" s="2" t="s">
        <v>829</v>
      </c>
      <c r="G140" s="2" t="s">
        <v>830</v>
      </c>
      <c r="H140" s="2" t="s">
        <v>831</v>
      </c>
      <c r="I140" s="2" t="s">
        <v>832</v>
      </c>
      <c r="J140" s="2" t="s">
        <v>833</v>
      </c>
      <c r="K140" s="2" t="s">
        <v>407</v>
      </c>
      <c r="L140" s="3">
        <v>20.65</v>
      </c>
      <c r="M140" s="3">
        <v>21.68</v>
      </c>
      <c r="N140" s="3">
        <v>49.99</v>
      </c>
      <c r="O140" s="2" t="s">
        <v>308</v>
      </c>
      <c r="P140" s="2" t="s">
        <v>162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114</v>
      </c>
      <c r="V140" s="2" t="s">
        <v>146</v>
      </c>
      <c r="W140" s="2" t="s">
        <v>433</v>
      </c>
      <c r="X140" s="2" t="s">
        <v>98</v>
      </c>
      <c r="Y140" s="2" t="s">
        <v>821</v>
      </c>
      <c r="Z140" s="4">
        <v>62</v>
      </c>
      <c r="AA140" s="4">
        <f>=ROUNDDOWN(310,0)</f>
      </c>
      <c r="AB140" s="5">
        <v>0.2</v>
      </c>
      <c r="AC140" s="2" t="s">
        <v>98</v>
      </c>
      <c r="AD140" s="4"/>
      <c r="AE140" s="4"/>
      <c r="AF140" s="6">
        <v>63</v>
      </c>
      <c r="AG140" s="6"/>
      <c r="AH140" s="7">
        <v>0.9302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43</v>
      </c>
      <c r="BK140" s="8">
        <v>968.92</v>
      </c>
      <c r="BL140" s="2" t="s">
        <v>834</v>
      </c>
      <c r="BM140" s="7"/>
      <c r="BN140" s="7"/>
      <c r="BO140" s="4"/>
      <c r="BP140" s="8"/>
      <c r="BQ140" s="4"/>
      <c r="BR140" s="8"/>
      <c r="BS140" s="7"/>
      <c r="BT140" s="7"/>
      <c r="BU140" s="2" t="s">
        <v>139</v>
      </c>
      <c r="BV140" s="2" t="s">
        <v>95</v>
      </c>
      <c r="BW140" s="2" t="s">
        <v>98</v>
      </c>
      <c r="BX140" s="2" t="s">
        <v>98</v>
      </c>
      <c r="BY140" s="2" t="s">
        <v>107</v>
      </c>
      <c r="BZ140" s="2" t="s">
        <v>98</v>
      </c>
    </row>
    <row r="141">
      <c r="A141" s="2" t="s">
        <v>835</v>
      </c>
      <c r="B141" s="2" t="s">
        <v>811</v>
      </c>
      <c r="C141" s="2" t="s">
        <v>88</v>
      </c>
      <c r="D141" s="2" t="s">
        <v>812</v>
      </c>
      <c r="E141" s="2" t="s">
        <v>813</v>
      </c>
      <c r="F141" s="2" t="s">
        <v>829</v>
      </c>
      <c r="G141" s="2" t="s">
        <v>830</v>
      </c>
      <c r="H141" s="2" t="s">
        <v>831</v>
      </c>
      <c r="I141" s="2" t="s">
        <v>832</v>
      </c>
      <c r="J141" s="2" t="s">
        <v>836</v>
      </c>
      <c r="K141" s="2" t="s">
        <v>407</v>
      </c>
      <c r="L141" s="3">
        <v>28.78</v>
      </c>
      <c r="M141" s="3">
        <v>30.22</v>
      </c>
      <c r="N141" s="3">
        <v>59.99</v>
      </c>
      <c r="O141" s="2" t="s">
        <v>308</v>
      </c>
      <c r="P141" s="2" t="s">
        <v>162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114</v>
      </c>
      <c r="V141" s="2" t="s">
        <v>146</v>
      </c>
      <c r="W141" s="2" t="s">
        <v>433</v>
      </c>
      <c r="X141" s="2" t="s">
        <v>98</v>
      </c>
      <c r="Y141" s="2" t="s">
        <v>821</v>
      </c>
      <c r="Z141" s="4">
        <v>21</v>
      </c>
      <c r="AA141" s="4">
        <f>=ROUNDDOWN(8.4,0)</f>
      </c>
      <c r="AB141" s="5">
        <v>2.5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110</v>
      </c>
      <c r="BK141" s="8">
        <v>3458.48</v>
      </c>
      <c r="BL141" s="2" t="s">
        <v>837</v>
      </c>
      <c r="BM141" s="7"/>
      <c r="BN141" s="7"/>
      <c r="BO141" s="4"/>
      <c r="BP141" s="8"/>
      <c r="BQ141" s="4"/>
      <c r="BR141" s="8"/>
      <c r="BS141" s="7"/>
      <c r="BT141" s="7"/>
      <c r="BU141" s="2" t="s">
        <v>139</v>
      </c>
      <c r="BV141" s="2" t="s">
        <v>95</v>
      </c>
      <c r="BW141" s="2" t="s">
        <v>98</v>
      </c>
      <c r="BX141" s="2" t="s">
        <v>98</v>
      </c>
      <c r="BY141" s="2" t="s">
        <v>107</v>
      </c>
      <c r="BZ141" s="2" t="s">
        <v>98</v>
      </c>
    </row>
    <row r="142">
      <c r="A142" s="2" t="s">
        <v>838</v>
      </c>
      <c r="B142" s="2" t="s">
        <v>811</v>
      </c>
      <c r="C142" s="2" t="s">
        <v>88</v>
      </c>
      <c r="D142" s="2" t="s">
        <v>812</v>
      </c>
      <c r="E142" s="2" t="s">
        <v>813</v>
      </c>
      <c r="F142" s="2" t="s">
        <v>829</v>
      </c>
      <c r="G142" s="2" t="s">
        <v>830</v>
      </c>
      <c r="H142" s="2" t="s">
        <v>831</v>
      </c>
      <c r="I142" s="2" t="s">
        <v>832</v>
      </c>
      <c r="J142" s="2" t="s">
        <v>839</v>
      </c>
      <c r="K142" s="2" t="s">
        <v>297</v>
      </c>
      <c r="L142" s="3">
        <v>24.29</v>
      </c>
      <c r="M142" s="3">
        <v>25.5</v>
      </c>
      <c r="N142" s="3">
        <v>54.99</v>
      </c>
      <c r="O142" s="2" t="s">
        <v>308</v>
      </c>
      <c r="P142" s="2" t="s">
        <v>162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114</v>
      </c>
      <c r="V142" s="2" t="s">
        <v>146</v>
      </c>
      <c r="W142" s="2" t="s">
        <v>433</v>
      </c>
      <c r="X142" s="2" t="s">
        <v>98</v>
      </c>
      <c r="Y142" s="2" t="s">
        <v>840</v>
      </c>
      <c r="Z142" s="4">
        <v>48</v>
      </c>
      <c r="AA142" s="4">
        <f>=ROUNDDOWN(16,0)</f>
      </c>
      <c r="AB142" s="5">
        <v>3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98</v>
      </c>
      <c r="AW142" s="8" t="s">
        <v>98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>
        <v>115</v>
      </c>
      <c r="BK142" s="8">
        <v>3039.07</v>
      </c>
      <c r="BL142" s="2" t="s">
        <v>837</v>
      </c>
      <c r="BM142" s="7"/>
      <c r="BN142" s="7"/>
      <c r="BO142" s="4"/>
      <c r="BP142" s="8"/>
      <c r="BQ142" s="4"/>
      <c r="BR142" s="8"/>
      <c r="BS142" s="7"/>
      <c r="BT142" s="7"/>
      <c r="BU142" s="2" t="s">
        <v>139</v>
      </c>
      <c r="BV142" s="2" t="s">
        <v>95</v>
      </c>
      <c r="BW142" s="2" t="s">
        <v>98</v>
      </c>
      <c r="BX142" s="2" t="s">
        <v>98</v>
      </c>
      <c r="BY142" s="2" t="s">
        <v>107</v>
      </c>
      <c r="BZ142" s="2" t="s">
        <v>98</v>
      </c>
    </row>
    <row r="143">
      <c r="A143" s="2" t="s">
        <v>841</v>
      </c>
      <c r="B143" s="2" t="s">
        <v>811</v>
      </c>
      <c r="C143" s="2" t="s">
        <v>88</v>
      </c>
      <c r="D143" s="2" t="s">
        <v>812</v>
      </c>
      <c r="E143" s="2" t="s">
        <v>813</v>
      </c>
      <c r="F143" s="2" t="s">
        <v>829</v>
      </c>
      <c r="G143" s="2" t="s">
        <v>830</v>
      </c>
      <c r="H143" s="2" t="s">
        <v>831</v>
      </c>
      <c r="I143" s="2" t="s">
        <v>832</v>
      </c>
      <c r="J143" s="2" t="s">
        <v>836</v>
      </c>
      <c r="K143" s="2" t="s">
        <v>297</v>
      </c>
      <c r="L143" s="3">
        <v>28.78</v>
      </c>
      <c r="M143" s="3">
        <v>30.22</v>
      </c>
      <c r="N143" s="3">
        <v>59.99</v>
      </c>
      <c r="O143" s="2" t="s">
        <v>308</v>
      </c>
      <c r="P143" s="2" t="s">
        <v>162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114</v>
      </c>
      <c r="V143" s="2" t="s">
        <v>146</v>
      </c>
      <c r="W143" s="2" t="s">
        <v>433</v>
      </c>
      <c r="X143" s="2" t="s">
        <v>98</v>
      </c>
      <c r="Y143" s="2" t="s">
        <v>842</v>
      </c>
      <c r="Z143" s="4">
        <v>28</v>
      </c>
      <c r="AA143" s="4">
        <f>=ROUNDDOWN(12.7272727272727,0)</f>
      </c>
      <c r="AB143" s="5">
        <v>2.2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/>
      <c r="BJ143" s="4">
        <v>150</v>
      </c>
      <c r="BK143" s="8">
        <v>4803.08</v>
      </c>
      <c r="BL143" s="2" t="s">
        <v>843</v>
      </c>
      <c r="BM143" s="7"/>
      <c r="BN143" s="7"/>
      <c r="BO143" s="4"/>
      <c r="BP143" s="8"/>
      <c r="BQ143" s="4"/>
      <c r="BR143" s="8"/>
      <c r="BS143" s="7"/>
      <c r="BT143" s="7"/>
      <c r="BU143" s="2" t="s">
        <v>139</v>
      </c>
      <c r="BV143" s="2" t="s">
        <v>95</v>
      </c>
      <c r="BW143" s="2" t="s">
        <v>98</v>
      </c>
      <c r="BX143" s="2" t="s">
        <v>98</v>
      </c>
      <c r="BY143" s="2" t="s">
        <v>107</v>
      </c>
      <c r="BZ143" s="2" t="s">
        <v>98</v>
      </c>
    </row>
    <row r="144">
      <c r="A144" s="2" t="s">
        <v>844</v>
      </c>
      <c r="B144" s="2" t="s">
        <v>811</v>
      </c>
      <c r="C144" s="2" t="s">
        <v>88</v>
      </c>
      <c r="D144" s="2" t="s">
        <v>812</v>
      </c>
      <c r="E144" s="2" t="s">
        <v>813</v>
      </c>
      <c r="F144" s="2" t="s">
        <v>829</v>
      </c>
      <c r="G144" s="2" t="s">
        <v>830</v>
      </c>
      <c r="H144" s="2" t="s">
        <v>831</v>
      </c>
      <c r="I144" s="2" t="s">
        <v>832</v>
      </c>
      <c r="J144" s="2" t="s">
        <v>836</v>
      </c>
      <c r="K144" s="2" t="s">
        <v>461</v>
      </c>
      <c r="L144" s="3">
        <v>28.78</v>
      </c>
      <c r="M144" s="3">
        <v>30.22</v>
      </c>
      <c r="N144" s="3">
        <v>59.99</v>
      </c>
      <c r="O144" s="2" t="s">
        <v>308</v>
      </c>
      <c r="P144" s="2" t="s">
        <v>162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114</v>
      </c>
      <c r="V144" s="2" t="s">
        <v>146</v>
      </c>
      <c r="W144" s="2" t="s">
        <v>433</v>
      </c>
      <c r="X144" s="2" t="s">
        <v>98</v>
      </c>
      <c r="Y144" s="2" t="s">
        <v>842</v>
      </c>
      <c r="Z144" s="4">
        <v>123</v>
      </c>
      <c r="AA144" s="4">
        <f>=ROUNDDOWN(72.3529411764706,0)</f>
      </c>
      <c r="AB144" s="5">
        <v>1.7</v>
      </c>
      <c r="AC144" s="2" t="s">
        <v>98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154</v>
      </c>
      <c r="BK144" s="8">
        <v>4889.65</v>
      </c>
      <c r="BL144" s="2" t="s">
        <v>845</v>
      </c>
      <c r="BM144" s="7"/>
      <c r="BN144" s="7"/>
      <c r="BO144" s="4"/>
      <c r="BP144" s="8"/>
      <c r="BQ144" s="4"/>
      <c r="BR144" s="8"/>
      <c r="BS144" s="7"/>
      <c r="BT144" s="7"/>
      <c r="BU144" s="2" t="s">
        <v>139</v>
      </c>
      <c r="BV144" s="2" t="s">
        <v>95</v>
      </c>
      <c r="BW144" s="2" t="s">
        <v>98</v>
      </c>
      <c r="BX144" s="2" t="s">
        <v>98</v>
      </c>
      <c r="BY144" s="2" t="s">
        <v>107</v>
      </c>
      <c r="BZ144" s="2" t="s">
        <v>98</v>
      </c>
    </row>
    <row r="145">
      <c r="A145" s="16" t="s">
        <v>846</v>
      </c>
      <c r="B145" s="9" t="s">
        <v>98</v>
      </c>
      <c r="C145" s="9" t="s">
        <v>98</v>
      </c>
      <c r="D145" s="9" t="s">
        <v>98</v>
      </c>
      <c r="E145" s="9" t="s">
        <v>98</v>
      </c>
      <c r="F145" s="9" t="s">
        <v>98</v>
      </c>
      <c r="G145" s="9" t="s">
        <v>98</v>
      </c>
      <c r="H145" s="9" t="s">
        <v>98</v>
      </c>
      <c r="I145" s="9" t="s">
        <v>98</v>
      </c>
      <c r="J145" s="9" t="s">
        <v>98</v>
      </c>
      <c r="K145" s="9" t="s">
        <v>98</v>
      </c>
      <c r="L145" s="10"/>
      <c r="M145" s="10"/>
      <c r="N145" s="10"/>
      <c r="O145" s="9" t="s">
        <v>98</v>
      </c>
      <c r="P145" s="9" t="s">
        <v>98</v>
      </c>
      <c r="Q145" s="9" t="s">
        <v>98</v>
      </c>
      <c r="R145" s="9" t="s">
        <v>98</v>
      </c>
      <c r="S145" s="9" t="s">
        <v>98</v>
      </c>
      <c r="T145" s="9" t="s">
        <v>98</v>
      </c>
      <c r="U145" s="9" t="s">
        <v>98</v>
      </c>
      <c r="V145" s="9" t="s">
        <v>98</v>
      </c>
      <c r="W145" s="9" t="s">
        <v>98</v>
      </c>
      <c r="X145" s="9" t="s">
        <v>98</v>
      </c>
      <c r="Y145" s="9" t="s">
        <v>98</v>
      </c>
      <c r="Z145" s="11">
        <v>14881</v>
      </c>
      <c r="AA145" s="11">
        <f>=ROUNDDOWN({0},0)</f>
      </c>
      <c r="AB145" s="12">
        <v>754.4</v>
      </c>
      <c r="AC145" s="9" t="s">
        <v>98</v>
      </c>
      <c r="AD145" s="11"/>
      <c r="AE145" s="11">
        <v>12596</v>
      </c>
      <c r="AF145" s="13"/>
      <c r="AG145" s="13"/>
      <c r="AH145" s="14"/>
      <c r="AI145" s="11"/>
      <c r="AJ145" s="11">
        <f>=ROUNDDOWN({0},0)</f>
      </c>
      <c r="AK145" s="12">
        <v>0.5</v>
      </c>
      <c r="AL145" s="9" t="s">
        <v>98</v>
      </c>
      <c r="AM145" s="11"/>
      <c r="AN145" s="11">
        <v>141</v>
      </c>
      <c r="AO145" s="14"/>
      <c r="AP145" s="11"/>
      <c r="AQ145" s="15"/>
      <c r="AR145" s="11"/>
      <c r="AS145" s="15"/>
      <c r="AT145" s="14"/>
      <c r="AU145" s="14"/>
      <c r="AV145" s="11"/>
      <c r="AW145" s="15"/>
      <c r="AX145" s="11"/>
      <c r="AY145" s="15"/>
      <c r="AZ145" s="14"/>
      <c r="BA145" s="14"/>
      <c r="BB145" s="14"/>
      <c r="BC145" s="11"/>
      <c r="BD145" s="15"/>
      <c r="BE145" s="11"/>
      <c r="BF145" s="15"/>
      <c r="BG145" s="14"/>
      <c r="BH145" s="14"/>
      <c r="BI145" s="14"/>
      <c r="BJ145" s="11"/>
      <c r="BK145" s="15"/>
      <c r="BL145" s="9" t="s">
        <v>98</v>
      </c>
      <c r="BM145" s="14"/>
      <c r="BN145" s="14"/>
      <c r="BO145" s="11"/>
      <c r="BP145" s="15"/>
      <c r="BQ145" s="11"/>
      <c r="BR145" s="15"/>
      <c r="BS145" s="14"/>
      <c r="BT145" s="14"/>
      <c r="BU145" s="9" t="s">
        <v>98</v>
      </c>
      <c r="BV145" s="9" t="s">
        <v>98</v>
      </c>
      <c r="BW145" s="9" t="s">
        <v>98</v>
      </c>
      <c r="BX145" s="9" t="s">
        <v>98</v>
      </c>
      <c r="BY145" s="9" t="s">
        <v>98</v>
      </c>
      <c r="BZ14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1:BC12"/>
    <mergeCell ref="BD11:BD12"/>
    <mergeCell ref="BE11:BE12"/>
    <mergeCell ref="BF11:BF12"/>
    <mergeCell ref="BG11:BG12"/>
    <mergeCell ref="BH11:BH12"/>
    <mergeCell ref="BC23:BC24"/>
    <mergeCell ref="BD23:BD24"/>
    <mergeCell ref="BE23:BE24"/>
    <mergeCell ref="BF23:BF24"/>
    <mergeCell ref="BG23:BG24"/>
    <mergeCell ref="BH23:BH24"/>
    <mergeCell ref="BC38:BC39"/>
    <mergeCell ref="BD38:BD39"/>
    <mergeCell ref="BE38:BE39"/>
    <mergeCell ref="BF38:BF39"/>
    <mergeCell ref="BG38:BG39"/>
    <mergeCell ref="BH38:BH39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9:BC70"/>
    <mergeCell ref="BD69:BD70"/>
    <mergeCell ref="BE69:BE70"/>
    <mergeCell ref="BF69:BF70"/>
    <mergeCell ref="BG69:BG70"/>
    <mergeCell ref="BH69:BH70"/>
    <mergeCell ref="BC76:BC78"/>
    <mergeCell ref="BD76:BD78"/>
    <mergeCell ref="BE76:BE78"/>
    <mergeCell ref="BF76:BF78"/>
    <mergeCell ref="BG76:BG78"/>
    <mergeCell ref="BH76:BH78"/>
    <mergeCell ref="BC81:BC83"/>
    <mergeCell ref="BD81:BD83"/>
    <mergeCell ref="BE81:BE83"/>
    <mergeCell ref="BF81:BF83"/>
    <mergeCell ref="BG81:BG83"/>
    <mergeCell ref="BH81:BH83"/>
    <mergeCell ref="BC87:BC88"/>
    <mergeCell ref="BD87:BD88"/>
    <mergeCell ref="BE87:BE88"/>
    <mergeCell ref="BF87:BF88"/>
    <mergeCell ref="BG87:BG88"/>
    <mergeCell ref="BH87:BH88"/>
    <mergeCell ref="BC90:BC93"/>
    <mergeCell ref="BD90:BD93"/>
    <mergeCell ref="BE90:BE93"/>
    <mergeCell ref="BF90:BF93"/>
    <mergeCell ref="BG90:BG93"/>
    <mergeCell ref="BH90:BH93"/>
    <mergeCell ref="BC105:BC106"/>
    <mergeCell ref="BD105:BD106"/>
    <mergeCell ref="BE105:BE106"/>
    <mergeCell ref="BF105:BF106"/>
    <mergeCell ref="BG105:BG106"/>
    <mergeCell ref="BH105:BH106"/>
    <mergeCell ref="BC114:BC115"/>
    <mergeCell ref="BD114:BD115"/>
    <mergeCell ref="BE114:BE115"/>
    <mergeCell ref="BF114:BF115"/>
    <mergeCell ref="BG114:BG115"/>
    <mergeCell ref="BH114:BH115"/>
    <mergeCell ref="BC119:BC120"/>
    <mergeCell ref="BD119:BD120"/>
    <mergeCell ref="BE119:BE120"/>
    <mergeCell ref="BF119:BF120"/>
    <mergeCell ref="BG119:BG120"/>
    <mergeCell ref="BH119:BH120"/>
    <mergeCell ref="BC136:BC139"/>
    <mergeCell ref="BD136:BD139"/>
    <mergeCell ref="BE136:BE139"/>
    <mergeCell ref="BF136:BF139"/>
    <mergeCell ref="BG136:BG139"/>
    <mergeCell ref="BH136:BH139"/>
    <mergeCell ref="BC140:BC144"/>
    <mergeCell ref="BD140:BD144"/>
    <mergeCell ref="BE140:BE144"/>
    <mergeCell ref="BF140:BF144"/>
    <mergeCell ref="BG140:BG144"/>
    <mergeCell ref="BH140:BH144"/>
    <mergeCell ref="AV105:AV106"/>
    <mergeCell ref="AW105:AW106"/>
    <mergeCell ref="AX105:AX106"/>
    <mergeCell ref="AY105:AY106"/>
    <mergeCell ref="AZ105:AZ106"/>
    <mergeCell ref="BA105:BA106"/>
    <mergeCell ref="AV114:AV115"/>
    <mergeCell ref="AW114:AW115"/>
    <mergeCell ref="AX114:AX115"/>
    <mergeCell ref="AY114:AY115"/>
    <mergeCell ref="AZ114:AZ115"/>
    <mergeCell ref="BA114:BA115"/>
    <mergeCell ref="AV136:AV137"/>
    <mergeCell ref="AW136:AW137"/>
    <mergeCell ref="AX136:AX137"/>
    <mergeCell ref="AY136:AY137"/>
    <mergeCell ref="AZ136:AZ137"/>
    <mergeCell ref="BA136:BA137"/>
    <mergeCell ref="AV140:AV141"/>
    <mergeCell ref="AW140:AW141"/>
    <mergeCell ref="AX140:AX141"/>
    <mergeCell ref="AY140:AY141"/>
    <mergeCell ref="AZ140:AZ141"/>
    <mergeCell ref="BA140:BA141"/>
    <mergeCell ref="AV142:AV143"/>
    <mergeCell ref="AW142:AW143"/>
    <mergeCell ref="AX142:AX143"/>
    <mergeCell ref="AY142:AY143"/>
    <mergeCell ref="AZ142:AZ143"/>
    <mergeCell ref="BA142:BA143"/>
    <mergeCell ref="BB114:BB1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847</v>
      </c>
      <c r="D2" s="0" t="s">
        <v>848</v>
      </c>
      <c r="E2" s="0" t="s">
        <v>849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850</v>
      </c>
      <c r="J4" s="1" t="s">
        <v>851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852</v>
      </c>
      <c r="P4" s="1" t="s">
        <v>853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854</v>
      </c>
      <c r="F5" s="1" t="s">
        <v>855</v>
      </c>
      <c r="G5" s="1" t="s">
        <v>854</v>
      </c>
      <c r="H5" s="1" t="s">
        <v>855</v>
      </c>
      <c r="I5" s="1" t="s">
        <v>850</v>
      </c>
      <c r="J5" s="1" t="s">
        <v>851</v>
      </c>
      <c r="K5" s="1" t="s">
        <v>856</v>
      </c>
      <c r="L5" s="1" t="s">
        <v>857</v>
      </c>
      <c r="M5" s="1" t="s">
        <v>856</v>
      </c>
      <c r="N5" s="1" t="s">
        <v>857</v>
      </c>
      <c r="O5" s="1" t="s">
        <v>852</v>
      </c>
      <c r="P5" s="1" t="s">
        <v>853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 t="s">
        <v>98</v>
      </c>
      <c r="F6" s="8" t="s">
        <v>98</v>
      </c>
      <c r="G6" s="4" t="s">
        <v>98</v>
      </c>
      <c r="H6" s="8" t="s">
        <v>98</v>
      </c>
      <c r="I6" s="7" t="s">
        <v>98</v>
      </c>
      <c r="J6" s="7" t="s">
        <v>98</v>
      </c>
      <c r="K6" s="4"/>
      <c r="L6" s="8"/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121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141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158</v>
      </c>
      <c r="D9" s="2" t="s">
        <v>121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206</v>
      </c>
      <c r="D10" s="2" t="s">
        <v>207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206</v>
      </c>
      <c r="D11" s="2" t="s">
        <v>238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246</v>
      </c>
      <c r="D12" s="2" t="s">
        <v>121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246</v>
      </c>
      <c r="D13" s="2" t="s">
        <v>141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/>
      <c r="N13" s="8"/>
      <c r="O13" s="7"/>
      <c r="P13" s="7"/>
    </row>
    <row r="14">
      <c r="A14" s="2" t="s">
        <v>277</v>
      </c>
      <c r="B14" s="2" t="s">
        <v>88</v>
      </c>
      <c r="C14" s="2" t="s">
        <v>278</v>
      </c>
      <c r="D14" s="2" t="s">
        <v>279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/>
      <c r="N14" s="8"/>
      <c r="O14" s="7"/>
      <c r="P14" s="7"/>
    </row>
    <row r="15">
      <c r="A15" s="2" t="s">
        <v>277</v>
      </c>
      <c r="B15" s="2" t="s">
        <v>88</v>
      </c>
      <c r="C15" s="2" t="s">
        <v>278</v>
      </c>
      <c r="D15" s="2" t="s">
        <v>306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/>
      <c r="L15" s="8"/>
      <c r="M15" s="4"/>
      <c r="N15" s="8"/>
      <c r="O15" s="7"/>
      <c r="P15" s="7"/>
    </row>
    <row r="16">
      <c r="A16" s="2" t="s">
        <v>277</v>
      </c>
      <c r="B16" s="2" t="s">
        <v>88</v>
      </c>
      <c r="C16" s="2" t="s">
        <v>328</v>
      </c>
      <c r="D16" s="2" t="s">
        <v>329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/>
      <c r="L16" s="8"/>
      <c r="M16" s="4"/>
      <c r="N16" s="8"/>
      <c r="O16" s="7"/>
      <c r="P16" s="7"/>
    </row>
    <row r="17">
      <c r="A17" s="2" t="s">
        <v>277</v>
      </c>
      <c r="B17" s="2" t="s">
        <v>88</v>
      </c>
      <c r="C17" s="2" t="s">
        <v>328</v>
      </c>
      <c r="D17" s="2" t="s">
        <v>350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277</v>
      </c>
      <c r="B18" s="2" t="s">
        <v>88</v>
      </c>
      <c r="C18" s="2" t="s">
        <v>328</v>
      </c>
      <c r="D18" s="2" t="s">
        <v>367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277</v>
      </c>
      <c r="B19" s="2" t="s">
        <v>88</v>
      </c>
      <c r="C19" s="2" t="s">
        <v>328</v>
      </c>
      <c r="D19" s="2" t="s">
        <v>423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/>
      <c r="L19" s="8"/>
      <c r="M19" s="4"/>
      <c r="N19" s="8"/>
      <c r="O19" s="7"/>
      <c r="P19" s="7"/>
    </row>
    <row r="20">
      <c r="A20" s="2" t="s">
        <v>277</v>
      </c>
      <c r="B20" s="2" t="s">
        <v>88</v>
      </c>
      <c r="C20" s="2" t="s">
        <v>428</v>
      </c>
      <c r="D20" s="2" t="s">
        <v>429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277</v>
      </c>
      <c r="B21" s="2" t="s">
        <v>88</v>
      </c>
      <c r="C21" s="2" t="s">
        <v>428</v>
      </c>
      <c r="D21" s="2" t="s">
        <v>436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277</v>
      </c>
      <c r="B22" s="2" t="s">
        <v>88</v>
      </c>
      <c r="C22" s="2" t="s">
        <v>428</v>
      </c>
      <c r="D22" s="2" t="s">
        <v>443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/>
      <c r="L22" s="8"/>
      <c r="M22" s="4"/>
      <c r="N22" s="8"/>
      <c r="O22" s="7"/>
      <c r="P22" s="7"/>
    </row>
    <row r="23">
      <c r="A23" s="2" t="s">
        <v>277</v>
      </c>
      <c r="B23" s="2" t="s">
        <v>88</v>
      </c>
      <c r="C23" s="2" t="s">
        <v>448</v>
      </c>
      <c r="D23" s="2" t="s">
        <v>449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277</v>
      </c>
      <c r="B24" s="2" t="s">
        <v>88</v>
      </c>
      <c r="C24" s="2" t="s">
        <v>457</v>
      </c>
      <c r="D24" s="2" t="s">
        <v>458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277</v>
      </c>
      <c r="B25" s="2" t="s">
        <v>88</v>
      </c>
      <c r="C25" s="2" t="s">
        <v>494</v>
      </c>
      <c r="D25" s="2" t="s">
        <v>495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277</v>
      </c>
      <c r="B26" s="2" t="s">
        <v>88</v>
      </c>
      <c r="C26" s="2" t="s">
        <v>503</v>
      </c>
      <c r="D26" s="2" t="s">
        <v>504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277</v>
      </c>
      <c r="B27" s="2" t="s">
        <v>88</v>
      </c>
      <c r="C27" s="2" t="s">
        <v>514</v>
      </c>
      <c r="D27" s="2" t="s">
        <v>515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277</v>
      </c>
      <c r="B28" s="2" t="s">
        <v>88</v>
      </c>
      <c r="C28" s="2" t="s">
        <v>554</v>
      </c>
      <c r="D28" s="2" t="s">
        <v>555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277</v>
      </c>
      <c r="B29" s="2" t="s">
        <v>88</v>
      </c>
      <c r="C29" s="2" t="s">
        <v>564</v>
      </c>
      <c r="D29" s="2" t="s">
        <v>565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277</v>
      </c>
      <c r="B30" s="2" t="s">
        <v>88</v>
      </c>
      <c r="C30" s="2" t="s">
        <v>568</v>
      </c>
      <c r="D30" s="2" t="s">
        <v>569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277</v>
      </c>
      <c r="B31" s="2" t="s">
        <v>88</v>
      </c>
      <c r="C31" s="2" t="s">
        <v>606</v>
      </c>
      <c r="D31" s="2" t="s">
        <v>607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277</v>
      </c>
      <c r="B32" s="2" t="s">
        <v>88</v>
      </c>
      <c r="C32" s="2" t="s">
        <v>611</v>
      </c>
      <c r="D32" s="2" t="s">
        <v>612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277</v>
      </c>
      <c r="B33" s="2" t="s">
        <v>88</v>
      </c>
      <c r="C33" s="2" t="s">
        <v>611</v>
      </c>
      <c r="D33" s="2" t="s">
        <v>636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277</v>
      </c>
      <c r="B34" s="2" t="s">
        <v>88</v>
      </c>
      <c r="C34" s="2" t="s">
        <v>611</v>
      </c>
      <c r="D34" s="2" t="s">
        <v>652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277</v>
      </c>
      <c r="B35" s="2" t="s">
        <v>88</v>
      </c>
      <c r="C35" s="2" t="s">
        <v>611</v>
      </c>
      <c r="D35" s="2" t="s">
        <v>674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277</v>
      </c>
      <c r="B36" s="2" t="s">
        <v>88</v>
      </c>
      <c r="C36" s="2" t="s">
        <v>688</v>
      </c>
      <c r="D36" s="2" t="s">
        <v>689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714</v>
      </c>
      <c r="B37" s="2" t="s">
        <v>88</v>
      </c>
      <c r="C37" s="2" t="s">
        <v>715</v>
      </c>
      <c r="D37" s="2" t="s">
        <v>716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714</v>
      </c>
      <c r="B38" s="2" t="s">
        <v>88</v>
      </c>
      <c r="C38" s="2" t="s">
        <v>734</v>
      </c>
      <c r="D38" s="2" t="s">
        <v>735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714</v>
      </c>
      <c r="B39" s="2" t="s">
        <v>88</v>
      </c>
      <c r="C39" s="2" t="s">
        <v>763</v>
      </c>
      <c r="D39" s="2" t="s">
        <v>764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811</v>
      </c>
      <c r="B40" s="2" t="s">
        <v>88</v>
      </c>
      <c r="C40" s="2" t="s">
        <v>812</v>
      </c>
      <c r="D40" s="2" t="s">
        <v>813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6:E19"/>
    <mergeCell ref="F16:F19"/>
    <mergeCell ref="G16:G19"/>
    <mergeCell ref="H16:H19"/>
    <mergeCell ref="I16:I19"/>
    <mergeCell ref="J16:J19"/>
    <mergeCell ref="E20:E22"/>
    <mergeCell ref="F20:F22"/>
    <mergeCell ref="G20:G22"/>
    <mergeCell ref="H20:H22"/>
    <mergeCell ref="I20:I22"/>
    <mergeCell ref="J20:J22"/>
    <mergeCell ref="E32:E35"/>
    <mergeCell ref="F32:F35"/>
    <mergeCell ref="G32:G35"/>
    <mergeCell ref="H32:H35"/>
    <mergeCell ref="I32:I35"/>
    <mergeCell ref="J32:J3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847</v>
      </c>
      <c r="D2" s="0" t="s">
        <v>848</v>
      </c>
      <c r="E2" s="0" t="s">
        <v>849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850</v>
      </c>
      <c r="I4" s="1" t="s">
        <v>851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852</v>
      </c>
      <c r="O4" s="1" t="s">
        <v>853</v>
      </c>
    </row>
    <row r="5">
      <c r="A5" s="1" t="s">
        <v>52</v>
      </c>
      <c r="B5" s="1" t="s">
        <v>54</v>
      </c>
      <c r="C5" s="1" t="s">
        <v>55</v>
      </c>
      <c r="D5" s="1" t="s">
        <v>854</v>
      </c>
      <c r="E5" s="1" t="s">
        <v>855</v>
      </c>
      <c r="F5" s="1" t="s">
        <v>854</v>
      </c>
      <c r="G5" s="1" t="s">
        <v>855</v>
      </c>
      <c r="H5" s="1" t="s">
        <v>850</v>
      </c>
      <c r="I5" s="1" t="s">
        <v>851</v>
      </c>
      <c r="J5" s="1" t="s">
        <v>856</v>
      </c>
      <c r="K5" s="1" t="s">
        <v>857</v>
      </c>
      <c r="L5" s="1" t="s">
        <v>856</v>
      </c>
      <c r="M5" s="1" t="s">
        <v>857</v>
      </c>
      <c r="N5" s="1" t="s">
        <v>852</v>
      </c>
      <c r="O5" s="1" t="s">
        <v>853</v>
      </c>
    </row>
    <row r="6">
      <c r="A6" s="2" t="s">
        <v>87</v>
      </c>
      <c r="B6" s="2" t="s">
        <v>89</v>
      </c>
      <c r="C6" s="2" t="s">
        <v>90</v>
      </c>
      <c r="D6" s="4" t="s">
        <v>98</v>
      </c>
      <c r="E6" s="8" t="s">
        <v>98</v>
      </c>
      <c r="F6" s="4" t="s">
        <v>98</v>
      </c>
      <c r="G6" s="8" t="s">
        <v>98</v>
      </c>
      <c r="H6" s="7" t="s">
        <v>98</v>
      </c>
      <c r="I6" s="7" t="s">
        <v>98</v>
      </c>
      <c r="J6" s="4"/>
      <c r="K6" s="8"/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121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141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158</v>
      </c>
      <c r="C9" s="2" t="s">
        <v>121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87</v>
      </c>
      <c r="B10" s="2" t="s">
        <v>206</v>
      </c>
      <c r="C10" s="2" t="s">
        <v>207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206</v>
      </c>
      <c r="C11" s="2" t="s">
        <v>238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246</v>
      </c>
      <c r="C12" s="2" t="s">
        <v>121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246</v>
      </c>
      <c r="C13" s="2" t="s">
        <v>141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277</v>
      </c>
      <c r="B14" s="2" t="s">
        <v>278</v>
      </c>
      <c r="C14" s="2" t="s">
        <v>279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277</v>
      </c>
      <c r="B15" s="2" t="s">
        <v>278</v>
      </c>
      <c r="C15" s="2" t="s">
        <v>306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/>
      <c r="K15" s="8"/>
      <c r="L15" s="4"/>
      <c r="M15" s="8"/>
      <c r="N15" s="7"/>
      <c r="O15" s="7"/>
    </row>
    <row r="16">
      <c r="A16" s="2" t="s">
        <v>277</v>
      </c>
      <c r="B16" s="2" t="s">
        <v>328</v>
      </c>
      <c r="C16" s="2" t="s">
        <v>329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/>
      <c r="M16" s="8"/>
      <c r="N16" s="7"/>
      <c r="O16" s="7"/>
    </row>
    <row r="17">
      <c r="A17" s="2" t="s">
        <v>277</v>
      </c>
      <c r="B17" s="2" t="s">
        <v>328</v>
      </c>
      <c r="C17" s="2" t="s">
        <v>350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/>
      <c r="M17" s="8"/>
      <c r="N17" s="7"/>
      <c r="O17" s="7"/>
    </row>
    <row r="18">
      <c r="A18" s="2" t="s">
        <v>277</v>
      </c>
      <c r="B18" s="2" t="s">
        <v>328</v>
      </c>
      <c r="C18" s="2" t="s">
        <v>367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/>
      <c r="K18" s="8"/>
      <c r="L18" s="4"/>
      <c r="M18" s="8"/>
      <c r="N18" s="7"/>
      <c r="O18" s="7"/>
    </row>
    <row r="19">
      <c r="A19" s="2" t="s">
        <v>277</v>
      </c>
      <c r="B19" s="2" t="s">
        <v>328</v>
      </c>
      <c r="C19" s="2" t="s">
        <v>423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/>
      <c r="K19" s="8"/>
      <c r="L19" s="4"/>
      <c r="M19" s="8"/>
      <c r="N19" s="7"/>
      <c r="O19" s="7"/>
    </row>
    <row r="20">
      <c r="A20" s="2" t="s">
        <v>277</v>
      </c>
      <c r="B20" s="2" t="s">
        <v>428</v>
      </c>
      <c r="C20" s="2" t="s">
        <v>429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/>
      <c r="M20" s="8"/>
      <c r="N20" s="7"/>
      <c r="O20" s="7"/>
    </row>
    <row r="21">
      <c r="A21" s="2" t="s">
        <v>277</v>
      </c>
      <c r="B21" s="2" t="s">
        <v>428</v>
      </c>
      <c r="C21" s="2" t="s">
        <v>436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/>
      <c r="K21" s="8"/>
      <c r="L21" s="4"/>
      <c r="M21" s="8"/>
      <c r="N21" s="7"/>
      <c r="O21" s="7"/>
    </row>
    <row r="22">
      <c r="A22" s="2" t="s">
        <v>277</v>
      </c>
      <c r="B22" s="2" t="s">
        <v>428</v>
      </c>
      <c r="C22" s="2" t="s">
        <v>443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/>
      <c r="M22" s="8"/>
      <c r="N22" s="7"/>
      <c r="O22" s="7"/>
    </row>
    <row r="23">
      <c r="A23" s="2" t="s">
        <v>277</v>
      </c>
      <c r="B23" s="2" t="s">
        <v>448</v>
      </c>
      <c r="C23" s="2" t="s">
        <v>449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  <row r="24">
      <c r="A24" s="2" t="s">
        <v>277</v>
      </c>
      <c r="B24" s="2" t="s">
        <v>457</v>
      </c>
      <c r="C24" s="2" t="s">
        <v>458</v>
      </c>
      <c r="D24" s="4"/>
      <c r="E24" s="8"/>
      <c r="F24" s="4"/>
      <c r="G24" s="8"/>
      <c r="H24" s="7"/>
      <c r="I24" s="7"/>
      <c r="J24" s="4"/>
      <c r="K24" s="8"/>
      <c r="L24" s="4"/>
      <c r="M24" s="8"/>
      <c r="N24" s="7"/>
      <c r="O24" s="7"/>
    </row>
    <row r="25">
      <c r="A25" s="2" t="s">
        <v>277</v>
      </c>
      <c r="B25" s="2" t="s">
        <v>494</v>
      </c>
      <c r="C25" s="2" t="s">
        <v>495</v>
      </c>
      <c r="D25" s="4"/>
      <c r="E25" s="8"/>
      <c r="F25" s="4"/>
      <c r="G25" s="8"/>
      <c r="H25" s="7"/>
      <c r="I25" s="7"/>
      <c r="J25" s="4"/>
      <c r="K25" s="8"/>
      <c r="L25" s="4"/>
      <c r="M25" s="8"/>
      <c r="N25" s="7"/>
      <c r="O25" s="7"/>
    </row>
    <row r="26">
      <c r="A26" s="2" t="s">
        <v>277</v>
      </c>
      <c r="B26" s="2" t="s">
        <v>503</v>
      </c>
      <c r="C26" s="2" t="s">
        <v>504</v>
      </c>
      <c r="D26" s="4"/>
      <c r="E26" s="8"/>
      <c r="F26" s="4"/>
      <c r="G26" s="8"/>
      <c r="H26" s="7"/>
      <c r="I26" s="7"/>
      <c r="J26" s="4"/>
      <c r="K26" s="8"/>
      <c r="L26" s="4"/>
      <c r="M26" s="8"/>
      <c r="N26" s="7"/>
      <c r="O26" s="7"/>
    </row>
    <row r="27">
      <c r="A27" s="2" t="s">
        <v>277</v>
      </c>
      <c r="B27" s="2" t="s">
        <v>514</v>
      </c>
      <c r="C27" s="2" t="s">
        <v>515</v>
      </c>
      <c r="D27" s="4"/>
      <c r="E27" s="8"/>
      <c r="F27" s="4"/>
      <c r="G27" s="8"/>
      <c r="H27" s="7"/>
      <c r="I27" s="7"/>
      <c r="J27" s="4"/>
      <c r="K27" s="8"/>
      <c r="L27" s="4"/>
      <c r="M27" s="8"/>
      <c r="N27" s="7"/>
      <c r="O27" s="7"/>
    </row>
    <row r="28">
      <c r="A28" s="2" t="s">
        <v>277</v>
      </c>
      <c r="B28" s="2" t="s">
        <v>554</v>
      </c>
      <c r="C28" s="2" t="s">
        <v>555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  <row r="29">
      <c r="A29" s="2" t="s">
        <v>277</v>
      </c>
      <c r="B29" s="2" t="s">
        <v>564</v>
      </c>
      <c r="C29" s="2" t="s">
        <v>565</v>
      </c>
      <c r="D29" s="4"/>
      <c r="E29" s="8"/>
      <c r="F29" s="4"/>
      <c r="G29" s="8"/>
      <c r="H29" s="7"/>
      <c r="I29" s="7"/>
      <c r="J29" s="4"/>
      <c r="K29" s="8"/>
      <c r="L29" s="4"/>
      <c r="M29" s="8"/>
      <c r="N29" s="7"/>
      <c r="O29" s="7"/>
    </row>
    <row r="30">
      <c r="A30" s="2" t="s">
        <v>277</v>
      </c>
      <c r="B30" s="2" t="s">
        <v>568</v>
      </c>
      <c r="C30" s="2" t="s">
        <v>569</v>
      </c>
      <c r="D30" s="4"/>
      <c r="E30" s="8"/>
      <c r="F30" s="4"/>
      <c r="G30" s="8"/>
      <c r="H30" s="7"/>
      <c r="I30" s="7"/>
      <c r="J30" s="4"/>
      <c r="K30" s="8"/>
      <c r="L30" s="4"/>
      <c r="M30" s="8"/>
      <c r="N30" s="7"/>
      <c r="O30" s="7"/>
    </row>
    <row r="31">
      <c r="A31" s="2" t="s">
        <v>277</v>
      </c>
      <c r="B31" s="2" t="s">
        <v>606</v>
      </c>
      <c r="C31" s="2" t="s">
        <v>607</v>
      </c>
      <c r="D31" s="4"/>
      <c r="E31" s="8"/>
      <c r="F31" s="4"/>
      <c r="G31" s="8"/>
      <c r="H31" s="7"/>
      <c r="I31" s="7"/>
      <c r="J31" s="4"/>
      <c r="K31" s="8"/>
      <c r="L31" s="4"/>
      <c r="M31" s="8"/>
      <c r="N31" s="7"/>
      <c r="O31" s="7"/>
    </row>
    <row r="32">
      <c r="A32" s="2" t="s">
        <v>277</v>
      </c>
      <c r="B32" s="2" t="s">
        <v>611</v>
      </c>
      <c r="C32" s="2" t="s">
        <v>612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/>
      <c r="K32" s="8"/>
      <c r="L32" s="4"/>
      <c r="M32" s="8"/>
      <c r="N32" s="7"/>
      <c r="O32" s="7"/>
    </row>
    <row r="33">
      <c r="A33" s="2" t="s">
        <v>277</v>
      </c>
      <c r="B33" s="2" t="s">
        <v>611</v>
      </c>
      <c r="C33" s="2" t="s">
        <v>636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/>
      <c r="K33" s="8"/>
      <c r="L33" s="4"/>
      <c r="M33" s="8"/>
      <c r="N33" s="7"/>
      <c r="O33" s="7"/>
    </row>
    <row r="34">
      <c r="A34" s="2" t="s">
        <v>277</v>
      </c>
      <c r="B34" s="2" t="s">
        <v>611</v>
      </c>
      <c r="C34" s="2" t="s">
        <v>652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/>
      <c r="K34" s="8"/>
      <c r="L34" s="4"/>
      <c r="M34" s="8"/>
      <c r="N34" s="7"/>
      <c r="O34" s="7"/>
    </row>
    <row r="35">
      <c r="A35" s="2" t="s">
        <v>277</v>
      </c>
      <c r="B35" s="2" t="s">
        <v>611</v>
      </c>
      <c r="C35" s="2" t="s">
        <v>674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/>
      <c r="K35" s="8"/>
      <c r="L35" s="4"/>
      <c r="M35" s="8"/>
      <c r="N35" s="7"/>
      <c r="O35" s="7"/>
    </row>
    <row r="36">
      <c r="A36" s="2" t="s">
        <v>277</v>
      </c>
      <c r="B36" s="2" t="s">
        <v>688</v>
      </c>
      <c r="C36" s="2" t="s">
        <v>689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714</v>
      </c>
      <c r="B37" s="2" t="s">
        <v>715</v>
      </c>
      <c r="C37" s="2" t="s">
        <v>716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714</v>
      </c>
      <c r="B38" s="2" t="s">
        <v>734</v>
      </c>
      <c r="C38" s="2" t="s">
        <v>735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714</v>
      </c>
      <c r="B39" s="2" t="s">
        <v>763</v>
      </c>
      <c r="C39" s="2" t="s">
        <v>764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811</v>
      </c>
      <c r="B40" s="2" t="s">
        <v>812</v>
      </c>
      <c r="C40" s="2" t="s">
        <v>813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9"/>
    <mergeCell ref="E16:E19"/>
    <mergeCell ref="F16:F19"/>
    <mergeCell ref="G16:G19"/>
    <mergeCell ref="H16:H19"/>
    <mergeCell ref="I16:I19"/>
    <mergeCell ref="D20:D22"/>
    <mergeCell ref="E20:E22"/>
    <mergeCell ref="F20:F22"/>
    <mergeCell ref="G20:G22"/>
    <mergeCell ref="H20:H22"/>
    <mergeCell ref="I20:I22"/>
    <mergeCell ref="D32:D35"/>
    <mergeCell ref="E32:E35"/>
    <mergeCell ref="F32:F35"/>
    <mergeCell ref="G32:G35"/>
    <mergeCell ref="H32:H35"/>
    <mergeCell ref="I32:I35"/>
  </mergeCells>
  <headerFooter/>
</worksheet>
</file>