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<sst xmlns="http://schemas.openxmlformats.org/spreadsheetml/2006/main" count="950" uniqueCount="950">
  <si>
    <t>Date Type:</t>
  </si>
  <si>
    <t>Shipped Date</t>
  </si>
  <si>
    <t>Start Date:</t>
  </si>
  <si>
    <t>01/23/2024</t>
  </si>
  <si>
    <t>End Date:</t>
  </si>
  <si>
    <t>01/28/2024</t>
  </si>
  <si>
    <t>Report Run Date:</t>
  </si>
  <si>
    <t>05/03/2024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</si>
  <si>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</si>
  <si>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</si>
  <si>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</si>
  <si>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</si>
  <si>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</si>
  <si>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</si>
  <si>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</si>
  <si>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</si>
  <si>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</si>
  <si>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</si>
  <si>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</si>
  <si>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</si>
  <si>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</si>
  <si>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</si>
  <si>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</si>
  <si>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</si>
  <si>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</si>
  <si>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</si>
  <si>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</si>
  <si>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</si>
  <si>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</si>
  <si>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</si>
  <si>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</si>
  <si>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</si>
  <si>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</si>
  <si>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</si>
  <si>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</si>
  <si>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</si>
  <si>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</si>
  <si>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</si>
  <si>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</si>
  <si>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</si>
  <si>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</si>
  <si>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</si>
  <si>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</si>
  <si>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</si>
  <si>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</si>
  <si>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</si>
  <si>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</si>
  <si>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</si>
  <si>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</si>
  <si>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</si>
  <si>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</si>
  <si>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</si>
  <si>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</si>
  <si>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</si>
  <si>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</si>
  <si>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</si>
  <si>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</si>
  <si>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</si>
  <si>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</si>
  <si>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</si>
  <si>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</si>
  <si>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</si>
  <si>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</si>
  <si>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</si>
  <si>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</si>
  <si>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</si>
  <si>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</si>
  <si>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</si>
  <si>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</si>
  <si>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</si>
  <si>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</si>
  <si>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</si>
  <si>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</si>
  <si>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</si>
  <si>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</si>
  <si>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</si>
  <si>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</si>
  <si>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</si>
  <si>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</si>
  <si>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</si>
  <si>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</si>
  <si>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</si>
  <si>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</si>
  <si>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</si>
  <si>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</si>
  <si>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</si>
  <si>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MP100-0891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</si>
  <si>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</si>
  <si>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</si>
  <si>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</si>
  <si>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</si>
  <si>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</si>
  <si>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</si>
  <si>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</si>
  <si>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</si>
  <si>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</si>
  <si>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Dusty Blue</t>
  </si>
  <si>
    <t>Active</t>
  </si>
  <si>
    <t>B</t>
  </si>
  <si>
    <t>NO</t>
  </si>
  <si>
    <t/>
  </si>
  <si>
    <t>PP000233</t>
  </si>
  <si>
    <t>1</t>
  </si>
  <si>
    <t>Solid</t>
  </si>
  <si>
    <t>Transitional</t>
  </si>
  <si>
    <t>7/6/2019</t>
  </si>
  <si>
    <t>5/14/2024</t>
  </si>
  <si>
    <t>5/13/2024</t>
  </si>
  <si>
    <t>ASHFURNDS,CASTLEGATE,CSNSTORES,LAMPDS,OLLIIX</t>
  </si>
  <si>
    <t>Setup</t>
  </si>
  <si>
    <t>9/16/2021</t>
  </si>
  <si>
    <t>10/10/2021</t>
  </si>
  <si>
    <t>No</t>
  </si>
  <si>
    <t>FPF18-0512</t>
  </si>
  <si>
    <t>Teal</t>
  </si>
  <si>
    <t>PF000756;PP000233</t>
  </si>
  <si>
    <t>4/2/2017</t>
  </si>
  <si>
    <t>7/15/2024</t>
  </si>
  <si>
    <t>11/1/2021</t>
  </si>
  <si>
    <t>MP100-1054</t>
  </si>
  <si>
    <t>Spice</t>
  </si>
  <si>
    <t>Glam/Luxury</t>
  </si>
  <si>
    <t>10/29/2020</t>
  </si>
  <si>
    <t>6/19/2024</t>
  </si>
  <si>
    <t>FPF18-0514</t>
  </si>
  <si>
    <t>Beige</t>
  </si>
  <si>
    <t>PF000758;PP000233</t>
  </si>
  <si>
    <t>4/7/2017</t>
  </si>
  <si>
    <t>7/1/2024</t>
  </si>
  <si>
    <t>CSNSTORES,ROOMECOM,TGTDVS</t>
  </si>
  <si>
    <t>10/17/2021</t>
  </si>
  <si>
    <t>FPF18-0513</t>
  </si>
  <si>
    <t>Grey</t>
  </si>
  <si>
    <t>B-</t>
  </si>
  <si>
    <t>PF000757;PP000233</t>
  </si>
  <si>
    <t>10/7/2021</t>
  </si>
  <si>
    <t>MP100-1121</t>
  </si>
  <si>
    <t>Navy</t>
  </si>
  <si>
    <t>2/2/2022</t>
  </si>
  <si>
    <t>CSNSTORES,KIRKLANDDS,OVERSTOCK01</t>
  </si>
  <si>
    <t>2/8/2022</t>
  </si>
  <si>
    <t>2/14/2022</t>
  </si>
  <si>
    <t>MP100-0991</t>
  </si>
  <si>
    <t>Brooke</t>
  </si>
  <si>
    <t>Miri</t>
  </si>
  <si>
    <t>Annie</t>
  </si>
  <si>
    <t>Tight Back Club Chair</t>
  </si>
  <si>
    <t>Natural</t>
  </si>
  <si>
    <t>Geometric</t>
  </si>
  <si>
    <t>7/9/2020</t>
  </si>
  <si>
    <t>7/10/2024</t>
  </si>
  <si>
    <t>ASHFURNDS,JCPENNEY01,OVERSTOCK01</t>
  </si>
  <si>
    <t>FPF18-0108</t>
  </si>
  <si>
    <t>PF000602;PP000105</t>
  </si>
  <si>
    <t>Print</t>
  </si>
  <si>
    <t>Modern/Contemporary</t>
  </si>
  <si>
    <t>11/18/2021</t>
  </si>
  <si>
    <t>FPF18-0486</t>
  </si>
  <si>
    <t>PF000738;PP000105</t>
  </si>
  <si>
    <t>10/12/2021</t>
  </si>
  <si>
    <t>5060SND</t>
  </si>
  <si>
    <t>Colton</t>
  </si>
  <si>
    <t>Charlie</t>
  </si>
  <si>
    <t>Robin</t>
  </si>
  <si>
    <t>Track Arm Club Chair</t>
  </si>
  <si>
    <t>Sand</t>
  </si>
  <si>
    <t>PF000571;PP000128</t>
  </si>
  <si>
    <t>6/18/2024</t>
  </si>
  <si>
    <t>ASHFURNDS,CSNSTORES,OLLIIX</t>
  </si>
  <si>
    <t>11/30/2021</t>
  </si>
  <si>
    <t>MCC100-0001</t>
  </si>
  <si>
    <t>Grey Multi</t>
  </si>
  <si>
    <t>PF001017;PP000128</t>
  </si>
  <si>
    <t>Other</t>
  </si>
  <si>
    <t>Traditional</t>
  </si>
  <si>
    <t>7/2/2024</t>
  </si>
  <si>
    <t>AMERSIGNDS,ASHFURNDS,ROOMECOM</t>
  </si>
  <si>
    <t>10/6/2021</t>
  </si>
  <si>
    <t>FMY011JBH</t>
  </si>
  <si>
    <t>Blue</t>
  </si>
  <si>
    <t>PF000577;PP000128</t>
  </si>
  <si>
    <t>7/24/2024</t>
  </si>
  <si>
    <t>CSNSTORES</t>
  </si>
  <si>
    <t>11/15/2021</t>
  </si>
  <si>
    <t>FPF18-0160</t>
  </si>
  <si>
    <t>PF000621;PP000128</t>
  </si>
  <si>
    <t>CSNSTORES,OVERSTOCK01</t>
  </si>
  <si>
    <t>10/27/2021</t>
  </si>
  <si>
    <t>MP100-0933</t>
  </si>
  <si>
    <t>Chase</t>
  </si>
  <si>
    <t>Glenmoor</t>
  </si>
  <si>
    <t>Alvarado</t>
  </si>
  <si>
    <t>High Back Accent Chair</t>
  </si>
  <si>
    <t>C</t>
  </si>
  <si>
    <t>1/17/2020</t>
  </si>
  <si>
    <t>ASHFURNDS,CSNSTORES</t>
  </si>
  <si>
    <t>10/24/2021</t>
  </si>
  <si>
    <t>MP100-0617</t>
  </si>
  <si>
    <t>Heston</t>
  </si>
  <si>
    <t>Lea</t>
  </si>
  <si>
    <t>Kileen</t>
  </si>
  <si>
    <t>Accent Chair</t>
  </si>
  <si>
    <t>Casual</t>
  </si>
  <si>
    <t>1/17/2018</t>
  </si>
  <si>
    <t>11/17/2021</t>
  </si>
  <si>
    <t>MP100-0618</t>
  </si>
  <si>
    <t>Dark Blue</t>
  </si>
  <si>
    <t>7/3/2024</t>
  </si>
  <si>
    <t>10/13/2021</t>
  </si>
  <si>
    <t>MP100-0257</t>
  </si>
  <si>
    <t>Killeen</t>
  </si>
  <si>
    <t>Natural/Morocco</t>
  </si>
  <si>
    <t>PF001066;PP000175</t>
  </si>
  <si>
    <t>5/11/2017</t>
  </si>
  <si>
    <t>LAMPDS</t>
  </si>
  <si>
    <t>10/11/2021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</si>
  <si>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</si>
  <si>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</si>
  <si>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</si>
  <si>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</si>
  <si>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</si>
  <si>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</si>
  <si>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</si>
  <si>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ASHFURNDS,MACY02F,OVERSTOCK01</t>
  </si>
  <si>
    <t>12/7/2021</t>
  </si>
  <si>
    <t>FPF18-0429</t>
  </si>
  <si>
    <t>PF000709;PP000082</t>
  </si>
  <si>
    <t>6/4/2024</t>
  </si>
  <si>
    <t>CASTLEGATE</t>
  </si>
  <si>
    <t>11/4/2021</t>
  </si>
  <si>
    <t>MP100-0018</t>
  </si>
  <si>
    <t>Grey/White</t>
  </si>
  <si>
    <t>PF001029;PP000082</t>
  </si>
  <si>
    <t>4/8/2017</t>
  </si>
  <si>
    <t>11/22/2021</t>
  </si>
  <si>
    <t>MP100-0982</t>
  </si>
  <si>
    <t>Taupe Multi</t>
  </si>
  <si>
    <t>5/19/2020</t>
  </si>
  <si>
    <t>CSNSTORES,OVERSTOCK01,TGTDVS</t>
  </si>
  <si>
    <t>MP100-0538</t>
  </si>
  <si>
    <t>Malabar</t>
  </si>
  <si>
    <t>Leigh</t>
  </si>
  <si>
    <t>Daly</t>
  </si>
  <si>
    <t>Cream</t>
  </si>
  <si>
    <t>PP000671</t>
  </si>
  <si>
    <t>1/19/2018</t>
  </si>
  <si>
    <t>ASHFURNDS,MACY02F,ROOMECOM</t>
  </si>
  <si>
    <t>MP100-1168</t>
  </si>
  <si>
    <t>Gray</t>
  </si>
  <si>
    <t>Close-out</t>
  </si>
  <si>
    <t>2/9/2022</t>
  </si>
  <si>
    <t>2/22/2023</t>
  </si>
  <si>
    <t>FPF18-0167</t>
  </si>
  <si>
    <t>Hilton</t>
  </si>
  <si>
    <t>Sheldon</t>
  </si>
  <si>
    <t>Bally</t>
  </si>
  <si>
    <t>Armless Accent Chair</t>
  </si>
  <si>
    <t>PF000626;PP000176</t>
  </si>
  <si>
    <t>7/17/2024</t>
  </si>
  <si>
    <t>4/26/2022</t>
  </si>
  <si>
    <t>FPF18-0053</t>
  </si>
  <si>
    <t>PF000592;PP000176</t>
  </si>
  <si>
    <t>9/13/2022</t>
  </si>
  <si>
    <t>FPF18-0040</t>
  </si>
  <si>
    <t>Orange</t>
  </si>
  <si>
    <t>PF000587;PP000176</t>
  </si>
  <si>
    <t>6/26/2024</t>
  </si>
  <si>
    <t>1/13/2022</t>
  </si>
  <si>
    <t>FPF18-0106</t>
  </si>
  <si>
    <t>Purple</t>
  </si>
  <si>
    <t>PF000601;PP000176</t>
  </si>
  <si>
    <t>5/29/2024</t>
  </si>
  <si>
    <t>1/17/2022</t>
  </si>
  <si>
    <t>FPF18-0472</t>
  </si>
  <si>
    <t>Addy</t>
  </si>
  <si>
    <t>Preston</t>
  </si>
  <si>
    <t>Conway</t>
  </si>
  <si>
    <t>Wing Chair</t>
  </si>
  <si>
    <t>PF000726;PP000074</t>
  </si>
  <si>
    <t>Restricted</t>
  </si>
  <si>
    <t>MP100-1225</t>
  </si>
  <si>
    <t>Annika</t>
  </si>
  <si>
    <t>Elisha</t>
  </si>
  <si>
    <t>Bernay</t>
  </si>
  <si>
    <t>Faux Leather Accent Arm Chair</t>
  </si>
  <si>
    <t>Brown</t>
  </si>
  <si>
    <t>PP001872</t>
  </si>
  <si>
    <t>4/25/2023</t>
  </si>
  <si>
    <t>Open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</si>
  <si>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</si>
  <si>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</si>
  <si>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</si>
  <si>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</si>
  <si>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</si>
  <si>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</si>
  <si>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</si>
  <si>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5/19/2024</t>
  </si>
  <si>
    <t>HDDS,OVERSTOCK01</t>
  </si>
  <si>
    <t>10/21/2021</t>
  </si>
  <si>
    <t>FPF18-0419</t>
  </si>
  <si>
    <t>Barton</t>
  </si>
  <si>
    <t>Weston</t>
  </si>
  <si>
    <t>Colette</t>
  </si>
  <si>
    <t>PF000703;PP000093</t>
  </si>
  <si>
    <t>FPF18-0151</t>
  </si>
  <si>
    <t>Dark Gray</t>
  </si>
  <si>
    <t>PF000615;PP000093</t>
  </si>
  <si>
    <t>6/16/2024</t>
  </si>
  <si>
    <t>FPF18-0078</t>
  </si>
  <si>
    <t>Linen</t>
  </si>
  <si>
    <t>PF000593;PP000093</t>
  </si>
  <si>
    <t>CSNSTORES,MACY02F</t>
  </si>
  <si>
    <t>FPF18-0417</t>
  </si>
  <si>
    <t>PF000701;PP000093</t>
  </si>
  <si>
    <t>FPF18-0152</t>
  </si>
  <si>
    <t>Taupe</t>
  </si>
  <si>
    <t>PF000616;PP000093</t>
  </si>
  <si>
    <t>FPF18-0418</t>
  </si>
  <si>
    <t>Yellow</t>
  </si>
  <si>
    <t>PF000702;PP000093</t>
  </si>
  <si>
    <t>MP100-0575</t>
  </si>
  <si>
    <t>Brayden</t>
  </si>
  <si>
    <t>Kendrick</t>
  </si>
  <si>
    <t>Rhodes</t>
  </si>
  <si>
    <t>PP000716</t>
  </si>
  <si>
    <t>1/23/2018</t>
  </si>
  <si>
    <t>7/7/2024</t>
  </si>
  <si>
    <t>FPF18-0107</t>
  </si>
  <si>
    <t>Brentwood</t>
  </si>
  <si>
    <t>Cole</t>
  </si>
  <si>
    <t>Hudson</t>
  </si>
  <si>
    <t>Exposed Wood Arm Chair</t>
  </si>
  <si>
    <t>PF000562;PP000101</t>
  </si>
  <si>
    <t>12/23/2021</t>
  </si>
  <si>
    <t>MP100-1109</t>
  </si>
  <si>
    <t>Calder</t>
  </si>
  <si>
    <t>Cabrillo</t>
  </si>
  <si>
    <t>Webster</t>
  </si>
  <si>
    <t>Metal Leg Accent chair</t>
  </si>
  <si>
    <t>6/2/2021</t>
  </si>
  <si>
    <t>6/14/2022</t>
  </si>
  <si>
    <t>MP100-1011</t>
  </si>
  <si>
    <t>Clearwater</t>
  </si>
  <si>
    <t>Blakeley</t>
  </si>
  <si>
    <t>Daire</t>
  </si>
  <si>
    <t>Coastal</t>
  </si>
  <si>
    <t>1/20/2021</t>
  </si>
  <si>
    <t>5/15/2024</t>
  </si>
  <si>
    <t>FPF18-0395</t>
  </si>
  <si>
    <t>Cody</t>
  </si>
  <si>
    <t>Embry</t>
  </si>
  <si>
    <t>Maren</t>
  </si>
  <si>
    <t>Open Back Accent Chair</t>
  </si>
  <si>
    <t>PF000690;PP000125</t>
  </si>
  <si>
    <t>Floral</t>
  </si>
  <si>
    <t>8/7/2024</t>
  </si>
  <si>
    <t>AMAZONDS</t>
  </si>
  <si>
    <t>1/16/2022</t>
  </si>
  <si>
    <t>MP100-0465</t>
  </si>
  <si>
    <t>Halford</t>
  </si>
  <si>
    <t>Donner</t>
  </si>
  <si>
    <t>PP000344</t>
  </si>
  <si>
    <t>10/18/2017</t>
  </si>
  <si>
    <t>6/6/2024</t>
  </si>
  <si>
    <t>MACY02F,OVERSTOCK01</t>
  </si>
  <si>
    <t>MP100-0708</t>
  </si>
  <si>
    <t>Accent Wingback Chair</t>
  </si>
  <si>
    <t>7/25/2018</t>
  </si>
  <si>
    <t>9/17/2021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</si>
  <si>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</si>
  <si>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</si>
  <si>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</si>
  <si>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</si>
  <si>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</si>
  <si>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</si>
  <si>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</si>
  <si>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Mid-Century</t>
  </si>
  <si>
    <t>6/21/2024</t>
  </si>
  <si>
    <t>12/9/2021</t>
  </si>
  <si>
    <t>MP100-1174</t>
  </si>
  <si>
    <t>Diedra</t>
  </si>
  <si>
    <t>Blaine</t>
  </si>
  <si>
    <t>Paulie</t>
  </si>
  <si>
    <t>Black</t>
  </si>
  <si>
    <t>2/23/2022</t>
  </si>
  <si>
    <t>6/2/2024</t>
  </si>
  <si>
    <t>OLLIIX</t>
  </si>
  <si>
    <t>8/14/2023</t>
  </si>
  <si>
    <t>MP100-0386</t>
  </si>
  <si>
    <t>Cane Armchair</t>
  </si>
  <si>
    <t>Cream/Reclaimed Natural</t>
  </si>
  <si>
    <t>A</t>
  </si>
  <si>
    <t>PF000276</t>
  </si>
  <si>
    <t>CSNSTORES,KIRKLANDDS,OLLIIX,ROOMECOM</t>
  </si>
  <si>
    <t>9/27/2021</t>
  </si>
  <si>
    <t>3/21/2022</t>
  </si>
  <si>
    <t>MP100-1075</t>
  </si>
  <si>
    <t>Tan/Espresso</t>
  </si>
  <si>
    <t>12/15/2020</t>
  </si>
  <si>
    <t>7/12/2024</t>
  </si>
  <si>
    <t>AMERSIGNDS,OLLIIX,OVERSTOCK01</t>
  </si>
  <si>
    <t>4/14/2022</t>
  </si>
  <si>
    <t>MP100-1242</t>
  </si>
  <si>
    <t>Donohue</t>
  </si>
  <si>
    <t>Sunnee</t>
  </si>
  <si>
    <t>Lyla</t>
  </si>
  <si>
    <t>Accent Arm Chair</t>
  </si>
  <si>
    <t>Light Blue/Antique Cream</t>
  </si>
  <si>
    <t>TBD</t>
  </si>
  <si>
    <t>2/1/2024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</si>
  <si>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</si>
  <si>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</si>
  <si>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</si>
  <si>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</si>
  <si>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</si>
  <si>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</si>
  <si>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AMAZONDS,CSNSTORES,OLLIIX,OVERSTOCK01,ROOMECOM,TGTDVS</t>
  </si>
  <si>
    <t>FPF18-0416</t>
  </si>
  <si>
    <t>Erika</t>
  </si>
  <si>
    <t>Bree</t>
  </si>
  <si>
    <t>Laura</t>
  </si>
  <si>
    <t>PF000700;PP000154</t>
  </si>
  <si>
    <t>AMAZONDS,CSNSTORES,MACY02F,ROOMECOM</t>
  </si>
  <si>
    <t>6/9/2022</t>
  </si>
  <si>
    <t>MP100-0993</t>
  </si>
  <si>
    <t>Orange Multi</t>
  </si>
  <si>
    <t>6/25/2020</t>
  </si>
  <si>
    <t>OVERSTOCK01</t>
  </si>
  <si>
    <t>11/21/2022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</si>
  <si>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</si>
  <si>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</si>
  <si>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</si>
  <si>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</si>
  <si>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</si>
  <si>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</si>
  <si>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</si>
  <si>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</si>
  <si>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6/24/2020</t>
  </si>
  <si>
    <t>8/25/2022</t>
  </si>
  <si>
    <t>MP100-1084</t>
  </si>
  <si>
    <t>Fallon</t>
  </si>
  <si>
    <t>Hawkins</t>
  </si>
  <si>
    <t>Calan</t>
  </si>
  <si>
    <t>Brown/Gold</t>
  </si>
  <si>
    <t>Donation</t>
  </si>
  <si>
    <t>4/23/2021</t>
  </si>
  <si>
    <t>MP100-1202</t>
  </si>
  <si>
    <t>Florian</t>
  </si>
  <si>
    <t>Duncan</t>
  </si>
  <si>
    <t>Halton</t>
  </si>
  <si>
    <t>Upholstered Accent Chair</t>
  </si>
  <si>
    <t>Light Gray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</si>
  <si>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</si>
  <si>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</si>
  <si>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</si>
  <si>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</si>
  <si>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</si>
  <si>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</si>
  <si>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</si>
  <si>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KIRKLANDDS,LAMPDS</t>
  </si>
  <si>
    <t>9/20/2021</t>
  </si>
  <si>
    <t>FPF18-0468</t>
  </si>
  <si>
    <t>Hancock</t>
  </si>
  <si>
    <t>Irvine</t>
  </si>
  <si>
    <t>Silloth</t>
  </si>
  <si>
    <t>Button Tufted Back Accent Chair</t>
  </si>
  <si>
    <t>PF000722;PP000169</t>
  </si>
  <si>
    <t>5/23/2024</t>
  </si>
  <si>
    <t>KIRKLANDDS</t>
  </si>
  <si>
    <t>3/17/2022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</si>
  <si>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</si>
  <si>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</si>
  <si>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</si>
  <si>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</si>
  <si>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</si>
  <si>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</si>
  <si>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</si>
  <si>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CASTLEGATE,MACY02F</t>
  </si>
  <si>
    <t>FPF18-0403</t>
  </si>
  <si>
    <t>PF000694;PP000170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</si>
  <si>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</si>
  <si>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</si>
  <si>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</si>
  <si>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</si>
  <si>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</si>
  <si>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</si>
  <si>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</si>
  <si>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</si>
  <si>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</si>
  <si>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</si>
  <si>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</si>
  <si>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</si>
  <si>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</si>
  <si>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</si>
  <si>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Farm House</t>
  </si>
  <si>
    <t>4/7/2023</t>
  </si>
  <si>
    <t>FPF18-0226</t>
  </si>
  <si>
    <t>Korey</t>
  </si>
  <si>
    <t>Abby</t>
  </si>
  <si>
    <t>Remy</t>
  </si>
  <si>
    <t>Channel Back Slipper Chair</t>
  </si>
  <si>
    <t>PF000658;PP000189</t>
  </si>
  <si>
    <t>3/23/2022</t>
  </si>
  <si>
    <t>FPF18-0495</t>
  </si>
  <si>
    <t>Lola</t>
  </si>
  <si>
    <t>Lina</t>
  </si>
  <si>
    <t>Alyssa</t>
  </si>
  <si>
    <t>Tufted Armless Chair</t>
  </si>
  <si>
    <t>PF000747;PP000194</t>
  </si>
  <si>
    <t>2/10/2022</t>
  </si>
  <si>
    <t>MP100-0955</t>
  </si>
  <si>
    <t>Lucas</t>
  </si>
  <si>
    <t>Britton</t>
  </si>
  <si>
    <t>Santos</t>
  </si>
  <si>
    <t>Button Tufted Captain Accent Chair</t>
  </si>
  <si>
    <t>PF001079</t>
  </si>
  <si>
    <t>ROOMECOM</t>
  </si>
  <si>
    <t>10/19/2021</t>
  </si>
  <si>
    <t>FPF18-0435</t>
  </si>
  <si>
    <t>Maxwell</t>
  </si>
  <si>
    <t>Roan</t>
  </si>
  <si>
    <t>Lyle</t>
  </si>
  <si>
    <t>PF000714;PP000209</t>
  </si>
  <si>
    <t>9/19/2021</t>
  </si>
  <si>
    <t>1/20/2022</t>
  </si>
  <si>
    <t>MP100-0017</t>
  </si>
  <si>
    <t>PF001028;PP000209</t>
  </si>
  <si>
    <t>11/10/2021</t>
  </si>
  <si>
    <t>FPF18-0501</t>
  </si>
  <si>
    <t>Monroe</t>
  </si>
  <si>
    <t>Charlotte</t>
  </si>
  <si>
    <t>Sophie</t>
  </si>
  <si>
    <t>Camel Back Exposed Wood Chair</t>
  </si>
  <si>
    <t>PF000021;PP000216</t>
  </si>
  <si>
    <t>AMERSIGNDS,OVERSTOCK01</t>
  </si>
  <si>
    <t>1/7/2022</t>
  </si>
  <si>
    <t>MP100-0808</t>
  </si>
  <si>
    <t>PP000216</t>
  </si>
  <si>
    <t>5/13/2019</t>
  </si>
  <si>
    <t>8/2/2024</t>
  </si>
  <si>
    <t>CSNSTORES,KIRKLANDDS,ROOMECOM</t>
  </si>
  <si>
    <t>10/4/2021</t>
  </si>
  <si>
    <t>11/11/2021</t>
  </si>
  <si>
    <t>MP100-1203</t>
  </si>
  <si>
    <t>Odessa</t>
  </si>
  <si>
    <t>Gilman</t>
  </si>
  <si>
    <t>Leanne</t>
  </si>
  <si>
    <t>12/7/2022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</si>
  <si>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</si>
  <si>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</si>
  <si>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</si>
  <si>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</si>
  <si>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</si>
  <si>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</si>
  <si>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</si>
  <si>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CSNSTORES,LAMPDS</t>
  </si>
  <si>
    <t>10/15/2021</t>
  </si>
  <si>
    <t>MP100-1048</t>
  </si>
  <si>
    <t>10/8/2020</t>
  </si>
  <si>
    <t>6/5/2024</t>
  </si>
  <si>
    <t>CSNSTORES,OLLIIX</t>
  </si>
  <si>
    <t>10/20/2021</t>
  </si>
  <si>
    <t>7/3/2022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</si>
  <si>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</si>
  <si>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</si>
  <si>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</si>
  <si>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</si>
  <si>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</si>
  <si>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</si>
  <si>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</si>
  <si>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</si>
  <si>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</si>
  <si>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MP100-0780</t>
  </si>
  <si>
    <t>Simmons</t>
  </si>
  <si>
    <t>Tita</t>
  </si>
  <si>
    <t>Blaire</t>
  </si>
  <si>
    <t>Tan/Natural</t>
  </si>
  <si>
    <t>2/5/2019</t>
  </si>
  <si>
    <t>9/30/2021</t>
  </si>
  <si>
    <t>2/4/2022</t>
  </si>
  <si>
    <t>MP100-1187</t>
  </si>
  <si>
    <t>Tage</t>
  </si>
  <si>
    <t>Bianca</t>
  </si>
  <si>
    <t>Marlee</t>
  </si>
  <si>
    <t>Upholstered Accent Armchair</t>
  </si>
  <si>
    <t>TGTDVS</t>
  </si>
  <si>
    <t>FPF18-0253</t>
  </si>
  <si>
    <t>Taylor</t>
  </si>
  <si>
    <t>Elsa</t>
  </si>
  <si>
    <t>Faith</t>
  </si>
  <si>
    <t>PF000677;PP000270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</si>
  <si>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</si>
  <si>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</si>
  <si>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</si>
  <si>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</si>
  <si>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</si>
  <si>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</si>
  <si>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</si>
  <si>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8/16/2023</t>
  </si>
  <si>
    <t>MP100-1188</t>
  </si>
  <si>
    <t>Gavin</t>
  </si>
  <si>
    <t>Bennett</t>
  </si>
  <si>
    <t>Raiston</t>
  </si>
  <si>
    <t>Faux Leather Channel Accent Armchair</t>
  </si>
  <si>
    <t>10/12/2022</t>
  </si>
  <si>
    <t>10/2/2023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</si>
  <si>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</si>
  <si>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</si>
  <si>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</si>
  <si>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</si>
  <si>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</si>
  <si>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</si>
  <si>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</si>
  <si>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</si>
  <si>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</si>
  <si>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Derby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</si>
  <si>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</si>
  <si>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</si>
  <si>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</si>
  <si>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</si>
  <si>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</si>
  <si>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</si>
  <si>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</si>
  <si>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10/3/2023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</si>
  <si>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</si>
  <si>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</si>
  <si>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</si>
  <si>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</si>
  <si>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</si>
  <si>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</si>
  <si>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</si>
  <si>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910376 FAB</t>
  </si>
  <si>
    <t>N/A</t>
  </si>
  <si>
    <t>Belmont</t>
  </si>
  <si>
    <t>Shelford</t>
  </si>
  <si>
    <t>Spindle Rocking Chair</t>
  </si>
  <si>
    <t>PF000526</t>
  </si>
  <si>
    <t>II100-0063</t>
  </si>
  <si>
    <t>INK+IVY</t>
  </si>
  <si>
    <t>Newport</t>
  </si>
  <si>
    <t>A+</t>
  </si>
  <si>
    <t>PF000835;PP000045</t>
  </si>
  <si>
    <t>5/12/2017</t>
  </si>
  <si>
    <t>5/31/2024</t>
  </si>
  <si>
    <t>AMERSIGNDS,ASHFURNDS,CASTLEGATE</t>
  </si>
  <si>
    <t>10/18/2021</t>
  </si>
  <si>
    <t>II110-0455</t>
  </si>
  <si>
    <t>8/10/2021</t>
  </si>
  <si>
    <t>5/3/2024</t>
  </si>
  <si>
    <t>ASHFURNDS,CSNSTORES,LAMPDS,OVERSTOCK01</t>
  </si>
  <si>
    <t>II100-0382</t>
  </si>
  <si>
    <t>Light Blue</t>
  </si>
  <si>
    <t>7/31/2018</t>
  </si>
  <si>
    <t>6/25/2024</t>
  </si>
  <si>
    <t>ASHFURNDS,CASTLEGATE</t>
  </si>
  <si>
    <t>II110-0391</t>
  </si>
  <si>
    <t>Charcoal</t>
  </si>
  <si>
    <t>10/7/2019</t>
  </si>
  <si>
    <t>9/23/2021</t>
  </si>
  <si>
    <t>10/28/2021</t>
  </si>
  <si>
    <t>II110-0388</t>
  </si>
  <si>
    <t>10/8/2019</t>
  </si>
  <si>
    <t>II100-0205</t>
  </si>
  <si>
    <t>9/5/2017</t>
  </si>
  <si>
    <t>10/5/2021</t>
  </si>
  <si>
    <t>1/6/2022</t>
  </si>
  <si>
    <t>IIF18-0015</t>
  </si>
  <si>
    <t>Pale Green</t>
  </si>
  <si>
    <t>PF000954;PP000045</t>
  </si>
  <si>
    <t>Microfiber</t>
  </si>
  <si>
    <t>CSNSTORES,KOHLDSN</t>
  </si>
  <si>
    <t>II100-0468</t>
  </si>
  <si>
    <t>1/3/2022</t>
  </si>
  <si>
    <t>6/12/2024</t>
  </si>
  <si>
    <t>AMAZONDS,CASTLEGATE,OVERSTOCK01</t>
  </si>
  <si>
    <t>2/24/2023</t>
  </si>
  <si>
    <t>8/22/2023</t>
  </si>
  <si>
    <t>II100-0267</t>
  </si>
  <si>
    <t>Shasta</t>
  </si>
  <si>
    <t>PP000646</t>
  </si>
  <si>
    <t>Industrial</t>
  </si>
  <si>
    <t>1/11/2018</t>
  </si>
  <si>
    <t>ASHFURNDS,OLLIIX</t>
  </si>
  <si>
    <t>11/16/2021</t>
  </si>
  <si>
    <t>IIF18-0049</t>
  </si>
  <si>
    <t>Novak</t>
  </si>
  <si>
    <t>PF000206</t>
  </si>
  <si>
    <t>6/28/2024</t>
  </si>
  <si>
    <t>ASHFURNDS,CASTLEGATE,CSNSTORES,HDDS,OLLIIX,ROOMECOM,TGTDVS</t>
  </si>
  <si>
    <t>10/14/2021</t>
  </si>
  <si>
    <t>II110-0522</t>
  </si>
  <si>
    <t>II110-0397</t>
  </si>
  <si>
    <t>2/28/2020</t>
  </si>
  <si>
    <t>8/23/2024</t>
  </si>
  <si>
    <t>CASTLEGATE,OVERSTOCK01,TGTDVS</t>
  </si>
  <si>
    <t>11/2/2021</t>
  </si>
  <si>
    <t>II100-0219</t>
  </si>
  <si>
    <t>Boomerang</t>
  </si>
  <si>
    <t>PF000109</t>
  </si>
  <si>
    <t>1/9/2018</t>
  </si>
  <si>
    <t>12/30/2021</t>
  </si>
  <si>
    <t>II100-0044</t>
  </si>
  <si>
    <t>Mustard Yellow/Pecan</t>
  </si>
  <si>
    <t>PF000109;PP000013</t>
  </si>
  <si>
    <t>1/18/2022</t>
  </si>
  <si>
    <t>II100-0220</t>
  </si>
  <si>
    <t>IIF18-0054</t>
  </si>
  <si>
    <t>Crackle</t>
  </si>
  <si>
    <t>PF000207;PP000022</t>
  </si>
  <si>
    <t>12/13/2021</t>
  </si>
  <si>
    <t>II100-0452</t>
  </si>
  <si>
    <t>Easton</t>
  </si>
  <si>
    <t>Low Profile Accent Chair</t>
  </si>
  <si>
    <t>2/15/2021</t>
  </si>
  <si>
    <t>CSNSTORES,TGTDVS</t>
  </si>
  <si>
    <t>11/12/2021</t>
  </si>
  <si>
    <t>II100-0048</t>
  </si>
  <si>
    <t>Taupe/Natural</t>
  </si>
  <si>
    <t>PF000111;PP000027</t>
  </si>
  <si>
    <t>5/6/2024</t>
  </si>
  <si>
    <t>AMERSIGNDS,CSNSTORES,LAMPDS</t>
  </si>
  <si>
    <t>II100-0360</t>
  </si>
  <si>
    <t>Kelly</t>
  </si>
  <si>
    <t>Light Brown</t>
  </si>
  <si>
    <t>6/28/2018</t>
  </si>
  <si>
    <t>AMERSIGNDS,CSNSTORES,HDDS,HOUZZ,MACY02F,OLLIIX</t>
  </si>
  <si>
    <t>II100-0291</t>
  </si>
  <si>
    <t>Madden</t>
  </si>
  <si>
    <t>1/27/2018</t>
  </si>
  <si>
    <t>5/24/2024</t>
  </si>
  <si>
    <t>IIF18-0046</t>
  </si>
  <si>
    <t>Malibu</t>
  </si>
  <si>
    <t>PF000204;PP000035</t>
  </si>
  <si>
    <t>4/27/2022</t>
  </si>
  <si>
    <t>9/26/2022</t>
  </si>
  <si>
    <t>II100-0489</t>
  </si>
  <si>
    <t>Melbourne</t>
  </si>
  <si>
    <t>Light Blue/Natural</t>
  </si>
  <si>
    <t>6/22/2022</t>
  </si>
  <si>
    <t>3/1/2024</t>
  </si>
  <si>
    <t>IIF18-0142</t>
  </si>
  <si>
    <t>PF000219</t>
  </si>
  <si>
    <t>5/17/2017</t>
  </si>
  <si>
    <t>II100-0357</t>
  </si>
  <si>
    <t>Noe</t>
  </si>
  <si>
    <t>Tan</t>
  </si>
  <si>
    <t>6/1/2018</t>
  </si>
  <si>
    <t>LAMPDS,OLLIIX</t>
  </si>
  <si>
    <t>11/29/2021</t>
  </si>
  <si>
    <t>12/10/2021</t>
  </si>
  <si>
    <t>II100-0088</t>
  </si>
  <si>
    <t>Rocket</t>
  </si>
  <si>
    <t>Blue/Pecan</t>
  </si>
  <si>
    <t>PF000121;PP000049</t>
  </si>
  <si>
    <t>AMAZONDS,CSNSTORES,OLLIIX</t>
  </si>
  <si>
    <t>9/8/2022</t>
  </si>
  <si>
    <t>II110-0396</t>
  </si>
  <si>
    <t>2/6/2020</t>
  </si>
  <si>
    <t>8/23/2022</t>
  </si>
  <si>
    <t>IIF18-0058</t>
  </si>
  <si>
    <t>PF000209;PP000049</t>
  </si>
  <si>
    <t>II100-0078</t>
  </si>
  <si>
    <t>Scott</t>
  </si>
  <si>
    <t>Cream/Morrocco</t>
  </si>
  <si>
    <t>PF000836</t>
  </si>
  <si>
    <t>10/25/2021</t>
  </si>
  <si>
    <t>II100-0324</t>
  </si>
  <si>
    <t>Sonia</t>
  </si>
  <si>
    <t>Camel</t>
  </si>
  <si>
    <t>1/12/2018</t>
  </si>
  <si>
    <t>7/5/2024</t>
  </si>
  <si>
    <t>CSNSTORES,HDDS,MACY02F,ROOMECOM</t>
  </si>
  <si>
    <t>1/5/2022</t>
  </si>
  <si>
    <t>II100-0332</t>
  </si>
  <si>
    <t>Ventura</t>
  </si>
  <si>
    <t>1/13/2018</t>
  </si>
  <si>
    <t>FPF18-0383</t>
  </si>
  <si>
    <t>Waldorf</t>
  </si>
  <si>
    <t>Chocolate</t>
  </si>
  <si>
    <t>PF000016;PP000062</t>
  </si>
  <si>
    <t>7/31/2024</t>
  </si>
  <si>
    <t>CSNSTORES,LAMPDS,OLLIIX</t>
  </si>
  <si>
    <t>2/6/2022</t>
  </si>
  <si>
    <t>II100-0193</t>
  </si>
  <si>
    <t>6/14/2024</t>
  </si>
  <si>
    <t>10/8/2021</t>
  </si>
  <si>
    <t>II100-0512</t>
  </si>
  <si>
    <t>Oslo</t>
  </si>
  <si>
    <t>Faux Leather Woven Accent Chair</t>
  </si>
  <si>
    <t>II100-0495</t>
  </si>
  <si>
    <t>Blake</t>
  </si>
  <si>
    <t>Handcrafted Rattan Upholstered Accent Arm Chair</t>
  </si>
  <si>
    <t>Global Inspired</t>
  </si>
  <si>
    <t>2/23/2023</t>
  </si>
  <si>
    <t>ZOLA</t>
  </si>
  <si>
    <t>II100-0494</t>
  </si>
  <si>
    <t>Ferguson</t>
  </si>
  <si>
    <t>Faux Leather Accent Chair</t>
  </si>
  <si>
    <t>II100-0476</t>
  </si>
  <si>
    <t>Lacey</t>
  </si>
  <si>
    <t>Upholstered Button Tufted Accent Chair</t>
  </si>
  <si>
    <t>II100-0462</t>
  </si>
  <si>
    <t>Roxie</t>
  </si>
  <si>
    <t>1/10/2022</t>
  </si>
  <si>
    <t>5DS100-0026</t>
  </si>
  <si>
    <t>510 Design</t>
  </si>
  <si>
    <t>Dani</t>
  </si>
  <si>
    <t>Tufted back Accent Chair</t>
  </si>
  <si>
    <t>6/26/2023</t>
  </si>
  <si>
    <t>5DS100-0040</t>
  </si>
  <si>
    <t>3/29/2024</t>
  </si>
  <si>
    <t>5DS100-0039</t>
  </si>
  <si>
    <t>Denim Blue</t>
  </si>
  <si>
    <t>3/6/2024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</si>
  <si>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</si>
  <si>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</si>
  <si>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</si>
  <si>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</si>
  <si>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</si>
  <si>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</si>
  <si>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</si>
  <si>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</si>
  <si>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</si>
  <si>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6/20/2023</t>
  </si>
  <si>
    <t>5DS100-0030</t>
  </si>
  <si>
    <t>5DS100-0037</t>
  </si>
  <si>
    <t>Juno</t>
  </si>
  <si>
    <t>5DS100-0023</t>
  </si>
  <si>
    <t>5DS100-0054</t>
  </si>
  <si>
    <t>5DS100-0032</t>
  </si>
  <si>
    <t>5DS100-0033</t>
  </si>
  <si>
    <t>Paula</t>
  </si>
  <si>
    <t>Slipcover Accent Armchair</t>
  </si>
  <si>
    <t>1/27/2024</t>
  </si>
  <si>
    <t>5DS100-0035</t>
  </si>
  <si>
    <t>1/31/2024</t>
  </si>
  <si>
    <t>5DS100-0019</t>
  </si>
  <si>
    <t>6/21/2023</t>
  </si>
  <si>
    <t>MACY02F,TGTDVS</t>
  </si>
  <si>
    <t>5DS100-0041</t>
  </si>
  <si>
    <t>Light Taupe</t>
  </si>
  <si>
    <t>TBU</t>
  </si>
  <si>
    <t>MPS100-0108</t>
  </si>
  <si>
    <t>Madison Park Signature</t>
  </si>
  <si>
    <t>Collin</t>
  </si>
  <si>
    <t>Arm Chair</t>
  </si>
  <si>
    <t>Grey/Black</t>
  </si>
  <si>
    <t>PF001228</t>
  </si>
  <si>
    <t>5/24/2017</t>
  </si>
  <si>
    <t>ROOMECOM,TGTDVS</t>
  </si>
  <si>
    <t>MPS100-0155</t>
  </si>
  <si>
    <t>Windsor</t>
  </si>
  <si>
    <t>10/10/2017</t>
  </si>
  <si>
    <t>MT100-0137</t>
  </si>
  <si>
    <t>Martha Stewart</t>
  </si>
  <si>
    <t>Manhattan</t>
  </si>
  <si>
    <t>MT Perry Street</t>
  </si>
  <si>
    <t>8/27/2021</t>
  </si>
  <si>
    <t>MT100-0148</t>
  </si>
  <si>
    <t>Maribelle</t>
  </si>
  <si>
    <t>Beige/Blue</t>
  </si>
  <si>
    <t>MT Bedford</t>
  </si>
  <si>
    <t>6/7/2022</t>
  </si>
  <si>
    <t>MT100-1203</t>
  </si>
  <si>
    <t>Morgan</t>
  </si>
  <si>
    <t>Cane Accent Chair with Removable Back Cushion</t>
  </si>
  <si>
    <t>Reclaimed Natural</t>
  </si>
  <si>
    <t>MT Lily Pond</t>
  </si>
  <si>
    <t>4/5/2024</t>
  </si>
  <si>
    <t>MT100-0149</t>
  </si>
  <si>
    <t>Samba</t>
  </si>
  <si>
    <t>MT100-0140</t>
  </si>
  <si>
    <t>Malcom</t>
  </si>
  <si>
    <t>Wing Back Accent Chair</t>
  </si>
  <si>
    <t>5/17/2022</t>
  </si>
  <si>
    <t>KIRKLANDDS,TGTDVS</t>
  </si>
  <si>
    <t>MT100-1204</t>
  </si>
  <si>
    <t>Philippe</t>
  </si>
  <si>
    <t>Morocco Brown/Taupe</t>
  </si>
  <si>
    <t>3/13/2024</t>
  </si>
  <si>
    <t>MT100-0166</t>
  </si>
  <si>
    <t>Remo</t>
  </si>
  <si>
    <t>Light Green</t>
  </si>
  <si>
    <t>10/14/2022</t>
  </si>
  <si>
    <t>11/27/2023</t>
  </si>
  <si>
    <t>MT100-0176</t>
  </si>
  <si>
    <t>Whitney</t>
  </si>
  <si>
    <t>MT Bedford|Farm House</t>
  </si>
  <si>
    <t>10/10/2023</t>
  </si>
  <si>
    <t>7/19/2024</t>
  </si>
  <si>
    <t>MT100-0155</t>
  </si>
  <si>
    <t>Anna</t>
  </si>
  <si>
    <t>Arm Accent Chair</t>
  </si>
  <si>
    <t>7/14/2022</t>
  </si>
  <si>
    <t>9/11/2023</t>
  </si>
  <si>
    <t>MT100-0053</t>
  </si>
  <si>
    <t>PP001261</t>
  </si>
  <si>
    <t>6/12/2019</t>
  </si>
  <si>
    <t>MT100-0001</t>
  </si>
  <si>
    <t>Decker</t>
  </si>
  <si>
    <t>Accent Armchair</t>
  </si>
  <si>
    <t>PP001268</t>
  </si>
  <si>
    <t>6/10/2019</t>
  </si>
  <si>
    <t>CSNSTORES,KIRKLANDDS,OLLIIX</t>
  </si>
  <si>
    <t>MT100-0106</t>
  </si>
  <si>
    <t>8/29/2020</t>
  </si>
  <si>
    <t>CSNSTORES,KIRKLANDDS</t>
  </si>
  <si>
    <t>MT100-1190</t>
  </si>
  <si>
    <t>Fayette</t>
  </si>
  <si>
    <t>Tufted Accent Arm Chair</t>
  </si>
  <si>
    <t>Traditional|Farm House</t>
  </si>
  <si>
    <t>10/21/2023</t>
  </si>
  <si>
    <t>7/26/2024</t>
  </si>
  <si>
    <t>MT100-0069</t>
  </si>
  <si>
    <t>Halleck</t>
  </si>
  <si>
    <t>Gold</t>
  </si>
  <si>
    <t>5/9/2022</t>
  </si>
  <si>
    <t>MT100-0018</t>
  </si>
  <si>
    <t>Isla</t>
  </si>
  <si>
    <t>PP001282</t>
  </si>
  <si>
    <t>7/31/2019</t>
  </si>
  <si>
    <t>AMAZONDS,CSNSTORES,MACY02F,OLLIIX</t>
  </si>
  <si>
    <t>12/6/2021</t>
  </si>
  <si>
    <t>MT100-0157</t>
  </si>
  <si>
    <t>2/28/2023</t>
  </si>
  <si>
    <t>MT100-0136</t>
  </si>
  <si>
    <t>12/29/2020</t>
  </si>
  <si>
    <t>6/9/2024</t>
  </si>
  <si>
    <t>AMAZONDS,CSNSTORES,OVERSTOCK01</t>
  </si>
  <si>
    <t>12/1/2021</t>
  </si>
  <si>
    <t>MT100-0123</t>
  </si>
  <si>
    <t>Jayco</t>
  </si>
  <si>
    <t>2/17/2021</t>
  </si>
  <si>
    <t>9/8/2023</t>
  </si>
  <si>
    <t>MT100-0177</t>
  </si>
  <si>
    <t>MT100-1183</t>
  </si>
  <si>
    <t>Jada</t>
  </si>
  <si>
    <t>11/2/2022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</si>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</sst>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171</v>
      </c>
      <c r="M6" s="3">
        <v>179.55</v>
      </c>
      <c r="N6" s="3">
        <v>369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100</v>
      </c>
      <c r="Y6" s="2" t="s">
        <v>105</v>
      </c>
      <c r="Z6" s="4">
        <v>100</v>
      </c>
      <c r="AA6" s="4">
        <f>=ROUNDDOWN(10.3092783505155,0)</f>
      </c>
      <c r="AB6" s="5">
        <v>9.7</v>
      </c>
      <c r="AC6" s="2" t="s">
        <v>106</v>
      </c>
      <c r="AD6" s="4">
        <v>150</v>
      </c>
      <c r="AE6" s="4">
        <v>215</v>
      </c>
      <c r="AF6" s="6">
        <v>74</v>
      </c>
      <c r="AG6" s="6">
        <v>60</v>
      </c>
      <c r="AH6" s="7">
        <v>0.1667</v>
      </c>
      <c r="AI6" s="4"/>
      <c r="AJ6" s="4">
        <f>=ROUNDDOWN({0},0)</f>
      </c>
      <c r="AK6" s="5"/>
      <c r="AL6" s="2" t="s">
        <v>107</v>
      </c>
      <c r="AM6" s="4">
        <v>94</v>
      </c>
      <c r="AN6" s="4">
        <v>189</v>
      </c>
      <c r="AO6" s="7">
        <v>0</v>
      </c>
      <c r="AP6" s="4">
        <v>16</v>
      </c>
      <c r="AQ6" s="8">
        <v>2079.04</v>
      </c>
      <c r="AR6" s="4"/>
      <c r="AS6" s="8"/>
      <c r="AT6" s="7"/>
      <c r="AU6" s="7"/>
      <c r="AV6" s="4">
        <v>16</v>
      </c>
      <c r="AW6" s="8">
        <v>2079.04</v>
      </c>
      <c r="AX6" s="4"/>
      <c r="AY6" s="8"/>
      <c r="AZ6" s="7"/>
      <c r="BA6" s="7"/>
      <c r="BB6" s="7">
        <v>1</v>
      </c>
      <c r="BC6" s="4">
        <v>21</v>
      </c>
      <c r="BD6" s="8">
        <v>2728.74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0.7619</v>
      </c>
      <c r="BJ6" s="4">
        <v>26</v>
      </c>
      <c r="BK6" s="8">
        <v>3514.16</v>
      </c>
      <c r="BL6" s="2" t="s">
        <v>108</v>
      </c>
      <c r="BM6" s="7">
        <v>0.6154</v>
      </c>
      <c r="BN6" s="7">
        <v>0.5916</v>
      </c>
      <c r="BO6" s="4">
        <v>16</v>
      </c>
      <c r="BP6" s="8">
        <v>2079.04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114</v>
      </c>
      <c r="L7" s="3">
        <v>171</v>
      </c>
      <c r="M7" s="3">
        <v>179.55</v>
      </c>
      <c r="N7" s="3">
        <v>369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115</v>
      </c>
      <c r="T7" s="2" t="s">
        <v>100</v>
      </c>
      <c r="U7" s="2" t="s">
        <v>100</v>
      </c>
      <c r="V7" s="2" t="s">
        <v>103</v>
      </c>
      <c r="W7" s="2" t="s">
        <v>104</v>
      </c>
      <c r="X7" s="2" t="s">
        <v>100</v>
      </c>
      <c r="Y7" s="2" t="s">
        <v>116</v>
      </c>
      <c r="Z7" s="4">
        <v>179</v>
      </c>
      <c r="AA7" s="4">
        <f>=ROUNDDOWN(33.1481481481481,0)</f>
      </c>
      <c r="AB7" s="5">
        <v>5.4</v>
      </c>
      <c r="AC7" s="2" t="s">
        <v>117</v>
      </c>
      <c r="AD7" s="4">
        <v>100</v>
      </c>
      <c r="AE7" s="4">
        <v>100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4</v>
      </c>
      <c r="AQ7" s="8">
        <v>519.76</v>
      </c>
      <c r="AR7" s="4"/>
      <c r="AS7" s="8"/>
      <c r="AT7" s="7"/>
      <c r="AU7" s="7"/>
      <c r="AV7" s="4">
        <v>4</v>
      </c>
      <c r="AW7" s="8">
        <v>519.76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0.1905</v>
      </c>
      <c r="BJ7" s="4">
        <v>4</v>
      </c>
      <c r="BK7" s="8">
        <v>519.76</v>
      </c>
      <c r="BL7" s="2" t="s">
        <v>16</v>
      </c>
      <c r="BM7" s="7">
        <v>1</v>
      </c>
      <c r="BN7" s="7">
        <v>1</v>
      </c>
      <c r="BO7" s="4">
        <v>4</v>
      </c>
      <c r="BP7" s="8">
        <v>519.76</v>
      </c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118</v>
      </c>
      <c r="BY7" s="2" t="s">
        <v>112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120</v>
      </c>
      <c r="L8" s="3">
        <v>171</v>
      </c>
      <c r="M8" s="3">
        <v>179.55</v>
      </c>
      <c r="N8" s="3">
        <v>369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121</v>
      </c>
      <c r="Y8" s="2" t="s">
        <v>122</v>
      </c>
      <c r="Z8" s="4">
        <v>80</v>
      </c>
      <c r="AA8" s="4">
        <f>=ROUNDDOWN(11.4285714285714,0)</f>
      </c>
      <c r="AB8" s="5">
        <v>7</v>
      </c>
      <c r="AC8" s="2" t="s">
        <v>123</v>
      </c>
      <c r="AD8" s="4">
        <v>100</v>
      </c>
      <c r="AE8" s="4">
        <v>200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129.94</v>
      </c>
      <c r="AR8" s="4"/>
      <c r="AS8" s="8"/>
      <c r="AT8" s="7"/>
      <c r="AU8" s="7"/>
      <c r="AV8" s="4">
        <v>1</v>
      </c>
      <c r="AW8" s="8">
        <v>129.94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0.0476</v>
      </c>
      <c r="BJ8" s="4">
        <v>1</v>
      </c>
      <c r="BK8" s="8">
        <v>129.94</v>
      </c>
      <c r="BL8" s="2" t="s">
        <v>16</v>
      </c>
      <c r="BM8" s="7">
        <v>1</v>
      </c>
      <c r="BN8" s="7">
        <v>1</v>
      </c>
      <c r="BO8" s="4">
        <v>1</v>
      </c>
      <c r="BP8" s="8">
        <v>129.94</v>
      </c>
      <c r="BQ8" s="4"/>
      <c r="BR8" s="8"/>
      <c r="BS8" s="7"/>
      <c r="BT8" s="7"/>
      <c r="BU8" s="2" t="s">
        <v>109</v>
      </c>
      <c r="BV8" s="2" t="s">
        <v>97</v>
      </c>
      <c r="BW8" s="2" t="s">
        <v>110</v>
      </c>
      <c r="BX8" s="2" t="s">
        <v>111</v>
      </c>
      <c r="BY8" s="2" t="s">
        <v>112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171</v>
      </c>
      <c r="M9" s="3">
        <v>179.55</v>
      </c>
      <c r="N9" s="3">
        <v>369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126</v>
      </c>
      <c r="T9" s="2" t="s">
        <v>100</v>
      </c>
      <c r="U9" s="2" t="s">
        <v>100</v>
      </c>
      <c r="V9" s="2" t="s">
        <v>103</v>
      </c>
      <c r="W9" s="2" t="s">
        <v>104</v>
      </c>
      <c r="X9" s="2" t="s">
        <v>100</v>
      </c>
      <c r="Y9" s="2" t="s">
        <v>127</v>
      </c>
      <c r="Z9" s="4">
        <v>247</v>
      </c>
      <c r="AA9" s="4">
        <f>=ROUNDDOWN(19.4488188976378,0)</f>
      </c>
      <c r="AB9" s="5">
        <v>12.7</v>
      </c>
      <c r="AC9" s="2" t="s">
        <v>128</v>
      </c>
      <c r="AD9" s="4">
        <v>242</v>
      </c>
      <c r="AE9" s="4">
        <v>415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/>
      <c r="BJ9" s="4">
        <v>6</v>
      </c>
      <c r="BK9" s="8">
        <v>1033.06</v>
      </c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109</v>
      </c>
      <c r="BV9" s="2" t="s">
        <v>97</v>
      </c>
      <c r="BW9" s="2" t="s">
        <v>110</v>
      </c>
      <c r="BX9" s="2" t="s">
        <v>130</v>
      </c>
      <c r="BY9" s="2" t="s">
        <v>112</v>
      </c>
      <c r="BZ9" s="2" t="s">
        <v>100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132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133</v>
      </c>
      <c r="Q10" s="2" t="s">
        <v>99</v>
      </c>
      <c r="R10" s="2" t="s">
        <v>100</v>
      </c>
      <c r="S10" s="2" t="s">
        <v>134</v>
      </c>
      <c r="T10" s="2" t="s">
        <v>100</v>
      </c>
      <c r="U10" s="2" t="s">
        <v>100</v>
      </c>
      <c r="V10" s="2" t="s">
        <v>103</v>
      </c>
      <c r="W10" s="2" t="s">
        <v>104</v>
      </c>
      <c r="X10" s="2" t="s">
        <v>100</v>
      </c>
      <c r="Y10" s="2" t="s">
        <v>116</v>
      </c>
      <c r="Z10" s="4">
        <v>152</v>
      </c>
      <c r="AA10" s="4">
        <f>=ROUNDDOWN(25.3333333333333,0)</f>
      </c>
      <c r="AB10" s="5">
        <v>6</v>
      </c>
      <c r="AC10" s="2" t="s">
        <v>128</v>
      </c>
      <c r="AD10" s="4">
        <v>100</v>
      </c>
      <c r="AE10" s="4">
        <v>100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/>
      <c r="BJ10" s="4"/>
      <c r="BK10" s="8"/>
      <c r="BL10" s="2" t="s">
        <v>100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97</v>
      </c>
      <c r="BW10" s="2" t="s">
        <v>110</v>
      </c>
      <c r="BX10" s="2" t="s">
        <v>135</v>
      </c>
      <c r="BY10" s="2" t="s">
        <v>112</v>
      </c>
      <c r="BZ10" s="2" t="s">
        <v>100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95</v>
      </c>
      <c r="K11" s="2" t="s">
        <v>137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102</v>
      </c>
      <c r="V11" s="2" t="s">
        <v>103</v>
      </c>
      <c r="W11" s="2" t="s">
        <v>104</v>
      </c>
      <c r="X11" s="2" t="s">
        <v>100</v>
      </c>
      <c r="Y11" s="2" t="s">
        <v>138</v>
      </c>
      <c r="Z11" s="4">
        <v>218</v>
      </c>
      <c r="AA11" s="4">
        <f>=ROUNDDOWN(12.8235294117647,0)</f>
      </c>
      <c r="AB11" s="5">
        <v>17</v>
      </c>
      <c r="AC11" s="2" t="s">
        <v>128</v>
      </c>
      <c r="AD11" s="4">
        <v>105</v>
      </c>
      <c r="AE11" s="4">
        <v>105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107</v>
      </c>
      <c r="AM11" s="4">
        <v>95</v>
      </c>
      <c r="AN11" s="4">
        <v>189</v>
      </c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/>
      <c r="BJ11" s="4">
        <v>7</v>
      </c>
      <c r="BK11" s="8">
        <v>1219.95</v>
      </c>
      <c r="BL11" s="2" t="s">
        <v>139</v>
      </c>
      <c r="BM11" s="7"/>
      <c r="BN11" s="7"/>
      <c r="BO11" s="4"/>
      <c r="BP11" s="8"/>
      <c r="BQ11" s="4"/>
      <c r="BR11" s="8"/>
      <c r="BS11" s="7"/>
      <c r="BT11" s="7"/>
      <c r="BU11" s="2" t="s">
        <v>109</v>
      </c>
      <c r="BV11" s="2" t="s">
        <v>97</v>
      </c>
      <c r="BW11" s="2" t="s">
        <v>140</v>
      </c>
      <c r="BX11" s="2" t="s">
        <v>141</v>
      </c>
      <c r="BY11" s="2" t="s">
        <v>112</v>
      </c>
      <c r="BZ11" s="2" t="s">
        <v>100</v>
      </c>
    </row>
    <row r="12">
      <c r="A12" s="2" t="s">
        <v>142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143</v>
      </c>
      <c r="G12" s="2" t="s">
        <v>144</v>
      </c>
      <c r="H12" s="2" t="s">
        <v>145</v>
      </c>
      <c r="I12" s="2" t="s">
        <v>146</v>
      </c>
      <c r="J12" s="2" t="s">
        <v>95</v>
      </c>
      <c r="K12" s="2" t="s">
        <v>147</v>
      </c>
      <c r="L12" s="3">
        <v>162.45</v>
      </c>
      <c r="M12" s="3">
        <v>170.57</v>
      </c>
      <c r="N12" s="3">
        <v>339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100</v>
      </c>
      <c r="V12" s="2" t="s">
        <v>148</v>
      </c>
      <c r="W12" s="2" t="s">
        <v>104</v>
      </c>
      <c r="X12" s="2" t="s">
        <v>100</v>
      </c>
      <c r="Y12" s="2" t="s">
        <v>149</v>
      </c>
      <c r="Z12" s="4">
        <v>102</v>
      </c>
      <c r="AA12" s="4">
        <f>=ROUNDDOWN(12.75,0)</f>
      </c>
      <c r="AB12" s="5">
        <v>8</v>
      </c>
      <c r="AC12" s="2" t="s">
        <v>150</v>
      </c>
      <c r="AD12" s="4">
        <v>200</v>
      </c>
      <c r="AE12" s="4">
        <v>200</v>
      </c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5</v>
      </c>
      <c r="AQ12" s="8">
        <v>689.05</v>
      </c>
      <c r="AR12" s="4"/>
      <c r="AS12" s="8"/>
      <c r="AT12" s="7"/>
      <c r="AU12" s="7"/>
      <c r="AV12" s="4">
        <v>5</v>
      </c>
      <c r="AW12" s="8">
        <v>689.05</v>
      </c>
      <c r="AX12" s="4"/>
      <c r="AY12" s="8"/>
      <c r="AZ12" s="7"/>
      <c r="BA12" s="7"/>
      <c r="BB12" s="7">
        <v>1</v>
      </c>
      <c r="BC12" s="4">
        <v>5</v>
      </c>
      <c r="BD12" s="8">
        <v>689.05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1</v>
      </c>
      <c r="BJ12" s="4">
        <v>7</v>
      </c>
      <c r="BK12" s="8">
        <v>1075.68</v>
      </c>
      <c r="BL12" s="2" t="s">
        <v>151</v>
      </c>
      <c r="BM12" s="7">
        <v>0.7143</v>
      </c>
      <c r="BN12" s="7">
        <v>0.6406</v>
      </c>
      <c r="BO12" s="4">
        <v>5</v>
      </c>
      <c r="BP12" s="8">
        <v>689.05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110</v>
      </c>
      <c r="BX12" s="2" t="s">
        <v>130</v>
      </c>
      <c r="BY12" s="2" t="s">
        <v>112</v>
      </c>
      <c r="BZ12" s="2" t="s">
        <v>100</v>
      </c>
    </row>
    <row r="13">
      <c r="A13" s="2" t="s">
        <v>152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143</v>
      </c>
      <c r="G13" s="2" t="s">
        <v>144</v>
      </c>
      <c r="H13" s="2" t="s">
        <v>145</v>
      </c>
      <c r="I13" s="2" t="s">
        <v>146</v>
      </c>
      <c r="J13" s="2" t="s">
        <v>95</v>
      </c>
      <c r="K13" s="2" t="s">
        <v>132</v>
      </c>
      <c r="L13" s="3">
        <v>162.45</v>
      </c>
      <c r="M13" s="3">
        <v>170.57</v>
      </c>
      <c r="N13" s="3">
        <v>339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153</v>
      </c>
      <c r="T13" s="2" t="s">
        <v>100</v>
      </c>
      <c r="U13" s="2" t="s">
        <v>100</v>
      </c>
      <c r="V13" s="2" t="s">
        <v>154</v>
      </c>
      <c r="W13" s="2" t="s">
        <v>155</v>
      </c>
      <c r="X13" s="2" t="s">
        <v>100</v>
      </c>
      <c r="Y13" s="2" t="s">
        <v>116</v>
      </c>
      <c r="Z13" s="4">
        <v>168</v>
      </c>
      <c r="AA13" s="4">
        <f>=ROUNDDOWN(21,0)</f>
      </c>
      <c r="AB13" s="5">
        <v>8</v>
      </c>
      <c r="AC13" s="2" t="s">
        <v>150</v>
      </c>
      <c r="AD13" s="4">
        <v>136</v>
      </c>
      <c r="AE13" s="4">
        <v>136</v>
      </c>
      <c r="AF13" s="6">
        <v>74</v>
      </c>
      <c r="AG13" s="6"/>
      <c r="AH13" s="7">
        <v>0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/>
      <c r="BK13" s="8"/>
      <c r="BL13" s="2" t="s">
        <v>100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97</v>
      </c>
      <c r="BW13" s="2" t="s">
        <v>110</v>
      </c>
      <c r="BX13" s="2" t="s">
        <v>156</v>
      </c>
      <c r="BY13" s="2" t="s">
        <v>112</v>
      </c>
      <c r="BZ13" s="2" t="s">
        <v>100</v>
      </c>
    </row>
    <row r="14">
      <c r="A14" s="2" t="s">
        <v>157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143</v>
      </c>
      <c r="G14" s="2" t="s">
        <v>144</v>
      </c>
      <c r="H14" s="2" t="s">
        <v>145</v>
      </c>
      <c r="I14" s="2" t="s">
        <v>146</v>
      </c>
      <c r="J14" s="2" t="s">
        <v>95</v>
      </c>
      <c r="K14" s="2" t="s">
        <v>137</v>
      </c>
      <c r="L14" s="3">
        <v>162.45</v>
      </c>
      <c r="M14" s="3">
        <v>170.57</v>
      </c>
      <c r="N14" s="3">
        <v>339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158</v>
      </c>
      <c r="T14" s="2" t="s">
        <v>100</v>
      </c>
      <c r="U14" s="2" t="s">
        <v>100</v>
      </c>
      <c r="V14" s="2" t="s">
        <v>154</v>
      </c>
      <c r="W14" s="2" t="s">
        <v>155</v>
      </c>
      <c r="X14" s="2" t="s">
        <v>100</v>
      </c>
      <c r="Y14" s="2" t="s">
        <v>116</v>
      </c>
      <c r="Z14" s="4">
        <v>149</v>
      </c>
      <c r="AA14" s="4">
        <f>=ROUNDDOWN(21.2857142857143,0)</f>
      </c>
      <c r="AB14" s="5">
        <v>7</v>
      </c>
      <c r="AC14" s="2" t="s">
        <v>128</v>
      </c>
      <c r="AD14" s="4">
        <v>168</v>
      </c>
      <c r="AE14" s="4">
        <v>168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/>
      <c r="BK14" s="8"/>
      <c r="BL14" s="2" t="s">
        <v>100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97</v>
      </c>
      <c r="BW14" s="2" t="s">
        <v>110</v>
      </c>
      <c r="BX14" s="2" t="s">
        <v>159</v>
      </c>
      <c r="BY14" s="2" t="s">
        <v>112</v>
      </c>
      <c r="BZ14" s="2" t="s">
        <v>100</v>
      </c>
    </row>
    <row r="15">
      <c r="A15" s="2" t="s">
        <v>160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161</v>
      </c>
      <c r="G15" s="2" t="s">
        <v>162</v>
      </c>
      <c r="H15" s="2" t="s">
        <v>163</v>
      </c>
      <c r="I15" s="2" t="s">
        <v>164</v>
      </c>
      <c r="J15" s="2" t="s">
        <v>95</v>
      </c>
      <c r="K15" s="2" t="s">
        <v>165</v>
      </c>
      <c r="L15" s="3">
        <v>180.5</v>
      </c>
      <c r="M15" s="3">
        <v>189.52</v>
      </c>
      <c r="N15" s="3">
        <v>379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166</v>
      </c>
      <c r="T15" s="2" t="s">
        <v>100</v>
      </c>
      <c r="U15" s="2" t="s">
        <v>100</v>
      </c>
      <c r="V15" s="2" t="s">
        <v>103</v>
      </c>
      <c r="W15" s="2" t="s">
        <v>104</v>
      </c>
      <c r="X15" s="2" t="s">
        <v>100</v>
      </c>
      <c r="Y15" s="2" t="s">
        <v>116</v>
      </c>
      <c r="Z15" s="4">
        <v>3</v>
      </c>
      <c r="AA15" s="4">
        <f>=ROUNDDOWN(0.428571428571429,0)</f>
      </c>
      <c r="AB15" s="5">
        <v>7</v>
      </c>
      <c r="AC15" s="2" t="s">
        <v>167</v>
      </c>
      <c r="AD15" s="4">
        <v>78</v>
      </c>
      <c r="AE15" s="4">
        <v>148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4</v>
      </c>
      <c r="AQ15" s="8">
        <v>496.16</v>
      </c>
      <c r="AR15" s="4"/>
      <c r="AS15" s="8"/>
      <c r="AT15" s="7"/>
      <c r="AU15" s="7"/>
      <c r="AV15" s="4">
        <v>4</v>
      </c>
      <c r="AW15" s="8">
        <v>496.16</v>
      </c>
      <c r="AX15" s="4"/>
      <c r="AY15" s="8"/>
      <c r="AZ15" s="7"/>
      <c r="BA15" s="7"/>
      <c r="BB15" s="7">
        <v>1</v>
      </c>
      <c r="BC15" s="4">
        <v>5</v>
      </c>
      <c r="BD15" s="8">
        <v>620.2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0.8</v>
      </c>
      <c r="BJ15" s="4">
        <v>7</v>
      </c>
      <c r="BK15" s="8">
        <v>973.89</v>
      </c>
      <c r="BL15" s="2" t="s">
        <v>168</v>
      </c>
      <c r="BM15" s="7">
        <v>0.5714</v>
      </c>
      <c r="BN15" s="7">
        <v>0.5095</v>
      </c>
      <c r="BO15" s="4">
        <v>4</v>
      </c>
      <c r="BP15" s="8">
        <v>496.16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110</v>
      </c>
      <c r="BX15" s="2" t="s">
        <v>169</v>
      </c>
      <c r="BY15" s="2" t="s">
        <v>112</v>
      </c>
      <c r="BZ15" s="2" t="s">
        <v>100</v>
      </c>
    </row>
    <row r="16">
      <c r="A16" s="2" t="s">
        <v>170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161</v>
      </c>
      <c r="G16" s="2" t="s">
        <v>162</v>
      </c>
      <c r="H16" s="2" t="s">
        <v>163</v>
      </c>
      <c r="I16" s="2" t="s">
        <v>164</v>
      </c>
      <c r="J16" s="2" t="s">
        <v>95</v>
      </c>
      <c r="K16" s="2" t="s">
        <v>171</v>
      </c>
      <c r="L16" s="3">
        <v>180.5</v>
      </c>
      <c r="M16" s="3">
        <v>189.52</v>
      </c>
      <c r="N16" s="3">
        <v>379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172</v>
      </c>
      <c r="T16" s="2" t="s">
        <v>100</v>
      </c>
      <c r="U16" s="2" t="s">
        <v>100</v>
      </c>
      <c r="V16" s="2" t="s">
        <v>173</v>
      </c>
      <c r="W16" s="2" t="s">
        <v>174</v>
      </c>
      <c r="X16" s="2" t="s">
        <v>100</v>
      </c>
      <c r="Y16" s="2" t="s">
        <v>116</v>
      </c>
      <c r="Z16" s="4">
        <v>65</v>
      </c>
      <c r="AA16" s="4">
        <f>=ROUNDDOWN(6.77083333333333,0)</f>
      </c>
      <c r="AB16" s="5">
        <v>9.6</v>
      </c>
      <c r="AC16" s="2" t="s">
        <v>175</v>
      </c>
      <c r="AD16" s="4">
        <v>92</v>
      </c>
      <c r="AE16" s="4">
        <v>212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124.04</v>
      </c>
      <c r="AR16" s="4"/>
      <c r="AS16" s="8"/>
      <c r="AT16" s="7"/>
      <c r="AU16" s="7"/>
      <c r="AV16" s="4">
        <v>1</v>
      </c>
      <c r="AW16" s="8">
        <v>124.04</v>
      </c>
      <c r="AX16" s="4"/>
      <c r="AY16" s="8"/>
      <c r="AZ16" s="7"/>
      <c r="BA16" s="7"/>
      <c r="BB16" s="7">
        <v>1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0.2</v>
      </c>
      <c r="BJ16" s="4">
        <v>6</v>
      </c>
      <c r="BK16" s="8">
        <v>964.17</v>
      </c>
      <c r="BL16" s="2" t="s">
        <v>176</v>
      </c>
      <c r="BM16" s="7">
        <v>0.1667</v>
      </c>
      <c r="BN16" s="7">
        <v>0.1286</v>
      </c>
      <c r="BO16" s="4">
        <v>1</v>
      </c>
      <c r="BP16" s="8">
        <v>124.04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110</v>
      </c>
      <c r="BX16" s="2" t="s">
        <v>177</v>
      </c>
      <c r="BY16" s="2" t="s">
        <v>112</v>
      </c>
      <c r="BZ16" s="2" t="s">
        <v>100</v>
      </c>
    </row>
    <row r="17">
      <c r="A17" s="2" t="s">
        <v>178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161</v>
      </c>
      <c r="G17" s="2" t="s">
        <v>162</v>
      </c>
      <c r="H17" s="2" t="s">
        <v>163</v>
      </c>
      <c r="I17" s="2" t="s">
        <v>164</v>
      </c>
      <c r="J17" s="2" t="s">
        <v>95</v>
      </c>
      <c r="K17" s="2" t="s">
        <v>179</v>
      </c>
      <c r="L17" s="3">
        <v>180.5</v>
      </c>
      <c r="M17" s="3">
        <v>189.52</v>
      </c>
      <c r="N17" s="3">
        <v>379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180</v>
      </c>
      <c r="T17" s="2" t="s">
        <v>100</v>
      </c>
      <c r="U17" s="2" t="s">
        <v>100</v>
      </c>
      <c r="V17" s="2" t="s">
        <v>103</v>
      </c>
      <c r="W17" s="2" t="s">
        <v>104</v>
      </c>
      <c r="X17" s="2" t="s">
        <v>100</v>
      </c>
      <c r="Y17" s="2" t="s">
        <v>116</v>
      </c>
      <c r="Z17" s="4">
        <v>70</v>
      </c>
      <c r="AA17" s="4">
        <f>=ROUNDDOWN(14,0)</f>
      </c>
      <c r="AB17" s="5">
        <v>5</v>
      </c>
      <c r="AC17" s="2" t="s">
        <v>181</v>
      </c>
      <c r="AD17" s="4">
        <v>62</v>
      </c>
      <c r="AE17" s="4">
        <v>62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>
        <v>1</v>
      </c>
      <c r="BK17" s="8">
        <v>146.42</v>
      </c>
      <c r="BL17" s="2" t="s">
        <v>182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97</v>
      </c>
      <c r="BW17" s="2" t="s">
        <v>110</v>
      </c>
      <c r="BX17" s="2" t="s">
        <v>183</v>
      </c>
      <c r="BY17" s="2" t="s">
        <v>112</v>
      </c>
      <c r="BZ17" s="2" t="s">
        <v>100</v>
      </c>
    </row>
    <row r="18">
      <c r="A18" s="2" t="s">
        <v>184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161</v>
      </c>
      <c r="G18" s="2" t="s">
        <v>162</v>
      </c>
      <c r="H18" s="2" t="s">
        <v>163</v>
      </c>
      <c r="I18" s="2" t="s">
        <v>164</v>
      </c>
      <c r="J18" s="2" t="s">
        <v>95</v>
      </c>
      <c r="K18" s="2" t="s">
        <v>132</v>
      </c>
      <c r="L18" s="3">
        <v>180.5</v>
      </c>
      <c r="M18" s="3">
        <v>189.52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185</v>
      </c>
      <c r="T18" s="2" t="s">
        <v>100</v>
      </c>
      <c r="U18" s="2" t="s">
        <v>100</v>
      </c>
      <c r="V18" s="2" t="s">
        <v>103</v>
      </c>
      <c r="W18" s="2" t="s">
        <v>104</v>
      </c>
      <c r="X18" s="2" t="s">
        <v>100</v>
      </c>
      <c r="Y18" s="2" t="s">
        <v>116</v>
      </c>
      <c r="Z18" s="4">
        <v>179</v>
      </c>
      <c r="AA18" s="4">
        <f>=ROUNDDOWN(25.5714285714286,0)</f>
      </c>
      <c r="AB18" s="5">
        <v>7</v>
      </c>
      <c r="AC18" s="2" t="s">
        <v>100</v>
      </c>
      <c r="AD18" s="4"/>
      <c r="AE18" s="4"/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/>
      <c r="BJ18" s="4">
        <v>2</v>
      </c>
      <c r="BK18" s="8">
        <v>391.34</v>
      </c>
      <c r="BL18" s="2" t="s">
        <v>186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97</v>
      </c>
      <c r="BW18" s="2" t="s">
        <v>110</v>
      </c>
      <c r="BX18" s="2" t="s">
        <v>187</v>
      </c>
      <c r="BY18" s="2" t="s">
        <v>112</v>
      </c>
      <c r="BZ18" s="2" t="s">
        <v>100</v>
      </c>
    </row>
    <row r="19">
      <c r="A19" s="2" t="s">
        <v>188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189</v>
      </c>
      <c r="G19" s="2" t="s">
        <v>190</v>
      </c>
      <c r="H19" s="2" t="s">
        <v>191</v>
      </c>
      <c r="I19" s="2" t="s">
        <v>192</v>
      </c>
      <c r="J19" s="2" t="s">
        <v>95</v>
      </c>
      <c r="K19" s="2" t="s">
        <v>137</v>
      </c>
      <c r="L19" s="3">
        <v>235.6</v>
      </c>
      <c r="M19" s="3">
        <v>247.38</v>
      </c>
      <c r="N19" s="3">
        <v>499</v>
      </c>
      <c r="O19" s="2" t="s">
        <v>97</v>
      </c>
      <c r="P19" s="2" t="s">
        <v>193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102</v>
      </c>
      <c r="V19" s="2" t="s">
        <v>103</v>
      </c>
      <c r="W19" s="2" t="s">
        <v>104</v>
      </c>
      <c r="X19" s="2" t="s">
        <v>100</v>
      </c>
      <c r="Y19" s="2" t="s">
        <v>194</v>
      </c>
      <c r="Z19" s="4">
        <v>2</v>
      </c>
      <c r="AA19" s="4">
        <f>=ROUNDDOWN(0.555555555555556,0)</f>
      </c>
      <c r="AB19" s="5">
        <v>3.6</v>
      </c>
      <c r="AC19" s="2" t="s">
        <v>100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166.2</v>
      </c>
      <c r="AR19" s="4"/>
      <c r="AS19" s="8"/>
      <c r="AT19" s="7"/>
      <c r="AU19" s="7"/>
      <c r="AV19" s="4">
        <v>1</v>
      </c>
      <c r="AW19" s="8">
        <v>166.2</v>
      </c>
      <c r="AX19" s="4"/>
      <c r="AY19" s="8"/>
      <c r="AZ19" s="7"/>
      <c r="BA19" s="7"/>
      <c r="BB19" s="7">
        <v>1</v>
      </c>
      <c r="BC19" s="4">
        <v>1</v>
      </c>
      <c r="BD19" s="8">
        <v>166.2</v>
      </c>
      <c r="BE19" s="4"/>
      <c r="BF19" s="8"/>
      <c r="BG19" s="7"/>
      <c r="BH19" s="7"/>
      <c r="BI19" s="7">
        <v>1</v>
      </c>
      <c r="BJ19" s="4">
        <v>3</v>
      </c>
      <c r="BK19" s="8">
        <v>455.92</v>
      </c>
      <c r="BL19" s="2" t="s">
        <v>195</v>
      </c>
      <c r="BM19" s="7">
        <v>0.3333</v>
      </c>
      <c r="BN19" s="7">
        <v>0.3645</v>
      </c>
      <c r="BO19" s="4">
        <v>1</v>
      </c>
      <c r="BP19" s="8">
        <v>166.2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110</v>
      </c>
      <c r="BX19" s="2" t="s">
        <v>196</v>
      </c>
      <c r="BY19" s="2" t="s">
        <v>112</v>
      </c>
      <c r="BZ19" s="2" t="s">
        <v>100</v>
      </c>
    </row>
    <row r="20">
      <c r="A20" s="2" t="s">
        <v>197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95</v>
      </c>
      <c r="K20" s="2" t="s">
        <v>132</v>
      </c>
      <c r="L20" s="3">
        <v>207.9</v>
      </c>
      <c r="M20" s="3">
        <v>218.3</v>
      </c>
      <c r="N20" s="3">
        <v>439</v>
      </c>
      <c r="O20" s="2" t="s">
        <v>97</v>
      </c>
      <c r="P20" s="2" t="s">
        <v>133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100</v>
      </c>
      <c r="V20" s="2" t="s">
        <v>103</v>
      </c>
      <c r="W20" s="2" t="s">
        <v>202</v>
      </c>
      <c r="X20" s="2" t="s">
        <v>100</v>
      </c>
      <c r="Y20" s="2" t="s">
        <v>203</v>
      </c>
      <c r="Z20" s="4">
        <v>98</v>
      </c>
      <c r="AA20" s="4">
        <f>=ROUNDDOWN(32.6666666666667,0)</f>
      </c>
      <c r="AB20" s="5">
        <v>3</v>
      </c>
      <c r="AC20" s="2" t="s">
        <v>100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149.63</v>
      </c>
      <c r="AR20" s="4"/>
      <c r="AS20" s="8"/>
      <c r="AT20" s="7"/>
      <c r="AU20" s="7"/>
      <c r="AV20" s="4">
        <v>1</v>
      </c>
      <c r="AW20" s="8">
        <v>149.63</v>
      </c>
      <c r="AX20" s="4"/>
      <c r="AY20" s="8"/>
      <c r="AZ20" s="7"/>
      <c r="BA20" s="7"/>
      <c r="BB20" s="7">
        <v>1</v>
      </c>
      <c r="BC20" s="4">
        <v>1</v>
      </c>
      <c r="BD20" s="8">
        <v>149.63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1</v>
      </c>
      <c r="BJ20" s="4">
        <v>1</v>
      </c>
      <c r="BK20" s="8">
        <v>149.63</v>
      </c>
      <c r="BL20" s="2" t="s">
        <v>16</v>
      </c>
      <c r="BM20" s="7">
        <v>1</v>
      </c>
      <c r="BN20" s="7">
        <v>1</v>
      </c>
      <c r="BO20" s="4">
        <v>1</v>
      </c>
      <c r="BP20" s="8">
        <v>149.63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110</v>
      </c>
      <c r="BX20" s="2" t="s">
        <v>204</v>
      </c>
      <c r="BY20" s="2" t="s">
        <v>112</v>
      </c>
      <c r="BZ20" s="2" t="s">
        <v>100</v>
      </c>
    </row>
    <row r="21">
      <c r="A21" s="2" t="s">
        <v>205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198</v>
      </c>
      <c r="G21" s="2" t="s">
        <v>199</v>
      </c>
      <c r="H21" s="2" t="s">
        <v>200</v>
      </c>
      <c r="I21" s="2" t="s">
        <v>201</v>
      </c>
      <c r="J21" s="2" t="s">
        <v>95</v>
      </c>
      <c r="K21" s="2" t="s">
        <v>206</v>
      </c>
      <c r="L21" s="3">
        <v>207.9</v>
      </c>
      <c r="M21" s="3">
        <v>218.3</v>
      </c>
      <c r="N21" s="3">
        <v>439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100</v>
      </c>
      <c r="V21" s="2" t="s">
        <v>103</v>
      </c>
      <c r="W21" s="2" t="s">
        <v>202</v>
      </c>
      <c r="X21" s="2" t="s">
        <v>100</v>
      </c>
      <c r="Y21" s="2" t="s">
        <v>203</v>
      </c>
      <c r="Z21" s="4">
        <v>81</v>
      </c>
      <c r="AA21" s="4">
        <f>=ROUNDDOWN(16.2,0)</f>
      </c>
      <c r="AB21" s="5">
        <v>5</v>
      </c>
      <c r="AC21" s="2" t="s">
        <v>207</v>
      </c>
      <c r="AD21" s="4">
        <v>92</v>
      </c>
      <c r="AE21" s="4">
        <v>92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/>
      <c r="BJ21" s="4"/>
      <c r="BK21" s="8"/>
      <c r="BL21" s="2" t="s">
        <v>100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97</v>
      </c>
      <c r="BW21" s="2" t="s">
        <v>110</v>
      </c>
      <c r="BX21" s="2" t="s">
        <v>208</v>
      </c>
      <c r="BY21" s="2" t="s">
        <v>112</v>
      </c>
      <c r="BZ21" s="2" t="s">
        <v>100</v>
      </c>
    </row>
    <row r="22">
      <c r="A22" s="2" t="s">
        <v>209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198</v>
      </c>
      <c r="G22" s="2" t="s">
        <v>199</v>
      </c>
      <c r="H22" s="2" t="s">
        <v>210</v>
      </c>
      <c r="I22" s="2" t="s">
        <v>201</v>
      </c>
      <c r="J22" s="2" t="s">
        <v>95</v>
      </c>
      <c r="K22" s="2" t="s">
        <v>211</v>
      </c>
      <c r="L22" s="3">
        <v>207.9</v>
      </c>
      <c r="M22" s="3">
        <v>218.3</v>
      </c>
      <c r="N22" s="3">
        <v>439</v>
      </c>
      <c r="O22" s="2" t="s">
        <v>97</v>
      </c>
      <c r="P22" s="2" t="s">
        <v>133</v>
      </c>
      <c r="Q22" s="2" t="s">
        <v>99</v>
      </c>
      <c r="R22" s="2" t="s">
        <v>100</v>
      </c>
      <c r="S22" s="2" t="s">
        <v>212</v>
      </c>
      <c r="T22" s="2" t="s">
        <v>100</v>
      </c>
      <c r="U22" s="2" t="s">
        <v>100</v>
      </c>
      <c r="V22" s="2" t="s">
        <v>103</v>
      </c>
      <c r="W22" s="2" t="s">
        <v>104</v>
      </c>
      <c r="X22" s="2" t="s">
        <v>100</v>
      </c>
      <c r="Y22" s="2" t="s">
        <v>213</v>
      </c>
      <c r="Z22" s="4">
        <v>129</v>
      </c>
      <c r="AA22" s="4">
        <f>=ROUNDDOWN(32.25,0)</f>
      </c>
      <c r="AB22" s="5">
        <v>4</v>
      </c>
      <c r="AC22" s="2" t="s">
        <v>150</v>
      </c>
      <c r="AD22" s="4">
        <v>76</v>
      </c>
      <c r="AE22" s="4">
        <v>76</v>
      </c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>
        <v>2</v>
      </c>
      <c r="BK22" s="8">
        <v>430.92</v>
      </c>
      <c r="BL22" s="2" t="s">
        <v>214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97</v>
      </c>
      <c r="BW22" s="2" t="s">
        <v>110</v>
      </c>
      <c r="BX22" s="2" t="s">
        <v>215</v>
      </c>
      <c r="BY22" s="2" t="s">
        <v>112</v>
      </c>
      <c r="BZ22" s="2" t="s">
        <v>100</v>
      </c>
    </row>
    <row r="23">
      <c r="A23" s="2" t="s">
        <v>216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217</v>
      </c>
      <c r="G23" s="2" t="s">
        <v>218</v>
      </c>
      <c r="H23" s="2" t="s">
        <v>219</v>
      </c>
      <c r="I23" s="2" t="s">
        <v>220</v>
      </c>
      <c r="J23" s="2" t="s">
        <v>95</v>
      </c>
      <c r="K23" s="2" t="s">
        <v>221</v>
      </c>
      <c r="L23" s="3">
        <v>182.75</v>
      </c>
      <c r="M23" s="3">
        <v>191.89</v>
      </c>
      <c r="N23" s="3">
        <v>379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222</v>
      </c>
      <c r="T23" s="2" t="s">
        <v>100</v>
      </c>
      <c r="U23" s="2" t="s">
        <v>100</v>
      </c>
      <c r="V23" s="2" t="s">
        <v>154</v>
      </c>
      <c r="W23" s="2" t="s">
        <v>104</v>
      </c>
      <c r="X23" s="2" t="s">
        <v>100</v>
      </c>
      <c r="Y23" s="2" t="s">
        <v>116</v>
      </c>
      <c r="Z23" s="4">
        <v>238</v>
      </c>
      <c r="AA23" s="4">
        <f>=ROUNDDOWN(26.4444444444444,0)</f>
      </c>
      <c r="AB23" s="5">
        <v>9</v>
      </c>
      <c r="AC23" s="2" t="s">
        <v>106</v>
      </c>
      <c r="AD23" s="4">
        <v>30</v>
      </c>
      <c r="AE23" s="4">
        <v>195</v>
      </c>
      <c r="AF23" s="6">
        <v>74</v>
      </c>
      <c r="AG23" s="6">
        <v>60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143.92</v>
      </c>
      <c r="AR23" s="4"/>
      <c r="AS23" s="8"/>
      <c r="AT23" s="7"/>
      <c r="AU23" s="7"/>
      <c r="AV23" s="4">
        <v>1</v>
      </c>
      <c r="AW23" s="8">
        <v>143.92</v>
      </c>
      <c r="AX23" s="4"/>
      <c r="AY23" s="8"/>
      <c r="AZ23" s="7"/>
      <c r="BA23" s="7"/>
      <c r="BB23" s="7">
        <v>1</v>
      </c>
      <c r="BC23" s="4">
        <v>1</v>
      </c>
      <c r="BD23" s="8">
        <v>143.92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1</v>
      </c>
      <c r="BJ23" s="4">
        <v>6</v>
      </c>
      <c r="BK23" s="8">
        <v>1139.55</v>
      </c>
      <c r="BL23" s="2" t="s">
        <v>223</v>
      </c>
      <c r="BM23" s="7">
        <v>0.1667</v>
      </c>
      <c r="BN23" s="7">
        <v>0.1263</v>
      </c>
      <c r="BO23" s="4">
        <v>1</v>
      </c>
      <c r="BP23" s="8">
        <v>143.92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110</v>
      </c>
      <c r="BX23" s="2" t="s">
        <v>224</v>
      </c>
      <c r="BY23" s="2" t="s">
        <v>112</v>
      </c>
      <c r="BZ23" s="2" t="s">
        <v>100</v>
      </c>
    </row>
    <row r="24">
      <c r="A24" s="2" t="s">
        <v>225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217</v>
      </c>
      <c r="G24" s="2" t="s">
        <v>218</v>
      </c>
      <c r="H24" s="2" t="s">
        <v>219</v>
      </c>
      <c r="I24" s="2" t="s">
        <v>220</v>
      </c>
      <c r="J24" s="2" t="s">
        <v>95</v>
      </c>
      <c r="K24" s="2" t="s">
        <v>132</v>
      </c>
      <c r="L24" s="3">
        <v>182.75</v>
      </c>
      <c r="M24" s="3">
        <v>191.89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226</v>
      </c>
      <c r="T24" s="2" t="s">
        <v>100</v>
      </c>
      <c r="U24" s="2" t="s">
        <v>100</v>
      </c>
      <c r="V24" s="2" t="s">
        <v>103</v>
      </c>
      <c r="W24" s="2" t="s">
        <v>104</v>
      </c>
      <c r="X24" s="2" t="s">
        <v>100</v>
      </c>
      <c r="Y24" s="2" t="s">
        <v>116</v>
      </c>
      <c r="Z24" s="4">
        <v>164</v>
      </c>
      <c r="AA24" s="4">
        <f>=ROUNDDOWN(18.8505747126437,0)</f>
      </c>
      <c r="AB24" s="5">
        <v>8.7</v>
      </c>
      <c r="AC24" s="2" t="s">
        <v>227</v>
      </c>
      <c r="AD24" s="4">
        <v>272</v>
      </c>
      <c r="AE24" s="4">
        <v>279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/>
      <c r="BJ24" s="4">
        <v>1</v>
      </c>
      <c r="BK24" s="8">
        <v>167.13</v>
      </c>
      <c r="BL24" s="2" t="s">
        <v>228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97</v>
      </c>
      <c r="BW24" s="2" t="s">
        <v>110</v>
      </c>
      <c r="BX24" s="2" t="s">
        <v>229</v>
      </c>
      <c r="BY24" s="2" t="s">
        <v>112</v>
      </c>
      <c r="BZ24" s="2" t="s">
        <v>100</v>
      </c>
    </row>
    <row r="25">
      <c r="A25" s="2" t="s">
        <v>230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217</v>
      </c>
      <c r="G25" s="2" t="s">
        <v>218</v>
      </c>
      <c r="H25" s="2" t="s">
        <v>219</v>
      </c>
      <c r="I25" s="2" t="s">
        <v>220</v>
      </c>
      <c r="J25" s="2" t="s">
        <v>95</v>
      </c>
      <c r="K25" s="2" t="s">
        <v>231</v>
      </c>
      <c r="L25" s="3">
        <v>182.75</v>
      </c>
      <c r="M25" s="3">
        <v>191.89</v>
      </c>
      <c r="N25" s="3">
        <v>379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232</v>
      </c>
      <c r="T25" s="2" t="s">
        <v>100</v>
      </c>
      <c r="U25" s="2" t="s">
        <v>100</v>
      </c>
      <c r="V25" s="2" t="s">
        <v>154</v>
      </c>
      <c r="W25" s="2" t="s">
        <v>104</v>
      </c>
      <c r="X25" s="2" t="s">
        <v>100</v>
      </c>
      <c r="Y25" s="2" t="s">
        <v>233</v>
      </c>
      <c r="Z25" s="4">
        <v>143</v>
      </c>
      <c r="AA25" s="4">
        <f>=ROUNDDOWN(35.75,0)</f>
      </c>
      <c r="AB25" s="5">
        <v>4</v>
      </c>
      <c r="AC25" s="2" t="s">
        <v>117</v>
      </c>
      <c r="AD25" s="4">
        <v>100</v>
      </c>
      <c r="AE25" s="4">
        <v>100</v>
      </c>
      <c r="AF25" s="6">
        <v>74</v>
      </c>
      <c r="AG25" s="6"/>
      <c r="AH25" s="7">
        <v>0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/>
      <c r="BK25" s="8"/>
      <c r="BL25" s="2" t="s">
        <v>100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97</v>
      </c>
      <c r="BW25" s="2" t="s">
        <v>234</v>
      </c>
      <c r="BX25" s="2" t="s">
        <v>169</v>
      </c>
      <c r="BY25" s="2" t="s">
        <v>112</v>
      </c>
      <c r="BZ25" s="2" t="s">
        <v>100</v>
      </c>
    </row>
    <row r="26">
      <c r="A26" s="2" t="s">
        <v>235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217</v>
      </c>
      <c r="G26" s="2" t="s">
        <v>218</v>
      </c>
      <c r="H26" s="2" t="s">
        <v>219</v>
      </c>
      <c r="I26" s="2" t="s">
        <v>220</v>
      </c>
      <c r="J26" s="2" t="s">
        <v>95</v>
      </c>
      <c r="K26" s="2" t="s">
        <v>236</v>
      </c>
      <c r="L26" s="3">
        <v>182.75</v>
      </c>
      <c r="M26" s="3">
        <v>191.89</v>
      </c>
      <c r="N26" s="3">
        <v>379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103</v>
      </c>
      <c r="W26" s="2" t="s">
        <v>104</v>
      </c>
      <c r="X26" s="2" t="s">
        <v>100</v>
      </c>
      <c r="Y26" s="2" t="s">
        <v>237</v>
      </c>
      <c r="Z26" s="4">
        <v>59</v>
      </c>
      <c r="AA26" s="4">
        <f>=ROUNDDOWN(11.8,0)</f>
      </c>
      <c r="AB26" s="5">
        <v>5</v>
      </c>
      <c r="AC26" s="2" t="s">
        <v>123</v>
      </c>
      <c r="AD26" s="4">
        <v>84</v>
      </c>
      <c r="AE26" s="4">
        <v>180</v>
      </c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4</v>
      </c>
      <c r="BK26" s="8">
        <v>830.87</v>
      </c>
      <c r="BL26" s="2" t="s">
        <v>238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97</v>
      </c>
      <c r="BW26" s="2" t="s">
        <v>110</v>
      </c>
      <c r="BX26" s="2" t="s">
        <v>234</v>
      </c>
      <c r="BY26" s="2" t="s">
        <v>112</v>
      </c>
      <c r="BZ26" s="2" t="s">
        <v>100</v>
      </c>
    </row>
    <row r="27">
      <c r="A27" s="2" t="s">
        <v>239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240</v>
      </c>
      <c r="G27" s="2" t="s">
        <v>241</v>
      </c>
      <c r="H27" s="2" t="s">
        <v>242</v>
      </c>
      <c r="I27" s="2" t="s">
        <v>201</v>
      </c>
      <c r="J27" s="2" t="s">
        <v>95</v>
      </c>
      <c r="K27" s="2" t="s">
        <v>243</v>
      </c>
      <c r="L27" s="3">
        <v>178.2</v>
      </c>
      <c r="M27" s="3">
        <v>187.11</v>
      </c>
      <c r="N27" s="3">
        <v>379</v>
      </c>
      <c r="O27" s="2" t="s">
        <v>97</v>
      </c>
      <c r="P27" s="2" t="s">
        <v>133</v>
      </c>
      <c r="Q27" s="2" t="s">
        <v>99</v>
      </c>
      <c r="R27" s="2" t="s">
        <v>100</v>
      </c>
      <c r="S27" s="2" t="s">
        <v>244</v>
      </c>
      <c r="T27" s="2" t="s">
        <v>100</v>
      </c>
      <c r="U27" s="2" t="s">
        <v>102</v>
      </c>
      <c r="V27" s="2" t="s">
        <v>103</v>
      </c>
      <c r="W27" s="2" t="s">
        <v>104</v>
      </c>
      <c r="X27" s="2" t="s">
        <v>100</v>
      </c>
      <c r="Y27" s="2" t="s">
        <v>245</v>
      </c>
      <c r="Z27" s="4">
        <v>127</v>
      </c>
      <c r="AA27" s="4">
        <f>=ROUNDDOWN(36.2857142857143,0)</f>
      </c>
      <c r="AB27" s="5">
        <v>3.5</v>
      </c>
      <c r="AC27" s="2" t="s">
        <v>100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</v>
      </c>
      <c r="AQ27" s="8">
        <v>124.04</v>
      </c>
      <c r="AR27" s="4"/>
      <c r="AS27" s="8"/>
      <c r="AT27" s="7"/>
      <c r="AU27" s="7"/>
      <c r="AV27" s="4">
        <v>1</v>
      </c>
      <c r="AW27" s="8">
        <v>124.04</v>
      </c>
      <c r="AX27" s="4"/>
      <c r="AY27" s="8"/>
      <c r="AZ27" s="7"/>
      <c r="BA27" s="7"/>
      <c r="BB27" s="7">
        <v>1</v>
      </c>
      <c r="BC27" s="4">
        <v>1</v>
      </c>
      <c r="BD27" s="8">
        <v>124.04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1</v>
      </c>
      <c r="BJ27" s="4">
        <v>3</v>
      </c>
      <c r="BK27" s="8">
        <v>437.06</v>
      </c>
      <c r="BL27" s="2" t="s">
        <v>246</v>
      </c>
      <c r="BM27" s="7">
        <v>0.3333</v>
      </c>
      <c r="BN27" s="7">
        <v>0.2838</v>
      </c>
      <c r="BO27" s="4">
        <v>1</v>
      </c>
      <c r="BP27" s="8">
        <v>124.04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110</v>
      </c>
      <c r="BX27" s="2" t="s">
        <v>196</v>
      </c>
      <c r="BY27" s="2" t="s">
        <v>112</v>
      </c>
      <c r="BZ27" s="2" t="s">
        <v>100</v>
      </c>
    </row>
    <row r="28">
      <c r="A28" s="2" t="s">
        <v>247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240</v>
      </c>
      <c r="G28" s="2" t="s">
        <v>241</v>
      </c>
      <c r="H28" s="2" t="s">
        <v>242</v>
      </c>
      <c r="I28" s="2" t="s">
        <v>201</v>
      </c>
      <c r="J28" s="2" t="s">
        <v>95</v>
      </c>
      <c r="K28" s="2" t="s">
        <v>248</v>
      </c>
      <c r="L28" s="3">
        <v>178.2</v>
      </c>
      <c r="M28" s="3">
        <v>187.11</v>
      </c>
      <c r="N28" s="3">
        <v>379</v>
      </c>
      <c r="O28" s="2" t="s">
        <v>249</v>
      </c>
      <c r="P28" s="2" t="s">
        <v>193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102</v>
      </c>
      <c r="V28" s="2" t="s">
        <v>103</v>
      </c>
      <c r="W28" s="2" t="s">
        <v>104</v>
      </c>
      <c r="X28" s="2" t="s">
        <v>100</v>
      </c>
      <c r="Y28" s="2" t="s">
        <v>250</v>
      </c>
      <c r="Z28" s="4">
        <v>46</v>
      </c>
      <c r="AA28" s="4">
        <f>=ROUNDDOWN(38.3333333333333,0)</f>
      </c>
      <c r="AB28" s="5">
        <v>1.2</v>
      </c>
      <c r="AC28" s="2" t="s">
        <v>100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/>
      <c r="BJ28" s="4">
        <v>1</v>
      </c>
      <c r="BK28" s="8">
        <v>91.35</v>
      </c>
      <c r="BL28" s="2" t="s">
        <v>182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97</v>
      </c>
      <c r="BW28" s="2" t="s">
        <v>251</v>
      </c>
      <c r="BX28" s="2" t="s">
        <v>100</v>
      </c>
      <c r="BY28" s="2" t="s">
        <v>112</v>
      </c>
      <c r="BZ28" s="2" t="s">
        <v>100</v>
      </c>
    </row>
    <row r="29">
      <c r="A29" s="2" t="s">
        <v>252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253</v>
      </c>
      <c r="G29" s="2" t="s">
        <v>254</v>
      </c>
      <c r="H29" s="2" t="s">
        <v>255</v>
      </c>
      <c r="I29" s="2" t="s">
        <v>256</v>
      </c>
      <c r="J29" s="2" t="s">
        <v>95</v>
      </c>
      <c r="K29" s="2" t="s">
        <v>179</v>
      </c>
      <c r="L29" s="3">
        <v>158.36</v>
      </c>
      <c r="M29" s="3">
        <v>166.28</v>
      </c>
      <c r="N29" s="3">
        <v>329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257</v>
      </c>
      <c r="T29" s="2" t="s">
        <v>100</v>
      </c>
      <c r="U29" s="2" t="s">
        <v>100</v>
      </c>
      <c r="V29" s="2" t="s">
        <v>103</v>
      </c>
      <c r="W29" s="2" t="s">
        <v>155</v>
      </c>
      <c r="X29" s="2" t="s">
        <v>100</v>
      </c>
      <c r="Y29" s="2" t="s">
        <v>116</v>
      </c>
      <c r="Z29" s="4">
        <v>206</v>
      </c>
      <c r="AA29" s="4">
        <f>=ROUNDDOWN(25.75,0)</f>
      </c>
      <c r="AB29" s="5">
        <v>8</v>
      </c>
      <c r="AC29" s="2" t="s">
        <v>258</v>
      </c>
      <c r="AD29" s="4">
        <v>83</v>
      </c>
      <c r="AE29" s="4">
        <v>83</v>
      </c>
      <c r="AF29" s="6">
        <v>66</v>
      </c>
      <c r="AG29" s="6">
        <v>49</v>
      </c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112.22</v>
      </c>
      <c r="AR29" s="4"/>
      <c r="AS29" s="8"/>
      <c r="AT29" s="7"/>
      <c r="AU29" s="7"/>
      <c r="AV29" s="4">
        <v>1</v>
      </c>
      <c r="AW29" s="8">
        <v>112.22</v>
      </c>
      <c r="AX29" s="4"/>
      <c r="AY29" s="8"/>
      <c r="AZ29" s="7"/>
      <c r="BA29" s="7"/>
      <c r="BB29" s="7">
        <v>1</v>
      </c>
      <c r="BC29" s="4">
        <v>1</v>
      </c>
      <c r="BD29" s="8">
        <v>112.22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1</v>
      </c>
      <c r="BJ29" s="4">
        <v>1</v>
      </c>
      <c r="BK29" s="8">
        <v>112.22</v>
      </c>
      <c r="BL29" s="2" t="s">
        <v>16</v>
      </c>
      <c r="BM29" s="7">
        <v>1</v>
      </c>
      <c r="BN29" s="7">
        <v>1</v>
      </c>
      <c r="BO29" s="4">
        <v>1</v>
      </c>
      <c r="BP29" s="8">
        <v>112.22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110</v>
      </c>
      <c r="BX29" s="2" t="s">
        <v>259</v>
      </c>
      <c r="BY29" s="2" t="s">
        <v>112</v>
      </c>
      <c r="BZ29" s="2" t="s">
        <v>100</v>
      </c>
    </row>
    <row r="30">
      <c r="A30" s="2" t="s">
        <v>260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253</v>
      </c>
      <c r="G30" s="2" t="s">
        <v>254</v>
      </c>
      <c r="H30" s="2" t="s">
        <v>255</v>
      </c>
      <c r="I30" s="2" t="s">
        <v>256</v>
      </c>
      <c r="J30" s="2" t="s">
        <v>95</v>
      </c>
      <c r="K30" s="2" t="s">
        <v>132</v>
      </c>
      <c r="L30" s="3">
        <v>158.36</v>
      </c>
      <c r="M30" s="3">
        <v>166.28</v>
      </c>
      <c r="N30" s="3">
        <v>329</v>
      </c>
      <c r="O30" s="2" t="s">
        <v>97</v>
      </c>
      <c r="P30" s="2" t="s">
        <v>133</v>
      </c>
      <c r="Q30" s="2" t="s">
        <v>99</v>
      </c>
      <c r="R30" s="2" t="s">
        <v>100</v>
      </c>
      <c r="S30" s="2" t="s">
        <v>261</v>
      </c>
      <c r="T30" s="2" t="s">
        <v>100</v>
      </c>
      <c r="U30" s="2" t="s">
        <v>100</v>
      </c>
      <c r="V30" s="2" t="s">
        <v>103</v>
      </c>
      <c r="W30" s="2" t="s">
        <v>155</v>
      </c>
      <c r="X30" s="2" t="s">
        <v>100</v>
      </c>
      <c r="Y30" s="2" t="s">
        <v>116</v>
      </c>
      <c r="Z30" s="4">
        <v>153</v>
      </c>
      <c r="AA30" s="4">
        <f>=ROUNDDOWN(41.3513513513514,0)</f>
      </c>
      <c r="AB30" s="5">
        <v>3.7</v>
      </c>
      <c r="AC30" s="2" t="s">
        <v>100</v>
      </c>
      <c r="AD30" s="4"/>
      <c r="AE30" s="4"/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97</v>
      </c>
      <c r="BW30" s="2" t="s">
        <v>110</v>
      </c>
      <c r="BX30" s="2" t="s">
        <v>262</v>
      </c>
      <c r="BY30" s="2" t="s">
        <v>112</v>
      </c>
      <c r="BZ30" s="2" t="s">
        <v>100</v>
      </c>
    </row>
    <row r="31">
      <c r="A31" s="2" t="s">
        <v>263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253</v>
      </c>
      <c r="G31" s="2" t="s">
        <v>254</v>
      </c>
      <c r="H31" s="2" t="s">
        <v>255</v>
      </c>
      <c r="I31" s="2" t="s">
        <v>256</v>
      </c>
      <c r="J31" s="2" t="s">
        <v>95</v>
      </c>
      <c r="K31" s="2" t="s">
        <v>264</v>
      </c>
      <c r="L31" s="3">
        <v>158.36</v>
      </c>
      <c r="M31" s="3">
        <v>166.28</v>
      </c>
      <c r="N31" s="3">
        <v>329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265</v>
      </c>
      <c r="T31" s="2" t="s">
        <v>100</v>
      </c>
      <c r="U31" s="2" t="s">
        <v>100</v>
      </c>
      <c r="V31" s="2" t="s">
        <v>103</v>
      </c>
      <c r="W31" s="2" t="s">
        <v>155</v>
      </c>
      <c r="X31" s="2" t="s">
        <v>100</v>
      </c>
      <c r="Y31" s="2" t="s">
        <v>116</v>
      </c>
      <c r="Z31" s="4">
        <v>115</v>
      </c>
      <c r="AA31" s="4">
        <f>=ROUNDDOWN(19.1666666666667,0)</f>
      </c>
      <c r="AB31" s="5">
        <v>6</v>
      </c>
      <c r="AC31" s="2" t="s">
        <v>266</v>
      </c>
      <c r="AD31" s="4">
        <v>84</v>
      </c>
      <c r="AE31" s="4">
        <v>84</v>
      </c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>
        <v>2</v>
      </c>
      <c r="BK31" s="8">
        <v>271.89</v>
      </c>
      <c r="BL31" s="2" t="s">
        <v>182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97</v>
      </c>
      <c r="BW31" s="2" t="s">
        <v>110</v>
      </c>
      <c r="BX31" s="2" t="s">
        <v>267</v>
      </c>
      <c r="BY31" s="2" t="s">
        <v>112</v>
      </c>
      <c r="BZ31" s="2" t="s">
        <v>100</v>
      </c>
    </row>
    <row r="32">
      <c r="A32" s="2" t="s">
        <v>268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253</v>
      </c>
      <c r="G32" s="2" t="s">
        <v>254</v>
      </c>
      <c r="H32" s="2" t="s">
        <v>255</v>
      </c>
      <c r="I32" s="2" t="s">
        <v>256</v>
      </c>
      <c r="J32" s="2" t="s">
        <v>95</v>
      </c>
      <c r="K32" s="2" t="s">
        <v>269</v>
      </c>
      <c r="L32" s="3">
        <v>158.36</v>
      </c>
      <c r="M32" s="3">
        <v>166.28</v>
      </c>
      <c r="N32" s="3">
        <v>329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270</v>
      </c>
      <c r="T32" s="2" t="s">
        <v>100</v>
      </c>
      <c r="U32" s="2" t="s">
        <v>100</v>
      </c>
      <c r="V32" s="2" t="s">
        <v>103</v>
      </c>
      <c r="W32" s="2" t="s">
        <v>155</v>
      </c>
      <c r="X32" s="2" t="s">
        <v>100</v>
      </c>
      <c r="Y32" s="2" t="s">
        <v>116</v>
      </c>
      <c r="Z32" s="4">
        <v>2</v>
      </c>
      <c r="AA32" s="4">
        <f>=ROUNDDOWN(0.333333333333333,0)</f>
      </c>
      <c r="AB32" s="5">
        <v>6</v>
      </c>
      <c r="AC32" s="2" t="s">
        <v>271</v>
      </c>
      <c r="AD32" s="4">
        <v>26</v>
      </c>
      <c r="AE32" s="4">
        <v>211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/>
      <c r="BJ32" s="4">
        <v>4</v>
      </c>
      <c r="BK32" s="8">
        <v>604.2</v>
      </c>
      <c r="BL32" s="2" t="s">
        <v>182</v>
      </c>
      <c r="BM32" s="7"/>
      <c r="BN32" s="7"/>
      <c r="BO32" s="4"/>
      <c r="BP32" s="8"/>
      <c r="BQ32" s="4"/>
      <c r="BR32" s="8"/>
      <c r="BS32" s="7"/>
      <c r="BT32" s="7"/>
      <c r="BU32" s="2" t="s">
        <v>109</v>
      </c>
      <c r="BV32" s="2" t="s">
        <v>97</v>
      </c>
      <c r="BW32" s="2" t="s">
        <v>110</v>
      </c>
      <c r="BX32" s="2" t="s">
        <v>272</v>
      </c>
      <c r="BY32" s="2" t="s">
        <v>112</v>
      </c>
      <c r="BZ32" s="2" t="s">
        <v>100</v>
      </c>
    </row>
    <row r="33">
      <c r="A33" s="2" t="s">
        <v>273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274</v>
      </c>
      <c r="G33" s="2" t="s">
        <v>275</v>
      </c>
      <c r="H33" s="2" t="s">
        <v>276</v>
      </c>
      <c r="I33" s="2" t="s">
        <v>277</v>
      </c>
      <c r="J33" s="2" t="s">
        <v>95</v>
      </c>
      <c r="K33" s="2" t="s">
        <v>132</v>
      </c>
      <c r="L33" s="3">
        <v>228</v>
      </c>
      <c r="M33" s="3">
        <v>239.4</v>
      </c>
      <c r="N33" s="3">
        <v>479</v>
      </c>
      <c r="O33" s="2" t="s">
        <v>97</v>
      </c>
      <c r="P33" s="2" t="s">
        <v>133</v>
      </c>
      <c r="Q33" s="2" t="s">
        <v>99</v>
      </c>
      <c r="R33" s="2" t="s">
        <v>100</v>
      </c>
      <c r="S33" s="2" t="s">
        <v>278</v>
      </c>
      <c r="T33" s="2" t="s">
        <v>100</v>
      </c>
      <c r="U33" s="2" t="s">
        <v>100</v>
      </c>
      <c r="V33" s="2" t="s">
        <v>103</v>
      </c>
      <c r="W33" s="2" t="s">
        <v>104</v>
      </c>
      <c r="X33" s="2" t="s">
        <v>100</v>
      </c>
      <c r="Y33" s="2" t="s">
        <v>116</v>
      </c>
      <c r="Z33" s="4">
        <v>204</v>
      </c>
      <c r="AA33" s="4">
        <f>=ROUNDDOWN(68,0)</f>
      </c>
      <c r="AB33" s="5">
        <v>3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279</v>
      </c>
      <c r="BV33" s="2" t="s">
        <v>97</v>
      </c>
      <c r="BW33" s="2" t="s">
        <v>100</v>
      </c>
      <c r="BX33" s="2" t="s">
        <v>100</v>
      </c>
      <c r="BY33" s="2" t="s">
        <v>112</v>
      </c>
      <c r="BZ33" s="2" t="s">
        <v>100</v>
      </c>
    </row>
    <row r="34">
      <c r="A34" s="2" t="s">
        <v>280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281</v>
      </c>
      <c r="G34" s="2" t="s">
        <v>282</v>
      </c>
      <c r="H34" s="2" t="s">
        <v>283</v>
      </c>
      <c r="I34" s="2" t="s">
        <v>284</v>
      </c>
      <c r="J34" s="2" t="s">
        <v>95</v>
      </c>
      <c r="K34" s="2" t="s">
        <v>285</v>
      </c>
      <c r="L34" s="3">
        <v>187.91</v>
      </c>
      <c r="M34" s="3">
        <v>197.31</v>
      </c>
      <c r="N34" s="3">
        <v>399</v>
      </c>
      <c r="O34" s="2" t="s">
        <v>97</v>
      </c>
      <c r="P34" s="2" t="s">
        <v>193</v>
      </c>
      <c r="Q34" s="2" t="s">
        <v>99</v>
      </c>
      <c r="R34" s="2" t="s">
        <v>100</v>
      </c>
      <c r="S34" s="2" t="s">
        <v>286</v>
      </c>
      <c r="T34" s="2" t="s">
        <v>100</v>
      </c>
      <c r="U34" s="2" t="s">
        <v>100</v>
      </c>
      <c r="V34" s="2" t="s">
        <v>103</v>
      </c>
      <c r="W34" s="2" t="s">
        <v>174</v>
      </c>
      <c r="X34" s="2" t="s">
        <v>100</v>
      </c>
      <c r="Y34" s="2" t="s">
        <v>287</v>
      </c>
      <c r="Z34" s="4">
        <v>71</v>
      </c>
      <c r="AA34" s="4">
        <f>=ROUNDDOWN(71,0)</f>
      </c>
      <c r="AB34" s="5">
        <v>1</v>
      </c>
      <c r="AC34" s="2" t="s">
        <v>100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288</v>
      </c>
      <c r="BV34" s="2" t="s">
        <v>97</v>
      </c>
      <c r="BW34" s="2" t="s">
        <v>100</v>
      </c>
      <c r="BX34" s="2" t="s">
        <v>100</v>
      </c>
      <c r="BY34" s="2" t="s">
        <v>112</v>
      </c>
      <c r="BZ34" s="2" t="s">
        <v>100</v>
      </c>
    </row>
    <row r="35">
      <c r="A35" s="2" t="s">
        <v>289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290</v>
      </c>
      <c r="G35" s="2" t="s">
        <v>291</v>
      </c>
      <c r="H35" s="2" t="s">
        <v>292</v>
      </c>
      <c r="I35" s="2" t="s">
        <v>293</v>
      </c>
      <c r="J35" s="2" t="s">
        <v>95</v>
      </c>
      <c r="K35" s="2" t="s">
        <v>294</v>
      </c>
      <c r="L35" s="3">
        <v>180.5</v>
      </c>
      <c r="M35" s="3">
        <v>189.52</v>
      </c>
      <c r="N35" s="3">
        <v>379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295</v>
      </c>
      <c r="T35" s="2" t="s">
        <v>100</v>
      </c>
      <c r="U35" s="2" t="s">
        <v>100</v>
      </c>
      <c r="V35" s="2" t="s">
        <v>154</v>
      </c>
      <c r="W35" s="2" t="s">
        <v>174</v>
      </c>
      <c r="X35" s="2" t="s">
        <v>100</v>
      </c>
      <c r="Y35" s="2" t="s">
        <v>116</v>
      </c>
      <c r="Z35" s="4">
        <v>64</v>
      </c>
      <c r="AA35" s="4">
        <f>=ROUNDDOWN(13.3333333333333,0)</f>
      </c>
      <c r="AB35" s="5">
        <v>4.8</v>
      </c>
      <c r="AC35" s="2" t="s">
        <v>296</v>
      </c>
      <c r="AD35" s="4">
        <v>60</v>
      </c>
      <c r="AE35" s="4">
        <v>260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3</v>
      </c>
      <c r="BK35" s="8">
        <v>596.36</v>
      </c>
      <c r="BL35" s="2" t="s">
        <v>297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97</v>
      </c>
      <c r="BW35" s="2" t="s">
        <v>110</v>
      </c>
      <c r="BX35" s="2" t="s">
        <v>298</v>
      </c>
      <c r="BY35" s="2" t="s">
        <v>112</v>
      </c>
      <c r="BZ35" s="2" t="s">
        <v>100</v>
      </c>
    </row>
    <row r="36">
      <c r="A36" s="2" t="s">
        <v>299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300</v>
      </c>
      <c r="G36" s="2" t="s">
        <v>301</v>
      </c>
      <c r="H36" s="2" t="s">
        <v>302</v>
      </c>
      <c r="I36" s="2" t="s">
        <v>277</v>
      </c>
      <c r="J36" s="2" t="s">
        <v>95</v>
      </c>
      <c r="K36" s="2" t="s">
        <v>179</v>
      </c>
      <c r="L36" s="3">
        <v>204.25</v>
      </c>
      <c r="M36" s="3">
        <v>214.46</v>
      </c>
      <c r="N36" s="3">
        <v>429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303</v>
      </c>
      <c r="T36" s="2" t="s">
        <v>100</v>
      </c>
      <c r="U36" s="2" t="s">
        <v>100</v>
      </c>
      <c r="V36" s="2" t="s">
        <v>103</v>
      </c>
      <c r="W36" s="2" t="s">
        <v>155</v>
      </c>
      <c r="X36" s="2" t="s">
        <v>100</v>
      </c>
      <c r="Y36" s="2" t="s">
        <v>116</v>
      </c>
      <c r="Z36" s="4">
        <v>31</v>
      </c>
      <c r="AA36" s="4">
        <f>=ROUNDDOWN(7.75,0)</f>
      </c>
      <c r="AB36" s="5">
        <v>4</v>
      </c>
      <c r="AC36" s="2" t="s">
        <v>271</v>
      </c>
      <c r="AD36" s="4">
        <v>96</v>
      </c>
      <c r="AE36" s="4">
        <v>96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/>
      <c r="BJ36" s="4">
        <v>1</v>
      </c>
      <c r="BK36" s="8">
        <v>169.38</v>
      </c>
      <c r="BL36" s="2" t="s">
        <v>182</v>
      </c>
      <c r="BM36" s="7"/>
      <c r="BN36" s="7"/>
      <c r="BO36" s="4"/>
      <c r="BP36" s="8"/>
      <c r="BQ36" s="4"/>
      <c r="BR36" s="8"/>
      <c r="BS36" s="7"/>
      <c r="BT36" s="7"/>
      <c r="BU36" s="2" t="s">
        <v>279</v>
      </c>
      <c r="BV36" s="2" t="s">
        <v>97</v>
      </c>
      <c r="BW36" s="2" t="s">
        <v>100</v>
      </c>
      <c r="BX36" s="2" t="s">
        <v>100</v>
      </c>
      <c r="BY36" s="2" t="s">
        <v>112</v>
      </c>
      <c r="BZ36" s="2" t="s">
        <v>100</v>
      </c>
    </row>
    <row r="37">
      <c r="A37" s="2" t="s">
        <v>304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300</v>
      </c>
      <c r="G37" s="2" t="s">
        <v>301</v>
      </c>
      <c r="H37" s="2" t="s">
        <v>302</v>
      </c>
      <c r="I37" s="2" t="s">
        <v>277</v>
      </c>
      <c r="J37" s="2" t="s">
        <v>95</v>
      </c>
      <c r="K37" s="2" t="s">
        <v>305</v>
      </c>
      <c r="L37" s="3">
        <v>204.25</v>
      </c>
      <c r="M37" s="3">
        <v>214.46</v>
      </c>
      <c r="N37" s="3">
        <v>429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306</v>
      </c>
      <c r="T37" s="2" t="s">
        <v>100</v>
      </c>
      <c r="U37" s="2" t="s">
        <v>100</v>
      </c>
      <c r="V37" s="2" t="s">
        <v>103</v>
      </c>
      <c r="W37" s="2" t="s">
        <v>155</v>
      </c>
      <c r="X37" s="2" t="s">
        <v>100</v>
      </c>
      <c r="Y37" s="2" t="s">
        <v>116</v>
      </c>
      <c r="Z37" s="4">
        <v>84</v>
      </c>
      <c r="AA37" s="4">
        <f>=ROUNDDOWN(28,0)</f>
      </c>
      <c r="AB37" s="5">
        <v>3</v>
      </c>
      <c r="AC37" s="2" t="s">
        <v>307</v>
      </c>
      <c r="AD37" s="4">
        <v>100</v>
      </c>
      <c r="AE37" s="4">
        <v>100</v>
      </c>
      <c r="AF37" s="6">
        <v>66</v>
      </c>
      <c r="AG37" s="6"/>
      <c r="AH37" s="7">
        <v>0.5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/>
      <c r="BJ37" s="4">
        <v>1</v>
      </c>
      <c r="BK37" s="8">
        <v>211.73</v>
      </c>
      <c r="BL37" s="2" t="s">
        <v>182</v>
      </c>
      <c r="BM37" s="7"/>
      <c r="BN37" s="7"/>
      <c r="BO37" s="4"/>
      <c r="BP37" s="8"/>
      <c r="BQ37" s="4"/>
      <c r="BR37" s="8"/>
      <c r="BS37" s="7"/>
      <c r="BT37" s="7"/>
      <c r="BU37" s="2" t="s">
        <v>279</v>
      </c>
      <c r="BV37" s="2" t="s">
        <v>97</v>
      </c>
      <c r="BW37" s="2" t="s">
        <v>100</v>
      </c>
      <c r="BX37" s="2" t="s">
        <v>100</v>
      </c>
      <c r="BY37" s="2" t="s">
        <v>112</v>
      </c>
      <c r="BZ37" s="2" t="s">
        <v>100</v>
      </c>
    </row>
    <row r="38">
      <c r="A38" s="2" t="s">
        <v>308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300</v>
      </c>
      <c r="G38" s="2" t="s">
        <v>301</v>
      </c>
      <c r="H38" s="2" t="s">
        <v>302</v>
      </c>
      <c r="I38" s="2" t="s">
        <v>277</v>
      </c>
      <c r="J38" s="2" t="s">
        <v>95</v>
      </c>
      <c r="K38" s="2" t="s">
        <v>309</v>
      </c>
      <c r="L38" s="3">
        <v>204.25</v>
      </c>
      <c r="M38" s="3">
        <v>214.46</v>
      </c>
      <c r="N38" s="3">
        <v>429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310</v>
      </c>
      <c r="T38" s="2" t="s">
        <v>100</v>
      </c>
      <c r="U38" s="2" t="s">
        <v>100</v>
      </c>
      <c r="V38" s="2" t="s">
        <v>103</v>
      </c>
      <c r="W38" s="2" t="s">
        <v>155</v>
      </c>
      <c r="X38" s="2" t="s">
        <v>100</v>
      </c>
      <c r="Y38" s="2" t="s">
        <v>116</v>
      </c>
      <c r="Z38" s="4">
        <v>196</v>
      </c>
      <c r="AA38" s="4">
        <f>=ROUNDDOWN(30.1538461538462,0)</f>
      </c>
      <c r="AB38" s="5">
        <v>6.5</v>
      </c>
      <c r="AC38" s="2" t="s">
        <v>100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/>
      <c r="BJ38" s="4">
        <v>5</v>
      </c>
      <c r="BK38" s="8">
        <v>986.2</v>
      </c>
      <c r="BL38" s="2" t="s">
        <v>311</v>
      </c>
      <c r="BM38" s="7"/>
      <c r="BN38" s="7"/>
      <c r="BO38" s="4"/>
      <c r="BP38" s="8"/>
      <c r="BQ38" s="4"/>
      <c r="BR38" s="8"/>
      <c r="BS38" s="7"/>
      <c r="BT38" s="7"/>
      <c r="BU38" s="2" t="s">
        <v>279</v>
      </c>
      <c r="BV38" s="2" t="s">
        <v>97</v>
      </c>
      <c r="BW38" s="2" t="s">
        <v>100</v>
      </c>
      <c r="BX38" s="2" t="s">
        <v>100</v>
      </c>
      <c r="BY38" s="2" t="s">
        <v>112</v>
      </c>
      <c r="BZ38" s="2" t="s">
        <v>100</v>
      </c>
    </row>
    <row r="39">
      <c r="A39" s="2" t="s">
        <v>312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300</v>
      </c>
      <c r="G39" s="2" t="s">
        <v>301</v>
      </c>
      <c r="H39" s="2" t="s">
        <v>302</v>
      </c>
      <c r="I39" s="2" t="s">
        <v>277</v>
      </c>
      <c r="J39" s="2" t="s">
        <v>95</v>
      </c>
      <c r="K39" s="2" t="s">
        <v>137</v>
      </c>
      <c r="L39" s="3">
        <v>204.25</v>
      </c>
      <c r="M39" s="3">
        <v>214.46</v>
      </c>
      <c r="N39" s="3">
        <v>429</v>
      </c>
      <c r="O39" s="2" t="s">
        <v>97</v>
      </c>
      <c r="P39" s="2" t="s">
        <v>193</v>
      </c>
      <c r="Q39" s="2" t="s">
        <v>99</v>
      </c>
      <c r="R39" s="2" t="s">
        <v>100</v>
      </c>
      <c r="S39" s="2" t="s">
        <v>313</v>
      </c>
      <c r="T39" s="2" t="s">
        <v>100</v>
      </c>
      <c r="U39" s="2" t="s">
        <v>100</v>
      </c>
      <c r="V39" s="2" t="s">
        <v>154</v>
      </c>
      <c r="W39" s="2" t="s">
        <v>155</v>
      </c>
      <c r="X39" s="2" t="s">
        <v>100</v>
      </c>
      <c r="Y39" s="2" t="s">
        <v>116</v>
      </c>
      <c r="Z39" s="4">
        <v>45</v>
      </c>
      <c r="AA39" s="4">
        <f>=ROUNDDOWN(30,0)</f>
      </c>
      <c r="AB39" s="5">
        <v>1.5</v>
      </c>
      <c r="AC39" s="2" t="s">
        <v>100</v>
      </c>
      <c r="AD39" s="4"/>
      <c r="AE39" s="4"/>
      <c r="AF39" s="6">
        <v>67</v>
      </c>
      <c r="AG39" s="6">
        <v>50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>
        <v>3</v>
      </c>
      <c r="BK39" s="8">
        <v>706.97</v>
      </c>
      <c r="BL39" s="2" t="s">
        <v>186</v>
      </c>
      <c r="BM39" s="7"/>
      <c r="BN39" s="7"/>
      <c r="BO39" s="4"/>
      <c r="BP39" s="8"/>
      <c r="BQ39" s="4"/>
      <c r="BR39" s="8"/>
      <c r="BS39" s="7"/>
      <c r="BT39" s="7"/>
      <c r="BU39" s="2" t="s">
        <v>279</v>
      </c>
      <c r="BV39" s="2" t="s">
        <v>97</v>
      </c>
      <c r="BW39" s="2" t="s">
        <v>100</v>
      </c>
      <c r="BX39" s="2" t="s">
        <v>100</v>
      </c>
      <c r="BY39" s="2" t="s">
        <v>112</v>
      </c>
      <c r="BZ39" s="2" t="s">
        <v>100</v>
      </c>
    </row>
    <row r="40">
      <c r="A40" s="2" t="s">
        <v>314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300</v>
      </c>
      <c r="G40" s="2" t="s">
        <v>301</v>
      </c>
      <c r="H40" s="2" t="s">
        <v>302</v>
      </c>
      <c r="I40" s="2" t="s">
        <v>277</v>
      </c>
      <c r="J40" s="2" t="s">
        <v>95</v>
      </c>
      <c r="K40" s="2" t="s">
        <v>315</v>
      </c>
      <c r="L40" s="3">
        <v>204.25</v>
      </c>
      <c r="M40" s="3">
        <v>214.46</v>
      </c>
      <c r="N40" s="3">
        <v>429</v>
      </c>
      <c r="O40" s="2" t="s">
        <v>97</v>
      </c>
      <c r="P40" s="2" t="s">
        <v>133</v>
      </c>
      <c r="Q40" s="2" t="s">
        <v>99</v>
      </c>
      <c r="R40" s="2" t="s">
        <v>100</v>
      </c>
      <c r="S40" s="2" t="s">
        <v>316</v>
      </c>
      <c r="T40" s="2" t="s">
        <v>100</v>
      </c>
      <c r="U40" s="2" t="s">
        <v>100</v>
      </c>
      <c r="V40" s="2" t="s">
        <v>103</v>
      </c>
      <c r="W40" s="2" t="s">
        <v>155</v>
      </c>
      <c r="X40" s="2" t="s">
        <v>100</v>
      </c>
      <c r="Y40" s="2" t="s">
        <v>116</v>
      </c>
      <c r="Z40" s="4">
        <v>34</v>
      </c>
      <c r="AA40" s="4">
        <f>=ROUNDDOWN(11.3333333333333,0)</f>
      </c>
      <c r="AB40" s="5">
        <v>3</v>
      </c>
      <c r="AC40" s="2" t="s">
        <v>227</v>
      </c>
      <c r="AD40" s="4">
        <v>100</v>
      </c>
      <c r="AE40" s="4">
        <v>100</v>
      </c>
      <c r="AF40" s="6">
        <v>66</v>
      </c>
      <c r="AG40" s="6">
        <v>49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/>
      <c r="BK40" s="8"/>
      <c r="BL40" s="2" t="s">
        <v>100</v>
      </c>
      <c r="BM40" s="7"/>
      <c r="BN40" s="7"/>
      <c r="BO40" s="4"/>
      <c r="BP40" s="8"/>
      <c r="BQ40" s="4"/>
      <c r="BR40" s="8"/>
      <c r="BS40" s="7"/>
      <c r="BT40" s="7"/>
      <c r="BU40" s="2" t="s">
        <v>279</v>
      </c>
      <c r="BV40" s="2" t="s">
        <v>97</v>
      </c>
      <c r="BW40" s="2" t="s">
        <v>100</v>
      </c>
      <c r="BX40" s="2" t="s">
        <v>100</v>
      </c>
      <c r="BY40" s="2" t="s">
        <v>112</v>
      </c>
      <c r="BZ40" s="2" t="s">
        <v>100</v>
      </c>
    </row>
    <row r="41">
      <c r="A41" s="2" t="s">
        <v>317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300</v>
      </c>
      <c r="G41" s="2" t="s">
        <v>301</v>
      </c>
      <c r="H41" s="2" t="s">
        <v>302</v>
      </c>
      <c r="I41" s="2" t="s">
        <v>277</v>
      </c>
      <c r="J41" s="2" t="s">
        <v>95</v>
      </c>
      <c r="K41" s="2" t="s">
        <v>318</v>
      </c>
      <c r="L41" s="3">
        <v>204.25</v>
      </c>
      <c r="M41" s="3">
        <v>214.46</v>
      </c>
      <c r="N41" s="3">
        <v>429</v>
      </c>
      <c r="O41" s="2" t="s">
        <v>97</v>
      </c>
      <c r="P41" s="2" t="s">
        <v>133</v>
      </c>
      <c r="Q41" s="2" t="s">
        <v>99</v>
      </c>
      <c r="R41" s="2" t="s">
        <v>100</v>
      </c>
      <c r="S41" s="2" t="s">
        <v>319</v>
      </c>
      <c r="T41" s="2" t="s">
        <v>100</v>
      </c>
      <c r="U41" s="2" t="s">
        <v>100</v>
      </c>
      <c r="V41" s="2" t="s">
        <v>154</v>
      </c>
      <c r="W41" s="2" t="s">
        <v>155</v>
      </c>
      <c r="X41" s="2" t="s">
        <v>100</v>
      </c>
      <c r="Y41" s="2" t="s">
        <v>116</v>
      </c>
      <c r="Z41" s="4">
        <v>138</v>
      </c>
      <c r="AA41" s="4">
        <f>=ROUNDDOWN(46,0)</f>
      </c>
      <c r="AB41" s="5">
        <v>3</v>
      </c>
      <c r="AC41" s="2" t="s">
        <v>100</v>
      </c>
      <c r="AD41" s="4"/>
      <c r="AE41" s="4"/>
      <c r="AF41" s="6">
        <v>66</v>
      </c>
      <c r="AG41" s="6">
        <v>49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/>
      <c r="BJ41" s="4"/>
      <c r="BK41" s="8"/>
      <c r="BL41" s="2" t="s">
        <v>100</v>
      </c>
      <c r="BM41" s="7"/>
      <c r="BN41" s="7"/>
      <c r="BO41" s="4"/>
      <c r="BP41" s="8"/>
      <c r="BQ41" s="4"/>
      <c r="BR41" s="8"/>
      <c r="BS41" s="7"/>
      <c r="BT41" s="7"/>
      <c r="BU41" s="2" t="s">
        <v>279</v>
      </c>
      <c r="BV41" s="2" t="s">
        <v>97</v>
      </c>
      <c r="BW41" s="2" t="s">
        <v>100</v>
      </c>
      <c r="BX41" s="2" t="s">
        <v>100</v>
      </c>
      <c r="BY41" s="2" t="s">
        <v>112</v>
      </c>
      <c r="BZ41" s="2" t="s">
        <v>100</v>
      </c>
    </row>
    <row r="42">
      <c r="A42" s="2" t="s">
        <v>320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321</v>
      </c>
      <c r="G42" s="2" t="s">
        <v>322</v>
      </c>
      <c r="H42" s="2" t="s">
        <v>323</v>
      </c>
      <c r="I42" s="2" t="s">
        <v>201</v>
      </c>
      <c r="J42" s="2" t="s">
        <v>95</v>
      </c>
      <c r="K42" s="2" t="s">
        <v>132</v>
      </c>
      <c r="L42" s="3">
        <v>276</v>
      </c>
      <c r="M42" s="3">
        <v>289.8</v>
      </c>
      <c r="N42" s="3">
        <v>579</v>
      </c>
      <c r="O42" s="2" t="s">
        <v>97</v>
      </c>
      <c r="P42" s="2" t="s">
        <v>133</v>
      </c>
      <c r="Q42" s="2" t="s">
        <v>99</v>
      </c>
      <c r="R42" s="2" t="s">
        <v>100</v>
      </c>
      <c r="S42" s="2" t="s">
        <v>324</v>
      </c>
      <c r="T42" s="2" t="s">
        <v>100</v>
      </c>
      <c r="U42" s="2" t="s">
        <v>102</v>
      </c>
      <c r="V42" s="2" t="s">
        <v>103</v>
      </c>
      <c r="W42" s="2" t="s">
        <v>104</v>
      </c>
      <c r="X42" s="2" t="s">
        <v>100</v>
      </c>
      <c r="Y42" s="2" t="s">
        <v>325</v>
      </c>
      <c r="Z42" s="4">
        <v>56</v>
      </c>
      <c r="AA42" s="4">
        <f>=ROUNDDOWN(14,0)</f>
      </c>
      <c r="AB42" s="5">
        <v>4</v>
      </c>
      <c r="AC42" s="2" t="s">
        <v>326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100</v>
      </c>
      <c r="BM42" s="7"/>
      <c r="BN42" s="7"/>
      <c r="BO42" s="4"/>
      <c r="BP42" s="8"/>
      <c r="BQ42" s="4"/>
      <c r="BR42" s="8"/>
      <c r="BS42" s="7"/>
      <c r="BT42" s="7"/>
      <c r="BU42" s="2" t="s">
        <v>109</v>
      </c>
      <c r="BV42" s="2" t="s">
        <v>97</v>
      </c>
      <c r="BW42" s="2" t="s">
        <v>110</v>
      </c>
      <c r="BX42" s="2" t="s">
        <v>229</v>
      </c>
      <c r="BY42" s="2" t="s">
        <v>112</v>
      </c>
      <c r="BZ42" s="2" t="s">
        <v>100</v>
      </c>
    </row>
    <row r="43">
      <c r="A43" s="2" t="s">
        <v>327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328</v>
      </c>
      <c r="G43" s="2" t="s">
        <v>329</v>
      </c>
      <c r="H43" s="2" t="s">
        <v>330</v>
      </c>
      <c r="I43" s="2" t="s">
        <v>331</v>
      </c>
      <c r="J43" s="2" t="s">
        <v>95</v>
      </c>
      <c r="K43" s="2" t="s">
        <v>132</v>
      </c>
      <c r="L43" s="3">
        <v>171</v>
      </c>
      <c r="M43" s="3">
        <v>179.55</v>
      </c>
      <c r="N43" s="3">
        <v>359</v>
      </c>
      <c r="O43" s="2" t="s">
        <v>249</v>
      </c>
      <c r="P43" s="2" t="s">
        <v>193</v>
      </c>
      <c r="Q43" s="2" t="s">
        <v>99</v>
      </c>
      <c r="R43" s="2" t="s">
        <v>100</v>
      </c>
      <c r="S43" s="2" t="s">
        <v>332</v>
      </c>
      <c r="T43" s="2" t="s">
        <v>100</v>
      </c>
      <c r="U43" s="2" t="s">
        <v>100</v>
      </c>
      <c r="V43" s="2" t="s">
        <v>103</v>
      </c>
      <c r="W43" s="2" t="s">
        <v>104</v>
      </c>
      <c r="X43" s="2" t="s">
        <v>100</v>
      </c>
      <c r="Y43" s="2" t="s">
        <v>116</v>
      </c>
      <c r="Z43" s="4"/>
      <c r="AA43" s="4">
        <f>=ROUNDDOWN({0},0)</f>
      </c>
      <c r="AB43" s="5"/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100</v>
      </c>
      <c r="BM43" s="7"/>
      <c r="BN43" s="7"/>
      <c r="BO43" s="4"/>
      <c r="BP43" s="8"/>
      <c r="BQ43" s="4"/>
      <c r="BR43" s="8"/>
      <c r="BS43" s="7"/>
      <c r="BT43" s="7"/>
      <c r="BU43" s="2" t="s">
        <v>109</v>
      </c>
      <c r="BV43" s="2" t="s">
        <v>97</v>
      </c>
      <c r="BW43" s="2" t="s">
        <v>110</v>
      </c>
      <c r="BX43" s="2" t="s">
        <v>333</v>
      </c>
      <c r="BY43" s="2" t="s">
        <v>112</v>
      </c>
      <c r="BZ43" s="2" t="s">
        <v>100</v>
      </c>
    </row>
    <row r="44">
      <c r="A44" s="2" t="s">
        <v>334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335</v>
      </c>
      <c r="G44" s="2" t="s">
        <v>336</v>
      </c>
      <c r="H44" s="2" t="s">
        <v>337</v>
      </c>
      <c r="I44" s="2" t="s">
        <v>338</v>
      </c>
      <c r="J44" s="2" t="s">
        <v>95</v>
      </c>
      <c r="K44" s="2" t="s">
        <v>125</v>
      </c>
      <c r="L44" s="3">
        <v>180.5</v>
      </c>
      <c r="M44" s="3">
        <v>189.52</v>
      </c>
      <c r="N44" s="3">
        <v>379</v>
      </c>
      <c r="O44" s="2" t="s">
        <v>97</v>
      </c>
      <c r="P44" s="2" t="s">
        <v>133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100</v>
      </c>
      <c r="V44" s="2" t="s">
        <v>173</v>
      </c>
      <c r="W44" s="2" t="s">
        <v>155</v>
      </c>
      <c r="X44" s="2" t="s">
        <v>100</v>
      </c>
      <c r="Y44" s="2" t="s">
        <v>339</v>
      </c>
      <c r="Z44" s="4">
        <v>126</v>
      </c>
      <c r="AA44" s="4">
        <f>=ROUNDDOWN(30,0)</f>
      </c>
      <c r="AB44" s="5">
        <v>4.2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100</v>
      </c>
      <c r="BM44" s="7"/>
      <c r="BN44" s="7"/>
      <c r="BO44" s="4"/>
      <c r="BP44" s="8"/>
      <c r="BQ44" s="4"/>
      <c r="BR44" s="8"/>
      <c r="BS44" s="7"/>
      <c r="BT44" s="7"/>
      <c r="BU44" s="2" t="s">
        <v>109</v>
      </c>
      <c r="BV44" s="2" t="s">
        <v>97</v>
      </c>
      <c r="BW44" s="2" t="s">
        <v>110</v>
      </c>
      <c r="BX44" s="2" t="s">
        <v>340</v>
      </c>
      <c r="BY44" s="2" t="s">
        <v>112</v>
      </c>
      <c r="BZ44" s="2" t="s">
        <v>100</v>
      </c>
    </row>
    <row r="45">
      <c r="A45" s="2" t="s">
        <v>341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342</v>
      </c>
      <c r="G45" s="2" t="s">
        <v>343</v>
      </c>
      <c r="H45" s="2" t="s">
        <v>344</v>
      </c>
      <c r="I45" s="2" t="s">
        <v>201</v>
      </c>
      <c r="J45" s="2" t="s">
        <v>95</v>
      </c>
      <c r="K45" s="2" t="s">
        <v>147</v>
      </c>
      <c r="L45" s="3">
        <v>214.2</v>
      </c>
      <c r="M45" s="3">
        <v>224.91</v>
      </c>
      <c r="N45" s="3">
        <v>449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102</v>
      </c>
      <c r="V45" s="2" t="s">
        <v>103</v>
      </c>
      <c r="W45" s="2" t="s">
        <v>345</v>
      </c>
      <c r="X45" s="2" t="s">
        <v>104</v>
      </c>
      <c r="Y45" s="2" t="s">
        <v>346</v>
      </c>
      <c r="Z45" s="4">
        <v>77</v>
      </c>
      <c r="AA45" s="4">
        <f>=ROUNDDOWN(12.8333333333333,0)</f>
      </c>
      <c r="AB45" s="5">
        <v>6</v>
      </c>
      <c r="AC45" s="2" t="s">
        <v>347</v>
      </c>
      <c r="AD45" s="4">
        <v>72</v>
      </c>
      <c r="AE45" s="4">
        <v>221</v>
      </c>
      <c r="AF45" s="6">
        <v>76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</v>
      </c>
      <c r="BK45" s="8">
        <v>227.14</v>
      </c>
      <c r="BL45" s="2" t="s">
        <v>182</v>
      </c>
      <c r="BM45" s="7"/>
      <c r="BN45" s="7"/>
      <c r="BO45" s="4"/>
      <c r="BP45" s="8"/>
      <c r="BQ45" s="4"/>
      <c r="BR45" s="8"/>
      <c r="BS45" s="7"/>
      <c r="BT45" s="7"/>
      <c r="BU45" s="2" t="s">
        <v>279</v>
      </c>
      <c r="BV45" s="2" t="s">
        <v>97</v>
      </c>
      <c r="BW45" s="2" t="s">
        <v>100</v>
      </c>
      <c r="BX45" s="2" t="s">
        <v>100</v>
      </c>
      <c r="BY45" s="2" t="s">
        <v>112</v>
      </c>
      <c r="BZ45" s="2" t="s">
        <v>100</v>
      </c>
    </row>
    <row r="46">
      <c r="A46" s="2" t="s">
        <v>348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349</v>
      </c>
      <c r="G46" s="2" t="s">
        <v>350</v>
      </c>
      <c r="H46" s="2" t="s">
        <v>351</v>
      </c>
      <c r="I46" s="2" t="s">
        <v>352</v>
      </c>
      <c r="J46" s="2" t="s">
        <v>95</v>
      </c>
      <c r="K46" s="2" t="s">
        <v>221</v>
      </c>
      <c r="L46" s="3">
        <v>192.28</v>
      </c>
      <c r="M46" s="3">
        <v>201.89</v>
      </c>
      <c r="N46" s="3">
        <v>399</v>
      </c>
      <c r="O46" s="2" t="s">
        <v>97</v>
      </c>
      <c r="P46" s="2" t="s">
        <v>193</v>
      </c>
      <c r="Q46" s="2" t="s">
        <v>99</v>
      </c>
      <c r="R46" s="2" t="s">
        <v>100</v>
      </c>
      <c r="S46" s="2" t="s">
        <v>353</v>
      </c>
      <c r="T46" s="2" t="s">
        <v>100</v>
      </c>
      <c r="U46" s="2" t="s">
        <v>100</v>
      </c>
      <c r="V46" s="2" t="s">
        <v>354</v>
      </c>
      <c r="W46" s="2" t="s">
        <v>155</v>
      </c>
      <c r="X46" s="2" t="s">
        <v>100</v>
      </c>
      <c r="Y46" s="2" t="s">
        <v>116</v>
      </c>
      <c r="Z46" s="4">
        <v>105</v>
      </c>
      <c r="AA46" s="4">
        <f>=ROUNDDOWN(31.8181818181818,0)</f>
      </c>
      <c r="AB46" s="5">
        <v>3.3</v>
      </c>
      <c r="AC46" s="2" t="s">
        <v>355</v>
      </c>
      <c r="AD46" s="4">
        <v>67</v>
      </c>
      <c r="AE46" s="4">
        <v>67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3</v>
      </c>
      <c r="BK46" s="8">
        <v>648.84</v>
      </c>
      <c r="BL46" s="2" t="s">
        <v>356</v>
      </c>
      <c r="BM46" s="7"/>
      <c r="BN46" s="7"/>
      <c r="BO46" s="4"/>
      <c r="BP46" s="8"/>
      <c r="BQ46" s="4"/>
      <c r="BR46" s="8"/>
      <c r="BS46" s="7"/>
      <c r="BT46" s="7"/>
      <c r="BU46" s="2" t="s">
        <v>109</v>
      </c>
      <c r="BV46" s="2" t="s">
        <v>97</v>
      </c>
      <c r="BW46" s="2" t="s">
        <v>110</v>
      </c>
      <c r="BX46" s="2" t="s">
        <v>357</v>
      </c>
      <c r="BY46" s="2" t="s">
        <v>112</v>
      </c>
      <c r="BZ46" s="2" t="s">
        <v>100</v>
      </c>
    </row>
    <row r="47">
      <c r="A47" s="2" t="s">
        <v>358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302</v>
      </c>
      <c r="G47" s="2" t="s">
        <v>359</v>
      </c>
      <c r="H47" s="2" t="s">
        <v>360</v>
      </c>
      <c r="I47" s="2" t="s">
        <v>201</v>
      </c>
      <c r="J47" s="2" t="s">
        <v>95</v>
      </c>
      <c r="K47" s="2" t="s">
        <v>243</v>
      </c>
      <c r="L47" s="3">
        <v>189</v>
      </c>
      <c r="M47" s="3">
        <v>198.45</v>
      </c>
      <c r="N47" s="3">
        <v>399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361</v>
      </c>
      <c r="T47" s="2" t="s">
        <v>100</v>
      </c>
      <c r="U47" s="2" t="s">
        <v>100</v>
      </c>
      <c r="V47" s="2" t="s">
        <v>154</v>
      </c>
      <c r="W47" s="2" t="s">
        <v>104</v>
      </c>
      <c r="X47" s="2" t="s">
        <v>100</v>
      </c>
      <c r="Y47" s="2" t="s">
        <v>362</v>
      </c>
      <c r="Z47" s="4">
        <v>112</v>
      </c>
      <c r="AA47" s="4">
        <f>=ROUNDDOWN(16,0)</f>
      </c>
      <c r="AB47" s="5">
        <v>7</v>
      </c>
      <c r="AC47" s="2" t="s">
        <v>363</v>
      </c>
      <c r="AD47" s="4">
        <v>110</v>
      </c>
      <c r="AE47" s="4">
        <v>110</v>
      </c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/>
      <c r="BJ47" s="4">
        <v>3</v>
      </c>
      <c r="BK47" s="8">
        <v>581.21</v>
      </c>
      <c r="BL47" s="2" t="s">
        <v>364</v>
      </c>
      <c r="BM47" s="7"/>
      <c r="BN47" s="7"/>
      <c r="BO47" s="4"/>
      <c r="BP47" s="8"/>
      <c r="BQ47" s="4"/>
      <c r="BR47" s="8"/>
      <c r="BS47" s="7"/>
      <c r="BT47" s="7"/>
      <c r="BU47" s="2" t="s">
        <v>279</v>
      </c>
      <c r="BV47" s="2" t="s">
        <v>97</v>
      </c>
      <c r="BW47" s="2" t="s">
        <v>100</v>
      </c>
      <c r="BX47" s="2" t="s">
        <v>100</v>
      </c>
      <c r="BY47" s="2" t="s">
        <v>112</v>
      </c>
      <c r="BZ47" s="2" t="s">
        <v>100</v>
      </c>
    </row>
    <row r="48">
      <c r="A48" s="2" t="s">
        <v>365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302</v>
      </c>
      <c r="G48" s="2" t="s">
        <v>359</v>
      </c>
      <c r="H48" s="2" t="s">
        <v>360</v>
      </c>
      <c r="I48" s="2" t="s">
        <v>366</v>
      </c>
      <c r="J48" s="2" t="s">
        <v>95</v>
      </c>
      <c r="K48" s="2" t="s">
        <v>147</v>
      </c>
      <c r="L48" s="3">
        <v>189</v>
      </c>
      <c r="M48" s="3">
        <v>198.45</v>
      </c>
      <c r="N48" s="3">
        <v>399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102</v>
      </c>
      <c r="V48" s="2" t="s">
        <v>103</v>
      </c>
      <c r="W48" s="2" t="s">
        <v>104</v>
      </c>
      <c r="X48" s="2" t="s">
        <v>100</v>
      </c>
      <c r="Y48" s="2" t="s">
        <v>367</v>
      </c>
      <c r="Z48" s="4">
        <v>122</v>
      </c>
      <c r="AA48" s="4">
        <f>=ROUNDDOWN(30.5,0)</f>
      </c>
      <c r="AB48" s="5">
        <v>4</v>
      </c>
      <c r="AC48" s="2" t="s">
        <v>117</v>
      </c>
      <c r="AD48" s="4">
        <v>100</v>
      </c>
      <c r="AE48" s="4">
        <v>100</v>
      </c>
      <c r="AF48" s="6">
        <v>74</v>
      </c>
      <c r="AG48" s="6"/>
      <c r="AH48" s="7">
        <v>0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/>
      <c r="BK48" s="8"/>
      <c r="BL48" s="2" t="s">
        <v>100</v>
      </c>
      <c r="BM48" s="7"/>
      <c r="BN48" s="7"/>
      <c r="BO48" s="4"/>
      <c r="BP48" s="8"/>
      <c r="BQ48" s="4"/>
      <c r="BR48" s="8"/>
      <c r="BS48" s="7"/>
      <c r="BT48" s="7"/>
      <c r="BU48" s="2" t="s">
        <v>109</v>
      </c>
      <c r="BV48" s="2" t="s">
        <v>97</v>
      </c>
      <c r="BW48" s="2" t="s">
        <v>368</v>
      </c>
      <c r="BX48" s="2" t="s">
        <v>111</v>
      </c>
      <c r="BY48" s="2" t="s">
        <v>112</v>
      </c>
      <c r="BZ48" s="2" t="s">
        <v>100</v>
      </c>
    </row>
    <row r="49">
      <c r="A49" s="2" t="s">
        <v>369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370</v>
      </c>
      <c r="G49" s="2" t="s">
        <v>371</v>
      </c>
      <c r="H49" s="2" t="s">
        <v>372</v>
      </c>
      <c r="I49" s="2" t="s">
        <v>373</v>
      </c>
      <c r="J49" s="2" t="s">
        <v>95</v>
      </c>
      <c r="K49" s="2" t="s">
        <v>374</v>
      </c>
      <c r="L49" s="3">
        <v>207</v>
      </c>
      <c r="M49" s="3">
        <v>217.35</v>
      </c>
      <c r="N49" s="3">
        <v>439</v>
      </c>
      <c r="O49" s="2" t="s">
        <v>97</v>
      </c>
      <c r="P49" s="2" t="s">
        <v>133</v>
      </c>
      <c r="Q49" s="2" t="s">
        <v>99</v>
      </c>
      <c r="R49" s="2" t="s">
        <v>100</v>
      </c>
      <c r="S49" s="2" t="s">
        <v>375</v>
      </c>
      <c r="T49" s="2" t="s">
        <v>100</v>
      </c>
      <c r="U49" s="2" t="s">
        <v>100</v>
      </c>
      <c r="V49" s="2" t="s">
        <v>103</v>
      </c>
      <c r="W49" s="2" t="s">
        <v>376</v>
      </c>
      <c r="X49" s="2" t="s">
        <v>100</v>
      </c>
      <c r="Y49" s="2" t="s">
        <v>116</v>
      </c>
      <c r="Z49" s="4">
        <v>65</v>
      </c>
      <c r="AA49" s="4">
        <f>=ROUNDDOWN(10.4838709677419,0)</f>
      </c>
      <c r="AB49" s="5">
        <v>6.2</v>
      </c>
      <c r="AC49" s="2" t="s">
        <v>377</v>
      </c>
      <c r="AD49" s="4">
        <v>92</v>
      </c>
      <c r="AE49" s="4">
        <v>92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</v>
      </c>
      <c r="BK49" s="8">
        <v>221.96</v>
      </c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109</v>
      </c>
      <c r="BV49" s="2" t="s">
        <v>97</v>
      </c>
      <c r="BW49" s="2" t="s">
        <v>110</v>
      </c>
      <c r="BX49" s="2" t="s">
        <v>378</v>
      </c>
      <c r="BY49" s="2" t="s">
        <v>112</v>
      </c>
      <c r="BZ49" s="2" t="s">
        <v>100</v>
      </c>
    </row>
    <row r="50">
      <c r="A50" s="2" t="s">
        <v>379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380</v>
      </c>
      <c r="G50" s="2" t="s">
        <v>381</v>
      </c>
      <c r="H50" s="2" t="s">
        <v>382</v>
      </c>
      <c r="I50" s="2" t="s">
        <v>201</v>
      </c>
      <c r="J50" s="2" t="s">
        <v>95</v>
      </c>
      <c r="K50" s="2" t="s">
        <v>383</v>
      </c>
      <c r="L50" s="3">
        <v>285.94</v>
      </c>
      <c r="M50" s="3">
        <v>300.24</v>
      </c>
      <c r="N50" s="3">
        <v>599</v>
      </c>
      <c r="O50" s="2" t="s">
        <v>97</v>
      </c>
      <c r="P50" s="2" t="s">
        <v>133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102</v>
      </c>
      <c r="V50" s="2" t="s">
        <v>103</v>
      </c>
      <c r="W50" s="2" t="s">
        <v>104</v>
      </c>
      <c r="X50" s="2" t="s">
        <v>155</v>
      </c>
      <c r="Y50" s="2" t="s">
        <v>384</v>
      </c>
      <c r="Z50" s="4">
        <v>43</v>
      </c>
      <c r="AA50" s="4">
        <f>=ROUNDDOWN(8.6,0)</f>
      </c>
      <c r="AB50" s="5">
        <v>5</v>
      </c>
      <c r="AC50" s="2" t="s">
        <v>385</v>
      </c>
      <c r="AD50" s="4">
        <v>100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>
        <v>1</v>
      </c>
      <c r="BK50" s="8">
        <v>300.23</v>
      </c>
      <c r="BL50" s="2" t="s">
        <v>386</v>
      </c>
      <c r="BM50" s="7"/>
      <c r="BN50" s="7"/>
      <c r="BO50" s="4"/>
      <c r="BP50" s="8"/>
      <c r="BQ50" s="4"/>
      <c r="BR50" s="8"/>
      <c r="BS50" s="7"/>
      <c r="BT50" s="7"/>
      <c r="BU50" s="2" t="s">
        <v>109</v>
      </c>
      <c r="BV50" s="2" t="s">
        <v>97</v>
      </c>
      <c r="BW50" s="2" t="s">
        <v>251</v>
      </c>
      <c r="BX50" s="2" t="s">
        <v>387</v>
      </c>
      <c r="BY50" s="2" t="s">
        <v>112</v>
      </c>
      <c r="BZ50" s="2" t="s">
        <v>100</v>
      </c>
    </row>
    <row r="51">
      <c r="A51" s="2" t="s">
        <v>388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380</v>
      </c>
      <c r="G51" s="2" t="s">
        <v>381</v>
      </c>
      <c r="H51" s="2" t="s">
        <v>382</v>
      </c>
      <c r="I51" s="2" t="s">
        <v>389</v>
      </c>
      <c r="J51" s="2" t="s">
        <v>95</v>
      </c>
      <c r="K51" s="2" t="s">
        <v>390</v>
      </c>
      <c r="L51" s="3">
        <v>285.94</v>
      </c>
      <c r="M51" s="3">
        <v>300.24</v>
      </c>
      <c r="N51" s="3">
        <v>599</v>
      </c>
      <c r="O51" s="2" t="s">
        <v>97</v>
      </c>
      <c r="P51" s="2" t="s">
        <v>391</v>
      </c>
      <c r="Q51" s="2" t="s">
        <v>99</v>
      </c>
      <c r="R51" s="2" t="s">
        <v>100</v>
      </c>
      <c r="S51" s="2" t="s">
        <v>392</v>
      </c>
      <c r="T51" s="2" t="s">
        <v>100</v>
      </c>
      <c r="U51" s="2" t="s">
        <v>100</v>
      </c>
      <c r="V51" s="2" t="s">
        <v>103</v>
      </c>
      <c r="W51" s="2" t="s">
        <v>104</v>
      </c>
      <c r="X51" s="2" t="s">
        <v>155</v>
      </c>
      <c r="Y51" s="2" t="s">
        <v>362</v>
      </c>
      <c r="Z51" s="4">
        <v>38</v>
      </c>
      <c r="AA51" s="4">
        <f>=ROUNDDOWN(2.53333333333333,0)</f>
      </c>
      <c r="AB51" s="5">
        <v>15</v>
      </c>
      <c r="AC51" s="2" t="s">
        <v>385</v>
      </c>
      <c r="AD51" s="4">
        <v>110</v>
      </c>
      <c r="AE51" s="4">
        <v>430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9</v>
      </c>
      <c r="BK51" s="8">
        <v>2623.89</v>
      </c>
      <c r="BL51" s="2" t="s">
        <v>393</v>
      </c>
      <c r="BM51" s="7"/>
      <c r="BN51" s="7"/>
      <c r="BO51" s="4"/>
      <c r="BP51" s="8"/>
      <c r="BQ51" s="4"/>
      <c r="BR51" s="8"/>
      <c r="BS51" s="7"/>
      <c r="BT51" s="7"/>
      <c r="BU51" s="2" t="s">
        <v>109</v>
      </c>
      <c r="BV51" s="2" t="s">
        <v>97</v>
      </c>
      <c r="BW51" s="2" t="s">
        <v>394</v>
      </c>
      <c r="BX51" s="2" t="s">
        <v>395</v>
      </c>
      <c r="BY51" s="2" t="s">
        <v>112</v>
      </c>
      <c r="BZ51" s="2" t="s">
        <v>100</v>
      </c>
    </row>
    <row r="52">
      <c r="A52" s="2" t="s">
        <v>396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380</v>
      </c>
      <c r="G52" s="2" t="s">
        <v>381</v>
      </c>
      <c r="H52" s="2" t="s">
        <v>382</v>
      </c>
      <c r="I52" s="2" t="s">
        <v>389</v>
      </c>
      <c r="J52" s="2" t="s">
        <v>95</v>
      </c>
      <c r="K52" s="2" t="s">
        <v>397</v>
      </c>
      <c r="L52" s="3">
        <v>285.94</v>
      </c>
      <c r="M52" s="3">
        <v>300.24</v>
      </c>
      <c r="N52" s="3">
        <v>599</v>
      </c>
      <c r="O52" s="2" t="s">
        <v>97</v>
      </c>
      <c r="P52" s="2" t="s">
        <v>133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102</v>
      </c>
      <c r="V52" s="2" t="s">
        <v>103</v>
      </c>
      <c r="W52" s="2" t="s">
        <v>104</v>
      </c>
      <c r="X52" s="2" t="s">
        <v>155</v>
      </c>
      <c r="Y52" s="2" t="s">
        <v>398</v>
      </c>
      <c r="Z52" s="4">
        <v>45</v>
      </c>
      <c r="AA52" s="4">
        <f>=ROUNDDOWN(11.25,0)</f>
      </c>
      <c r="AB52" s="5">
        <v>4</v>
      </c>
      <c r="AC52" s="2" t="s">
        <v>399</v>
      </c>
      <c r="AD52" s="4">
        <v>100</v>
      </c>
      <c r="AE52" s="4">
        <v>100</v>
      </c>
      <c r="AF52" s="6">
        <v>65</v>
      </c>
      <c r="AG52" s="6"/>
      <c r="AH52" s="7">
        <v>0.1667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/>
      <c r="BJ52" s="4">
        <v>4</v>
      </c>
      <c r="BK52" s="8">
        <v>1277.09</v>
      </c>
      <c r="BL52" s="2" t="s">
        <v>400</v>
      </c>
      <c r="BM52" s="7"/>
      <c r="BN52" s="7"/>
      <c r="BO52" s="4"/>
      <c r="BP52" s="8"/>
      <c r="BQ52" s="4"/>
      <c r="BR52" s="8"/>
      <c r="BS52" s="7"/>
      <c r="BT52" s="7"/>
      <c r="BU52" s="2" t="s">
        <v>109</v>
      </c>
      <c r="BV52" s="2" t="s">
        <v>97</v>
      </c>
      <c r="BW52" s="2" t="s">
        <v>110</v>
      </c>
      <c r="BX52" s="2" t="s">
        <v>401</v>
      </c>
      <c r="BY52" s="2" t="s">
        <v>112</v>
      </c>
      <c r="BZ52" s="2" t="s">
        <v>100</v>
      </c>
    </row>
    <row r="53">
      <c r="A53" s="2" t="s">
        <v>402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403</v>
      </c>
      <c r="G53" s="2" t="s">
        <v>404</v>
      </c>
      <c r="H53" s="2" t="s">
        <v>405</v>
      </c>
      <c r="I53" s="2" t="s">
        <v>406</v>
      </c>
      <c r="J53" s="2" t="s">
        <v>95</v>
      </c>
      <c r="K53" s="2" t="s">
        <v>407</v>
      </c>
      <c r="L53" s="3">
        <v>251.08</v>
      </c>
      <c r="M53" s="3">
        <v>263.63</v>
      </c>
      <c r="N53" s="3">
        <v>529</v>
      </c>
      <c r="O53" s="2" t="s">
        <v>97</v>
      </c>
      <c r="P53" s="2" t="s">
        <v>408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102</v>
      </c>
      <c r="V53" s="2" t="s">
        <v>103</v>
      </c>
      <c r="W53" s="2" t="s">
        <v>174</v>
      </c>
      <c r="X53" s="2" t="s">
        <v>345</v>
      </c>
      <c r="Y53" s="2" t="s">
        <v>409</v>
      </c>
      <c r="Z53" s="4">
        <v>286</v>
      </c>
      <c r="AA53" s="4">
        <f>=ROUNDDOWN(47.6666666666667,0)</f>
      </c>
      <c r="AB53" s="5">
        <v>6</v>
      </c>
      <c r="AC53" s="2" t="s">
        <v>100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/>
      <c r="BJ53" s="4"/>
      <c r="BK53" s="8"/>
      <c r="BL53" s="2" t="s">
        <v>100</v>
      </c>
      <c r="BM53" s="7"/>
      <c r="BN53" s="7"/>
      <c r="BO53" s="4"/>
      <c r="BP53" s="8"/>
      <c r="BQ53" s="4"/>
      <c r="BR53" s="8"/>
      <c r="BS53" s="7"/>
      <c r="BT53" s="7"/>
      <c r="BU53" s="2" t="s">
        <v>288</v>
      </c>
      <c r="BV53" s="2" t="s">
        <v>97</v>
      </c>
      <c r="BW53" s="2" t="s">
        <v>100</v>
      </c>
      <c r="BX53" s="2" t="s">
        <v>100</v>
      </c>
      <c r="BY53" s="2" t="s">
        <v>112</v>
      </c>
      <c r="BZ53" s="2" t="s">
        <v>100</v>
      </c>
    </row>
    <row r="54">
      <c r="A54" s="2" t="s">
        <v>410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403</v>
      </c>
      <c r="G54" s="2" t="s">
        <v>404</v>
      </c>
      <c r="H54" s="2" t="s">
        <v>405</v>
      </c>
      <c r="I54" s="2" t="s">
        <v>406</v>
      </c>
      <c r="J54" s="2" t="s">
        <v>95</v>
      </c>
      <c r="K54" s="2" t="s">
        <v>411</v>
      </c>
      <c r="L54" s="3">
        <v>251.08</v>
      </c>
      <c r="M54" s="3">
        <v>263.63</v>
      </c>
      <c r="N54" s="3">
        <v>529</v>
      </c>
      <c r="O54" s="2" t="s">
        <v>97</v>
      </c>
      <c r="P54" s="2" t="s">
        <v>408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102</v>
      </c>
      <c r="V54" s="2" t="s">
        <v>103</v>
      </c>
      <c r="W54" s="2" t="s">
        <v>174</v>
      </c>
      <c r="X54" s="2" t="s">
        <v>345</v>
      </c>
      <c r="Y54" s="2" t="s">
        <v>412</v>
      </c>
      <c r="Z54" s="4">
        <v>190</v>
      </c>
      <c r="AA54" s="4">
        <f>=ROUNDDOWN(172.727272727273,0)</f>
      </c>
      <c r="AB54" s="5">
        <v>1.1</v>
      </c>
      <c r="AC54" s="2" t="s">
        <v>100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288</v>
      </c>
      <c r="BV54" s="2" t="s">
        <v>97</v>
      </c>
      <c r="BW54" s="2" t="s">
        <v>100</v>
      </c>
      <c r="BX54" s="2" t="s">
        <v>100</v>
      </c>
      <c r="BY54" s="2" t="s">
        <v>112</v>
      </c>
      <c r="BZ54" s="2" t="s">
        <v>100</v>
      </c>
    </row>
    <row r="55">
      <c r="A55" s="2" t="s">
        <v>413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403</v>
      </c>
      <c r="G55" s="2" t="s">
        <v>404</v>
      </c>
      <c r="H55" s="2" t="s">
        <v>405</v>
      </c>
      <c r="I55" s="2" t="s">
        <v>406</v>
      </c>
      <c r="J55" s="2" t="s">
        <v>95</v>
      </c>
      <c r="K55" s="2" t="s">
        <v>414</v>
      </c>
      <c r="L55" s="3">
        <v>251.08</v>
      </c>
      <c r="M55" s="3">
        <v>263.63</v>
      </c>
      <c r="N55" s="3">
        <v>529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102</v>
      </c>
      <c r="V55" s="2" t="s">
        <v>103</v>
      </c>
      <c r="W55" s="2" t="s">
        <v>174</v>
      </c>
      <c r="X55" s="2" t="s">
        <v>100</v>
      </c>
      <c r="Y55" s="2" t="s">
        <v>415</v>
      </c>
      <c r="Z55" s="4">
        <v>122</v>
      </c>
      <c r="AA55" s="4">
        <f>=ROUNDDOWN(9.38461538461538,0)</f>
      </c>
      <c r="AB55" s="5">
        <v>13</v>
      </c>
      <c r="AC55" s="2" t="s">
        <v>296</v>
      </c>
      <c r="AD55" s="4">
        <v>68</v>
      </c>
      <c r="AE55" s="4">
        <v>262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13</v>
      </c>
      <c r="BK55" s="8">
        <v>3765.74</v>
      </c>
      <c r="BL55" s="2" t="s">
        <v>416</v>
      </c>
      <c r="BM55" s="7"/>
      <c r="BN55" s="7"/>
      <c r="BO55" s="4"/>
      <c r="BP55" s="8"/>
      <c r="BQ55" s="4"/>
      <c r="BR55" s="8"/>
      <c r="BS55" s="7"/>
      <c r="BT55" s="7"/>
      <c r="BU55" s="2" t="s">
        <v>279</v>
      </c>
      <c r="BV55" s="2" t="s">
        <v>97</v>
      </c>
      <c r="BW55" s="2" t="s">
        <v>100</v>
      </c>
      <c r="BX55" s="2" t="s">
        <v>100</v>
      </c>
      <c r="BY55" s="2" t="s">
        <v>112</v>
      </c>
      <c r="BZ55" s="2" t="s">
        <v>100</v>
      </c>
    </row>
    <row r="56">
      <c r="A56" s="2" t="s">
        <v>417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418</v>
      </c>
      <c r="G56" s="2" t="s">
        <v>419</v>
      </c>
      <c r="H56" s="2" t="s">
        <v>420</v>
      </c>
      <c r="I56" s="2" t="s">
        <v>201</v>
      </c>
      <c r="J56" s="2" t="s">
        <v>95</v>
      </c>
      <c r="K56" s="2" t="s">
        <v>221</v>
      </c>
      <c r="L56" s="3">
        <v>156.75</v>
      </c>
      <c r="M56" s="3">
        <v>164.59</v>
      </c>
      <c r="N56" s="3">
        <v>329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421</v>
      </c>
      <c r="T56" s="2" t="s">
        <v>100</v>
      </c>
      <c r="U56" s="2" t="s">
        <v>100</v>
      </c>
      <c r="V56" s="2" t="s">
        <v>154</v>
      </c>
      <c r="W56" s="2" t="s">
        <v>155</v>
      </c>
      <c r="X56" s="2" t="s">
        <v>100</v>
      </c>
      <c r="Y56" s="2" t="s">
        <v>116</v>
      </c>
      <c r="Z56" s="4">
        <v>179</v>
      </c>
      <c r="AA56" s="4">
        <f>=ROUNDDOWN(16.2727272727273,0)</f>
      </c>
      <c r="AB56" s="5">
        <v>11</v>
      </c>
      <c r="AC56" s="2" t="s">
        <v>296</v>
      </c>
      <c r="AD56" s="4">
        <v>2</v>
      </c>
      <c r="AE56" s="4">
        <v>232</v>
      </c>
      <c r="AF56" s="6">
        <v>74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4</v>
      </c>
      <c r="BK56" s="8">
        <v>615.52</v>
      </c>
      <c r="BL56" s="2" t="s">
        <v>422</v>
      </c>
      <c r="BM56" s="7"/>
      <c r="BN56" s="7"/>
      <c r="BO56" s="4"/>
      <c r="BP56" s="8"/>
      <c r="BQ56" s="4"/>
      <c r="BR56" s="8"/>
      <c r="BS56" s="7"/>
      <c r="BT56" s="7"/>
      <c r="BU56" s="2" t="s">
        <v>109</v>
      </c>
      <c r="BV56" s="2" t="s">
        <v>97</v>
      </c>
      <c r="BW56" s="2" t="s">
        <v>110</v>
      </c>
      <c r="BX56" s="2" t="s">
        <v>423</v>
      </c>
      <c r="BY56" s="2" t="s">
        <v>112</v>
      </c>
      <c r="BZ56" s="2" t="s">
        <v>100</v>
      </c>
    </row>
    <row r="57">
      <c r="A57" s="2" t="s">
        <v>424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418</v>
      </c>
      <c r="G57" s="2" t="s">
        <v>419</v>
      </c>
      <c r="H57" s="2" t="s">
        <v>420</v>
      </c>
      <c r="I57" s="2" t="s">
        <v>201</v>
      </c>
      <c r="J57" s="2" t="s">
        <v>95</v>
      </c>
      <c r="K57" s="2" t="s">
        <v>425</v>
      </c>
      <c r="L57" s="3">
        <v>156.75</v>
      </c>
      <c r="M57" s="3">
        <v>164.59</v>
      </c>
      <c r="N57" s="3">
        <v>329</v>
      </c>
      <c r="O57" s="2" t="s">
        <v>97</v>
      </c>
      <c r="P57" s="2" t="s">
        <v>133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102</v>
      </c>
      <c r="V57" s="2" t="s">
        <v>354</v>
      </c>
      <c r="W57" s="2" t="s">
        <v>155</v>
      </c>
      <c r="X57" s="2" t="s">
        <v>100</v>
      </c>
      <c r="Y57" s="2" t="s">
        <v>426</v>
      </c>
      <c r="Z57" s="4">
        <v>46</v>
      </c>
      <c r="AA57" s="4">
        <f>=ROUNDDOWN(28.75,0)</f>
      </c>
      <c r="AB57" s="5">
        <v>1.6</v>
      </c>
      <c r="AC57" s="2" t="s">
        <v>296</v>
      </c>
      <c r="AD57" s="4">
        <v>80</v>
      </c>
      <c r="AE57" s="4">
        <v>80</v>
      </c>
      <c r="AF57" s="6">
        <v>74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/>
      <c r="BJ57" s="4">
        <v>1</v>
      </c>
      <c r="BK57" s="8">
        <v>179.32</v>
      </c>
      <c r="BL57" s="2" t="s">
        <v>427</v>
      </c>
      <c r="BM57" s="7"/>
      <c r="BN57" s="7"/>
      <c r="BO57" s="4"/>
      <c r="BP57" s="8"/>
      <c r="BQ57" s="4"/>
      <c r="BR57" s="8"/>
      <c r="BS57" s="7"/>
      <c r="BT57" s="7"/>
      <c r="BU57" s="2" t="s">
        <v>109</v>
      </c>
      <c r="BV57" s="2" t="s">
        <v>97</v>
      </c>
      <c r="BW57" s="2" t="s">
        <v>110</v>
      </c>
      <c r="BX57" s="2" t="s">
        <v>428</v>
      </c>
      <c r="BY57" s="2" t="s">
        <v>112</v>
      </c>
      <c r="BZ57" s="2" t="s">
        <v>100</v>
      </c>
    </row>
    <row r="58">
      <c r="A58" s="2" t="s">
        <v>429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430</v>
      </c>
      <c r="G58" s="2" t="s">
        <v>431</v>
      </c>
      <c r="H58" s="2" t="s">
        <v>432</v>
      </c>
      <c r="I58" s="2" t="s">
        <v>201</v>
      </c>
      <c r="J58" s="2" t="s">
        <v>95</v>
      </c>
      <c r="K58" s="2" t="s">
        <v>433</v>
      </c>
      <c r="L58" s="3">
        <v>230</v>
      </c>
      <c r="M58" s="3">
        <v>241.5</v>
      </c>
      <c r="N58" s="3">
        <v>479</v>
      </c>
      <c r="O58" s="2" t="s">
        <v>249</v>
      </c>
      <c r="P58" s="2" t="s">
        <v>193</v>
      </c>
      <c r="Q58" s="2" t="s">
        <v>99</v>
      </c>
      <c r="R58" s="2" t="s">
        <v>100</v>
      </c>
      <c r="S58" s="2" t="s">
        <v>434</v>
      </c>
      <c r="T58" s="2" t="s">
        <v>100</v>
      </c>
      <c r="U58" s="2" t="s">
        <v>100</v>
      </c>
      <c r="V58" s="2" t="s">
        <v>103</v>
      </c>
      <c r="W58" s="2" t="s">
        <v>104</v>
      </c>
      <c r="X58" s="2" t="s">
        <v>100</v>
      </c>
      <c r="Y58" s="2" t="s">
        <v>435</v>
      </c>
      <c r="Z58" s="4">
        <v>179</v>
      </c>
      <c r="AA58" s="4">
        <f>=ROUNDDOWN(55.9375,0)</f>
      </c>
      <c r="AB58" s="5">
        <v>3.2</v>
      </c>
      <c r="AC58" s="2" t="s">
        <v>100</v>
      </c>
      <c r="AD58" s="4"/>
      <c r="AE58" s="4"/>
      <c r="AF58" s="6">
        <v>67</v>
      </c>
      <c r="AG58" s="6">
        <v>50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/>
      <c r="BK58" s="8"/>
      <c r="BL58" s="2" t="s">
        <v>100</v>
      </c>
      <c r="BM58" s="7"/>
      <c r="BN58" s="7"/>
      <c r="BO58" s="4"/>
      <c r="BP58" s="8"/>
      <c r="BQ58" s="4"/>
      <c r="BR58" s="8"/>
      <c r="BS58" s="7"/>
      <c r="BT58" s="7"/>
      <c r="BU58" s="2" t="s">
        <v>279</v>
      </c>
      <c r="BV58" s="2" t="s">
        <v>97</v>
      </c>
      <c r="BW58" s="2" t="s">
        <v>100</v>
      </c>
      <c r="BX58" s="2" t="s">
        <v>100</v>
      </c>
      <c r="BY58" s="2" t="s">
        <v>112</v>
      </c>
      <c r="BZ58" s="2" t="s">
        <v>100</v>
      </c>
    </row>
    <row r="59">
      <c r="A59" s="2" t="s">
        <v>436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430</v>
      </c>
      <c r="G59" s="2" t="s">
        <v>431</v>
      </c>
      <c r="H59" s="2" t="s">
        <v>432</v>
      </c>
      <c r="I59" s="2" t="s">
        <v>201</v>
      </c>
      <c r="J59" s="2" t="s">
        <v>95</v>
      </c>
      <c r="K59" s="2" t="s">
        <v>243</v>
      </c>
      <c r="L59" s="3">
        <v>230</v>
      </c>
      <c r="M59" s="3">
        <v>241.5</v>
      </c>
      <c r="N59" s="3">
        <v>479</v>
      </c>
      <c r="O59" s="2" t="s">
        <v>249</v>
      </c>
      <c r="P59" s="2" t="s">
        <v>193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102</v>
      </c>
      <c r="V59" s="2" t="s">
        <v>103</v>
      </c>
      <c r="W59" s="2" t="s">
        <v>104</v>
      </c>
      <c r="X59" s="2" t="s">
        <v>100</v>
      </c>
      <c r="Y59" s="2" t="s">
        <v>437</v>
      </c>
      <c r="Z59" s="4">
        <v>79</v>
      </c>
      <c r="AA59" s="4">
        <f>=ROUNDDOWN(52.6666666666667,0)</f>
      </c>
      <c r="AB59" s="5">
        <v>1.5</v>
      </c>
      <c r="AC59" s="2" t="s">
        <v>100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109</v>
      </c>
      <c r="BV59" s="2" t="s">
        <v>97</v>
      </c>
      <c r="BW59" s="2" t="s">
        <v>438</v>
      </c>
      <c r="BX59" s="2" t="s">
        <v>100</v>
      </c>
      <c r="BY59" s="2" t="s">
        <v>112</v>
      </c>
      <c r="BZ59" s="2" t="s">
        <v>100</v>
      </c>
    </row>
    <row r="60">
      <c r="A60" s="2" t="s">
        <v>439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440</v>
      </c>
      <c r="G60" s="2" t="s">
        <v>441</v>
      </c>
      <c r="H60" s="2" t="s">
        <v>442</v>
      </c>
      <c r="I60" s="2" t="s">
        <v>201</v>
      </c>
      <c r="J60" s="2" t="s">
        <v>95</v>
      </c>
      <c r="K60" s="2" t="s">
        <v>443</v>
      </c>
      <c r="L60" s="3">
        <v>125</v>
      </c>
      <c r="M60" s="3">
        <v>131.25</v>
      </c>
      <c r="N60" s="3">
        <v>259</v>
      </c>
      <c r="O60" s="2" t="s">
        <v>444</v>
      </c>
      <c r="P60" s="2" t="s">
        <v>193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102</v>
      </c>
      <c r="V60" s="2" t="s">
        <v>103</v>
      </c>
      <c r="W60" s="2" t="s">
        <v>155</v>
      </c>
      <c r="X60" s="2" t="s">
        <v>376</v>
      </c>
      <c r="Y60" s="2" t="s">
        <v>445</v>
      </c>
      <c r="Z60" s="4">
        <v>128</v>
      </c>
      <c r="AA60" s="4">
        <f>=ROUNDDOWN(640,0)</f>
      </c>
      <c r="AB60" s="5">
        <v>0.2</v>
      </c>
      <c r="AC60" s="2" t="s">
        <v>100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109</v>
      </c>
      <c r="BV60" s="2" t="s">
        <v>97</v>
      </c>
      <c r="BW60" s="2" t="s">
        <v>229</v>
      </c>
      <c r="BX60" s="2" t="s">
        <v>100</v>
      </c>
      <c r="BY60" s="2" t="s">
        <v>112</v>
      </c>
      <c r="BZ60" s="2" t="s">
        <v>100</v>
      </c>
    </row>
    <row r="61">
      <c r="A61" s="2" t="s">
        <v>446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447</v>
      </c>
      <c r="G61" s="2" t="s">
        <v>448</v>
      </c>
      <c r="H61" s="2" t="s">
        <v>449</v>
      </c>
      <c r="I61" s="2" t="s">
        <v>450</v>
      </c>
      <c r="J61" s="2" t="s">
        <v>95</v>
      </c>
      <c r="K61" s="2" t="s">
        <v>451</v>
      </c>
      <c r="L61" s="3">
        <v>195.5</v>
      </c>
      <c r="M61" s="3">
        <v>205.28</v>
      </c>
      <c r="N61" s="3">
        <v>409</v>
      </c>
      <c r="O61" s="2" t="s">
        <v>249</v>
      </c>
      <c r="P61" s="2" t="s">
        <v>193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102</v>
      </c>
      <c r="V61" s="2" t="s">
        <v>173</v>
      </c>
      <c r="W61" s="2" t="s">
        <v>104</v>
      </c>
      <c r="X61" s="2" t="s">
        <v>155</v>
      </c>
      <c r="Y61" s="2" t="s">
        <v>428</v>
      </c>
      <c r="Z61" s="4">
        <v>88</v>
      </c>
      <c r="AA61" s="4">
        <f>=ROUNDDOWN(293.333333333333,0)</f>
      </c>
      <c r="AB61" s="5">
        <v>0.3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1</v>
      </c>
      <c r="BK61" s="8">
        <v>266</v>
      </c>
      <c r="BL61" s="2" t="s">
        <v>386</v>
      </c>
      <c r="BM61" s="7"/>
      <c r="BN61" s="7"/>
      <c r="BO61" s="4"/>
      <c r="BP61" s="8"/>
      <c r="BQ61" s="4"/>
      <c r="BR61" s="8"/>
      <c r="BS61" s="7"/>
      <c r="BT61" s="7"/>
      <c r="BU61" s="2" t="s">
        <v>288</v>
      </c>
      <c r="BV61" s="2" t="s">
        <v>97</v>
      </c>
      <c r="BW61" s="2" t="s">
        <v>100</v>
      </c>
      <c r="BX61" s="2" t="s">
        <v>100</v>
      </c>
      <c r="BY61" s="2" t="s">
        <v>112</v>
      </c>
      <c r="BZ61" s="2" t="s">
        <v>100</v>
      </c>
    </row>
    <row r="62">
      <c r="A62" s="2" t="s">
        <v>452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453</v>
      </c>
      <c r="G62" s="2" t="s">
        <v>454</v>
      </c>
      <c r="H62" s="2" t="s">
        <v>455</v>
      </c>
      <c r="I62" s="2" t="s">
        <v>456</v>
      </c>
      <c r="J62" s="2" t="s">
        <v>95</v>
      </c>
      <c r="K62" s="2" t="s">
        <v>457</v>
      </c>
      <c r="L62" s="3">
        <v>180.5</v>
      </c>
      <c r="M62" s="3">
        <v>189.52</v>
      </c>
      <c r="N62" s="3">
        <v>379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458</v>
      </c>
      <c r="T62" s="2" t="s">
        <v>100</v>
      </c>
      <c r="U62" s="2" t="s">
        <v>100</v>
      </c>
      <c r="V62" s="2" t="s">
        <v>103</v>
      </c>
      <c r="W62" s="2" t="s">
        <v>155</v>
      </c>
      <c r="X62" s="2" t="s">
        <v>100</v>
      </c>
      <c r="Y62" s="2" t="s">
        <v>116</v>
      </c>
      <c r="Z62" s="4">
        <v>169</v>
      </c>
      <c r="AA62" s="4">
        <f>=ROUNDDOWN(24.1428571428571,0)</f>
      </c>
      <c r="AB62" s="5">
        <v>7</v>
      </c>
      <c r="AC62" s="2" t="s">
        <v>100</v>
      </c>
      <c r="AD62" s="4"/>
      <c r="AE62" s="4"/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581.6</v>
      </c>
      <c r="BL62" s="2" t="s">
        <v>459</v>
      </c>
      <c r="BM62" s="7"/>
      <c r="BN62" s="7"/>
      <c r="BO62" s="4"/>
      <c r="BP62" s="8"/>
      <c r="BQ62" s="4"/>
      <c r="BR62" s="8"/>
      <c r="BS62" s="7"/>
      <c r="BT62" s="7"/>
      <c r="BU62" s="2" t="s">
        <v>109</v>
      </c>
      <c r="BV62" s="2" t="s">
        <v>97</v>
      </c>
      <c r="BW62" s="2" t="s">
        <v>460</v>
      </c>
      <c r="BX62" s="2" t="s">
        <v>140</v>
      </c>
      <c r="BY62" s="2" t="s">
        <v>112</v>
      </c>
      <c r="BZ62" s="2" t="s">
        <v>100</v>
      </c>
    </row>
    <row r="63">
      <c r="A63" s="2" t="s">
        <v>461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462</v>
      </c>
      <c r="G63" s="2" t="s">
        <v>463</v>
      </c>
      <c r="H63" s="2" t="s">
        <v>464</v>
      </c>
      <c r="I63" s="2" t="s">
        <v>465</v>
      </c>
      <c r="J63" s="2" t="s">
        <v>95</v>
      </c>
      <c r="K63" s="2" t="s">
        <v>179</v>
      </c>
      <c r="L63" s="3">
        <v>212.85</v>
      </c>
      <c r="M63" s="3">
        <v>223.49</v>
      </c>
      <c r="N63" s="3">
        <v>449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466</v>
      </c>
      <c r="T63" s="2" t="s">
        <v>100</v>
      </c>
      <c r="U63" s="2" t="s">
        <v>100</v>
      </c>
      <c r="V63" s="2" t="s">
        <v>103</v>
      </c>
      <c r="W63" s="2" t="s">
        <v>104</v>
      </c>
      <c r="X63" s="2" t="s">
        <v>100</v>
      </c>
      <c r="Y63" s="2" t="s">
        <v>116</v>
      </c>
      <c r="Z63" s="4">
        <v>76</v>
      </c>
      <c r="AA63" s="4">
        <f>=ROUNDDOWN(9.5,0)</f>
      </c>
      <c r="AB63" s="5">
        <v>8</v>
      </c>
      <c r="AC63" s="2" t="s">
        <v>467</v>
      </c>
      <c r="AD63" s="4">
        <v>82</v>
      </c>
      <c r="AE63" s="4">
        <v>204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4</v>
      </c>
      <c r="BK63" s="8">
        <v>938.68</v>
      </c>
      <c r="BL63" s="2" t="s">
        <v>468</v>
      </c>
      <c r="BM63" s="7"/>
      <c r="BN63" s="7"/>
      <c r="BO63" s="4"/>
      <c r="BP63" s="8"/>
      <c r="BQ63" s="4"/>
      <c r="BR63" s="8"/>
      <c r="BS63" s="7"/>
      <c r="BT63" s="7"/>
      <c r="BU63" s="2" t="s">
        <v>109</v>
      </c>
      <c r="BV63" s="2" t="s">
        <v>97</v>
      </c>
      <c r="BW63" s="2" t="s">
        <v>110</v>
      </c>
      <c r="BX63" s="2" t="s">
        <v>469</v>
      </c>
      <c r="BY63" s="2" t="s">
        <v>112</v>
      </c>
      <c r="BZ63" s="2" t="s">
        <v>100</v>
      </c>
    </row>
    <row r="64">
      <c r="A64" s="2" t="s">
        <v>470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471</v>
      </c>
      <c r="G64" s="2" t="s">
        <v>472</v>
      </c>
      <c r="H64" s="2" t="s">
        <v>473</v>
      </c>
      <c r="I64" s="2" t="s">
        <v>474</v>
      </c>
      <c r="J64" s="2" t="s">
        <v>95</v>
      </c>
      <c r="K64" s="2" t="s">
        <v>475</v>
      </c>
      <c r="L64" s="3">
        <v>204.25</v>
      </c>
      <c r="M64" s="3">
        <v>214.46</v>
      </c>
      <c r="N64" s="3">
        <v>429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476</v>
      </c>
      <c r="T64" s="2" t="s">
        <v>100</v>
      </c>
      <c r="U64" s="2" t="s">
        <v>100</v>
      </c>
      <c r="V64" s="2" t="s">
        <v>103</v>
      </c>
      <c r="W64" s="2" t="s">
        <v>104</v>
      </c>
      <c r="X64" s="2" t="s">
        <v>100</v>
      </c>
      <c r="Y64" s="2" t="s">
        <v>116</v>
      </c>
      <c r="Z64" s="4">
        <v>153</v>
      </c>
      <c r="AA64" s="4">
        <f>=ROUNDDOWN(25.9322033898305,0)</f>
      </c>
      <c r="AB64" s="5">
        <v>5.9</v>
      </c>
      <c r="AC64" s="2" t="s">
        <v>296</v>
      </c>
      <c r="AD64" s="4">
        <v>88</v>
      </c>
      <c r="AE64" s="4">
        <v>206</v>
      </c>
      <c r="AF64" s="6">
        <v>74</v>
      </c>
      <c r="AG64" s="6">
        <v>60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7</v>
      </c>
      <c r="BK64" s="8">
        <v>1216.46</v>
      </c>
      <c r="BL64" s="2" t="s">
        <v>477</v>
      </c>
      <c r="BM64" s="7"/>
      <c r="BN64" s="7"/>
      <c r="BO64" s="4"/>
      <c r="BP64" s="8"/>
      <c r="BQ64" s="4"/>
      <c r="BR64" s="8"/>
      <c r="BS64" s="7"/>
      <c r="BT64" s="7"/>
      <c r="BU64" s="2" t="s">
        <v>279</v>
      </c>
      <c r="BV64" s="2" t="s">
        <v>97</v>
      </c>
      <c r="BW64" s="2" t="s">
        <v>100</v>
      </c>
      <c r="BX64" s="2" t="s">
        <v>100</v>
      </c>
      <c r="BY64" s="2" t="s">
        <v>112</v>
      </c>
      <c r="BZ64" s="2" t="s">
        <v>100</v>
      </c>
    </row>
    <row r="65">
      <c r="A65" s="2" t="s">
        <v>478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471</v>
      </c>
      <c r="G65" s="2" t="s">
        <v>472</v>
      </c>
      <c r="H65" s="2" t="s">
        <v>473</v>
      </c>
      <c r="I65" s="2" t="s">
        <v>474</v>
      </c>
      <c r="J65" s="2" t="s">
        <v>95</v>
      </c>
      <c r="K65" s="2" t="s">
        <v>114</v>
      </c>
      <c r="L65" s="3">
        <v>204.25</v>
      </c>
      <c r="M65" s="3">
        <v>214.46</v>
      </c>
      <c r="N65" s="3">
        <v>429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479</v>
      </c>
      <c r="T65" s="2" t="s">
        <v>100</v>
      </c>
      <c r="U65" s="2" t="s">
        <v>100</v>
      </c>
      <c r="V65" s="2" t="s">
        <v>103</v>
      </c>
      <c r="W65" s="2" t="s">
        <v>104</v>
      </c>
      <c r="X65" s="2" t="s">
        <v>100</v>
      </c>
      <c r="Y65" s="2" t="s">
        <v>116</v>
      </c>
      <c r="Z65" s="4">
        <v>92</v>
      </c>
      <c r="AA65" s="4">
        <f>=ROUNDDOWN(16.140350877193,0)</f>
      </c>
      <c r="AB65" s="5">
        <v>5.7</v>
      </c>
      <c r="AC65" s="2" t="s">
        <v>296</v>
      </c>
      <c r="AD65" s="4">
        <v>82</v>
      </c>
      <c r="AE65" s="4">
        <v>82</v>
      </c>
      <c r="AF65" s="6">
        <v>74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/>
      <c r="BJ65" s="4">
        <v>3</v>
      </c>
      <c r="BK65" s="8">
        <v>563.16</v>
      </c>
      <c r="BL65" s="2" t="s">
        <v>182</v>
      </c>
      <c r="BM65" s="7"/>
      <c r="BN65" s="7"/>
      <c r="BO65" s="4"/>
      <c r="BP65" s="8"/>
      <c r="BQ65" s="4"/>
      <c r="BR65" s="8"/>
      <c r="BS65" s="7"/>
      <c r="BT65" s="7"/>
      <c r="BU65" s="2" t="s">
        <v>279</v>
      </c>
      <c r="BV65" s="2" t="s">
        <v>97</v>
      </c>
      <c r="BW65" s="2" t="s">
        <v>100</v>
      </c>
      <c r="BX65" s="2" t="s">
        <v>100</v>
      </c>
      <c r="BY65" s="2" t="s">
        <v>112</v>
      </c>
      <c r="BZ65" s="2" t="s">
        <v>100</v>
      </c>
    </row>
    <row r="66">
      <c r="A66" s="2" t="s">
        <v>480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481</v>
      </c>
      <c r="G66" s="2" t="s">
        <v>482</v>
      </c>
      <c r="H66" s="2" t="s">
        <v>483</v>
      </c>
      <c r="I66" s="2" t="s">
        <v>484</v>
      </c>
      <c r="J66" s="2" t="s">
        <v>95</v>
      </c>
      <c r="K66" s="2" t="s">
        <v>221</v>
      </c>
      <c r="L66" s="3">
        <v>135</v>
      </c>
      <c r="M66" s="3">
        <v>141.75</v>
      </c>
      <c r="N66" s="3">
        <v>289</v>
      </c>
      <c r="O66" s="2" t="s">
        <v>97</v>
      </c>
      <c r="P66" s="2" t="s">
        <v>133</v>
      </c>
      <c r="Q66" s="2" t="s">
        <v>99</v>
      </c>
      <c r="R66" s="2" t="s">
        <v>100</v>
      </c>
      <c r="S66" s="2" t="s">
        <v>485</v>
      </c>
      <c r="T66" s="2" t="s">
        <v>100</v>
      </c>
      <c r="U66" s="2" t="s">
        <v>100</v>
      </c>
      <c r="V66" s="2" t="s">
        <v>154</v>
      </c>
      <c r="W66" s="2" t="s">
        <v>155</v>
      </c>
      <c r="X66" s="2" t="s">
        <v>100</v>
      </c>
      <c r="Y66" s="2" t="s">
        <v>116</v>
      </c>
      <c r="Z66" s="4">
        <v>115</v>
      </c>
      <c r="AA66" s="4">
        <f>=ROUNDDOWN(19.1666666666667,0)</f>
      </c>
      <c r="AB66" s="5">
        <v>6</v>
      </c>
      <c r="AC66" s="2" t="s">
        <v>486</v>
      </c>
      <c r="AD66" s="4">
        <v>100</v>
      </c>
      <c r="AE66" s="4">
        <v>100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4</v>
      </c>
      <c r="BK66" s="8">
        <v>623.19</v>
      </c>
      <c r="BL66" s="2" t="s">
        <v>487</v>
      </c>
      <c r="BM66" s="7"/>
      <c r="BN66" s="7"/>
      <c r="BO66" s="4"/>
      <c r="BP66" s="8"/>
      <c r="BQ66" s="4"/>
      <c r="BR66" s="8"/>
      <c r="BS66" s="7"/>
      <c r="BT66" s="7"/>
      <c r="BU66" s="2" t="s">
        <v>109</v>
      </c>
      <c r="BV66" s="2" t="s">
        <v>97</v>
      </c>
      <c r="BW66" s="2" t="s">
        <v>110</v>
      </c>
      <c r="BX66" s="2" t="s">
        <v>118</v>
      </c>
      <c r="BY66" s="2" t="s">
        <v>112</v>
      </c>
      <c r="BZ66" s="2" t="s">
        <v>100</v>
      </c>
    </row>
    <row r="67">
      <c r="A67" s="2" t="s">
        <v>488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489</v>
      </c>
      <c r="G67" s="2" t="s">
        <v>490</v>
      </c>
      <c r="H67" s="2" t="s">
        <v>491</v>
      </c>
      <c r="I67" s="2" t="s">
        <v>492</v>
      </c>
      <c r="J67" s="2" t="s">
        <v>95</v>
      </c>
      <c r="K67" s="2" t="s">
        <v>493</v>
      </c>
      <c r="L67" s="3">
        <v>209.76</v>
      </c>
      <c r="M67" s="3">
        <v>220.25</v>
      </c>
      <c r="N67" s="3">
        <v>439</v>
      </c>
      <c r="O67" s="2" t="s">
        <v>97</v>
      </c>
      <c r="P67" s="2" t="s">
        <v>193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102</v>
      </c>
      <c r="V67" s="2" t="s">
        <v>173</v>
      </c>
      <c r="W67" s="2" t="s">
        <v>155</v>
      </c>
      <c r="X67" s="2" t="s">
        <v>494</v>
      </c>
      <c r="Y67" s="2" t="s">
        <v>495</v>
      </c>
      <c r="Z67" s="4">
        <v>43</v>
      </c>
      <c r="AA67" s="4">
        <f>=ROUNDDOWN(21.5,0)</f>
      </c>
      <c r="AB67" s="5">
        <v>2</v>
      </c>
      <c r="AC67" s="2" t="s">
        <v>100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100</v>
      </c>
      <c r="BM67" s="7"/>
      <c r="BN67" s="7"/>
      <c r="BO67" s="4"/>
      <c r="BP67" s="8"/>
      <c r="BQ67" s="4"/>
      <c r="BR67" s="8"/>
      <c r="BS67" s="7"/>
      <c r="BT67" s="7"/>
      <c r="BU67" s="2" t="s">
        <v>288</v>
      </c>
      <c r="BV67" s="2" t="s">
        <v>97</v>
      </c>
      <c r="BW67" s="2" t="s">
        <v>100</v>
      </c>
      <c r="BX67" s="2" t="s">
        <v>100</v>
      </c>
      <c r="BY67" s="2" t="s">
        <v>112</v>
      </c>
      <c r="BZ67" s="2" t="s">
        <v>100</v>
      </c>
    </row>
    <row r="68">
      <c r="A68" s="2" t="s">
        <v>496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497</v>
      </c>
      <c r="G68" s="2" t="s">
        <v>498</v>
      </c>
      <c r="H68" s="2" t="s">
        <v>499</v>
      </c>
      <c r="I68" s="2" t="s">
        <v>500</v>
      </c>
      <c r="J68" s="2" t="s">
        <v>95</v>
      </c>
      <c r="K68" s="2" t="s">
        <v>221</v>
      </c>
      <c r="L68" s="3">
        <v>147.25</v>
      </c>
      <c r="M68" s="3">
        <v>154.61</v>
      </c>
      <c r="N68" s="3">
        <v>309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501</v>
      </c>
      <c r="T68" s="2" t="s">
        <v>100</v>
      </c>
      <c r="U68" s="2" t="s">
        <v>100</v>
      </c>
      <c r="V68" s="2" t="s">
        <v>354</v>
      </c>
      <c r="W68" s="2" t="s">
        <v>104</v>
      </c>
      <c r="X68" s="2" t="s">
        <v>100</v>
      </c>
      <c r="Y68" s="2" t="s">
        <v>116</v>
      </c>
      <c r="Z68" s="4">
        <v>130</v>
      </c>
      <c r="AA68" s="4">
        <f>=ROUNDDOWN(21.6666666666667,0)</f>
      </c>
      <c r="AB68" s="5">
        <v>6</v>
      </c>
      <c r="AC68" s="2" t="s">
        <v>128</v>
      </c>
      <c r="AD68" s="4">
        <v>139</v>
      </c>
      <c r="AE68" s="4">
        <v>139</v>
      </c>
      <c r="AF68" s="6">
        <v>74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</v>
      </c>
      <c r="BK68" s="8">
        <v>179.03</v>
      </c>
      <c r="BL68" s="2" t="s">
        <v>427</v>
      </c>
      <c r="BM68" s="7"/>
      <c r="BN68" s="7"/>
      <c r="BO68" s="4"/>
      <c r="BP68" s="8"/>
      <c r="BQ68" s="4"/>
      <c r="BR68" s="8"/>
      <c r="BS68" s="7"/>
      <c r="BT68" s="7"/>
      <c r="BU68" s="2" t="s">
        <v>109</v>
      </c>
      <c r="BV68" s="2" t="s">
        <v>97</v>
      </c>
      <c r="BW68" s="2" t="s">
        <v>110</v>
      </c>
      <c r="BX68" s="2" t="s">
        <v>502</v>
      </c>
      <c r="BY68" s="2" t="s">
        <v>112</v>
      </c>
      <c r="BZ68" s="2" t="s">
        <v>100</v>
      </c>
    </row>
    <row r="69">
      <c r="A69" s="2" t="s">
        <v>503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504</v>
      </c>
      <c r="G69" s="2" t="s">
        <v>505</v>
      </c>
      <c r="H69" s="2" t="s">
        <v>506</v>
      </c>
      <c r="I69" s="2" t="s">
        <v>507</v>
      </c>
      <c r="J69" s="2" t="s">
        <v>95</v>
      </c>
      <c r="K69" s="2" t="s">
        <v>315</v>
      </c>
      <c r="L69" s="3">
        <v>106.2</v>
      </c>
      <c r="M69" s="3">
        <v>111.51</v>
      </c>
      <c r="N69" s="3">
        <v>229</v>
      </c>
      <c r="O69" s="2" t="s">
        <v>97</v>
      </c>
      <c r="P69" s="2" t="s">
        <v>133</v>
      </c>
      <c r="Q69" s="2" t="s">
        <v>99</v>
      </c>
      <c r="R69" s="2" t="s">
        <v>100</v>
      </c>
      <c r="S69" s="2" t="s">
        <v>508</v>
      </c>
      <c r="T69" s="2" t="s">
        <v>100</v>
      </c>
      <c r="U69" s="2" t="s">
        <v>100</v>
      </c>
      <c r="V69" s="2" t="s">
        <v>154</v>
      </c>
      <c r="W69" s="2" t="s">
        <v>104</v>
      </c>
      <c r="X69" s="2" t="s">
        <v>100</v>
      </c>
      <c r="Y69" s="2" t="s">
        <v>116</v>
      </c>
      <c r="Z69" s="4">
        <v>123</v>
      </c>
      <c r="AA69" s="4">
        <f>=ROUNDDOWN(30.75,0)</f>
      </c>
      <c r="AB69" s="5">
        <v>4</v>
      </c>
      <c r="AC69" s="2" t="s">
        <v>296</v>
      </c>
      <c r="AD69" s="4">
        <v>100</v>
      </c>
      <c r="AE69" s="4">
        <v>100</v>
      </c>
      <c r="AF69" s="6">
        <v>76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100</v>
      </c>
      <c r="BM69" s="7"/>
      <c r="BN69" s="7"/>
      <c r="BO69" s="4"/>
      <c r="BP69" s="8"/>
      <c r="BQ69" s="4"/>
      <c r="BR69" s="8"/>
      <c r="BS69" s="7"/>
      <c r="BT69" s="7"/>
      <c r="BU69" s="2" t="s">
        <v>109</v>
      </c>
      <c r="BV69" s="2" t="s">
        <v>97</v>
      </c>
      <c r="BW69" s="2" t="s">
        <v>110</v>
      </c>
      <c r="BX69" s="2" t="s">
        <v>509</v>
      </c>
      <c r="BY69" s="2" t="s">
        <v>112</v>
      </c>
      <c r="BZ69" s="2" t="s">
        <v>100</v>
      </c>
    </row>
    <row r="70">
      <c r="A70" s="2" t="s">
        <v>510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511</v>
      </c>
      <c r="G70" s="2" t="s">
        <v>512</v>
      </c>
      <c r="H70" s="2" t="s">
        <v>513</v>
      </c>
      <c r="I70" s="2" t="s">
        <v>514</v>
      </c>
      <c r="J70" s="2" t="s">
        <v>95</v>
      </c>
      <c r="K70" s="2" t="s">
        <v>243</v>
      </c>
      <c r="L70" s="3">
        <v>207.9</v>
      </c>
      <c r="M70" s="3">
        <v>218.3</v>
      </c>
      <c r="N70" s="3">
        <v>439</v>
      </c>
      <c r="O70" s="2" t="s">
        <v>97</v>
      </c>
      <c r="P70" s="2" t="s">
        <v>133</v>
      </c>
      <c r="Q70" s="2" t="s">
        <v>99</v>
      </c>
      <c r="R70" s="2" t="s">
        <v>100</v>
      </c>
      <c r="S70" s="2" t="s">
        <v>515</v>
      </c>
      <c r="T70" s="2" t="s">
        <v>100</v>
      </c>
      <c r="U70" s="2" t="s">
        <v>102</v>
      </c>
      <c r="V70" s="2" t="s">
        <v>103</v>
      </c>
      <c r="W70" s="2" t="s">
        <v>494</v>
      </c>
      <c r="X70" s="2" t="s">
        <v>100</v>
      </c>
      <c r="Y70" s="2" t="s">
        <v>194</v>
      </c>
      <c r="Z70" s="4">
        <v>170</v>
      </c>
      <c r="AA70" s="4">
        <f>=ROUNDDOWN(34,0)</f>
      </c>
      <c r="AB70" s="5">
        <v>5</v>
      </c>
      <c r="AC70" s="2" t="s">
        <v>100</v>
      </c>
      <c r="AD70" s="4"/>
      <c r="AE70" s="4"/>
      <c r="AF70" s="6">
        <v>65</v>
      </c>
      <c r="AG70" s="6">
        <v>48</v>
      </c>
      <c r="AH70" s="7">
        <v>0.8333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2</v>
      </c>
      <c r="BK70" s="8">
        <v>399</v>
      </c>
      <c r="BL70" s="2" t="s">
        <v>516</v>
      </c>
      <c r="BM70" s="7"/>
      <c r="BN70" s="7"/>
      <c r="BO70" s="4"/>
      <c r="BP70" s="8"/>
      <c r="BQ70" s="4"/>
      <c r="BR70" s="8"/>
      <c r="BS70" s="7"/>
      <c r="BT70" s="7"/>
      <c r="BU70" s="2" t="s">
        <v>109</v>
      </c>
      <c r="BV70" s="2" t="s">
        <v>97</v>
      </c>
      <c r="BW70" s="2" t="s">
        <v>110</v>
      </c>
      <c r="BX70" s="2" t="s">
        <v>517</v>
      </c>
      <c r="BY70" s="2" t="s">
        <v>112</v>
      </c>
      <c r="BZ70" s="2" t="s">
        <v>100</v>
      </c>
    </row>
    <row r="71">
      <c r="A71" s="2" t="s">
        <v>518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519</v>
      </c>
      <c r="G71" s="2" t="s">
        <v>520</v>
      </c>
      <c r="H71" s="2" t="s">
        <v>521</v>
      </c>
      <c r="I71" s="2" t="s">
        <v>474</v>
      </c>
      <c r="J71" s="2" t="s">
        <v>95</v>
      </c>
      <c r="K71" s="2" t="s">
        <v>309</v>
      </c>
      <c r="L71" s="3">
        <v>207</v>
      </c>
      <c r="M71" s="3">
        <v>217.35</v>
      </c>
      <c r="N71" s="3">
        <v>439</v>
      </c>
      <c r="O71" s="2" t="s">
        <v>97</v>
      </c>
      <c r="P71" s="2" t="s">
        <v>133</v>
      </c>
      <c r="Q71" s="2" t="s">
        <v>99</v>
      </c>
      <c r="R71" s="2" t="s">
        <v>100</v>
      </c>
      <c r="S71" s="2" t="s">
        <v>522</v>
      </c>
      <c r="T71" s="2" t="s">
        <v>100</v>
      </c>
      <c r="U71" s="2" t="s">
        <v>100</v>
      </c>
      <c r="V71" s="2" t="s">
        <v>103</v>
      </c>
      <c r="W71" s="2" t="s">
        <v>104</v>
      </c>
      <c r="X71" s="2" t="s">
        <v>100</v>
      </c>
      <c r="Y71" s="2" t="s">
        <v>116</v>
      </c>
      <c r="Z71" s="4">
        <v>50</v>
      </c>
      <c r="AA71" s="4">
        <f>=ROUNDDOWN(15.1515151515152,0)</f>
      </c>
      <c r="AB71" s="5">
        <v>3.3</v>
      </c>
      <c r="AC71" s="2" t="s">
        <v>128</v>
      </c>
      <c r="AD71" s="4">
        <v>10</v>
      </c>
      <c r="AE71" s="4">
        <v>172</v>
      </c>
      <c r="AF71" s="6">
        <v>74</v>
      </c>
      <c r="AG71" s="6"/>
      <c r="AH71" s="7">
        <v>0.5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/>
      <c r="BJ71" s="4"/>
      <c r="BK71" s="8"/>
      <c r="BL71" s="2" t="s">
        <v>100</v>
      </c>
      <c r="BM71" s="7"/>
      <c r="BN71" s="7"/>
      <c r="BO71" s="4"/>
      <c r="BP71" s="8"/>
      <c r="BQ71" s="4"/>
      <c r="BR71" s="8"/>
      <c r="BS71" s="7"/>
      <c r="BT71" s="7"/>
      <c r="BU71" s="2" t="s">
        <v>109</v>
      </c>
      <c r="BV71" s="2" t="s">
        <v>97</v>
      </c>
      <c r="BW71" s="2" t="s">
        <v>523</v>
      </c>
      <c r="BX71" s="2" t="s">
        <v>524</v>
      </c>
      <c r="BY71" s="2" t="s">
        <v>112</v>
      </c>
      <c r="BZ71" s="2" t="s">
        <v>100</v>
      </c>
    </row>
    <row r="72">
      <c r="A72" s="2" t="s">
        <v>525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519</v>
      </c>
      <c r="G72" s="2" t="s">
        <v>520</v>
      </c>
      <c r="H72" s="2" t="s">
        <v>521</v>
      </c>
      <c r="I72" s="2" t="s">
        <v>474</v>
      </c>
      <c r="J72" s="2" t="s">
        <v>95</v>
      </c>
      <c r="K72" s="2" t="s">
        <v>137</v>
      </c>
      <c r="L72" s="3">
        <v>207</v>
      </c>
      <c r="M72" s="3">
        <v>217.35</v>
      </c>
      <c r="N72" s="3">
        <v>439</v>
      </c>
      <c r="O72" s="2" t="s">
        <v>97</v>
      </c>
      <c r="P72" s="2" t="s">
        <v>133</v>
      </c>
      <c r="Q72" s="2" t="s">
        <v>99</v>
      </c>
      <c r="R72" s="2" t="s">
        <v>100</v>
      </c>
      <c r="S72" s="2" t="s">
        <v>526</v>
      </c>
      <c r="T72" s="2" t="s">
        <v>100</v>
      </c>
      <c r="U72" s="2" t="s">
        <v>100</v>
      </c>
      <c r="V72" s="2" t="s">
        <v>103</v>
      </c>
      <c r="W72" s="2" t="s">
        <v>104</v>
      </c>
      <c r="X72" s="2" t="s">
        <v>100</v>
      </c>
      <c r="Y72" s="2" t="s">
        <v>116</v>
      </c>
      <c r="Z72" s="4">
        <v>58</v>
      </c>
      <c r="AA72" s="4">
        <f>=ROUNDDOWN(11.1538461538462,0)</f>
      </c>
      <c r="AB72" s="5">
        <v>5.2</v>
      </c>
      <c r="AC72" s="2" t="s">
        <v>296</v>
      </c>
      <c r="AD72" s="4">
        <v>100</v>
      </c>
      <c r="AE72" s="4">
        <v>100</v>
      </c>
      <c r="AF72" s="6">
        <v>74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/>
      <c r="BJ72" s="4">
        <v>2</v>
      </c>
      <c r="BK72" s="8">
        <v>326.26</v>
      </c>
      <c r="BL72" s="2" t="s">
        <v>182</v>
      </c>
      <c r="BM72" s="7"/>
      <c r="BN72" s="7"/>
      <c r="BO72" s="4"/>
      <c r="BP72" s="8"/>
      <c r="BQ72" s="4"/>
      <c r="BR72" s="8"/>
      <c r="BS72" s="7"/>
      <c r="BT72" s="7"/>
      <c r="BU72" s="2" t="s">
        <v>109</v>
      </c>
      <c r="BV72" s="2" t="s">
        <v>97</v>
      </c>
      <c r="BW72" s="2" t="s">
        <v>229</v>
      </c>
      <c r="BX72" s="2" t="s">
        <v>527</v>
      </c>
      <c r="BY72" s="2" t="s">
        <v>112</v>
      </c>
      <c r="BZ72" s="2" t="s">
        <v>100</v>
      </c>
    </row>
    <row r="73">
      <c r="A73" s="2" t="s">
        <v>528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529</v>
      </c>
      <c r="G73" s="2" t="s">
        <v>530</v>
      </c>
      <c r="H73" s="2" t="s">
        <v>531</v>
      </c>
      <c r="I73" s="2" t="s">
        <v>532</v>
      </c>
      <c r="J73" s="2" t="s">
        <v>95</v>
      </c>
      <c r="K73" s="2" t="s">
        <v>221</v>
      </c>
      <c r="L73" s="3">
        <v>180.5</v>
      </c>
      <c r="M73" s="3">
        <v>189.52</v>
      </c>
      <c r="N73" s="3">
        <v>379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533</v>
      </c>
      <c r="T73" s="2" t="s">
        <v>100</v>
      </c>
      <c r="U73" s="2" t="s">
        <v>100</v>
      </c>
      <c r="V73" s="2" t="s">
        <v>354</v>
      </c>
      <c r="W73" s="2" t="s">
        <v>174</v>
      </c>
      <c r="X73" s="2" t="s">
        <v>100</v>
      </c>
      <c r="Y73" s="2" t="s">
        <v>116</v>
      </c>
      <c r="Z73" s="4">
        <v>1</v>
      </c>
      <c r="AA73" s="4">
        <f>=ROUNDDOWN(0.1,0)</f>
      </c>
      <c r="AB73" s="5">
        <v>10</v>
      </c>
      <c r="AC73" s="2" t="s">
        <v>296</v>
      </c>
      <c r="AD73" s="4">
        <v>60</v>
      </c>
      <c r="AE73" s="4">
        <v>340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>
        <v>3</v>
      </c>
      <c r="BK73" s="8">
        <v>604.07</v>
      </c>
      <c r="BL73" s="2" t="s">
        <v>534</v>
      </c>
      <c r="BM73" s="7"/>
      <c r="BN73" s="7"/>
      <c r="BO73" s="4"/>
      <c r="BP73" s="8"/>
      <c r="BQ73" s="4"/>
      <c r="BR73" s="8"/>
      <c r="BS73" s="7"/>
      <c r="BT73" s="7"/>
      <c r="BU73" s="2" t="s">
        <v>109</v>
      </c>
      <c r="BV73" s="2" t="s">
        <v>97</v>
      </c>
      <c r="BW73" s="2" t="s">
        <v>110</v>
      </c>
      <c r="BX73" s="2" t="s">
        <v>535</v>
      </c>
      <c r="BY73" s="2" t="s">
        <v>112</v>
      </c>
      <c r="BZ73" s="2" t="s">
        <v>100</v>
      </c>
    </row>
    <row r="74">
      <c r="A74" s="2" t="s">
        <v>536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529</v>
      </c>
      <c r="G74" s="2" t="s">
        <v>530</v>
      </c>
      <c r="H74" s="2" t="s">
        <v>531</v>
      </c>
      <c r="I74" s="2" t="s">
        <v>532</v>
      </c>
      <c r="J74" s="2" t="s">
        <v>95</v>
      </c>
      <c r="K74" s="2" t="s">
        <v>147</v>
      </c>
      <c r="L74" s="3">
        <v>180.5</v>
      </c>
      <c r="M74" s="3">
        <v>189.52</v>
      </c>
      <c r="N74" s="3">
        <v>379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537</v>
      </c>
      <c r="T74" s="2" t="s">
        <v>100</v>
      </c>
      <c r="U74" s="2" t="s">
        <v>100</v>
      </c>
      <c r="V74" s="2" t="s">
        <v>154</v>
      </c>
      <c r="W74" s="2" t="s">
        <v>494</v>
      </c>
      <c r="X74" s="2" t="s">
        <v>104</v>
      </c>
      <c r="Y74" s="2" t="s">
        <v>538</v>
      </c>
      <c r="Z74" s="4">
        <v>54</v>
      </c>
      <c r="AA74" s="4">
        <f>=ROUNDDOWN(5.4,0)</f>
      </c>
      <c r="AB74" s="5">
        <v>10</v>
      </c>
      <c r="AC74" s="2" t="s">
        <v>539</v>
      </c>
      <c r="AD74" s="4">
        <v>200</v>
      </c>
      <c r="AE74" s="4">
        <v>200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4</v>
      </c>
      <c r="BK74" s="8">
        <v>694.64</v>
      </c>
      <c r="BL74" s="2" t="s">
        <v>540</v>
      </c>
      <c r="BM74" s="7"/>
      <c r="BN74" s="7"/>
      <c r="BO74" s="4"/>
      <c r="BP74" s="8"/>
      <c r="BQ74" s="4"/>
      <c r="BR74" s="8"/>
      <c r="BS74" s="7"/>
      <c r="BT74" s="7"/>
      <c r="BU74" s="2" t="s">
        <v>109</v>
      </c>
      <c r="BV74" s="2" t="s">
        <v>97</v>
      </c>
      <c r="BW74" s="2" t="s">
        <v>541</v>
      </c>
      <c r="BX74" s="2" t="s">
        <v>542</v>
      </c>
      <c r="BY74" s="2" t="s">
        <v>112</v>
      </c>
      <c r="BZ74" s="2" t="s">
        <v>100</v>
      </c>
    </row>
    <row r="75">
      <c r="A75" s="2" t="s">
        <v>543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544</v>
      </c>
      <c r="G75" s="2" t="s">
        <v>545</v>
      </c>
      <c r="H75" s="2" t="s">
        <v>546</v>
      </c>
      <c r="I75" s="2" t="s">
        <v>406</v>
      </c>
      <c r="J75" s="2" t="s">
        <v>95</v>
      </c>
      <c r="K75" s="2" t="s">
        <v>147</v>
      </c>
      <c r="L75" s="3">
        <v>260</v>
      </c>
      <c r="M75" s="3">
        <v>273</v>
      </c>
      <c r="N75" s="3">
        <v>549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102</v>
      </c>
      <c r="V75" s="2" t="s">
        <v>173</v>
      </c>
      <c r="W75" s="2" t="s">
        <v>104</v>
      </c>
      <c r="X75" s="2" t="s">
        <v>345</v>
      </c>
      <c r="Y75" s="2" t="s">
        <v>547</v>
      </c>
      <c r="Z75" s="4">
        <v>97</v>
      </c>
      <c r="AA75" s="4">
        <f>=ROUNDDOWN(8.81818181818182,0)</f>
      </c>
      <c r="AB75" s="5">
        <v>11</v>
      </c>
      <c r="AC75" s="2" t="s">
        <v>150</v>
      </c>
      <c r="AD75" s="4">
        <v>108</v>
      </c>
      <c r="AE75" s="4">
        <v>252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6</v>
      </c>
      <c r="BK75" s="8">
        <v>1531.89</v>
      </c>
      <c r="BL75" s="2" t="s">
        <v>386</v>
      </c>
      <c r="BM75" s="7"/>
      <c r="BN75" s="7"/>
      <c r="BO75" s="4"/>
      <c r="BP75" s="8"/>
      <c r="BQ75" s="4"/>
      <c r="BR75" s="8"/>
      <c r="BS75" s="7"/>
      <c r="BT75" s="7"/>
      <c r="BU75" s="2" t="s">
        <v>288</v>
      </c>
      <c r="BV75" s="2" t="s">
        <v>97</v>
      </c>
      <c r="BW75" s="2" t="s">
        <v>100</v>
      </c>
      <c r="BX75" s="2" t="s">
        <v>100</v>
      </c>
      <c r="BY75" s="2" t="s">
        <v>112</v>
      </c>
      <c r="BZ75" s="2" t="s">
        <v>100</v>
      </c>
    </row>
    <row r="76">
      <c r="A76" s="2" t="s">
        <v>548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549</v>
      </c>
      <c r="G76" s="2" t="s">
        <v>550</v>
      </c>
      <c r="H76" s="2" t="s">
        <v>551</v>
      </c>
      <c r="I76" s="2" t="s">
        <v>552</v>
      </c>
      <c r="J76" s="2" t="s">
        <v>95</v>
      </c>
      <c r="K76" s="2" t="s">
        <v>553</v>
      </c>
      <c r="L76" s="3">
        <v>199.5</v>
      </c>
      <c r="M76" s="3">
        <v>209.48</v>
      </c>
      <c r="N76" s="3">
        <v>419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554</v>
      </c>
      <c r="T76" s="2" t="s">
        <v>100</v>
      </c>
      <c r="U76" s="2" t="s">
        <v>100</v>
      </c>
      <c r="V76" s="2" t="s">
        <v>103</v>
      </c>
      <c r="W76" s="2" t="s">
        <v>376</v>
      </c>
      <c r="X76" s="2" t="s">
        <v>100</v>
      </c>
      <c r="Y76" s="2" t="s">
        <v>116</v>
      </c>
      <c r="Z76" s="4">
        <v>304</v>
      </c>
      <c r="AA76" s="4">
        <f>=ROUNDDOWN(38,0)</f>
      </c>
      <c r="AB76" s="5">
        <v>8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>
        <v>4</v>
      </c>
      <c r="BK76" s="8">
        <v>693.85</v>
      </c>
      <c r="BL76" s="2" t="s">
        <v>555</v>
      </c>
      <c r="BM76" s="7"/>
      <c r="BN76" s="7"/>
      <c r="BO76" s="4"/>
      <c r="BP76" s="8"/>
      <c r="BQ76" s="4"/>
      <c r="BR76" s="8"/>
      <c r="BS76" s="7"/>
      <c r="BT76" s="7"/>
      <c r="BU76" s="2" t="s">
        <v>109</v>
      </c>
      <c r="BV76" s="2" t="s">
        <v>97</v>
      </c>
      <c r="BW76" s="2" t="s">
        <v>110</v>
      </c>
      <c r="BX76" s="2" t="s">
        <v>556</v>
      </c>
      <c r="BY76" s="2" t="s">
        <v>112</v>
      </c>
      <c r="BZ76" s="2" t="s">
        <v>100</v>
      </c>
    </row>
    <row r="77">
      <c r="A77" s="2" t="s">
        <v>557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549</v>
      </c>
      <c r="G77" s="2" t="s">
        <v>550</v>
      </c>
      <c r="H77" s="2" t="s">
        <v>551</v>
      </c>
      <c r="I77" s="2" t="s">
        <v>552</v>
      </c>
      <c r="J77" s="2" t="s">
        <v>95</v>
      </c>
      <c r="K77" s="2" t="s">
        <v>165</v>
      </c>
      <c r="L77" s="3">
        <v>199.5</v>
      </c>
      <c r="M77" s="3">
        <v>209.48</v>
      </c>
      <c r="N77" s="3">
        <v>419</v>
      </c>
      <c r="O77" s="2" t="s">
        <v>97</v>
      </c>
      <c r="P77" s="2" t="s">
        <v>133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102</v>
      </c>
      <c r="V77" s="2" t="s">
        <v>103</v>
      </c>
      <c r="W77" s="2" t="s">
        <v>376</v>
      </c>
      <c r="X77" s="2" t="s">
        <v>155</v>
      </c>
      <c r="Y77" s="2" t="s">
        <v>558</v>
      </c>
      <c r="Z77" s="4">
        <v>112</v>
      </c>
      <c r="AA77" s="4">
        <f>=ROUNDDOWN(37.3333333333333,0)</f>
      </c>
      <c r="AB77" s="5">
        <v>3</v>
      </c>
      <c r="AC77" s="2" t="s">
        <v>559</v>
      </c>
      <c r="AD77" s="4">
        <v>88</v>
      </c>
      <c r="AE77" s="4">
        <v>88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>
        <v>7</v>
      </c>
      <c r="BK77" s="8">
        <v>1195.42</v>
      </c>
      <c r="BL77" s="2" t="s">
        <v>560</v>
      </c>
      <c r="BM77" s="7"/>
      <c r="BN77" s="7"/>
      <c r="BO77" s="4"/>
      <c r="BP77" s="8"/>
      <c r="BQ77" s="4"/>
      <c r="BR77" s="8"/>
      <c r="BS77" s="7"/>
      <c r="BT77" s="7"/>
      <c r="BU77" s="2" t="s">
        <v>109</v>
      </c>
      <c r="BV77" s="2" t="s">
        <v>97</v>
      </c>
      <c r="BW77" s="2" t="s">
        <v>561</v>
      </c>
      <c r="BX77" s="2" t="s">
        <v>562</v>
      </c>
      <c r="BY77" s="2" t="s">
        <v>112</v>
      </c>
      <c r="BZ77" s="2" t="s">
        <v>100</v>
      </c>
    </row>
    <row r="78">
      <c r="A78" s="2" t="s">
        <v>563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549</v>
      </c>
      <c r="G78" s="2" t="s">
        <v>550</v>
      </c>
      <c r="H78" s="2" t="s">
        <v>551</v>
      </c>
      <c r="I78" s="2" t="s">
        <v>552</v>
      </c>
      <c r="J78" s="2" t="s">
        <v>95</v>
      </c>
      <c r="K78" s="2" t="s">
        <v>564</v>
      </c>
      <c r="L78" s="3">
        <v>199.5</v>
      </c>
      <c r="M78" s="3">
        <v>209.48</v>
      </c>
      <c r="N78" s="3">
        <v>419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565</v>
      </c>
      <c r="T78" s="2" t="s">
        <v>100</v>
      </c>
      <c r="U78" s="2" t="s">
        <v>100</v>
      </c>
      <c r="V78" s="2" t="s">
        <v>103</v>
      </c>
      <c r="W78" s="2" t="s">
        <v>376</v>
      </c>
      <c r="X78" s="2" t="s">
        <v>100</v>
      </c>
      <c r="Y78" s="2" t="s">
        <v>116</v>
      </c>
      <c r="Z78" s="4">
        <v>244</v>
      </c>
      <c r="AA78" s="4">
        <f>=ROUNDDOWN(34.8571428571429,0)</f>
      </c>
      <c r="AB78" s="5">
        <v>7</v>
      </c>
      <c r="AC78" s="2" t="s">
        <v>100</v>
      </c>
      <c r="AD78" s="4"/>
      <c r="AE78" s="4"/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8</v>
      </c>
      <c r="BK78" s="8">
        <v>1327.06</v>
      </c>
      <c r="BL78" s="2" t="s">
        <v>560</v>
      </c>
      <c r="BM78" s="7"/>
      <c r="BN78" s="7"/>
      <c r="BO78" s="4"/>
      <c r="BP78" s="8"/>
      <c r="BQ78" s="4"/>
      <c r="BR78" s="8"/>
      <c r="BS78" s="7"/>
      <c r="BT78" s="7"/>
      <c r="BU78" s="2" t="s">
        <v>109</v>
      </c>
      <c r="BV78" s="2" t="s">
        <v>97</v>
      </c>
      <c r="BW78" s="2" t="s">
        <v>517</v>
      </c>
      <c r="BX78" s="2" t="s">
        <v>156</v>
      </c>
      <c r="BY78" s="2" t="s">
        <v>112</v>
      </c>
      <c r="BZ78" s="2" t="s">
        <v>100</v>
      </c>
    </row>
    <row r="79">
      <c r="A79" s="2" t="s">
        <v>566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567</v>
      </c>
      <c r="G79" s="2" t="s">
        <v>568</v>
      </c>
      <c r="H79" s="2" t="s">
        <v>569</v>
      </c>
      <c r="I79" s="2" t="s">
        <v>201</v>
      </c>
      <c r="J79" s="2" t="s">
        <v>95</v>
      </c>
      <c r="K79" s="2" t="s">
        <v>243</v>
      </c>
      <c r="L79" s="3">
        <v>171</v>
      </c>
      <c r="M79" s="3">
        <v>179.55</v>
      </c>
      <c r="N79" s="3">
        <v>359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570</v>
      </c>
      <c r="T79" s="2" t="s">
        <v>100</v>
      </c>
      <c r="U79" s="2" t="s">
        <v>100</v>
      </c>
      <c r="V79" s="2" t="s">
        <v>103</v>
      </c>
      <c r="W79" s="2" t="s">
        <v>104</v>
      </c>
      <c r="X79" s="2" t="s">
        <v>100</v>
      </c>
      <c r="Y79" s="2" t="s">
        <v>571</v>
      </c>
      <c r="Z79" s="4">
        <v>57</v>
      </c>
      <c r="AA79" s="4">
        <f>=ROUNDDOWN(8.14285714285714,0)</f>
      </c>
      <c r="AB79" s="5">
        <v>7</v>
      </c>
      <c r="AC79" s="2" t="s">
        <v>296</v>
      </c>
      <c r="AD79" s="4">
        <v>100</v>
      </c>
      <c r="AE79" s="4">
        <v>200</v>
      </c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121.2</v>
      </c>
      <c r="BL79" s="2" t="s">
        <v>214</v>
      </c>
      <c r="BM79" s="7"/>
      <c r="BN79" s="7"/>
      <c r="BO79" s="4"/>
      <c r="BP79" s="8"/>
      <c r="BQ79" s="4"/>
      <c r="BR79" s="8"/>
      <c r="BS79" s="7"/>
      <c r="BT79" s="7"/>
      <c r="BU79" s="2" t="s">
        <v>109</v>
      </c>
      <c r="BV79" s="2" t="s">
        <v>97</v>
      </c>
      <c r="BW79" s="2" t="s">
        <v>394</v>
      </c>
      <c r="BX79" s="2" t="s">
        <v>159</v>
      </c>
      <c r="BY79" s="2" t="s">
        <v>112</v>
      </c>
      <c r="BZ79" s="2" t="s">
        <v>100</v>
      </c>
    </row>
    <row r="80">
      <c r="A80" s="2" t="s">
        <v>572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573</v>
      </c>
      <c r="G80" s="2" t="s">
        <v>574</v>
      </c>
      <c r="H80" s="2" t="s">
        <v>575</v>
      </c>
      <c r="I80" s="2" t="s">
        <v>201</v>
      </c>
      <c r="J80" s="2" t="s">
        <v>95</v>
      </c>
      <c r="K80" s="2" t="s">
        <v>576</v>
      </c>
      <c r="L80" s="3">
        <v>214.2</v>
      </c>
      <c r="M80" s="3">
        <v>224.91</v>
      </c>
      <c r="N80" s="3">
        <v>449</v>
      </c>
      <c r="O80" s="2" t="s">
        <v>97</v>
      </c>
      <c r="P80" s="2" t="s">
        <v>193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102</v>
      </c>
      <c r="V80" s="2" t="s">
        <v>173</v>
      </c>
      <c r="W80" s="2" t="s">
        <v>494</v>
      </c>
      <c r="X80" s="2" t="s">
        <v>104</v>
      </c>
      <c r="Y80" s="2" t="s">
        <v>577</v>
      </c>
      <c r="Z80" s="4">
        <v>14</v>
      </c>
      <c r="AA80" s="4">
        <f>=ROUNDDOWN(10,0)</f>
      </c>
      <c r="AB80" s="5">
        <v>1.4</v>
      </c>
      <c r="AC80" s="2" t="s">
        <v>100</v>
      </c>
      <c r="AD80" s="4"/>
      <c r="AE80" s="4"/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3</v>
      </c>
      <c r="BK80" s="8">
        <v>688.22</v>
      </c>
      <c r="BL80" s="2" t="s">
        <v>364</v>
      </c>
      <c r="BM80" s="7"/>
      <c r="BN80" s="7"/>
      <c r="BO80" s="4"/>
      <c r="BP80" s="8"/>
      <c r="BQ80" s="4"/>
      <c r="BR80" s="8"/>
      <c r="BS80" s="7"/>
      <c r="BT80" s="7"/>
      <c r="BU80" s="2" t="s">
        <v>109</v>
      </c>
      <c r="BV80" s="2" t="s">
        <v>97</v>
      </c>
      <c r="BW80" s="2" t="s">
        <v>578</v>
      </c>
      <c r="BX80" s="2" t="s">
        <v>579</v>
      </c>
      <c r="BY80" s="2" t="s">
        <v>112</v>
      </c>
      <c r="BZ80" s="2" t="s">
        <v>100</v>
      </c>
    </row>
    <row r="81">
      <c r="A81" s="2" t="s">
        <v>580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581</v>
      </c>
      <c r="G81" s="2" t="s">
        <v>582</v>
      </c>
      <c r="H81" s="2" t="s">
        <v>583</v>
      </c>
      <c r="I81" s="2" t="s">
        <v>584</v>
      </c>
      <c r="J81" s="2" t="s">
        <v>95</v>
      </c>
      <c r="K81" s="2" t="s">
        <v>475</v>
      </c>
      <c r="L81" s="3">
        <v>172.8</v>
      </c>
      <c r="M81" s="3">
        <v>181.44</v>
      </c>
      <c r="N81" s="3">
        <v>359</v>
      </c>
      <c r="O81" s="2" t="s">
        <v>97</v>
      </c>
      <c r="P81" s="2" t="s">
        <v>133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102</v>
      </c>
      <c r="V81" s="2" t="s">
        <v>173</v>
      </c>
      <c r="W81" s="2" t="s">
        <v>104</v>
      </c>
      <c r="X81" s="2" t="s">
        <v>174</v>
      </c>
      <c r="Y81" s="2" t="s">
        <v>495</v>
      </c>
      <c r="Z81" s="4"/>
      <c r="AA81" s="4">
        <f>=ROUNDDOWN({0},0)</f>
      </c>
      <c r="AB81" s="5">
        <v>3.2</v>
      </c>
      <c r="AC81" s="2" t="s">
        <v>385</v>
      </c>
      <c r="AD81" s="4">
        <v>60</v>
      </c>
      <c r="AE81" s="4">
        <v>60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</v>
      </c>
      <c r="BK81" s="8">
        <v>203.21</v>
      </c>
      <c r="BL81" s="2" t="s">
        <v>585</v>
      </c>
      <c r="BM81" s="7"/>
      <c r="BN81" s="7"/>
      <c r="BO81" s="4"/>
      <c r="BP81" s="8"/>
      <c r="BQ81" s="4"/>
      <c r="BR81" s="8"/>
      <c r="BS81" s="7"/>
      <c r="BT81" s="7"/>
      <c r="BU81" s="2" t="s">
        <v>288</v>
      </c>
      <c r="BV81" s="2" t="s">
        <v>97</v>
      </c>
      <c r="BW81" s="2" t="s">
        <v>100</v>
      </c>
      <c r="BX81" s="2" t="s">
        <v>100</v>
      </c>
      <c r="BY81" s="2" t="s">
        <v>112</v>
      </c>
      <c r="BZ81" s="2" t="s">
        <v>100</v>
      </c>
    </row>
    <row r="82">
      <c r="A82" s="2" t="s">
        <v>586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587</v>
      </c>
      <c r="G82" s="2" t="s">
        <v>588</v>
      </c>
      <c r="H82" s="2" t="s">
        <v>589</v>
      </c>
      <c r="I82" s="2" t="s">
        <v>552</v>
      </c>
      <c r="J82" s="2" t="s">
        <v>95</v>
      </c>
      <c r="K82" s="2" t="s">
        <v>179</v>
      </c>
      <c r="L82" s="3">
        <v>147.25</v>
      </c>
      <c r="M82" s="3">
        <v>154.61</v>
      </c>
      <c r="N82" s="3">
        <v>309</v>
      </c>
      <c r="O82" s="2" t="s">
        <v>97</v>
      </c>
      <c r="P82" s="2" t="s">
        <v>133</v>
      </c>
      <c r="Q82" s="2" t="s">
        <v>99</v>
      </c>
      <c r="R82" s="2" t="s">
        <v>100</v>
      </c>
      <c r="S82" s="2" t="s">
        <v>590</v>
      </c>
      <c r="T82" s="2" t="s">
        <v>100</v>
      </c>
      <c r="U82" s="2" t="s">
        <v>100</v>
      </c>
      <c r="V82" s="2" t="s">
        <v>103</v>
      </c>
      <c r="W82" s="2" t="s">
        <v>376</v>
      </c>
      <c r="X82" s="2" t="s">
        <v>100</v>
      </c>
      <c r="Y82" s="2" t="s">
        <v>116</v>
      </c>
      <c r="Z82" s="4">
        <v>90</v>
      </c>
      <c r="AA82" s="4">
        <f>=ROUNDDOWN(22.5,0)</f>
      </c>
      <c r="AB82" s="5">
        <v>4</v>
      </c>
      <c r="AC82" s="2" t="s">
        <v>181</v>
      </c>
      <c r="AD82" s="4">
        <v>100</v>
      </c>
      <c r="AE82" s="4">
        <v>100</v>
      </c>
      <c r="AF82" s="6">
        <v>74</v>
      </c>
      <c r="AG82" s="6">
        <v>60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3</v>
      </c>
      <c r="BK82" s="8">
        <v>382.13</v>
      </c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109</v>
      </c>
      <c r="BV82" s="2" t="s">
        <v>97</v>
      </c>
      <c r="BW82" s="2" t="s">
        <v>110</v>
      </c>
      <c r="BX82" s="2" t="s">
        <v>509</v>
      </c>
      <c r="BY82" s="2" t="s">
        <v>112</v>
      </c>
      <c r="BZ82" s="2" t="s">
        <v>100</v>
      </c>
    </row>
    <row r="83">
      <c r="A83" s="2" t="s">
        <v>591</v>
      </c>
      <c r="B83" s="2" t="s">
        <v>87</v>
      </c>
      <c r="C83" s="2" t="s">
        <v>88</v>
      </c>
      <c r="D83" s="2" t="s">
        <v>89</v>
      </c>
      <c r="E83" s="2" t="s">
        <v>592</v>
      </c>
      <c r="F83" s="2" t="s">
        <v>593</v>
      </c>
      <c r="G83" s="2" t="s">
        <v>594</v>
      </c>
      <c r="H83" s="2" t="s">
        <v>595</v>
      </c>
      <c r="I83" s="2" t="s">
        <v>596</v>
      </c>
      <c r="J83" s="2" t="s">
        <v>95</v>
      </c>
      <c r="K83" s="2" t="s">
        <v>564</v>
      </c>
      <c r="L83" s="3">
        <v>140</v>
      </c>
      <c r="M83" s="3">
        <v>147</v>
      </c>
      <c r="N83" s="3">
        <v>299</v>
      </c>
      <c r="O83" s="2" t="s">
        <v>97</v>
      </c>
      <c r="P83" s="2" t="s">
        <v>193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102</v>
      </c>
      <c r="V83" s="2" t="s">
        <v>173</v>
      </c>
      <c r="W83" s="2" t="s">
        <v>155</v>
      </c>
      <c r="X83" s="2" t="s">
        <v>100</v>
      </c>
      <c r="Y83" s="2" t="s">
        <v>597</v>
      </c>
      <c r="Z83" s="4">
        <v>59</v>
      </c>
      <c r="AA83" s="4">
        <f>=ROUNDDOWN(21.0714285714286,0)</f>
      </c>
      <c r="AB83" s="5">
        <v>2.8</v>
      </c>
      <c r="AC83" s="2" t="s">
        <v>100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3</v>
      </c>
      <c r="BK83" s="8">
        <v>610.49</v>
      </c>
      <c r="BL83" s="2" t="s">
        <v>386</v>
      </c>
      <c r="BM83" s="7"/>
      <c r="BN83" s="7"/>
      <c r="BO83" s="4"/>
      <c r="BP83" s="8"/>
      <c r="BQ83" s="4"/>
      <c r="BR83" s="8"/>
      <c r="BS83" s="7"/>
      <c r="BT83" s="7"/>
      <c r="BU83" s="2" t="s">
        <v>109</v>
      </c>
      <c r="BV83" s="2" t="s">
        <v>97</v>
      </c>
      <c r="BW83" s="2" t="s">
        <v>251</v>
      </c>
      <c r="BX83" s="2" t="s">
        <v>598</v>
      </c>
      <c r="BY83" s="2" t="s">
        <v>112</v>
      </c>
      <c r="BZ83" s="2" t="s">
        <v>100</v>
      </c>
    </row>
    <row r="84">
      <c r="A84" s="2" t="s">
        <v>599</v>
      </c>
      <c r="B84" s="2" t="s">
        <v>87</v>
      </c>
      <c r="C84" s="2" t="s">
        <v>88</v>
      </c>
      <c r="D84" s="2" t="s">
        <v>89</v>
      </c>
      <c r="E84" s="2" t="s">
        <v>592</v>
      </c>
      <c r="F84" s="2" t="s">
        <v>600</v>
      </c>
      <c r="G84" s="2" t="s">
        <v>601</v>
      </c>
      <c r="H84" s="2" t="s">
        <v>602</v>
      </c>
      <c r="I84" s="2" t="s">
        <v>603</v>
      </c>
      <c r="J84" s="2" t="s">
        <v>95</v>
      </c>
      <c r="K84" s="2" t="s">
        <v>285</v>
      </c>
      <c r="L84" s="3">
        <v>214.2</v>
      </c>
      <c r="M84" s="3">
        <v>224.91</v>
      </c>
      <c r="N84" s="3">
        <v>449</v>
      </c>
      <c r="O84" s="2" t="s">
        <v>97</v>
      </c>
      <c r="P84" s="2" t="s">
        <v>193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102</v>
      </c>
      <c r="V84" s="2" t="s">
        <v>173</v>
      </c>
      <c r="W84" s="2" t="s">
        <v>104</v>
      </c>
      <c r="X84" s="2" t="s">
        <v>155</v>
      </c>
      <c r="Y84" s="2" t="s">
        <v>604</v>
      </c>
      <c r="Z84" s="4">
        <v>38</v>
      </c>
      <c r="AA84" s="4">
        <f>=ROUNDDOWN(38,0)</f>
      </c>
      <c r="AB84" s="5">
        <v>1</v>
      </c>
      <c r="AC84" s="2" t="s">
        <v>100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199.5</v>
      </c>
      <c r="BL84" s="2" t="s">
        <v>386</v>
      </c>
      <c r="BM84" s="7"/>
      <c r="BN84" s="7"/>
      <c r="BO84" s="4"/>
      <c r="BP84" s="8"/>
      <c r="BQ84" s="4"/>
      <c r="BR84" s="8"/>
      <c r="BS84" s="7"/>
      <c r="BT84" s="7"/>
      <c r="BU84" s="2" t="s">
        <v>109</v>
      </c>
      <c r="BV84" s="2" t="s">
        <v>97</v>
      </c>
      <c r="BW84" s="2" t="s">
        <v>251</v>
      </c>
      <c r="BX84" s="2" t="s">
        <v>605</v>
      </c>
      <c r="BY84" s="2" t="s">
        <v>112</v>
      </c>
      <c r="BZ84" s="2" t="s">
        <v>100</v>
      </c>
    </row>
    <row r="85">
      <c r="A85" s="2" t="s">
        <v>606</v>
      </c>
      <c r="B85" s="2" t="s">
        <v>87</v>
      </c>
      <c r="C85" s="2" t="s">
        <v>88</v>
      </c>
      <c r="D85" s="2" t="s">
        <v>89</v>
      </c>
      <c r="E85" s="2" t="s">
        <v>592</v>
      </c>
      <c r="F85" s="2" t="s">
        <v>607</v>
      </c>
      <c r="G85" s="2" t="s">
        <v>608</v>
      </c>
      <c r="H85" s="2" t="s">
        <v>609</v>
      </c>
      <c r="I85" s="2" t="s">
        <v>610</v>
      </c>
      <c r="J85" s="2" t="s">
        <v>95</v>
      </c>
      <c r="K85" s="2" t="s">
        <v>564</v>
      </c>
      <c r="L85" s="3">
        <v>143</v>
      </c>
      <c r="M85" s="3">
        <v>150.15</v>
      </c>
      <c r="N85" s="3">
        <v>299</v>
      </c>
      <c r="O85" s="2" t="s">
        <v>249</v>
      </c>
      <c r="P85" s="2" t="s">
        <v>193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102</v>
      </c>
      <c r="V85" s="2" t="s">
        <v>173</v>
      </c>
      <c r="W85" s="2" t="s">
        <v>104</v>
      </c>
      <c r="X85" s="2" t="s">
        <v>100</v>
      </c>
      <c r="Y85" s="2" t="s">
        <v>611</v>
      </c>
      <c r="Z85" s="4">
        <v>68</v>
      </c>
      <c r="AA85" s="4">
        <f>=ROUNDDOWN(340,0)</f>
      </c>
      <c r="AB85" s="5">
        <v>0.2</v>
      </c>
      <c r="AC85" s="2" t="s">
        <v>100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288</v>
      </c>
      <c r="BV85" s="2" t="s">
        <v>97</v>
      </c>
      <c r="BW85" s="2" t="s">
        <v>100</v>
      </c>
      <c r="BX85" s="2" t="s">
        <v>100</v>
      </c>
      <c r="BY85" s="2" t="s">
        <v>112</v>
      </c>
      <c r="BZ85" s="2" t="s">
        <v>100</v>
      </c>
    </row>
    <row r="86">
      <c r="A86" s="2" t="s">
        <v>612</v>
      </c>
      <c r="B86" s="2" t="s">
        <v>87</v>
      </c>
      <c r="C86" s="2" t="s">
        <v>88</v>
      </c>
      <c r="D86" s="2" t="s">
        <v>89</v>
      </c>
      <c r="E86" s="2" t="s">
        <v>592</v>
      </c>
      <c r="F86" s="2" t="s">
        <v>613</v>
      </c>
      <c r="G86" s="2" t="s">
        <v>614</v>
      </c>
      <c r="H86" s="2" t="s">
        <v>615</v>
      </c>
      <c r="I86" s="2" t="s">
        <v>616</v>
      </c>
      <c r="J86" s="2" t="s">
        <v>95</v>
      </c>
      <c r="K86" s="2" t="s">
        <v>179</v>
      </c>
      <c r="L86" s="3">
        <v>205</v>
      </c>
      <c r="M86" s="3">
        <v>215.25</v>
      </c>
      <c r="N86" s="3">
        <v>429</v>
      </c>
      <c r="O86" s="2" t="s">
        <v>249</v>
      </c>
      <c r="P86" s="2" t="s">
        <v>193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102</v>
      </c>
      <c r="V86" s="2" t="s">
        <v>173</v>
      </c>
      <c r="W86" s="2" t="s">
        <v>155</v>
      </c>
      <c r="X86" s="2" t="s">
        <v>376</v>
      </c>
      <c r="Y86" s="2" t="s">
        <v>617</v>
      </c>
      <c r="Z86" s="4">
        <v>199</v>
      </c>
      <c r="AA86" s="4">
        <f>=ROUNDDOWN(199,0)</f>
      </c>
      <c r="AB86" s="5">
        <v>1</v>
      </c>
      <c r="AC86" s="2" t="s">
        <v>100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</v>
      </c>
      <c r="BK86" s="8">
        <v>233.89</v>
      </c>
      <c r="BL86" s="2" t="s">
        <v>427</v>
      </c>
      <c r="BM86" s="7"/>
      <c r="BN86" s="7"/>
      <c r="BO86" s="4"/>
      <c r="BP86" s="8"/>
      <c r="BQ86" s="4"/>
      <c r="BR86" s="8"/>
      <c r="BS86" s="7"/>
      <c r="BT86" s="7"/>
      <c r="BU86" s="2" t="s">
        <v>109</v>
      </c>
      <c r="BV86" s="2" t="s">
        <v>97</v>
      </c>
      <c r="BW86" s="2" t="s">
        <v>251</v>
      </c>
      <c r="BX86" s="2" t="s">
        <v>100</v>
      </c>
      <c r="BY86" s="2" t="s">
        <v>112</v>
      </c>
      <c r="BZ86" s="2" t="s">
        <v>100</v>
      </c>
    </row>
    <row r="87">
      <c r="A87" s="2" t="s">
        <v>618</v>
      </c>
      <c r="B87" s="2" t="s">
        <v>87</v>
      </c>
      <c r="C87" s="2" t="s">
        <v>88</v>
      </c>
      <c r="D87" s="2" t="s">
        <v>89</v>
      </c>
      <c r="E87" s="2" t="s">
        <v>592</v>
      </c>
      <c r="F87" s="2" t="s">
        <v>619</v>
      </c>
      <c r="G87" s="2" t="s">
        <v>620</v>
      </c>
      <c r="H87" s="2" t="s">
        <v>621</v>
      </c>
      <c r="I87" s="2" t="s">
        <v>622</v>
      </c>
      <c r="J87" s="2" t="s">
        <v>95</v>
      </c>
      <c r="K87" s="2" t="s">
        <v>125</v>
      </c>
      <c r="L87" s="3">
        <v>171</v>
      </c>
      <c r="M87" s="3">
        <v>179.55</v>
      </c>
      <c r="N87" s="3">
        <v>359</v>
      </c>
      <c r="O87" s="2" t="s">
        <v>97</v>
      </c>
      <c r="P87" s="2" t="s">
        <v>193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102</v>
      </c>
      <c r="V87" s="2" t="s">
        <v>173</v>
      </c>
      <c r="W87" s="2" t="s">
        <v>155</v>
      </c>
      <c r="X87" s="2" t="s">
        <v>104</v>
      </c>
      <c r="Y87" s="2" t="s">
        <v>617</v>
      </c>
      <c r="Z87" s="4">
        <v>9</v>
      </c>
      <c r="AA87" s="4">
        <f>=ROUNDDOWN(6,0)</f>
      </c>
      <c r="AB87" s="5">
        <v>1.5</v>
      </c>
      <c r="AC87" s="2" t="s">
        <v>100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8</v>
      </c>
      <c r="BK87" s="8">
        <v>1436.4</v>
      </c>
      <c r="BL87" s="2" t="s">
        <v>386</v>
      </c>
      <c r="BM87" s="7"/>
      <c r="BN87" s="7"/>
      <c r="BO87" s="4"/>
      <c r="BP87" s="8"/>
      <c r="BQ87" s="4"/>
      <c r="BR87" s="8"/>
      <c r="BS87" s="7"/>
      <c r="BT87" s="7"/>
      <c r="BU87" s="2" t="s">
        <v>109</v>
      </c>
      <c r="BV87" s="2" t="s">
        <v>97</v>
      </c>
      <c r="BW87" s="2" t="s">
        <v>251</v>
      </c>
      <c r="BX87" s="2" t="s">
        <v>623</v>
      </c>
      <c r="BY87" s="2" t="s">
        <v>112</v>
      </c>
      <c r="BZ87" s="2" t="s">
        <v>100</v>
      </c>
    </row>
    <row r="88">
      <c r="A88" s="2" t="s">
        <v>624</v>
      </c>
      <c r="B88" s="2" t="s">
        <v>87</v>
      </c>
      <c r="C88" s="2" t="s">
        <v>88</v>
      </c>
      <c r="D88" s="2" t="s">
        <v>89</v>
      </c>
      <c r="E88" s="2" t="s">
        <v>625</v>
      </c>
      <c r="F88" s="2" t="s">
        <v>626</v>
      </c>
      <c r="G88" s="2" t="s">
        <v>627</v>
      </c>
      <c r="H88" s="2" t="s">
        <v>628</v>
      </c>
      <c r="I88" s="2" t="s">
        <v>629</v>
      </c>
      <c r="J88" s="2" t="s">
        <v>95</v>
      </c>
      <c r="K88" s="2" t="s">
        <v>285</v>
      </c>
      <c r="L88" s="3">
        <v>183.83</v>
      </c>
      <c r="M88" s="3">
        <v>193.02</v>
      </c>
      <c r="N88" s="3">
        <v>389</v>
      </c>
      <c r="O88" s="2" t="s">
        <v>97</v>
      </c>
      <c r="P88" s="2" t="s">
        <v>193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102</v>
      </c>
      <c r="V88" s="2" t="s">
        <v>173</v>
      </c>
      <c r="W88" s="2" t="s">
        <v>104</v>
      </c>
      <c r="X88" s="2" t="s">
        <v>202</v>
      </c>
      <c r="Y88" s="2" t="s">
        <v>630</v>
      </c>
      <c r="Z88" s="4">
        <v>73</v>
      </c>
      <c r="AA88" s="4">
        <f>=ROUNDDOWN(73,0)</f>
      </c>
      <c r="AB88" s="5">
        <v>1</v>
      </c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100</v>
      </c>
      <c r="BM88" s="7"/>
      <c r="BN88" s="7"/>
      <c r="BO88" s="4"/>
      <c r="BP88" s="8"/>
      <c r="BQ88" s="4"/>
      <c r="BR88" s="8"/>
      <c r="BS88" s="7"/>
      <c r="BT88" s="7"/>
      <c r="BU88" s="2" t="s">
        <v>288</v>
      </c>
      <c r="BV88" s="2" t="s">
        <v>97</v>
      </c>
      <c r="BW88" s="2" t="s">
        <v>100</v>
      </c>
      <c r="BX88" s="2" t="s">
        <v>100</v>
      </c>
      <c r="BY88" s="2" t="s">
        <v>112</v>
      </c>
      <c r="BZ88" s="2" t="s">
        <v>100</v>
      </c>
    </row>
    <row r="89">
      <c r="A89" s="2" t="s">
        <v>631</v>
      </c>
      <c r="B89" s="2" t="s">
        <v>87</v>
      </c>
      <c r="C89" s="2" t="s">
        <v>88</v>
      </c>
      <c r="D89" s="2" t="s">
        <v>89</v>
      </c>
      <c r="E89" s="2" t="s">
        <v>632</v>
      </c>
      <c r="F89" s="2" t="s">
        <v>633</v>
      </c>
      <c r="G89" s="2" t="s">
        <v>602</v>
      </c>
      <c r="H89" s="2" t="s">
        <v>634</v>
      </c>
      <c r="I89" s="2" t="s">
        <v>635</v>
      </c>
      <c r="J89" s="2" t="s">
        <v>95</v>
      </c>
      <c r="K89" s="2" t="s">
        <v>285</v>
      </c>
      <c r="L89" s="3">
        <v>139</v>
      </c>
      <c r="M89" s="3">
        <v>144</v>
      </c>
      <c r="N89" s="3">
        <v>299.99</v>
      </c>
      <c r="O89" s="2" t="s">
        <v>444</v>
      </c>
      <c r="P89" s="2" t="s">
        <v>193</v>
      </c>
      <c r="Q89" s="2" t="s">
        <v>99</v>
      </c>
      <c r="R89" s="2" t="s">
        <v>100</v>
      </c>
      <c r="S89" s="2" t="s">
        <v>636</v>
      </c>
      <c r="T89" s="2" t="s">
        <v>100</v>
      </c>
      <c r="U89" s="2" t="s">
        <v>100</v>
      </c>
      <c r="V89" s="2" t="s">
        <v>154</v>
      </c>
      <c r="W89" s="2" t="s">
        <v>174</v>
      </c>
      <c r="X89" s="2" t="s">
        <v>100</v>
      </c>
      <c r="Y89" s="2" t="s">
        <v>116</v>
      </c>
      <c r="Z89" s="4"/>
      <c r="AA89" s="4">
        <f>=ROUNDDOWN({0},0)</f>
      </c>
      <c r="AB89" s="5"/>
      <c r="AC89" s="2" t="s">
        <v>100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100</v>
      </c>
      <c r="BM89" s="7"/>
      <c r="BN89" s="7"/>
      <c r="BO89" s="4"/>
      <c r="BP89" s="8"/>
      <c r="BQ89" s="4"/>
      <c r="BR89" s="8"/>
      <c r="BS89" s="7"/>
      <c r="BT89" s="7"/>
      <c r="BU89" s="2" t="s">
        <v>288</v>
      </c>
      <c r="BV89" s="2" t="s">
        <v>97</v>
      </c>
      <c r="BW89" s="2" t="s">
        <v>100</v>
      </c>
      <c r="BX89" s="2" t="s">
        <v>100</v>
      </c>
      <c r="BY89" s="2" t="s">
        <v>112</v>
      </c>
      <c r="BZ89" s="2" t="s">
        <v>100</v>
      </c>
    </row>
    <row r="90">
      <c r="A90" s="2" t="s">
        <v>637</v>
      </c>
      <c r="B90" s="2" t="s">
        <v>87</v>
      </c>
      <c r="C90" s="2" t="s">
        <v>638</v>
      </c>
      <c r="D90" s="2" t="s">
        <v>89</v>
      </c>
      <c r="E90" s="2" t="s">
        <v>90</v>
      </c>
      <c r="F90" s="2" t="s">
        <v>639</v>
      </c>
      <c r="G90" s="2" t="s">
        <v>639</v>
      </c>
      <c r="H90" s="2" t="s">
        <v>639</v>
      </c>
      <c r="I90" s="2" t="s">
        <v>90</v>
      </c>
      <c r="J90" s="2" t="s">
        <v>95</v>
      </c>
      <c r="K90" s="2" t="s">
        <v>179</v>
      </c>
      <c r="L90" s="3">
        <v>180.5</v>
      </c>
      <c r="M90" s="3">
        <v>189.52</v>
      </c>
      <c r="N90" s="3">
        <v>379</v>
      </c>
      <c r="O90" s="2" t="s">
        <v>97</v>
      </c>
      <c r="P90" s="2" t="s">
        <v>640</v>
      </c>
      <c r="Q90" s="2" t="s">
        <v>99</v>
      </c>
      <c r="R90" s="2" t="s">
        <v>100</v>
      </c>
      <c r="S90" s="2" t="s">
        <v>641</v>
      </c>
      <c r="T90" s="2" t="s">
        <v>100</v>
      </c>
      <c r="U90" s="2" t="s">
        <v>100</v>
      </c>
      <c r="V90" s="2" t="s">
        <v>103</v>
      </c>
      <c r="W90" s="2" t="s">
        <v>376</v>
      </c>
      <c r="X90" s="2" t="s">
        <v>100</v>
      </c>
      <c r="Y90" s="2" t="s">
        <v>642</v>
      </c>
      <c r="Z90" s="4">
        <v>321</v>
      </c>
      <c r="AA90" s="4">
        <f>=ROUNDDOWN(51.7741935483871,0)</f>
      </c>
      <c r="AB90" s="5">
        <v>6.2</v>
      </c>
      <c r="AC90" s="2" t="s">
        <v>643</v>
      </c>
      <c r="AD90" s="4">
        <v>174</v>
      </c>
      <c r="AE90" s="4">
        <v>612</v>
      </c>
      <c r="AF90" s="6">
        <v>74</v>
      </c>
      <c r="AG90" s="6">
        <v>60</v>
      </c>
      <c r="AH90" s="7">
        <v>1</v>
      </c>
      <c r="AI90" s="4"/>
      <c r="AJ90" s="4">
        <f>=ROUNDDOWN({0},0)</f>
      </c>
      <c r="AK90" s="5"/>
      <c r="AL90" s="2" t="s">
        <v>207</v>
      </c>
      <c r="AM90" s="4">
        <v>168</v>
      </c>
      <c r="AN90" s="4">
        <v>168</v>
      </c>
      <c r="AO90" s="7">
        <v>0</v>
      </c>
      <c r="AP90" s="4">
        <v>14</v>
      </c>
      <c r="AQ90" s="8">
        <v>1990.1</v>
      </c>
      <c r="AR90" s="4"/>
      <c r="AS90" s="8"/>
      <c r="AT90" s="7"/>
      <c r="AU90" s="7"/>
      <c r="AV90" s="4">
        <v>14</v>
      </c>
      <c r="AW90" s="8">
        <v>1990.1</v>
      </c>
      <c r="AX90" s="4"/>
      <c r="AY90" s="8"/>
      <c r="AZ90" s="7"/>
      <c r="BA90" s="7"/>
      <c r="BB90" s="7">
        <v>1</v>
      </c>
      <c r="BC90" s="4">
        <v>28</v>
      </c>
      <c r="BD90" s="8">
        <v>3980.2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0.5</v>
      </c>
      <c r="BJ90" s="4">
        <v>37</v>
      </c>
      <c r="BK90" s="8">
        <v>5528.06</v>
      </c>
      <c r="BL90" s="2" t="s">
        <v>644</v>
      </c>
      <c r="BM90" s="7">
        <v>0.3784</v>
      </c>
      <c r="BN90" s="7">
        <v>0.36</v>
      </c>
      <c r="BO90" s="4">
        <v>14</v>
      </c>
      <c r="BP90" s="8">
        <v>1990.1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110</v>
      </c>
      <c r="BX90" s="2" t="s">
        <v>645</v>
      </c>
      <c r="BY90" s="2" t="s">
        <v>112</v>
      </c>
      <c r="BZ90" s="2" t="s">
        <v>100</v>
      </c>
    </row>
    <row r="91">
      <c r="A91" s="2" t="s">
        <v>646</v>
      </c>
      <c r="B91" s="2" t="s">
        <v>87</v>
      </c>
      <c r="C91" s="2" t="s">
        <v>638</v>
      </c>
      <c r="D91" s="2" t="s">
        <v>89</v>
      </c>
      <c r="E91" s="2" t="s">
        <v>90</v>
      </c>
      <c r="F91" s="2" t="s">
        <v>639</v>
      </c>
      <c r="G91" s="2" t="s">
        <v>639</v>
      </c>
      <c r="H91" s="2" t="s">
        <v>639</v>
      </c>
      <c r="I91" s="2" t="s">
        <v>90</v>
      </c>
      <c r="J91" s="2" t="s">
        <v>95</v>
      </c>
      <c r="K91" s="2" t="s">
        <v>125</v>
      </c>
      <c r="L91" s="3">
        <v>180.5</v>
      </c>
      <c r="M91" s="3">
        <v>189.52</v>
      </c>
      <c r="N91" s="3">
        <v>379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100</v>
      </c>
      <c r="V91" s="2" t="s">
        <v>103</v>
      </c>
      <c r="W91" s="2" t="s">
        <v>376</v>
      </c>
      <c r="X91" s="2" t="s">
        <v>100</v>
      </c>
      <c r="Y91" s="2" t="s">
        <v>647</v>
      </c>
      <c r="Z91" s="4">
        <v>250</v>
      </c>
      <c r="AA91" s="4">
        <f>=ROUNDDOWN(25,0)</f>
      </c>
      <c r="AB91" s="5">
        <v>10</v>
      </c>
      <c r="AC91" s="2" t="s">
        <v>648</v>
      </c>
      <c r="AD91" s="4">
        <v>178</v>
      </c>
      <c r="AE91" s="4">
        <v>352</v>
      </c>
      <c r="AF91" s="6">
        <v>74</v>
      </c>
      <c r="AG91" s="6">
        <v>60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12</v>
      </c>
      <c r="AQ91" s="8">
        <v>1705.8</v>
      </c>
      <c r="AR91" s="4"/>
      <c r="AS91" s="8"/>
      <c r="AT91" s="7"/>
      <c r="AU91" s="7"/>
      <c r="AV91" s="4">
        <v>12</v>
      </c>
      <c r="AW91" s="8">
        <v>1705.8</v>
      </c>
      <c r="AX91" s="4"/>
      <c r="AY91" s="8"/>
      <c r="AZ91" s="7"/>
      <c r="BA91" s="7"/>
      <c r="BB91" s="7">
        <v>1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0.4286</v>
      </c>
      <c r="BJ91" s="4">
        <v>21</v>
      </c>
      <c r="BK91" s="8">
        <v>3278.59</v>
      </c>
      <c r="BL91" s="2" t="s">
        <v>649</v>
      </c>
      <c r="BM91" s="7">
        <v>0.5714</v>
      </c>
      <c r="BN91" s="7">
        <v>0.5203</v>
      </c>
      <c r="BO91" s="4">
        <v>12</v>
      </c>
      <c r="BP91" s="8">
        <v>1705.8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110</v>
      </c>
      <c r="BX91" s="2" t="s">
        <v>196</v>
      </c>
      <c r="BY91" s="2" t="s">
        <v>112</v>
      </c>
      <c r="BZ91" s="2" t="s">
        <v>100</v>
      </c>
    </row>
    <row r="92">
      <c r="A92" s="2" t="s">
        <v>650</v>
      </c>
      <c r="B92" s="2" t="s">
        <v>87</v>
      </c>
      <c r="C92" s="2" t="s">
        <v>638</v>
      </c>
      <c r="D92" s="2" t="s">
        <v>89</v>
      </c>
      <c r="E92" s="2" t="s">
        <v>90</v>
      </c>
      <c r="F92" s="2" t="s">
        <v>639</v>
      </c>
      <c r="G92" s="2" t="s">
        <v>639</v>
      </c>
      <c r="H92" s="2" t="s">
        <v>639</v>
      </c>
      <c r="I92" s="2" t="s">
        <v>90</v>
      </c>
      <c r="J92" s="2" t="s">
        <v>95</v>
      </c>
      <c r="K92" s="2" t="s">
        <v>651</v>
      </c>
      <c r="L92" s="3">
        <v>180.5</v>
      </c>
      <c r="M92" s="3">
        <v>189.52</v>
      </c>
      <c r="N92" s="3">
        <v>379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102</v>
      </c>
      <c r="V92" s="2" t="s">
        <v>103</v>
      </c>
      <c r="W92" s="2" t="s">
        <v>376</v>
      </c>
      <c r="X92" s="2" t="s">
        <v>100</v>
      </c>
      <c r="Y92" s="2" t="s">
        <v>652</v>
      </c>
      <c r="Z92" s="4">
        <v>164</v>
      </c>
      <c r="AA92" s="4">
        <f>=ROUNDDOWN(117.142857142857,0)</f>
      </c>
      <c r="AB92" s="5">
        <v>1.4</v>
      </c>
      <c r="AC92" s="2" t="s">
        <v>653</v>
      </c>
      <c r="AD92" s="4">
        <v>40</v>
      </c>
      <c r="AE92" s="4">
        <v>130</v>
      </c>
      <c r="AF92" s="6">
        <v>74</v>
      </c>
      <c r="AG92" s="6">
        <v>60</v>
      </c>
      <c r="AH92" s="7">
        <v>1</v>
      </c>
      <c r="AI92" s="4"/>
      <c r="AJ92" s="4">
        <f>=ROUNDDOWN({0},0)</f>
      </c>
      <c r="AK92" s="5"/>
      <c r="AL92" s="2" t="s">
        <v>207</v>
      </c>
      <c r="AM92" s="4">
        <v>60</v>
      </c>
      <c r="AN92" s="4">
        <v>60</v>
      </c>
      <c r="AO92" s="7">
        <v>0</v>
      </c>
      <c r="AP92" s="4">
        <v>2</v>
      </c>
      <c r="AQ92" s="8">
        <v>284.3</v>
      </c>
      <c r="AR92" s="4"/>
      <c r="AS92" s="8"/>
      <c r="AT92" s="7"/>
      <c r="AU92" s="7"/>
      <c r="AV92" s="4">
        <v>2</v>
      </c>
      <c r="AW92" s="8">
        <v>284.3</v>
      </c>
      <c r="AX92" s="4"/>
      <c r="AY92" s="8"/>
      <c r="AZ92" s="7"/>
      <c r="BA92" s="7"/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0.0714</v>
      </c>
      <c r="BJ92" s="4">
        <v>16</v>
      </c>
      <c r="BK92" s="8">
        <v>2299.04</v>
      </c>
      <c r="BL92" s="2" t="s">
        <v>654</v>
      </c>
      <c r="BM92" s="7">
        <v>0.125</v>
      </c>
      <c r="BN92" s="7">
        <v>0.1237</v>
      </c>
      <c r="BO92" s="4">
        <v>2</v>
      </c>
      <c r="BP92" s="8">
        <v>284.3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110</v>
      </c>
      <c r="BX92" s="2" t="s">
        <v>118</v>
      </c>
      <c r="BY92" s="2" t="s">
        <v>112</v>
      </c>
      <c r="BZ92" s="2" t="s">
        <v>100</v>
      </c>
    </row>
    <row r="93">
      <c r="A93" s="2" t="s">
        <v>655</v>
      </c>
      <c r="B93" s="2" t="s">
        <v>87</v>
      </c>
      <c r="C93" s="2" t="s">
        <v>638</v>
      </c>
      <c r="D93" s="2" t="s">
        <v>89</v>
      </c>
      <c r="E93" s="2" t="s">
        <v>90</v>
      </c>
      <c r="F93" s="2" t="s">
        <v>639</v>
      </c>
      <c r="G93" s="2" t="s">
        <v>639</v>
      </c>
      <c r="H93" s="2" t="s">
        <v>639</v>
      </c>
      <c r="I93" s="2" t="s">
        <v>90</v>
      </c>
      <c r="J93" s="2" t="s">
        <v>95</v>
      </c>
      <c r="K93" s="2" t="s">
        <v>656</v>
      </c>
      <c r="L93" s="3">
        <v>180.5</v>
      </c>
      <c r="M93" s="3">
        <v>189.52</v>
      </c>
      <c r="N93" s="3">
        <v>379</v>
      </c>
      <c r="O93" s="2" t="s">
        <v>97</v>
      </c>
      <c r="P93" s="2" t="s">
        <v>391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102</v>
      </c>
      <c r="V93" s="2" t="s">
        <v>103</v>
      </c>
      <c r="W93" s="2" t="s">
        <v>376</v>
      </c>
      <c r="X93" s="2" t="s">
        <v>100</v>
      </c>
      <c r="Y93" s="2" t="s">
        <v>657</v>
      </c>
      <c r="Z93" s="4">
        <v>56</v>
      </c>
      <c r="AA93" s="4">
        <f>=ROUNDDOWN(35,0)</f>
      </c>
      <c r="AB93" s="5">
        <v>1.6</v>
      </c>
      <c r="AC93" s="2" t="s">
        <v>648</v>
      </c>
      <c r="AD93" s="4">
        <v>28</v>
      </c>
      <c r="AE93" s="4">
        <v>252</v>
      </c>
      <c r="AF93" s="6">
        <v>74</v>
      </c>
      <c r="AG93" s="6">
        <v>60</v>
      </c>
      <c r="AH93" s="7">
        <v>0</v>
      </c>
      <c r="AI93" s="4"/>
      <c r="AJ93" s="4">
        <f>=ROUNDDOWN({0},0)</f>
      </c>
      <c r="AK93" s="5"/>
      <c r="AL93" s="2" t="s">
        <v>207</v>
      </c>
      <c r="AM93" s="4">
        <v>50</v>
      </c>
      <c r="AN93" s="4">
        <v>50</v>
      </c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>
        <v>7</v>
      </c>
      <c r="BK93" s="8">
        <v>1083.54</v>
      </c>
      <c r="BL93" s="2" t="s">
        <v>228</v>
      </c>
      <c r="BM93" s="7"/>
      <c r="BN93" s="7"/>
      <c r="BO93" s="4"/>
      <c r="BP93" s="8"/>
      <c r="BQ93" s="4"/>
      <c r="BR93" s="8"/>
      <c r="BS93" s="7"/>
      <c r="BT93" s="7"/>
      <c r="BU93" s="2" t="s">
        <v>109</v>
      </c>
      <c r="BV93" s="2" t="s">
        <v>97</v>
      </c>
      <c r="BW93" s="2" t="s">
        <v>658</v>
      </c>
      <c r="BX93" s="2" t="s">
        <v>659</v>
      </c>
      <c r="BY93" s="2" t="s">
        <v>112</v>
      </c>
      <c r="BZ93" s="2" t="s">
        <v>100</v>
      </c>
    </row>
    <row r="94">
      <c r="A94" s="2" t="s">
        <v>660</v>
      </c>
      <c r="B94" s="2" t="s">
        <v>87</v>
      </c>
      <c r="C94" s="2" t="s">
        <v>638</v>
      </c>
      <c r="D94" s="2" t="s">
        <v>89</v>
      </c>
      <c r="E94" s="2" t="s">
        <v>90</v>
      </c>
      <c r="F94" s="2" t="s">
        <v>639</v>
      </c>
      <c r="G94" s="2" t="s">
        <v>639</v>
      </c>
      <c r="H94" s="2" t="s">
        <v>639</v>
      </c>
      <c r="I94" s="2" t="s">
        <v>90</v>
      </c>
      <c r="J94" s="2" t="s">
        <v>95</v>
      </c>
      <c r="K94" s="2" t="s">
        <v>493</v>
      </c>
      <c r="L94" s="3">
        <v>180.5</v>
      </c>
      <c r="M94" s="3">
        <v>189.52</v>
      </c>
      <c r="N94" s="3">
        <v>379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102</v>
      </c>
      <c r="V94" s="2" t="s">
        <v>103</v>
      </c>
      <c r="W94" s="2" t="s">
        <v>376</v>
      </c>
      <c r="X94" s="2" t="s">
        <v>100</v>
      </c>
      <c r="Y94" s="2" t="s">
        <v>661</v>
      </c>
      <c r="Z94" s="4">
        <v>227</v>
      </c>
      <c r="AA94" s="4">
        <f>=ROUNDDOWN(252.222222222222,0)</f>
      </c>
      <c r="AB94" s="5">
        <v>0.9</v>
      </c>
      <c r="AC94" s="2" t="s">
        <v>100</v>
      </c>
      <c r="AD94" s="4"/>
      <c r="AE94" s="4"/>
      <c r="AF94" s="6">
        <v>74</v>
      </c>
      <c r="AG94" s="6">
        <v>60</v>
      </c>
      <c r="AH94" s="7">
        <v>0.8333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>
        <v>6</v>
      </c>
      <c r="BK94" s="8">
        <v>846.5</v>
      </c>
      <c r="BL94" s="2" t="s">
        <v>228</v>
      </c>
      <c r="BM94" s="7"/>
      <c r="BN94" s="7"/>
      <c r="BO94" s="4"/>
      <c r="BP94" s="8"/>
      <c r="BQ94" s="4"/>
      <c r="BR94" s="8"/>
      <c r="BS94" s="7"/>
      <c r="BT94" s="7"/>
      <c r="BU94" s="2" t="s">
        <v>109</v>
      </c>
      <c r="BV94" s="2" t="s">
        <v>97</v>
      </c>
      <c r="BW94" s="2" t="s">
        <v>110</v>
      </c>
      <c r="BX94" s="2" t="s">
        <v>130</v>
      </c>
      <c r="BY94" s="2" t="s">
        <v>112</v>
      </c>
      <c r="BZ94" s="2" t="s">
        <v>100</v>
      </c>
    </row>
    <row r="95">
      <c r="A95" s="2" t="s">
        <v>662</v>
      </c>
      <c r="B95" s="2" t="s">
        <v>87</v>
      </c>
      <c r="C95" s="2" t="s">
        <v>638</v>
      </c>
      <c r="D95" s="2" t="s">
        <v>89</v>
      </c>
      <c r="E95" s="2" t="s">
        <v>90</v>
      </c>
      <c r="F95" s="2" t="s">
        <v>639</v>
      </c>
      <c r="G95" s="2" t="s">
        <v>639</v>
      </c>
      <c r="H95" s="2" t="s">
        <v>639</v>
      </c>
      <c r="I95" s="2" t="s">
        <v>90</v>
      </c>
      <c r="J95" s="2" t="s">
        <v>95</v>
      </c>
      <c r="K95" s="2" t="s">
        <v>264</v>
      </c>
      <c r="L95" s="3">
        <v>218.5</v>
      </c>
      <c r="M95" s="3">
        <v>229.42</v>
      </c>
      <c r="N95" s="3">
        <v>459</v>
      </c>
      <c r="O95" s="2" t="s">
        <v>444</v>
      </c>
      <c r="P95" s="2" t="s">
        <v>193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100</v>
      </c>
      <c r="V95" s="2" t="s">
        <v>103</v>
      </c>
      <c r="W95" s="2" t="s">
        <v>376</v>
      </c>
      <c r="X95" s="2" t="s">
        <v>100</v>
      </c>
      <c r="Y95" s="2" t="s">
        <v>663</v>
      </c>
      <c r="Z95" s="4"/>
      <c r="AA95" s="4">
        <f>=ROUNDDOWN({0},0)</f>
      </c>
      <c r="AB95" s="5"/>
      <c r="AC95" s="2" t="s">
        <v>100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/>
      <c r="BK95" s="8"/>
      <c r="BL95" s="2" t="s">
        <v>100</v>
      </c>
      <c r="BM95" s="7"/>
      <c r="BN95" s="7"/>
      <c r="BO95" s="4"/>
      <c r="BP95" s="8"/>
      <c r="BQ95" s="4"/>
      <c r="BR95" s="8"/>
      <c r="BS95" s="7"/>
      <c r="BT95" s="7"/>
      <c r="BU95" s="2" t="s">
        <v>109</v>
      </c>
      <c r="BV95" s="2" t="s">
        <v>97</v>
      </c>
      <c r="BW95" s="2" t="s">
        <v>664</v>
      </c>
      <c r="BX95" s="2" t="s">
        <v>665</v>
      </c>
      <c r="BY95" s="2" t="s">
        <v>112</v>
      </c>
      <c r="BZ95" s="2" t="s">
        <v>100</v>
      </c>
    </row>
    <row r="96">
      <c r="A96" s="2" t="s">
        <v>666</v>
      </c>
      <c r="B96" s="2" t="s">
        <v>87</v>
      </c>
      <c r="C96" s="2" t="s">
        <v>638</v>
      </c>
      <c r="D96" s="2" t="s">
        <v>89</v>
      </c>
      <c r="E96" s="2" t="s">
        <v>90</v>
      </c>
      <c r="F96" s="2" t="s">
        <v>639</v>
      </c>
      <c r="G96" s="2" t="s">
        <v>639</v>
      </c>
      <c r="H96" s="2" t="s">
        <v>639</v>
      </c>
      <c r="I96" s="2" t="s">
        <v>90</v>
      </c>
      <c r="J96" s="2" t="s">
        <v>95</v>
      </c>
      <c r="K96" s="2" t="s">
        <v>667</v>
      </c>
      <c r="L96" s="3">
        <v>180.5</v>
      </c>
      <c r="M96" s="3">
        <v>189.52</v>
      </c>
      <c r="N96" s="3">
        <v>379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668</v>
      </c>
      <c r="T96" s="2" t="s">
        <v>669</v>
      </c>
      <c r="U96" s="2" t="s">
        <v>100</v>
      </c>
      <c r="V96" s="2" t="s">
        <v>103</v>
      </c>
      <c r="W96" s="2" t="s">
        <v>376</v>
      </c>
      <c r="X96" s="2" t="s">
        <v>100</v>
      </c>
      <c r="Y96" s="2" t="s">
        <v>116</v>
      </c>
      <c r="Z96" s="4">
        <v>423</v>
      </c>
      <c r="AA96" s="4">
        <f>=ROUNDDOWN(52.875,0)</f>
      </c>
      <c r="AB96" s="5">
        <v>8</v>
      </c>
      <c r="AC96" s="2" t="s">
        <v>100</v>
      </c>
      <c r="AD96" s="4"/>
      <c r="AE96" s="4"/>
      <c r="AF96" s="6">
        <v>74</v>
      </c>
      <c r="AG96" s="6">
        <v>60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6</v>
      </c>
      <c r="BK96" s="8">
        <v>855.95</v>
      </c>
      <c r="BL96" s="2" t="s">
        <v>670</v>
      </c>
      <c r="BM96" s="7"/>
      <c r="BN96" s="7"/>
      <c r="BO96" s="4"/>
      <c r="BP96" s="8"/>
      <c r="BQ96" s="4"/>
      <c r="BR96" s="8"/>
      <c r="BS96" s="7"/>
      <c r="BT96" s="7"/>
      <c r="BU96" s="2" t="s">
        <v>109</v>
      </c>
      <c r="BV96" s="2" t="s">
        <v>97</v>
      </c>
      <c r="BW96" s="2" t="s">
        <v>110</v>
      </c>
      <c r="BX96" s="2" t="s">
        <v>378</v>
      </c>
      <c r="BY96" s="2" t="s">
        <v>112</v>
      </c>
      <c r="BZ96" s="2" t="s">
        <v>100</v>
      </c>
    </row>
    <row r="97">
      <c r="A97" s="2" t="s">
        <v>671</v>
      </c>
      <c r="B97" s="2" t="s">
        <v>87</v>
      </c>
      <c r="C97" s="2" t="s">
        <v>638</v>
      </c>
      <c r="D97" s="2" t="s">
        <v>89</v>
      </c>
      <c r="E97" s="2" t="s">
        <v>90</v>
      </c>
      <c r="F97" s="2" t="s">
        <v>639</v>
      </c>
      <c r="G97" s="2" t="s">
        <v>639</v>
      </c>
      <c r="H97" s="2" t="s">
        <v>639</v>
      </c>
      <c r="I97" s="2" t="s">
        <v>90</v>
      </c>
      <c r="J97" s="2" t="s">
        <v>95</v>
      </c>
      <c r="K97" s="2" t="s">
        <v>120</v>
      </c>
      <c r="L97" s="3">
        <v>180.5</v>
      </c>
      <c r="M97" s="3">
        <v>189.52</v>
      </c>
      <c r="N97" s="3">
        <v>379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102</v>
      </c>
      <c r="V97" s="2" t="s">
        <v>103</v>
      </c>
      <c r="W97" s="2" t="s">
        <v>376</v>
      </c>
      <c r="X97" s="2" t="s">
        <v>100</v>
      </c>
      <c r="Y97" s="2" t="s">
        <v>672</v>
      </c>
      <c r="Z97" s="4">
        <v>224</v>
      </c>
      <c r="AA97" s="4">
        <f>=ROUNDDOWN(44.8,0)</f>
      </c>
      <c r="AB97" s="5">
        <v>5</v>
      </c>
      <c r="AC97" s="2" t="s">
        <v>673</v>
      </c>
      <c r="AD97" s="4">
        <v>12</v>
      </c>
      <c r="AE97" s="4">
        <v>36</v>
      </c>
      <c r="AF97" s="6">
        <v>74</v>
      </c>
      <c r="AG97" s="6">
        <v>60</v>
      </c>
      <c r="AH97" s="7">
        <v>1</v>
      </c>
      <c r="AI97" s="4"/>
      <c r="AJ97" s="4">
        <f>=ROUNDDOWN({0},0)</f>
      </c>
      <c r="AK97" s="5"/>
      <c r="AL97" s="2" t="s">
        <v>207</v>
      </c>
      <c r="AM97" s="4">
        <v>70</v>
      </c>
      <c r="AN97" s="4">
        <v>70</v>
      </c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/>
      <c r="BJ97" s="4">
        <v>11</v>
      </c>
      <c r="BK97" s="8">
        <v>1880.71</v>
      </c>
      <c r="BL97" s="2" t="s">
        <v>674</v>
      </c>
      <c r="BM97" s="7"/>
      <c r="BN97" s="7"/>
      <c r="BO97" s="4"/>
      <c r="BP97" s="8"/>
      <c r="BQ97" s="4"/>
      <c r="BR97" s="8"/>
      <c r="BS97" s="7"/>
      <c r="BT97" s="7"/>
      <c r="BU97" s="2" t="s">
        <v>109</v>
      </c>
      <c r="BV97" s="2" t="s">
        <v>97</v>
      </c>
      <c r="BW97" s="2" t="s">
        <v>675</v>
      </c>
      <c r="BX97" s="2" t="s">
        <v>676</v>
      </c>
      <c r="BY97" s="2" t="s">
        <v>112</v>
      </c>
      <c r="BZ97" s="2" t="s">
        <v>100</v>
      </c>
    </row>
    <row r="98">
      <c r="A98" s="2" t="s">
        <v>677</v>
      </c>
      <c r="B98" s="2" t="s">
        <v>87</v>
      </c>
      <c r="C98" s="2" t="s">
        <v>638</v>
      </c>
      <c r="D98" s="2" t="s">
        <v>89</v>
      </c>
      <c r="E98" s="2" t="s">
        <v>90</v>
      </c>
      <c r="F98" s="2" t="s">
        <v>678</v>
      </c>
      <c r="G98" s="2" t="s">
        <v>678</v>
      </c>
      <c r="H98" s="2" t="s">
        <v>678</v>
      </c>
      <c r="I98" s="2" t="s">
        <v>201</v>
      </c>
      <c r="J98" s="2" t="s">
        <v>95</v>
      </c>
      <c r="K98" s="2" t="s">
        <v>285</v>
      </c>
      <c r="L98" s="3">
        <v>226.1</v>
      </c>
      <c r="M98" s="3">
        <v>237.4</v>
      </c>
      <c r="N98" s="3">
        <v>479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679</v>
      </c>
      <c r="T98" s="2" t="s">
        <v>100</v>
      </c>
      <c r="U98" s="2" t="s">
        <v>100</v>
      </c>
      <c r="V98" s="2" t="s">
        <v>103</v>
      </c>
      <c r="W98" s="2" t="s">
        <v>680</v>
      </c>
      <c r="X98" s="2" t="s">
        <v>100</v>
      </c>
      <c r="Y98" s="2" t="s">
        <v>681</v>
      </c>
      <c r="Z98" s="4">
        <v>125</v>
      </c>
      <c r="AA98" s="4">
        <f>=ROUNDDOWN(17.8571428571429,0)</f>
      </c>
      <c r="AB98" s="5">
        <v>7</v>
      </c>
      <c r="AC98" s="2" t="s">
        <v>175</v>
      </c>
      <c r="AD98" s="4">
        <v>92</v>
      </c>
      <c r="AE98" s="4">
        <v>92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2</v>
      </c>
      <c r="AQ98" s="8">
        <v>289.42</v>
      </c>
      <c r="AR98" s="4"/>
      <c r="AS98" s="8"/>
      <c r="AT98" s="7"/>
      <c r="AU98" s="7"/>
      <c r="AV98" s="4">
        <v>2</v>
      </c>
      <c r="AW98" s="8">
        <v>289.42</v>
      </c>
      <c r="AX98" s="4"/>
      <c r="AY98" s="8"/>
      <c r="AZ98" s="7"/>
      <c r="BA98" s="7"/>
      <c r="BB98" s="7">
        <v>1</v>
      </c>
      <c r="BC98" s="4">
        <v>2</v>
      </c>
      <c r="BD98" s="8">
        <v>289.42</v>
      </c>
      <c r="BE98" s="4"/>
      <c r="BF98" s="8"/>
      <c r="BG98" s="7"/>
      <c r="BH98" s="7"/>
      <c r="BI98" s="7">
        <v>1</v>
      </c>
      <c r="BJ98" s="4">
        <v>6</v>
      </c>
      <c r="BK98" s="8">
        <v>1262.36</v>
      </c>
      <c r="BL98" s="2" t="s">
        <v>682</v>
      </c>
      <c r="BM98" s="7">
        <v>0.3333</v>
      </c>
      <c r="BN98" s="7">
        <v>0.2293</v>
      </c>
      <c r="BO98" s="4">
        <v>2</v>
      </c>
      <c r="BP98" s="8">
        <v>289.42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110</v>
      </c>
      <c r="BX98" s="2" t="s">
        <v>683</v>
      </c>
      <c r="BY98" s="2" t="s">
        <v>112</v>
      </c>
      <c r="BZ98" s="2" t="s">
        <v>100</v>
      </c>
    </row>
    <row r="99">
      <c r="A99" s="2" t="s">
        <v>684</v>
      </c>
      <c r="B99" s="2" t="s">
        <v>87</v>
      </c>
      <c r="C99" s="2" t="s">
        <v>638</v>
      </c>
      <c r="D99" s="2" t="s">
        <v>89</v>
      </c>
      <c r="E99" s="2" t="s">
        <v>90</v>
      </c>
      <c r="F99" s="2" t="s">
        <v>685</v>
      </c>
      <c r="G99" s="2" t="s">
        <v>685</v>
      </c>
      <c r="H99" s="2" t="s">
        <v>685</v>
      </c>
      <c r="I99" s="2" t="s">
        <v>90</v>
      </c>
      <c r="J99" s="2" t="s">
        <v>95</v>
      </c>
      <c r="K99" s="2" t="s">
        <v>315</v>
      </c>
      <c r="L99" s="3">
        <v>161.5</v>
      </c>
      <c r="M99" s="3">
        <v>169.58</v>
      </c>
      <c r="N99" s="3">
        <v>339</v>
      </c>
      <c r="O99" s="2" t="s">
        <v>97</v>
      </c>
      <c r="P99" s="2" t="s">
        <v>640</v>
      </c>
      <c r="Q99" s="2" t="s">
        <v>99</v>
      </c>
      <c r="R99" s="2" t="s">
        <v>100</v>
      </c>
      <c r="S99" s="2" t="s">
        <v>686</v>
      </c>
      <c r="T99" s="2" t="s">
        <v>100</v>
      </c>
      <c r="U99" s="2" t="s">
        <v>102</v>
      </c>
      <c r="V99" s="2" t="s">
        <v>103</v>
      </c>
      <c r="W99" s="2" t="s">
        <v>376</v>
      </c>
      <c r="X99" s="2" t="s">
        <v>155</v>
      </c>
      <c r="Y99" s="2" t="s">
        <v>116</v>
      </c>
      <c r="Z99" s="4">
        <v>357</v>
      </c>
      <c r="AA99" s="4">
        <f>=ROUNDDOWN(46.9736842105263,0)</f>
      </c>
      <c r="AB99" s="5">
        <v>7.6</v>
      </c>
      <c r="AC99" s="2" t="s">
        <v>687</v>
      </c>
      <c r="AD99" s="4">
        <v>150</v>
      </c>
      <c r="AE99" s="4">
        <v>290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2</v>
      </c>
      <c r="AQ99" s="8">
        <v>254.38</v>
      </c>
      <c r="AR99" s="4"/>
      <c r="AS99" s="8"/>
      <c r="AT99" s="7"/>
      <c r="AU99" s="7"/>
      <c r="AV99" s="4">
        <v>2</v>
      </c>
      <c r="AW99" s="8">
        <v>254.38</v>
      </c>
      <c r="AX99" s="4"/>
      <c r="AY99" s="8"/>
      <c r="AZ99" s="7"/>
      <c r="BA99" s="7"/>
      <c r="BB99" s="7">
        <v>1</v>
      </c>
      <c r="BC99" s="4">
        <v>2</v>
      </c>
      <c r="BD99" s="8">
        <v>254.38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1</v>
      </c>
      <c r="BJ99" s="4">
        <v>26</v>
      </c>
      <c r="BK99" s="8">
        <v>3678.58</v>
      </c>
      <c r="BL99" s="2" t="s">
        <v>688</v>
      </c>
      <c r="BM99" s="7">
        <v>0.0769</v>
      </c>
      <c r="BN99" s="7">
        <v>0.0692</v>
      </c>
      <c r="BO99" s="4">
        <v>2</v>
      </c>
      <c r="BP99" s="8">
        <v>254.38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689</v>
      </c>
      <c r="BX99" s="2" t="s">
        <v>118</v>
      </c>
      <c r="BY99" s="2" t="s">
        <v>112</v>
      </c>
      <c r="BZ99" s="2" t="s">
        <v>100</v>
      </c>
    </row>
    <row r="100">
      <c r="A100" s="2" t="s">
        <v>690</v>
      </c>
      <c r="B100" s="2" t="s">
        <v>87</v>
      </c>
      <c r="C100" s="2" t="s">
        <v>638</v>
      </c>
      <c r="D100" s="2" t="s">
        <v>89</v>
      </c>
      <c r="E100" s="2" t="s">
        <v>90</v>
      </c>
      <c r="F100" s="2" t="s">
        <v>685</v>
      </c>
      <c r="G100" s="2" t="s">
        <v>685</v>
      </c>
      <c r="H100" s="2" t="s">
        <v>685</v>
      </c>
      <c r="I100" s="2" t="s">
        <v>90</v>
      </c>
      <c r="J100" s="2" t="s">
        <v>95</v>
      </c>
      <c r="K100" s="2" t="s">
        <v>243</v>
      </c>
      <c r="L100" s="3">
        <v>161.5</v>
      </c>
      <c r="M100" s="3">
        <v>169.58</v>
      </c>
      <c r="N100" s="3">
        <v>339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102</v>
      </c>
      <c r="V100" s="2" t="s">
        <v>103</v>
      </c>
      <c r="W100" s="2" t="s">
        <v>376</v>
      </c>
      <c r="X100" s="2" t="s">
        <v>155</v>
      </c>
      <c r="Y100" s="2" t="s">
        <v>495</v>
      </c>
      <c r="Z100" s="4">
        <v>259</v>
      </c>
      <c r="AA100" s="4">
        <f>=ROUNDDOWN(21.5833333333333,0)</f>
      </c>
      <c r="AB100" s="5">
        <v>12</v>
      </c>
      <c r="AC100" s="2" t="s">
        <v>648</v>
      </c>
      <c r="AD100" s="4">
        <v>130</v>
      </c>
      <c r="AE100" s="4">
        <v>230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/>
      <c r="BJ100" s="4">
        <v>7</v>
      </c>
      <c r="BK100" s="8">
        <v>1031.52</v>
      </c>
      <c r="BL100" s="2" t="s">
        <v>560</v>
      </c>
      <c r="BM100" s="7"/>
      <c r="BN100" s="7"/>
      <c r="BO100" s="4"/>
      <c r="BP100" s="8"/>
      <c r="BQ100" s="4"/>
      <c r="BR100" s="8"/>
      <c r="BS100" s="7"/>
      <c r="BT100" s="7"/>
      <c r="BU100" s="2" t="s">
        <v>288</v>
      </c>
      <c r="BV100" s="2" t="s">
        <v>97</v>
      </c>
      <c r="BW100" s="2" t="s">
        <v>100</v>
      </c>
      <c r="BX100" s="2" t="s">
        <v>100</v>
      </c>
      <c r="BY100" s="2" t="s">
        <v>112</v>
      </c>
      <c r="BZ100" s="2" t="s">
        <v>100</v>
      </c>
    </row>
    <row r="101">
      <c r="A101" s="2" t="s">
        <v>691</v>
      </c>
      <c r="B101" s="2" t="s">
        <v>87</v>
      </c>
      <c r="C101" s="2" t="s">
        <v>638</v>
      </c>
      <c r="D101" s="2" t="s">
        <v>89</v>
      </c>
      <c r="E101" s="2" t="s">
        <v>90</v>
      </c>
      <c r="F101" s="2" t="s">
        <v>685</v>
      </c>
      <c r="G101" s="2" t="s">
        <v>685</v>
      </c>
      <c r="H101" s="2" t="s">
        <v>685</v>
      </c>
      <c r="I101" s="2" t="s">
        <v>90</v>
      </c>
      <c r="J101" s="2" t="s">
        <v>95</v>
      </c>
      <c r="K101" s="2" t="s">
        <v>651</v>
      </c>
      <c r="L101" s="3">
        <v>161.5</v>
      </c>
      <c r="M101" s="3">
        <v>169.58</v>
      </c>
      <c r="N101" s="3">
        <v>339</v>
      </c>
      <c r="O101" s="2" t="s">
        <v>97</v>
      </c>
      <c r="P101" s="2" t="s">
        <v>391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102</v>
      </c>
      <c r="V101" s="2" t="s">
        <v>103</v>
      </c>
      <c r="W101" s="2" t="s">
        <v>376</v>
      </c>
      <c r="X101" s="2" t="s">
        <v>155</v>
      </c>
      <c r="Y101" s="2" t="s">
        <v>692</v>
      </c>
      <c r="Z101" s="4">
        <v>199</v>
      </c>
      <c r="AA101" s="4">
        <f>=ROUNDDOWN(21.1702127659574,0)</f>
      </c>
      <c r="AB101" s="5">
        <v>9.4</v>
      </c>
      <c r="AC101" s="2" t="s">
        <v>693</v>
      </c>
      <c r="AD101" s="4">
        <v>100</v>
      </c>
      <c r="AE101" s="4">
        <v>100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643</v>
      </c>
      <c r="AM101" s="4">
        <v>200</v>
      </c>
      <c r="AN101" s="4">
        <v>438</v>
      </c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/>
      <c r="BJ101" s="4">
        <v>14</v>
      </c>
      <c r="BK101" s="8">
        <v>2056.62</v>
      </c>
      <c r="BL101" s="2" t="s">
        <v>694</v>
      </c>
      <c r="BM101" s="7"/>
      <c r="BN101" s="7"/>
      <c r="BO101" s="4"/>
      <c r="BP101" s="8"/>
      <c r="BQ101" s="4"/>
      <c r="BR101" s="8"/>
      <c r="BS101" s="7"/>
      <c r="BT101" s="7"/>
      <c r="BU101" s="2" t="s">
        <v>109</v>
      </c>
      <c r="BV101" s="2" t="s">
        <v>97</v>
      </c>
      <c r="BW101" s="2" t="s">
        <v>695</v>
      </c>
      <c r="BX101" s="2" t="s">
        <v>469</v>
      </c>
      <c r="BY101" s="2" t="s">
        <v>112</v>
      </c>
      <c r="BZ101" s="2" t="s">
        <v>100</v>
      </c>
    </row>
    <row r="102">
      <c r="A102" s="2" t="s">
        <v>696</v>
      </c>
      <c r="B102" s="2" t="s">
        <v>87</v>
      </c>
      <c r="C102" s="2" t="s">
        <v>638</v>
      </c>
      <c r="D102" s="2" t="s">
        <v>89</v>
      </c>
      <c r="E102" s="2" t="s">
        <v>90</v>
      </c>
      <c r="F102" s="2" t="s">
        <v>697</v>
      </c>
      <c r="G102" s="2" t="s">
        <v>697</v>
      </c>
      <c r="H102" s="2" t="s">
        <v>697</v>
      </c>
      <c r="I102" s="2" t="s">
        <v>201</v>
      </c>
      <c r="J102" s="2" t="s">
        <v>95</v>
      </c>
      <c r="K102" s="2" t="s">
        <v>285</v>
      </c>
      <c r="L102" s="3">
        <v>225</v>
      </c>
      <c r="M102" s="3">
        <v>236.25</v>
      </c>
      <c r="N102" s="3">
        <v>479</v>
      </c>
      <c r="O102" s="2" t="s">
        <v>97</v>
      </c>
      <c r="P102" s="2" t="s">
        <v>133</v>
      </c>
      <c r="Q102" s="2" t="s">
        <v>99</v>
      </c>
      <c r="R102" s="2" t="s">
        <v>100</v>
      </c>
      <c r="S102" s="2" t="s">
        <v>698</v>
      </c>
      <c r="T102" s="2" t="s">
        <v>100</v>
      </c>
      <c r="U102" s="2" t="s">
        <v>100</v>
      </c>
      <c r="V102" s="2" t="s">
        <v>103</v>
      </c>
      <c r="W102" s="2" t="s">
        <v>680</v>
      </c>
      <c r="X102" s="2" t="s">
        <v>100</v>
      </c>
      <c r="Y102" s="2" t="s">
        <v>699</v>
      </c>
      <c r="Z102" s="4">
        <v>142</v>
      </c>
      <c r="AA102" s="4">
        <f>=ROUNDDOWN(47.3333333333333,0)</f>
      </c>
      <c r="AB102" s="5">
        <v>3</v>
      </c>
      <c r="AC102" s="2" t="s">
        <v>100</v>
      </c>
      <c r="AD102" s="4"/>
      <c r="AE102" s="4"/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/>
      <c r="BJ102" s="4"/>
      <c r="BK102" s="8"/>
      <c r="BL102" s="2" t="s">
        <v>100</v>
      </c>
      <c r="BM102" s="7"/>
      <c r="BN102" s="7"/>
      <c r="BO102" s="4"/>
      <c r="BP102" s="8"/>
      <c r="BQ102" s="4"/>
      <c r="BR102" s="8"/>
      <c r="BS102" s="7"/>
      <c r="BT102" s="7"/>
      <c r="BU102" s="2" t="s">
        <v>109</v>
      </c>
      <c r="BV102" s="2" t="s">
        <v>97</v>
      </c>
      <c r="BW102" s="2" t="s">
        <v>556</v>
      </c>
      <c r="BX102" s="2" t="s">
        <v>700</v>
      </c>
      <c r="BY102" s="2" t="s">
        <v>112</v>
      </c>
      <c r="BZ102" s="2" t="s">
        <v>100</v>
      </c>
    </row>
    <row r="103">
      <c r="A103" s="2" t="s">
        <v>701</v>
      </c>
      <c r="B103" s="2" t="s">
        <v>87</v>
      </c>
      <c r="C103" s="2" t="s">
        <v>638</v>
      </c>
      <c r="D103" s="2" t="s">
        <v>89</v>
      </c>
      <c r="E103" s="2" t="s">
        <v>90</v>
      </c>
      <c r="F103" s="2" t="s">
        <v>697</v>
      </c>
      <c r="G103" s="2" t="s">
        <v>697</v>
      </c>
      <c r="H103" s="2" t="s">
        <v>100</v>
      </c>
      <c r="I103" s="2" t="s">
        <v>201</v>
      </c>
      <c r="J103" s="2" t="s">
        <v>95</v>
      </c>
      <c r="K103" s="2" t="s">
        <v>702</v>
      </c>
      <c r="L103" s="3">
        <v>225</v>
      </c>
      <c r="M103" s="3">
        <v>236.25</v>
      </c>
      <c r="N103" s="3">
        <v>479</v>
      </c>
      <c r="O103" s="2" t="s">
        <v>97</v>
      </c>
      <c r="P103" s="2" t="s">
        <v>133</v>
      </c>
      <c r="Q103" s="2" t="s">
        <v>99</v>
      </c>
      <c r="R103" s="2" t="s">
        <v>100</v>
      </c>
      <c r="S103" s="2" t="s">
        <v>703</v>
      </c>
      <c r="T103" s="2" t="s">
        <v>100</v>
      </c>
      <c r="U103" s="2" t="s">
        <v>100</v>
      </c>
      <c r="V103" s="2" t="s">
        <v>103</v>
      </c>
      <c r="W103" s="2" t="s">
        <v>376</v>
      </c>
      <c r="X103" s="2" t="s">
        <v>100</v>
      </c>
      <c r="Y103" s="2" t="s">
        <v>116</v>
      </c>
      <c r="Z103" s="4">
        <v>130</v>
      </c>
      <c r="AA103" s="4">
        <f>=ROUNDDOWN(43.3333333333333,0)</f>
      </c>
      <c r="AB103" s="5">
        <v>3</v>
      </c>
      <c r="AC103" s="2" t="s">
        <v>100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/>
      <c r="BK103" s="8"/>
      <c r="BL103" s="2" t="s">
        <v>100</v>
      </c>
      <c r="BM103" s="7"/>
      <c r="BN103" s="7"/>
      <c r="BO103" s="4"/>
      <c r="BP103" s="8"/>
      <c r="BQ103" s="4"/>
      <c r="BR103" s="8"/>
      <c r="BS103" s="7"/>
      <c r="BT103" s="7"/>
      <c r="BU103" s="2" t="s">
        <v>109</v>
      </c>
      <c r="BV103" s="2" t="s">
        <v>97</v>
      </c>
      <c r="BW103" s="2" t="s">
        <v>110</v>
      </c>
      <c r="BX103" s="2" t="s">
        <v>704</v>
      </c>
      <c r="BY103" s="2" t="s">
        <v>112</v>
      </c>
      <c r="BZ103" s="2" t="s">
        <v>100</v>
      </c>
    </row>
    <row r="104">
      <c r="A104" s="2" t="s">
        <v>705</v>
      </c>
      <c r="B104" s="2" t="s">
        <v>87</v>
      </c>
      <c r="C104" s="2" t="s">
        <v>638</v>
      </c>
      <c r="D104" s="2" t="s">
        <v>89</v>
      </c>
      <c r="E104" s="2" t="s">
        <v>90</v>
      </c>
      <c r="F104" s="2" t="s">
        <v>697</v>
      </c>
      <c r="G104" s="2" t="s">
        <v>697</v>
      </c>
      <c r="H104" s="2" t="s">
        <v>697</v>
      </c>
      <c r="I104" s="2" t="s">
        <v>201</v>
      </c>
      <c r="J104" s="2" t="s">
        <v>95</v>
      </c>
      <c r="K104" s="2" t="s">
        <v>264</v>
      </c>
      <c r="L104" s="3">
        <v>190.48</v>
      </c>
      <c r="M104" s="3">
        <v>200</v>
      </c>
      <c r="N104" s="3">
        <v>399</v>
      </c>
      <c r="O104" s="2" t="s">
        <v>97</v>
      </c>
      <c r="P104" s="2" t="s">
        <v>193</v>
      </c>
      <c r="Q104" s="2" t="s">
        <v>99</v>
      </c>
      <c r="R104" s="2" t="s">
        <v>100</v>
      </c>
      <c r="S104" s="2" t="s">
        <v>698</v>
      </c>
      <c r="T104" s="2" t="s">
        <v>100</v>
      </c>
      <c r="U104" s="2" t="s">
        <v>100</v>
      </c>
      <c r="V104" s="2" t="s">
        <v>103</v>
      </c>
      <c r="W104" s="2" t="s">
        <v>680</v>
      </c>
      <c r="X104" s="2" t="s">
        <v>100</v>
      </c>
      <c r="Y104" s="2" t="s">
        <v>699</v>
      </c>
      <c r="Z104" s="4"/>
      <c r="AA104" s="4">
        <f>=ROUNDDOWN({0},0)</f>
      </c>
      <c r="AB104" s="5"/>
      <c r="AC104" s="2" t="s">
        <v>100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/>
      <c r="BJ104" s="4"/>
      <c r="BK104" s="8"/>
      <c r="BL104" s="2" t="s">
        <v>100</v>
      </c>
      <c r="BM104" s="7"/>
      <c r="BN104" s="7"/>
      <c r="BO104" s="4"/>
      <c r="BP104" s="8"/>
      <c r="BQ104" s="4"/>
      <c r="BR104" s="8"/>
      <c r="BS104" s="7"/>
      <c r="BT104" s="7"/>
      <c r="BU104" s="2" t="s">
        <v>288</v>
      </c>
      <c r="BV104" s="2" t="s">
        <v>97</v>
      </c>
      <c r="BW104" s="2" t="s">
        <v>100</v>
      </c>
      <c r="BX104" s="2" t="s">
        <v>100</v>
      </c>
      <c r="BY104" s="2" t="s">
        <v>112</v>
      </c>
      <c r="BZ104" s="2" t="s">
        <v>100</v>
      </c>
    </row>
    <row r="105">
      <c r="A105" s="2" t="s">
        <v>706</v>
      </c>
      <c r="B105" s="2" t="s">
        <v>87</v>
      </c>
      <c r="C105" s="2" t="s">
        <v>638</v>
      </c>
      <c r="D105" s="2" t="s">
        <v>89</v>
      </c>
      <c r="E105" s="2" t="s">
        <v>90</v>
      </c>
      <c r="F105" s="2" t="s">
        <v>707</v>
      </c>
      <c r="G105" s="2" t="s">
        <v>707</v>
      </c>
      <c r="H105" s="2" t="s">
        <v>707</v>
      </c>
      <c r="I105" s="2" t="s">
        <v>201</v>
      </c>
      <c r="J105" s="2" t="s">
        <v>95</v>
      </c>
      <c r="K105" s="2" t="s">
        <v>493</v>
      </c>
      <c r="L105" s="3">
        <v>261</v>
      </c>
      <c r="M105" s="3">
        <v>274.05</v>
      </c>
      <c r="N105" s="3">
        <v>549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708</v>
      </c>
      <c r="T105" s="2" t="s">
        <v>100</v>
      </c>
      <c r="U105" s="2" t="s">
        <v>100</v>
      </c>
      <c r="V105" s="2" t="s">
        <v>103</v>
      </c>
      <c r="W105" s="2" t="s">
        <v>376</v>
      </c>
      <c r="X105" s="2" t="s">
        <v>100</v>
      </c>
      <c r="Y105" s="2" t="s">
        <v>116</v>
      </c>
      <c r="Z105" s="4">
        <v>228</v>
      </c>
      <c r="AA105" s="4">
        <f>=ROUNDDOWN(45.6,0)</f>
      </c>
      <c r="AB105" s="5">
        <v>5</v>
      </c>
      <c r="AC105" s="2" t="s">
        <v>687</v>
      </c>
      <c r="AD105" s="4">
        <v>100</v>
      </c>
      <c r="AE105" s="4">
        <v>100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4</v>
      </c>
      <c r="BK105" s="8">
        <v>924.2</v>
      </c>
      <c r="BL105" s="2" t="s">
        <v>555</v>
      </c>
      <c r="BM105" s="7"/>
      <c r="BN105" s="7"/>
      <c r="BO105" s="4"/>
      <c r="BP105" s="8"/>
      <c r="BQ105" s="4"/>
      <c r="BR105" s="8"/>
      <c r="BS105" s="7"/>
      <c r="BT105" s="7"/>
      <c r="BU105" s="2" t="s">
        <v>109</v>
      </c>
      <c r="BV105" s="2" t="s">
        <v>97</v>
      </c>
      <c r="BW105" s="2" t="s">
        <v>110</v>
      </c>
      <c r="BX105" s="2" t="s">
        <v>709</v>
      </c>
      <c r="BY105" s="2" t="s">
        <v>112</v>
      </c>
      <c r="BZ105" s="2" t="s">
        <v>100</v>
      </c>
    </row>
    <row r="106">
      <c r="A106" s="2" t="s">
        <v>710</v>
      </c>
      <c r="B106" s="2" t="s">
        <v>87</v>
      </c>
      <c r="C106" s="2" t="s">
        <v>638</v>
      </c>
      <c r="D106" s="2" t="s">
        <v>89</v>
      </c>
      <c r="E106" s="2" t="s">
        <v>90</v>
      </c>
      <c r="F106" s="2" t="s">
        <v>711</v>
      </c>
      <c r="G106" s="2" t="s">
        <v>711</v>
      </c>
      <c r="H106" s="2" t="s">
        <v>711</v>
      </c>
      <c r="I106" s="2" t="s">
        <v>712</v>
      </c>
      <c r="J106" s="2" t="s">
        <v>95</v>
      </c>
      <c r="K106" s="2" t="s">
        <v>132</v>
      </c>
      <c r="L106" s="3">
        <v>261.25</v>
      </c>
      <c r="M106" s="3">
        <v>274.31</v>
      </c>
      <c r="N106" s="3">
        <v>549</v>
      </c>
      <c r="O106" s="2" t="s">
        <v>97</v>
      </c>
      <c r="P106" s="2" t="s">
        <v>133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102</v>
      </c>
      <c r="V106" s="2" t="s">
        <v>103</v>
      </c>
      <c r="W106" s="2" t="s">
        <v>376</v>
      </c>
      <c r="X106" s="2" t="s">
        <v>155</v>
      </c>
      <c r="Y106" s="2" t="s">
        <v>713</v>
      </c>
      <c r="Z106" s="4">
        <v>103</v>
      </c>
      <c r="AA106" s="4">
        <f>=ROUNDDOWN(34.3333333333333,0)</f>
      </c>
      <c r="AB106" s="5">
        <v>3</v>
      </c>
      <c r="AC106" s="2" t="s">
        <v>100</v>
      </c>
      <c r="AD106" s="4"/>
      <c r="AE106" s="4"/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/>
      <c r="BJ106" s="4">
        <v>3</v>
      </c>
      <c r="BK106" s="8">
        <v>648.09</v>
      </c>
      <c r="BL106" s="2" t="s">
        <v>714</v>
      </c>
      <c r="BM106" s="7"/>
      <c r="BN106" s="7"/>
      <c r="BO106" s="4"/>
      <c r="BP106" s="8"/>
      <c r="BQ106" s="4"/>
      <c r="BR106" s="8"/>
      <c r="BS106" s="7"/>
      <c r="BT106" s="7"/>
      <c r="BU106" s="2" t="s">
        <v>109</v>
      </c>
      <c r="BV106" s="2" t="s">
        <v>97</v>
      </c>
      <c r="BW106" s="2" t="s">
        <v>110</v>
      </c>
      <c r="BX106" s="2" t="s">
        <v>715</v>
      </c>
      <c r="BY106" s="2" t="s">
        <v>112</v>
      </c>
      <c r="BZ106" s="2" t="s">
        <v>100</v>
      </c>
    </row>
    <row r="107">
      <c r="A107" s="2" t="s">
        <v>716</v>
      </c>
      <c r="B107" s="2" t="s">
        <v>87</v>
      </c>
      <c r="C107" s="2" t="s">
        <v>638</v>
      </c>
      <c r="D107" s="2" t="s">
        <v>89</v>
      </c>
      <c r="E107" s="2" t="s">
        <v>90</v>
      </c>
      <c r="F107" s="2" t="s">
        <v>711</v>
      </c>
      <c r="G107" s="2" t="s">
        <v>711</v>
      </c>
      <c r="H107" s="2" t="s">
        <v>100</v>
      </c>
      <c r="I107" s="2" t="s">
        <v>712</v>
      </c>
      <c r="J107" s="2" t="s">
        <v>95</v>
      </c>
      <c r="K107" s="2" t="s">
        <v>717</v>
      </c>
      <c r="L107" s="3">
        <v>261.25</v>
      </c>
      <c r="M107" s="3">
        <v>274.31</v>
      </c>
      <c r="N107" s="3">
        <v>549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718</v>
      </c>
      <c r="T107" s="2" t="s">
        <v>100</v>
      </c>
      <c r="U107" s="2" t="s">
        <v>100</v>
      </c>
      <c r="V107" s="2" t="s">
        <v>103</v>
      </c>
      <c r="W107" s="2" t="s">
        <v>202</v>
      </c>
      <c r="X107" s="2" t="s">
        <v>100</v>
      </c>
      <c r="Y107" s="2" t="s">
        <v>116</v>
      </c>
      <c r="Z107" s="4">
        <v>95</v>
      </c>
      <c r="AA107" s="4">
        <f>=ROUNDDOWN(9.5,0)</f>
      </c>
      <c r="AB107" s="5">
        <v>10</v>
      </c>
      <c r="AC107" s="2" t="s">
        <v>719</v>
      </c>
      <c r="AD107" s="4">
        <v>55</v>
      </c>
      <c r="AE107" s="4">
        <v>275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/>
      <c r="BJ107" s="4">
        <v>8</v>
      </c>
      <c r="BK107" s="8">
        <v>2065.3</v>
      </c>
      <c r="BL107" s="2" t="s">
        <v>720</v>
      </c>
      <c r="BM107" s="7"/>
      <c r="BN107" s="7"/>
      <c r="BO107" s="4"/>
      <c r="BP107" s="8"/>
      <c r="BQ107" s="4"/>
      <c r="BR107" s="8"/>
      <c r="BS107" s="7"/>
      <c r="BT107" s="7"/>
      <c r="BU107" s="2" t="s">
        <v>109</v>
      </c>
      <c r="BV107" s="2" t="s">
        <v>97</v>
      </c>
      <c r="BW107" s="2" t="s">
        <v>368</v>
      </c>
      <c r="BX107" s="2" t="s">
        <v>130</v>
      </c>
      <c r="BY107" s="2" t="s">
        <v>112</v>
      </c>
      <c r="BZ107" s="2" t="s">
        <v>100</v>
      </c>
    </row>
    <row r="108">
      <c r="A108" s="2" t="s">
        <v>721</v>
      </c>
      <c r="B108" s="2" t="s">
        <v>87</v>
      </c>
      <c r="C108" s="2" t="s">
        <v>638</v>
      </c>
      <c r="D108" s="2" t="s">
        <v>89</v>
      </c>
      <c r="E108" s="2" t="s">
        <v>90</v>
      </c>
      <c r="F108" s="2" t="s">
        <v>722</v>
      </c>
      <c r="G108" s="2" t="s">
        <v>722</v>
      </c>
      <c r="H108" s="2" t="s">
        <v>722</v>
      </c>
      <c r="I108" s="2" t="s">
        <v>201</v>
      </c>
      <c r="J108" s="2" t="s">
        <v>95</v>
      </c>
      <c r="K108" s="2" t="s">
        <v>723</v>
      </c>
      <c r="L108" s="3">
        <v>172</v>
      </c>
      <c r="M108" s="3">
        <v>180.6</v>
      </c>
      <c r="N108" s="3">
        <v>359</v>
      </c>
      <c r="O108" s="2" t="s">
        <v>97</v>
      </c>
      <c r="P108" s="2" t="s">
        <v>391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102</v>
      </c>
      <c r="V108" s="2" t="s">
        <v>103</v>
      </c>
      <c r="W108" s="2" t="s">
        <v>202</v>
      </c>
      <c r="X108" s="2" t="s">
        <v>100</v>
      </c>
      <c r="Y108" s="2" t="s">
        <v>724</v>
      </c>
      <c r="Z108" s="4">
        <v>423</v>
      </c>
      <c r="AA108" s="4">
        <f>=ROUNDDOWN(30.2142857142857,0)</f>
      </c>
      <c r="AB108" s="5">
        <v>14</v>
      </c>
      <c r="AC108" s="2" t="s">
        <v>385</v>
      </c>
      <c r="AD108" s="4">
        <v>190</v>
      </c>
      <c r="AE108" s="4">
        <v>190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12</v>
      </c>
      <c r="BK108" s="8">
        <v>2259.07</v>
      </c>
      <c r="BL108" s="2" t="s">
        <v>725</v>
      </c>
      <c r="BM108" s="7"/>
      <c r="BN108" s="7"/>
      <c r="BO108" s="4"/>
      <c r="BP108" s="8"/>
      <c r="BQ108" s="4"/>
      <c r="BR108" s="8"/>
      <c r="BS108" s="7"/>
      <c r="BT108" s="7"/>
      <c r="BU108" s="2" t="s">
        <v>109</v>
      </c>
      <c r="BV108" s="2" t="s">
        <v>97</v>
      </c>
      <c r="BW108" s="2" t="s">
        <v>394</v>
      </c>
      <c r="BX108" s="2" t="s">
        <v>659</v>
      </c>
      <c r="BY108" s="2" t="s">
        <v>112</v>
      </c>
      <c r="BZ108" s="2" t="s">
        <v>100</v>
      </c>
    </row>
    <row r="109">
      <c r="A109" s="2" t="s">
        <v>726</v>
      </c>
      <c r="B109" s="2" t="s">
        <v>87</v>
      </c>
      <c r="C109" s="2" t="s">
        <v>638</v>
      </c>
      <c r="D109" s="2" t="s">
        <v>89</v>
      </c>
      <c r="E109" s="2" t="s">
        <v>90</v>
      </c>
      <c r="F109" s="2" t="s">
        <v>727</v>
      </c>
      <c r="G109" s="2" t="s">
        <v>727</v>
      </c>
      <c r="H109" s="2" t="s">
        <v>727</v>
      </c>
      <c r="I109" s="2" t="s">
        <v>201</v>
      </c>
      <c r="J109" s="2" t="s">
        <v>95</v>
      </c>
      <c r="K109" s="2" t="s">
        <v>132</v>
      </c>
      <c r="L109" s="3">
        <v>251.75</v>
      </c>
      <c r="M109" s="3">
        <v>264.34</v>
      </c>
      <c r="N109" s="3">
        <v>529</v>
      </c>
      <c r="O109" s="2" t="s">
        <v>97</v>
      </c>
      <c r="P109" s="2" t="s">
        <v>133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102</v>
      </c>
      <c r="V109" s="2" t="s">
        <v>103</v>
      </c>
      <c r="W109" s="2" t="s">
        <v>376</v>
      </c>
      <c r="X109" s="2" t="s">
        <v>100</v>
      </c>
      <c r="Y109" s="2" t="s">
        <v>728</v>
      </c>
      <c r="Z109" s="4">
        <v>2</v>
      </c>
      <c r="AA109" s="4">
        <f>=ROUNDDOWN(0.416666666666667,0)</f>
      </c>
      <c r="AB109" s="5">
        <v>4.8</v>
      </c>
      <c r="AC109" s="2" t="s">
        <v>729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</v>
      </c>
      <c r="BK109" s="8">
        <v>333.2</v>
      </c>
      <c r="BL109" s="2" t="s">
        <v>386</v>
      </c>
      <c r="BM109" s="7"/>
      <c r="BN109" s="7"/>
      <c r="BO109" s="4"/>
      <c r="BP109" s="8"/>
      <c r="BQ109" s="4"/>
      <c r="BR109" s="8"/>
      <c r="BS109" s="7"/>
      <c r="BT109" s="7"/>
      <c r="BU109" s="2" t="s">
        <v>109</v>
      </c>
      <c r="BV109" s="2" t="s">
        <v>97</v>
      </c>
      <c r="BW109" s="2" t="s">
        <v>110</v>
      </c>
      <c r="BX109" s="2" t="s">
        <v>118</v>
      </c>
      <c r="BY109" s="2" t="s">
        <v>112</v>
      </c>
      <c r="BZ109" s="2" t="s">
        <v>100</v>
      </c>
    </row>
    <row r="110">
      <c r="A110" s="2" t="s">
        <v>730</v>
      </c>
      <c r="B110" s="2" t="s">
        <v>87</v>
      </c>
      <c r="C110" s="2" t="s">
        <v>638</v>
      </c>
      <c r="D110" s="2" t="s">
        <v>89</v>
      </c>
      <c r="E110" s="2" t="s">
        <v>90</v>
      </c>
      <c r="F110" s="2" t="s">
        <v>731</v>
      </c>
      <c r="G110" s="2" t="s">
        <v>731</v>
      </c>
      <c r="H110" s="2" t="s">
        <v>731</v>
      </c>
      <c r="I110" s="2" t="s">
        <v>201</v>
      </c>
      <c r="J110" s="2" t="s">
        <v>95</v>
      </c>
      <c r="K110" s="2" t="s">
        <v>132</v>
      </c>
      <c r="L110" s="3">
        <v>209.95</v>
      </c>
      <c r="M110" s="3">
        <v>220.45</v>
      </c>
      <c r="N110" s="3">
        <v>439</v>
      </c>
      <c r="O110" s="2" t="s">
        <v>97</v>
      </c>
      <c r="P110" s="2" t="s">
        <v>133</v>
      </c>
      <c r="Q110" s="2" t="s">
        <v>99</v>
      </c>
      <c r="R110" s="2" t="s">
        <v>100</v>
      </c>
      <c r="S110" s="2" t="s">
        <v>732</v>
      </c>
      <c r="T110" s="2" t="s">
        <v>100</v>
      </c>
      <c r="U110" s="2" t="s">
        <v>102</v>
      </c>
      <c r="V110" s="2" t="s">
        <v>103</v>
      </c>
      <c r="W110" s="2" t="s">
        <v>202</v>
      </c>
      <c r="X110" s="2" t="s">
        <v>100</v>
      </c>
      <c r="Y110" s="2" t="s">
        <v>116</v>
      </c>
      <c r="Z110" s="4">
        <v>83</v>
      </c>
      <c r="AA110" s="4">
        <f>=ROUNDDOWN(27.6666666666667,0)</f>
      </c>
      <c r="AB110" s="5">
        <v>3</v>
      </c>
      <c r="AC110" s="2" t="s">
        <v>648</v>
      </c>
      <c r="AD110" s="4">
        <v>3</v>
      </c>
      <c r="AE110" s="4">
        <v>103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100</v>
      </c>
      <c r="BM110" s="7"/>
      <c r="BN110" s="7"/>
      <c r="BO110" s="4"/>
      <c r="BP110" s="8"/>
      <c r="BQ110" s="4"/>
      <c r="BR110" s="8"/>
      <c r="BS110" s="7"/>
      <c r="BT110" s="7"/>
      <c r="BU110" s="2" t="s">
        <v>109</v>
      </c>
      <c r="BV110" s="2" t="s">
        <v>97</v>
      </c>
      <c r="BW110" s="2" t="s">
        <v>733</v>
      </c>
      <c r="BX110" s="2" t="s">
        <v>734</v>
      </c>
      <c r="BY110" s="2" t="s">
        <v>112</v>
      </c>
      <c r="BZ110" s="2" t="s">
        <v>100</v>
      </c>
    </row>
    <row r="111">
      <c r="A111" s="2" t="s">
        <v>735</v>
      </c>
      <c r="B111" s="2" t="s">
        <v>87</v>
      </c>
      <c r="C111" s="2" t="s">
        <v>638</v>
      </c>
      <c r="D111" s="2" t="s">
        <v>89</v>
      </c>
      <c r="E111" s="2" t="s">
        <v>90</v>
      </c>
      <c r="F111" s="2" t="s">
        <v>736</v>
      </c>
      <c r="G111" s="2" t="s">
        <v>736</v>
      </c>
      <c r="H111" s="2" t="s">
        <v>736</v>
      </c>
      <c r="I111" s="2" t="s">
        <v>201</v>
      </c>
      <c r="J111" s="2" t="s">
        <v>95</v>
      </c>
      <c r="K111" s="2" t="s">
        <v>737</v>
      </c>
      <c r="L111" s="3">
        <v>200</v>
      </c>
      <c r="M111" s="3">
        <v>210</v>
      </c>
      <c r="N111" s="3">
        <v>429</v>
      </c>
      <c r="O111" s="2" t="s">
        <v>444</v>
      </c>
      <c r="P111" s="2" t="s">
        <v>193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100</v>
      </c>
      <c r="V111" s="2" t="s">
        <v>103</v>
      </c>
      <c r="W111" s="2" t="s">
        <v>155</v>
      </c>
      <c r="X111" s="2" t="s">
        <v>100</v>
      </c>
      <c r="Y111" s="2" t="s">
        <v>738</v>
      </c>
      <c r="Z111" s="4">
        <v>32</v>
      </c>
      <c r="AA111" s="4">
        <f>=ROUNDDOWN(32,0)</f>
      </c>
      <c r="AB111" s="5">
        <v>1</v>
      </c>
      <c r="AC111" s="2" t="s">
        <v>100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1</v>
      </c>
      <c r="BK111" s="8">
        <v>192.78</v>
      </c>
      <c r="BL111" s="2" t="s">
        <v>214</v>
      </c>
      <c r="BM111" s="7"/>
      <c r="BN111" s="7"/>
      <c r="BO111" s="4"/>
      <c r="BP111" s="8"/>
      <c r="BQ111" s="4"/>
      <c r="BR111" s="8"/>
      <c r="BS111" s="7"/>
      <c r="BT111" s="7"/>
      <c r="BU111" s="2" t="s">
        <v>109</v>
      </c>
      <c r="BV111" s="2" t="s">
        <v>97</v>
      </c>
      <c r="BW111" s="2" t="s">
        <v>251</v>
      </c>
      <c r="BX111" s="2" t="s">
        <v>739</v>
      </c>
      <c r="BY111" s="2" t="s">
        <v>112</v>
      </c>
      <c r="BZ111" s="2" t="s">
        <v>100</v>
      </c>
    </row>
    <row r="112">
      <c r="A112" s="2" t="s">
        <v>740</v>
      </c>
      <c r="B112" s="2" t="s">
        <v>87</v>
      </c>
      <c r="C112" s="2" t="s">
        <v>638</v>
      </c>
      <c r="D112" s="2" t="s">
        <v>89</v>
      </c>
      <c r="E112" s="2" t="s">
        <v>90</v>
      </c>
      <c r="F112" s="2" t="s">
        <v>736</v>
      </c>
      <c r="G112" s="2" t="s">
        <v>736</v>
      </c>
      <c r="H112" s="2" t="s">
        <v>736</v>
      </c>
      <c r="I112" s="2" t="s">
        <v>201</v>
      </c>
      <c r="J112" s="2" t="s">
        <v>95</v>
      </c>
      <c r="K112" s="2" t="s">
        <v>576</v>
      </c>
      <c r="L112" s="3">
        <v>200</v>
      </c>
      <c r="M112" s="3">
        <v>210</v>
      </c>
      <c r="N112" s="3">
        <v>429</v>
      </c>
      <c r="O112" s="2" t="s">
        <v>97</v>
      </c>
      <c r="P112" s="2" t="s">
        <v>193</v>
      </c>
      <c r="Q112" s="2" t="s">
        <v>99</v>
      </c>
      <c r="R112" s="2" t="s">
        <v>100</v>
      </c>
      <c r="S112" s="2" t="s">
        <v>741</v>
      </c>
      <c r="T112" s="2" t="s">
        <v>100</v>
      </c>
      <c r="U112" s="2" t="s">
        <v>100</v>
      </c>
      <c r="V112" s="2" t="s">
        <v>103</v>
      </c>
      <c r="W112" s="2" t="s">
        <v>155</v>
      </c>
      <c r="X112" s="2" t="s">
        <v>100</v>
      </c>
      <c r="Y112" s="2" t="s">
        <v>742</v>
      </c>
      <c r="Z112" s="4">
        <v>8</v>
      </c>
      <c r="AA112" s="4">
        <f>=ROUNDDOWN(4,0)</f>
      </c>
      <c r="AB112" s="5">
        <v>2</v>
      </c>
      <c r="AC112" s="2" t="s">
        <v>100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1</v>
      </c>
      <c r="BK112" s="8">
        <v>280.32</v>
      </c>
      <c r="BL112" s="2" t="s">
        <v>386</v>
      </c>
      <c r="BM112" s="7"/>
      <c r="BN112" s="7"/>
      <c r="BO112" s="4"/>
      <c r="BP112" s="8"/>
      <c r="BQ112" s="4"/>
      <c r="BR112" s="8"/>
      <c r="BS112" s="7"/>
      <c r="BT112" s="7"/>
      <c r="BU112" s="2" t="s">
        <v>109</v>
      </c>
      <c r="BV112" s="2" t="s">
        <v>97</v>
      </c>
      <c r="BW112" s="2" t="s">
        <v>110</v>
      </c>
      <c r="BX112" s="2" t="s">
        <v>100</v>
      </c>
      <c r="BY112" s="2" t="s">
        <v>112</v>
      </c>
      <c r="BZ112" s="2" t="s">
        <v>100</v>
      </c>
    </row>
    <row r="113">
      <c r="A113" s="2" t="s">
        <v>743</v>
      </c>
      <c r="B113" s="2" t="s">
        <v>87</v>
      </c>
      <c r="C113" s="2" t="s">
        <v>638</v>
      </c>
      <c r="D113" s="2" t="s">
        <v>89</v>
      </c>
      <c r="E113" s="2" t="s">
        <v>90</v>
      </c>
      <c r="F113" s="2" t="s">
        <v>744</v>
      </c>
      <c r="G113" s="2" t="s">
        <v>744</v>
      </c>
      <c r="H113" s="2" t="s">
        <v>744</v>
      </c>
      <c r="I113" s="2" t="s">
        <v>201</v>
      </c>
      <c r="J113" s="2" t="s">
        <v>95</v>
      </c>
      <c r="K113" s="2" t="s">
        <v>745</v>
      </c>
      <c r="L113" s="3">
        <v>174.8</v>
      </c>
      <c r="M113" s="3">
        <v>183.54</v>
      </c>
      <c r="N113" s="3">
        <v>369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102</v>
      </c>
      <c r="V113" s="2" t="s">
        <v>103</v>
      </c>
      <c r="W113" s="2" t="s">
        <v>376</v>
      </c>
      <c r="X113" s="2" t="s">
        <v>100</v>
      </c>
      <c r="Y113" s="2" t="s">
        <v>746</v>
      </c>
      <c r="Z113" s="4">
        <v>209</v>
      </c>
      <c r="AA113" s="4">
        <f>=ROUNDDOWN(30.2898550724638,0)</f>
      </c>
      <c r="AB113" s="5">
        <v>6.9</v>
      </c>
      <c r="AC113" s="2" t="s">
        <v>100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526.4</v>
      </c>
      <c r="BL113" s="2" t="s">
        <v>747</v>
      </c>
      <c r="BM113" s="7"/>
      <c r="BN113" s="7"/>
      <c r="BO113" s="4"/>
      <c r="BP113" s="8"/>
      <c r="BQ113" s="4"/>
      <c r="BR113" s="8"/>
      <c r="BS113" s="7"/>
      <c r="BT113" s="7"/>
      <c r="BU113" s="2" t="s">
        <v>109</v>
      </c>
      <c r="BV113" s="2" t="s">
        <v>97</v>
      </c>
      <c r="BW113" s="2" t="s">
        <v>748</v>
      </c>
      <c r="BX113" s="2" t="s">
        <v>749</v>
      </c>
      <c r="BY113" s="2" t="s">
        <v>112</v>
      </c>
      <c r="BZ113" s="2" t="s">
        <v>100</v>
      </c>
    </row>
    <row r="114">
      <c r="A114" s="2" t="s">
        <v>750</v>
      </c>
      <c r="B114" s="2" t="s">
        <v>87</v>
      </c>
      <c r="C114" s="2" t="s">
        <v>638</v>
      </c>
      <c r="D114" s="2" t="s">
        <v>89</v>
      </c>
      <c r="E114" s="2" t="s">
        <v>90</v>
      </c>
      <c r="F114" s="2" t="s">
        <v>751</v>
      </c>
      <c r="G114" s="2" t="s">
        <v>751</v>
      </c>
      <c r="H114" s="2" t="s">
        <v>751</v>
      </c>
      <c r="I114" s="2" t="s">
        <v>90</v>
      </c>
      <c r="J114" s="2" t="s">
        <v>95</v>
      </c>
      <c r="K114" s="2" t="s">
        <v>752</v>
      </c>
      <c r="L114" s="3">
        <v>161.5</v>
      </c>
      <c r="M114" s="3">
        <v>169.58</v>
      </c>
      <c r="N114" s="3">
        <v>339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753</v>
      </c>
      <c r="T114" s="2" t="s">
        <v>100</v>
      </c>
      <c r="U114" s="2" t="s">
        <v>100</v>
      </c>
      <c r="V114" s="2" t="s">
        <v>103</v>
      </c>
      <c r="W114" s="2" t="s">
        <v>376</v>
      </c>
      <c r="X114" s="2" t="s">
        <v>100</v>
      </c>
      <c r="Y114" s="2" t="s">
        <v>362</v>
      </c>
      <c r="Z114" s="4">
        <v>212</v>
      </c>
      <c r="AA114" s="4">
        <f>=ROUNDDOWN(14.8251748251748,0)</f>
      </c>
      <c r="AB114" s="5">
        <v>14.3</v>
      </c>
      <c r="AC114" s="2" t="s">
        <v>100</v>
      </c>
      <c r="AD114" s="4"/>
      <c r="AE114" s="4"/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7</v>
      </c>
      <c r="BK114" s="8">
        <v>1122.36</v>
      </c>
      <c r="BL114" s="2" t="s">
        <v>754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110</v>
      </c>
      <c r="BX114" s="2" t="s">
        <v>755</v>
      </c>
      <c r="BY114" s="2" t="s">
        <v>112</v>
      </c>
      <c r="BZ114" s="2" t="s">
        <v>100</v>
      </c>
    </row>
    <row r="115">
      <c r="A115" s="2" t="s">
        <v>756</v>
      </c>
      <c r="B115" s="2" t="s">
        <v>87</v>
      </c>
      <c r="C115" s="2" t="s">
        <v>638</v>
      </c>
      <c r="D115" s="2" t="s">
        <v>89</v>
      </c>
      <c r="E115" s="2" t="s">
        <v>90</v>
      </c>
      <c r="F115" s="2" t="s">
        <v>751</v>
      </c>
      <c r="G115" s="2" t="s">
        <v>751</v>
      </c>
      <c r="H115" s="2" t="s">
        <v>751</v>
      </c>
      <c r="I115" s="2" t="s">
        <v>90</v>
      </c>
      <c r="J115" s="2" t="s">
        <v>95</v>
      </c>
      <c r="K115" s="2" t="s">
        <v>493</v>
      </c>
      <c r="L115" s="3">
        <v>161.5</v>
      </c>
      <c r="M115" s="3">
        <v>169.58</v>
      </c>
      <c r="N115" s="3">
        <v>339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102</v>
      </c>
      <c r="V115" s="2" t="s">
        <v>103</v>
      </c>
      <c r="W115" s="2" t="s">
        <v>376</v>
      </c>
      <c r="X115" s="2" t="s">
        <v>100</v>
      </c>
      <c r="Y115" s="2" t="s">
        <v>757</v>
      </c>
      <c r="Z115" s="4">
        <v>420</v>
      </c>
      <c r="AA115" s="4">
        <f>=ROUNDDOWN(24.7058823529412,0)</f>
      </c>
      <c r="AB115" s="5">
        <v>17</v>
      </c>
      <c r="AC115" s="2" t="s">
        <v>687</v>
      </c>
      <c r="AD115" s="4">
        <v>170</v>
      </c>
      <c r="AE115" s="4">
        <v>170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21</v>
      </c>
      <c r="BK115" s="8">
        <v>3266.94</v>
      </c>
      <c r="BL115" s="2" t="s">
        <v>560</v>
      </c>
      <c r="BM115" s="7"/>
      <c r="BN115" s="7"/>
      <c r="BO115" s="4"/>
      <c r="BP115" s="8"/>
      <c r="BQ115" s="4"/>
      <c r="BR115" s="8"/>
      <c r="BS115" s="7"/>
      <c r="BT115" s="7"/>
      <c r="BU115" s="2" t="s">
        <v>109</v>
      </c>
      <c r="BV115" s="2" t="s">
        <v>97</v>
      </c>
      <c r="BW115" s="2" t="s">
        <v>689</v>
      </c>
      <c r="BX115" s="2" t="s">
        <v>758</v>
      </c>
      <c r="BY115" s="2" t="s">
        <v>112</v>
      </c>
      <c r="BZ115" s="2" t="s">
        <v>100</v>
      </c>
    </row>
    <row r="116">
      <c r="A116" s="2" t="s">
        <v>759</v>
      </c>
      <c r="B116" s="2" t="s">
        <v>87</v>
      </c>
      <c r="C116" s="2" t="s">
        <v>638</v>
      </c>
      <c r="D116" s="2" t="s">
        <v>89</v>
      </c>
      <c r="E116" s="2" t="s">
        <v>90</v>
      </c>
      <c r="F116" s="2" t="s">
        <v>751</v>
      </c>
      <c r="G116" s="2" t="s">
        <v>751</v>
      </c>
      <c r="H116" s="2" t="s">
        <v>100</v>
      </c>
      <c r="I116" s="2" t="s">
        <v>90</v>
      </c>
      <c r="J116" s="2" t="s">
        <v>95</v>
      </c>
      <c r="K116" s="2" t="s">
        <v>564</v>
      </c>
      <c r="L116" s="3">
        <v>161.5</v>
      </c>
      <c r="M116" s="3">
        <v>169.58</v>
      </c>
      <c r="N116" s="3">
        <v>339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760</v>
      </c>
      <c r="T116" s="2" t="s">
        <v>100</v>
      </c>
      <c r="U116" s="2" t="s">
        <v>100</v>
      </c>
      <c r="V116" s="2" t="s">
        <v>103</v>
      </c>
      <c r="W116" s="2" t="s">
        <v>376</v>
      </c>
      <c r="X116" s="2" t="s">
        <v>100</v>
      </c>
      <c r="Y116" s="2" t="s">
        <v>116</v>
      </c>
      <c r="Z116" s="4">
        <v>218</v>
      </c>
      <c r="AA116" s="4">
        <f>=ROUNDDOWN(12.1111111111111,0)</f>
      </c>
      <c r="AB116" s="5">
        <v>18</v>
      </c>
      <c r="AC116" s="2" t="s">
        <v>100</v>
      </c>
      <c r="AD116" s="4"/>
      <c r="AE116" s="4"/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7</v>
      </c>
      <c r="BK116" s="8">
        <v>1089.42</v>
      </c>
      <c r="BL116" s="2" t="s">
        <v>311</v>
      </c>
      <c r="BM116" s="7"/>
      <c r="BN116" s="7"/>
      <c r="BO116" s="4"/>
      <c r="BP116" s="8"/>
      <c r="BQ116" s="4"/>
      <c r="BR116" s="8"/>
      <c r="BS116" s="7"/>
      <c r="BT116" s="7"/>
      <c r="BU116" s="2" t="s">
        <v>109</v>
      </c>
      <c r="BV116" s="2" t="s">
        <v>97</v>
      </c>
      <c r="BW116" s="2" t="s">
        <v>110</v>
      </c>
      <c r="BX116" s="2" t="s">
        <v>298</v>
      </c>
      <c r="BY116" s="2" t="s">
        <v>112</v>
      </c>
      <c r="BZ116" s="2" t="s">
        <v>100</v>
      </c>
    </row>
    <row r="117">
      <c r="A117" s="2" t="s">
        <v>761</v>
      </c>
      <c r="B117" s="2" t="s">
        <v>87</v>
      </c>
      <c r="C117" s="2" t="s">
        <v>638</v>
      </c>
      <c r="D117" s="2" t="s">
        <v>89</v>
      </c>
      <c r="E117" s="2" t="s">
        <v>90</v>
      </c>
      <c r="F117" s="2" t="s">
        <v>762</v>
      </c>
      <c r="G117" s="2" t="s">
        <v>762</v>
      </c>
      <c r="H117" s="2" t="s">
        <v>100</v>
      </c>
      <c r="I117" s="2" t="s">
        <v>201</v>
      </c>
      <c r="J117" s="2" t="s">
        <v>95</v>
      </c>
      <c r="K117" s="2" t="s">
        <v>763</v>
      </c>
      <c r="L117" s="3">
        <v>194.75</v>
      </c>
      <c r="M117" s="3">
        <v>204.49</v>
      </c>
      <c r="N117" s="3">
        <v>409</v>
      </c>
      <c r="O117" s="2" t="s">
        <v>97</v>
      </c>
      <c r="P117" s="2" t="s">
        <v>133</v>
      </c>
      <c r="Q117" s="2" t="s">
        <v>99</v>
      </c>
      <c r="R117" s="2" t="s">
        <v>100</v>
      </c>
      <c r="S117" s="2" t="s">
        <v>764</v>
      </c>
      <c r="T117" s="2" t="s">
        <v>100</v>
      </c>
      <c r="U117" s="2" t="s">
        <v>100</v>
      </c>
      <c r="V117" s="2" t="s">
        <v>103</v>
      </c>
      <c r="W117" s="2" t="s">
        <v>174</v>
      </c>
      <c r="X117" s="2" t="s">
        <v>100</v>
      </c>
      <c r="Y117" s="2" t="s">
        <v>116</v>
      </c>
      <c r="Z117" s="4">
        <v>42</v>
      </c>
      <c r="AA117" s="4">
        <f>=ROUNDDOWN(21,0)</f>
      </c>
      <c r="AB117" s="5">
        <v>2</v>
      </c>
      <c r="AC117" s="2" t="s">
        <v>271</v>
      </c>
      <c r="AD117" s="4">
        <v>102</v>
      </c>
      <c r="AE117" s="4">
        <v>102</v>
      </c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204.92</v>
      </c>
      <c r="BL117" s="2" t="s">
        <v>182</v>
      </c>
      <c r="BM117" s="7"/>
      <c r="BN117" s="7"/>
      <c r="BO117" s="4"/>
      <c r="BP117" s="8"/>
      <c r="BQ117" s="4"/>
      <c r="BR117" s="8"/>
      <c r="BS117" s="7"/>
      <c r="BT117" s="7"/>
      <c r="BU117" s="2" t="s">
        <v>109</v>
      </c>
      <c r="BV117" s="2" t="s">
        <v>97</v>
      </c>
      <c r="BW117" s="2" t="s">
        <v>110</v>
      </c>
      <c r="BX117" s="2" t="s">
        <v>765</v>
      </c>
      <c r="BY117" s="2" t="s">
        <v>112</v>
      </c>
      <c r="BZ117" s="2" t="s">
        <v>100</v>
      </c>
    </row>
    <row r="118">
      <c r="A118" s="2" t="s">
        <v>766</v>
      </c>
      <c r="B118" s="2" t="s">
        <v>87</v>
      </c>
      <c r="C118" s="2" t="s">
        <v>638</v>
      </c>
      <c r="D118" s="2" t="s">
        <v>89</v>
      </c>
      <c r="E118" s="2" t="s">
        <v>90</v>
      </c>
      <c r="F118" s="2" t="s">
        <v>767</v>
      </c>
      <c r="G118" s="2" t="s">
        <v>767</v>
      </c>
      <c r="H118" s="2" t="s">
        <v>767</v>
      </c>
      <c r="I118" s="2" t="s">
        <v>201</v>
      </c>
      <c r="J118" s="2" t="s">
        <v>95</v>
      </c>
      <c r="K118" s="2" t="s">
        <v>768</v>
      </c>
      <c r="L118" s="3">
        <v>263.5</v>
      </c>
      <c r="M118" s="3">
        <v>276.68</v>
      </c>
      <c r="N118" s="3">
        <v>549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100</v>
      </c>
      <c r="V118" s="2" t="s">
        <v>103</v>
      </c>
      <c r="W118" s="2" t="s">
        <v>376</v>
      </c>
      <c r="X118" s="2" t="s">
        <v>100</v>
      </c>
      <c r="Y118" s="2" t="s">
        <v>769</v>
      </c>
      <c r="Z118" s="4">
        <v>85</v>
      </c>
      <c r="AA118" s="4">
        <f>=ROUNDDOWN(12.1428571428571,0)</f>
      </c>
      <c r="AB118" s="5">
        <v>7</v>
      </c>
      <c r="AC118" s="2" t="s">
        <v>770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6</v>
      </c>
      <c r="BK118" s="8">
        <v>1441.41</v>
      </c>
      <c r="BL118" s="2" t="s">
        <v>771</v>
      </c>
      <c r="BM118" s="7"/>
      <c r="BN118" s="7"/>
      <c r="BO118" s="4"/>
      <c r="BP118" s="8"/>
      <c r="BQ118" s="4"/>
      <c r="BR118" s="8"/>
      <c r="BS118" s="7"/>
      <c r="BT118" s="7"/>
      <c r="BU118" s="2" t="s">
        <v>109</v>
      </c>
      <c r="BV118" s="2" t="s">
        <v>97</v>
      </c>
      <c r="BW118" s="2" t="s">
        <v>110</v>
      </c>
      <c r="BX118" s="2" t="s">
        <v>772</v>
      </c>
      <c r="BY118" s="2" t="s">
        <v>112</v>
      </c>
      <c r="BZ118" s="2" t="s">
        <v>100</v>
      </c>
    </row>
    <row r="119">
      <c r="A119" s="2" t="s">
        <v>773</v>
      </c>
      <c r="B119" s="2" t="s">
        <v>87</v>
      </c>
      <c r="C119" s="2" t="s">
        <v>638</v>
      </c>
      <c r="D119" s="2" t="s">
        <v>89</v>
      </c>
      <c r="E119" s="2" t="s">
        <v>90</v>
      </c>
      <c r="F119" s="2" t="s">
        <v>774</v>
      </c>
      <c r="G119" s="2" t="s">
        <v>774</v>
      </c>
      <c r="H119" s="2" t="s">
        <v>774</v>
      </c>
      <c r="I119" s="2" t="s">
        <v>201</v>
      </c>
      <c r="J119" s="2" t="s">
        <v>95</v>
      </c>
      <c r="K119" s="2" t="s">
        <v>132</v>
      </c>
      <c r="L119" s="3">
        <v>172.98</v>
      </c>
      <c r="M119" s="3">
        <v>181.63</v>
      </c>
      <c r="N119" s="3">
        <v>369</v>
      </c>
      <c r="O119" s="2" t="s">
        <v>97</v>
      </c>
      <c r="P119" s="2" t="s">
        <v>133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100</v>
      </c>
      <c r="V119" s="2" t="s">
        <v>103</v>
      </c>
      <c r="W119" s="2" t="s">
        <v>376</v>
      </c>
      <c r="X119" s="2" t="s">
        <v>100</v>
      </c>
      <c r="Y119" s="2" t="s">
        <v>775</v>
      </c>
      <c r="Z119" s="4">
        <v>109</v>
      </c>
      <c r="AA119" s="4">
        <f>=ROUNDDOWN(27.25,0)</f>
      </c>
      <c r="AB119" s="5">
        <v>4</v>
      </c>
      <c r="AC119" s="2" t="s">
        <v>100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4</v>
      </c>
      <c r="BK119" s="8">
        <v>723.18</v>
      </c>
      <c r="BL119" s="2" t="s">
        <v>386</v>
      </c>
      <c r="BM119" s="7"/>
      <c r="BN119" s="7"/>
      <c r="BO119" s="4"/>
      <c r="BP119" s="8"/>
      <c r="BQ119" s="4"/>
      <c r="BR119" s="8"/>
      <c r="BS119" s="7"/>
      <c r="BT119" s="7"/>
      <c r="BU119" s="2" t="s">
        <v>109</v>
      </c>
      <c r="BV119" s="2" t="s">
        <v>97</v>
      </c>
      <c r="BW119" s="2" t="s">
        <v>394</v>
      </c>
      <c r="BX119" s="2" t="s">
        <v>169</v>
      </c>
      <c r="BY119" s="2" t="s">
        <v>112</v>
      </c>
      <c r="BZ119" s="2" t="s">
        <v>100</v>
      </c>
    </row>
    <row r="120">
      <c r="A120" s="2" t="s">
        <v>776</v>
      </c>
      <c r="B120" s="2" t="s">
        <v>87</v>
      </c>
      <c r="C120" s="2" t="s">
        <v>638</v>
      </c>
      <c r="D120" s="2" t="s">
        <v>89</v>
      </c>
      <c r="E120" s="2" t="s">
        <v>90</v>
      </c>
      <c r="F120" s="2" t="s">
        <v>777</v>
      </c>
      <c r="G120" s="2" t="s">
        <v>777</v>
      </c>
      <c r="H120" s="2" t="s">
        <v>777</v>
      </c>
      <c r="I120" s="2" t="s">
        <v>90</v>
      </c>
      <c r="J120" s="2" t="s">
        <v>95</v>
      </c>
      <c r="K120" s="2" t="s">
        <v>778</v>
      </c>
      <c r="L120" s="3">
        <v>226.1</v>
      </c>
      <c r="M120" s="3">
        <v>237.4</v>
      </c>
      <c r="N120" s="3">
        <v>479</v>
      </c>
      <c r="O120" s="2" t="s">
        <v>97</v>
      </c>
      <c r="P120" s="2" t="s">
        <v>133</v>
      </c>
      <c r="Q120" s="2" t="s">
        <v>99</v>
      </c>
      <c r="R120" s="2" t="s">
        <v>100</v>
      </c>
      <c r="S120" s="2" t="s">
        <v>779</v>
      </c>
      <c r="T120" s="2" t="s">
        <v>100</v>
      </c>
      <c r="U120" s="2" t="s">
        <v>100</v>
      </c>
      <c r="V120" s="2" t="s">
        <v>103</v>
      </c>
      <c r="W120" s="2" t="s">
        <v>155</v>
      </c>
      <c r="X120" s="2" t="s">
        <v>100</v>
      </c>
      <c r="Y120" s="2" t="s">
        <v>116</v>
      </c>
      <c r="Z120" s="4">
        <v>23</v>
      </c>
      <c r="AA120" s="4">
        <f>=ROUNDDOWN(5.75,0)</f>
      </c>
      <c r="AB120" s="5">
        <v>4</v>
      </c>
      <c r="AC120" s="2" t="s">
        <v>780</v>
      </c>
      <c r="AD120" s="4">
        <v>100</v>
      </c>
      <c r="AE120" s="4">
        <v>100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8</v>
      </c>
      <c r="BK120" s="8">
        <v>1773.2</v>
      </c>
      <c r="BL120" s="2" t="s">
        <v>781</v>
      </c>
      <c r="BM120" s="7"/>
      <c r="BN120" s="7"/>
      <c r="BO120" s="4"/>
      <c r="BP120" s="8"/>
      <c r="BQ120" s="4"/>
      <c r="BR120" s="8"/>
      <c r="BS120" s="7"/>
      <c r="BT120" s="7"/>
      <c r="BU120" s="2" t="s">
        <v>109</v>
      </c>
      <c r="BV120" s="2" t="s">
        <v>97</v>
      </c>
      <c r="BW120" s="2" t="s">
        <v>110</v>
      </c>
      <c r="BX120" s="2" t="s">
        <v>782</v>
      </c>
      <c r="BY120" s="2" t="s">
        <v>112</v>
      </c>
      <c r="BZ120" s="2" t="s">
        <v>100</v>
      </c>
    </row>
    <row r="121">
      <c r="A121" s="2" t="s">
        <v>783</v>
      </c>
      <c r="B121" s="2" t="s">
        <v>87</v>
      </c>
      <c r="C121" s="2" t="s">
        <v>638</v>
      </c>
      <c r="D121" s="2" t="s">
        <v>89</v>
      </c>
      <c r="E121" s="2" t="s">
        <v>90</v>
      </c>
      <c r="F121" s="2" t="s">
        <v>777</v>
      </c>
      <c r="G121" s="2" t="s">
        <v>777</v>
      </c>
      <c r="H121" s="2" t="s">
        <v>777</v>
      </c>
      <c r="I121" s="2" t="s">
        <v>90</v>
      </c>
      <c r="J121" s="2" t="s">
        <v>95</v>
      </c>
      <c r="K121" s="2" t="s">
        <v>132</v>
      </c>
      <c r="L121" s="3">
        <v>226.1</v>
      </c>
      <c r="M121" s="3">
        <v>237.4</v>
      </c>
      <c r="N121" s="3">
        <v>479</v>
      </c>
      <c r="O121" s="2" t="s">
        <v>97</v>
      </c>
      <c r="P121" s="2" t="s">
        <v>133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100</v>
      </c>
      <c r="V121" s="2" t="s">
        <v>103</v>
      </c>
      <c r="W121" s="2" t="s">
        <v>155</v>
      </c>
      <c r="X121" s="2" t="s">
        <v>100</v>
      </c>
      <c r="Y121" s="2" t="s">
        <v>362</v>
      </c>
      <c r="Z121" s="4">
        <v>15</v>
      </c>
      <c r="AA121" s="4">
        <f>=ROUNDDOWN(3.75,0)</f>
      </c>
      <c r="AB121" s="5">
        <v>4</v>
      </c>
      <c r="AC121" s="2" t="s">
        <v>784</v>
      </c>
      <c r="AD121" s="4">
        <v>72</v>
      </c>
      <c r="AE121" s="4">
        <v>172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/>
      <c r="BK121" s="8"/>
      <c r="BL121" s="2" t="s">
        <v>100</v>
      </c>
      <c r="BM121" s="7"/>
      <c r="BN121" s="7"/>
      <c r="BO121" s="4"/>
      <c r="BP121" s="8"/>
      <c r="BQ121" s="4"/>
      <c r="BR121" s="8"/>
      <c r="BS121" s="7"/>
      <c r="BT121" s="7"/>
      <c r="BU121" s="2" t="s">
        <v>109</v>
      </c>
      <c r="BV121" s="2" t="s">
        <v>97</v>
      </c>
      <c r="BW121" s="2" t="s">
        <v>110</v>
      </c>
      <c r="BX121" s="2" t="s">
        <v>785</v>
      </c>
      <c r="BY121" s="2" t="s">
        <v>112</v>
      </c>
      <c r="BZ121" s="2" t="s">
        <v>100</v>
      </c>
    </row>
    <row r="122">
      <c r="A122" s="2" t="s">
        <v>786</v>
      </c>
      <c r="B122" s="2" t="s">
        <v>87</v>
      </c>
      <c r="C122" s="2" t="s">
        <v>638</v>
      </c>
      <c r="D122" s="2" t="s">
        <v>89</v>
      </c>
      <c r="E122" s="2" t="s">
        <v>201</v>
      </c>
      <c r="F122" s="2" t="s">
        <v>787</v>
      </c>
      <c r="G122" s="2" t="s">
        <v>787</v>
      </c>
      <c r="H122" s="2" t="s">
        <v>787</v>
      </c>
      <c r="I122" s="2" t="s">
        <v>788</v>
      </c>
      <c r="J122" s="2" t="s">
        <v>95</v>
      </c>
      <c r="K122" s="2" t="s">
        <v>285</v>
      </c>
      <c r="L122" s="3">
        <v>133.24</v>
      </c>
      <c r="M122" s="3">
        <v>139.9</v>
      </c>
      <c r="N122" s="3">
        <v>279</v>
      </c>
      <c r="O122" s="2" t="s">
        <v>97</v>
      </c>
      <c r="P122" s="2" t="s">
        <v>133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102</v>
      </c>
      <c r="V122" s="2" t="s">
        <v>173</v>
      </c>
      <c r="W122" s="2" t="s">
        <v>202</v>
      </c>
      <c r="X122" s="2" t="s">
        <v>376</v>
      </c>
      <c r="Y122" s="2" t="s">
        <v>630</v>
      </c>
      <c r="Z122" s="4">
        <v>97</v>
      </c>
      <c r="AA122" s="4">
        <f>=ROUNDDOWN(97,0)</f>
      </c>
      <c r="AB122" s="5">
        <v>1</v>
      </c>
      <c r="AC122" s="2" t="s">
        <v>100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100</v>
      </c>
      <c r="BM122" s="7"/>
      <c r="BN122" s="7"/>
      <c r="BO122" s="4"/>
      <c r="BP122" s="8"/>
      <c r="BQ122" s="4"/>
      <c r="BR122" s="8"/>
      <c r="BS122" s="7"/>
      <c r="BT122" s="7"/>
      <c r="BU122" s="2" t="s">
        <v>288</v>
      </c>
      <c r="BV122" s="2" t="s">
        <v>97</v>
      </c>
      <c r="BW122" s="2" t="s">
        <v>100</v>
      </c>
      <c r="BX122" s="2" t="s">
        <v>100</v>
      </c>
      <c r="BY122" s="2" t="s">
        <v>112</v>
      </c>
      <c r="BZ122" s="2" t="s">
        <v>100</v>
      </c>
    </row>
    <row r="123">
      <c r="A123" s="2" t="s">
        <v>789</v>
      </c>
      <c r="B123" s="2" t="s">
        <v>87</v>
      </c>
      <c r="C123" s="2" t="s">
        <v>638</v>
      </c>
      <c r="D123" s="2" t="s">
        <v>89</v>
      </c>
      <c r="E123" s="2" t="s">
        <v>592</v>
      </c>
      <c r="F123" s="2" t="s">
        <v>790</v>
      </c>
      <c r="G123" s="2" t="s">
        <v>790</v>
      </c>
      <c r="H123" s="2" t="s">
        <v>790</v>
      </c>
      <c r="I123" s="2" t="s">
        <v>791</v>
      </c>
      <c r="J123" s="2" t="s">
        <v>95</v>
      </c>
      <c r="K123" s="2" t="s">
        <v>147</v>
      </c>
      <c r="L123" s="3">
        <v>262.38</v>
      </c>
      <c r="M123" s="3">
        <v>275.5</v>
      </c>
      <c r="N123" s="3">
        <v>549</v>
      </c>
      <c r="O123" s="2" t="s">
        <v>97</v>
      </c>
      <c r="P123" s="2" t="s">
        <v>193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102</v>
      </c>
      <c r="V123" s="2" t="s">
        <v>103</v>
      </c>
      <c r="W123" s="2" t="s">
        <v>155</v>
      </c>
      <c r="X123" s="2" t="s">
        <v>792</v>
      </c>
      <c r="Y123" s="2" t="s">
        <v>793</v>
      </c>
      <c r="Z123" s="4">
        <v>122</v>
      </c>
      <c r="AA123" s="4">
        <f>=ROUNDDOWN(122,0)</f>
      </c>
      <c r="AB123" s="5">
        <v>1</v>
      </c>
      <c r="AC123" s="2" t="s">
        <v>100</v>
      </c>
      <c r="AD123" s="4"/>
      <c r="AE123" s="4"/>
      <c r="AF123" s="6">
        <v>76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</v>
      </c>
      <c r="BK123" s="8">
        <v>297.54</v>
      </c>
      <c r="BL123" s="2" t="s">
        <v>794</v>
      </c>
      <c r="BM123" s="7"/>
      <c r="BN123" s="7"/>
      <c r="BO123" s="4"/>
      <c r="BP123" s="8"/>
      <c r="BQ123" s="4"/>
      <c r="BR123" s="8"/>
      <c r="BS123" s="7"/>
      <c r="BT123" s="7"/>
      <c r="BU123" s="2" t="s">
        <v>288</v>
      </c>
      <c r="BV123" s="2" t="s">
        <v>97</v>
      </c>
      <c r="BW123" s="2" t="s">
        <v>100</v>
      </c>
      <c r="BX123" s="2" t="s">
        <v>100</v>
      </c>
      <c r="BY123" s="2" t="s">
        <v>112</v>
      </c>
      <c r="BZ123" s="2" t="s">
        <v>100</v>
      </c>
    </row>
    <row r="124">
      <c r="A124" s="2" t="s">
        <v>795</v>
      </c>
      <c r="B124" s="2" t="s">
        <v>87</v>
      </c>
      <c r="C124" s="2" t="s">
        <v>638</v>
      </c>
      <c r="D124" s="2" t="s">
        <v>89</v>
      </c>
      <c r="E124" s="2" t="s">
        <v>592</v>
      </c>
      <c r="F124" s="2" t="s">
        <v>796</v>
      </c>
      <c r="G124" s="2" t="s">
        <v>796</v>
      </c>
      <c r="H124" s="2" t="s">
        <v>796</v>
      </c>
      <c r="I124" s="2" t="s">
        <v>797</v>
      </c>
      <c r="J124" s="2" t="s">
        <v>95</v>
      </c>
      <c r="K124" s="2" t="s">
        <v>285</v>
      </c>
      <c r="L124" s="3">
        <v>205.2</v>
      </c>
      <c r="M124" s="3">
        <v>215.46</v>
      </c>
      <c r="N124" s="3">
        <v>429</v>
      </c>
      <c r="O124" s="2" t="s">
        <v>97</v>
      </c>
      <c r="P124" s="2" t="s">
        <v>133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102</v>
      </c>
      <c r="V124" s="2" t="s">
        <v>173</v>
      </c>
      <c r="W124" s="2" t="s">
        <v>104</v>
      </c>
      <c r="X124" s="2" t="s">
        <v>174</v>
      </c>
      <c r="Y124" s="2" t="s">
        <v>428</v>
      </c>
      <c r="Z124" s="4">
        <v>26</v>
      </c>
      <c r="AA124" s="4">
        <f>=ROUNDDOWN(26,0)</f>
      </c>
      <c r="AB124" s="5">
        <v>1</v>
      </c>
      <c r="AC124" s="2" t="s">
        <v>123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2</v>
      </c>
      <c r="BK124" s="8">
        <v>575.22</v>
      </c>
      <c r="BL124" s="2" t="s">
        <v>386</v>
      </c>
      <c r="BM124" s="7"/>
      <c r="BN124" s="7"/>
      <c r="BO124" s="4"/>
      <c r="BP124" s="8"/>
      <c r="BQ124" s="4"/>
      <c r="BR124" s="8"/>
      <c r="BS124" s="7"/>
      <c r="BT124" s="7"/>
      <c r="BU124" s="2" t="s">
        <v>288</v>
      </c>
      <c r="BV124" s="2" t="s">
        <v>97</v>
      </c>
      <c r="BW124" s="2" t="s">
        <v>100</v>
      </c>
      <c r="BX124" s="2" t="s">
        <v>100</v>
      </c>
      <c r="BY124" s="2" t="s">
        <v>112</v>
      </c>
      <c r="BZ124" s="2" t="s">
        <v>100</v>
      </c>
    </row>
    <row r="125">
      <c r="A125" s="2" t="s">
        <v>798</v>
      </c>
      <c r="B125" s="2" t="s">
        <v>87</v>
      </c>
      <c r="C125" s="2" t="s">
        <v>638</v>
      </c>
      <c r="D125" s="2" t="s">
        <v>89</v>
      </c>
      <c r="E125" s="2" t="s">
        <v>592</v>
      </c>
      <c r="F125" s="2" t="s">
        <v>799</v>
      </c>
      <c r="G125" s="2" t="s">
        <v>799</v>
      </c>
      <c r="H125" s="2" t="s">
        <v>799</v>
      </c>
      <c r="I125" s="2" t="s">
        <v>800</v>
      </c>
      <c r="J125" s="2" t="s">
        <v>95</v>
      </c>
      <c r="K125" s="2" t="s">
        <v>125</v>
      </c>
      <c r="L125" s="3">
        <v>140.25</v>
      </c>
      <c r="M125" s="3">
        <v>147.26</v>
      </c>
      <c r="N125" s="3">
        <v>299</v>
      </c>
      <c r="O125" s="2" t="s">
        <v>444</v>
      </c>
      <c r="P125" s="2" t="s">
        <v>193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102</v>
      </c>
      <c r="V125" s="2" t="s">
        <v>173</v>
      </c>
      <c r="W125" s="2" t="s">
        <v>376</v>
      </c>
      <c r="X125" s="2" t="s">
        <v>100</v>
      </c>
      <c r="Y125" s="2" t="s">
        <v>611</v>
      </c>
      <c r="Z125" s="4">
        <v>14</v>
      </c>
      <c r="AA125" s="4">
        <f>=ROUNDDOWN(70,0)</f>
      </c>
      <c r="AB125" s="5">
        <v>0.2</v>
      </c>
      <c r="AC125" s="2" t="s">
        <v>100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100</v>
      </c>
      <c r="BM125" s="7"/>
      <c r="BN125" s="7"/>
      <c r="BO125" s="4"/>
      <c r="BP125" s="8"/>
      <c r="BQ125" s="4"/>
      <c r="BR125" s="8"/>
      <c r="BS125" s="7"/>
      <c r="BT125" s="7"/>
      <c r="BU125" s="2" t="s">
        <v>288</v>
      </c>
      <c r="BV125" s="2" t="s">
        <v>97</v>
      </c>
      <c r="BW125" s="2" t="s">
        <v>100</v>
      </c>
      <c r="BX125" s="2" t="s">
        <v>100</v>
      </c>
      <c r="BY125" s="2" t="s">
        <v>112</v>
      </c>
      <c r="BZ125" s="2" t="s">
        <v>100</v>
      </c>
    </row>
    <row r="126">
      <c r="A126" s="2" t="s">
        <v>801</v>
      </c>
      <c r="B126" s="2" t="s">
        <v>87</v>
      </c>
      <c r="C126" s="2" t="s">
        <v>638</v>
      </c>
      <c r="D126" s="2" t="s">
        <v>89</v>
      </c>
      <c r="E126" s="2" t="s">
        <v>592</v>
      </c>
      <c r="F126" s="2" t="s">
        <v>802</v>
      </c>
      <c r="G126" s="2" t="s">
        <v>802</v>
      </c>
      <c r="H126" s="2" t="s">
        <v>802</v>
      </c>
      <c r="I126" s="2" t="s">
        <v>201</v>
      </c>
      <c r="J126" s="2" t="s">
        <v>95</v>
      </c>
      <c r="K126" s="2" t="s">
        <v>132</v>
      </c>
      <c r="L126" s="3">
        <v>120</v>
      </c>
      <c r="M126" s="3">
        <v>126</v>
      </c>
      <c r="N126" s="3">
        <v>249</v>
      </c>
      <c r="O126" s="2" t="s">
        <v>249</v>
      </c>
      <c r="P126" s="2" t="s">
        <v>193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102</v>
      </c>
      <c r="V126" s="2" t="s">
        <v>173</v>
      </c>
      <c r="W126" s="2" t="s">
        <v>155</v>
      </c>
      <c r="X126" s="2" t="s">
        <v>100</v>
      </c>
      <c r="Y126" s="2" t="s">
        <v>803</v>
      </c>
      <c r="Z126" s="4">
        <v>133</v>
      </c>
      <c r="AA126" s="4">
        <f>=ROUNDDOWN(665,0)</f>
      </c>
      <c r="AB126" s="5">
        <v>0.2</v>
      </c>
      <c r="AC126" s="2" t="s">
        <v>100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100</v>
      </c>
      <c r="BM126" s="7"/>
      <c r="BN126" s="7"/>
      <c r="BO126" s="4"/>
      <c r="BP126" s="8"/>
      <c r="BQ126" s="4"/>
      <c r="BR126" s="8"/>
      <c r="BS126" s="7"/>
      <c r="BT126" s="7"/>
      <c r="BU126" s="2" t="s">
        <v>109</v>
      </c>
      <c r="BV126" s="2" t="s">
        <v>97</v>
      </c>
      <c r="BW126" s="2" t="s">
        <v>251</v>
      </c>
      <c r="BX126" s="2" t="s">
        <v>100</v>
      </c>
      <c r="BY126" s="2" t="s">
        <v>112</v>
      </c>
      <c r="BZ126" s="2" t="s">
        <v>100</v>
      </c>
    </row>
    <row r="127">
      <c r="A127" s="2" t="s">
        <v>804</v>
      </c>
      <c r="B127" s="2" t="s">
        <v>87</v>
      </c>
      <c r="C127" s="2" t="s">
        <v>805</v>
      </c>
      <c r="D127" s="2" t="s">
        <v>89</v>
      </c>
      <c r="E127" s="2" t="s">
        <v>592</v>
      </c>
      <c r="F127" s="2" t="s">
        <v>806</v>
      </c>
      <c r="G127" s="2" t="s">
        <v>806</v>
      </c>
      <c r="H127" s="2" t="s">
        <v>806</v>
      </c>
      <c r="I127" s="2" t="s">
        <v>807</v>
      </c>
      <c r="J127" s="2" t="s">
        <v>95</v>
      </c>
      <c r="K127" s="2" t="s">
        <v>125</v>
      </c>
      <c r="L127" s="3">
        <v>112.1</v>
      </c>
      <c r="M127" s="3">
        <v>117.7</v>
      </c>
      <c r="N127" s="3">
        <v>239</v>
      </c>
      <c r="O127" s="2" t="s">
        <v>97</v>
      </c>
      <c r="P127" s="2" t="s">
        <v>193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102</v>
      </c>
      <c r="V127" s="2" t="s">
        <v>173</v>
      </c>
      <c r="W127" s="2" t="s">
        <v>104</v>
      </c>
      <c r="X127" s="2" t="s">
        <v>155</v>
      </c>
      <c r="Y127" s="2" t="s">
        <v>808</v>
      </c>
      <c r="Z127" s="4"/>
      <c r="AA127" s="4">
        <f>=ROUNDDOWN({0},0)</f>
      </c>
      <c r="AB127" s="5">
        <v>4</v>
      </c>
      <c r="AC127" s="2" t="s">
        <v>100</v>
      </c>
      <c r="AD127" s="4"/>
      <c r="AE127" s="4"/>
      <c r="AF127" s="6">
        <v>74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/>
      <c r="BK127" s="8"/>
      <c r="BL127" s="2" t="s">
        <v>100</v>
      </c>
      <c r="BM127" s="7"/>
      <c r="BN127" s="7"/>
      <c r="BO127" s="4"/>
      <c r="BP127" s="8"/>
      <c r="BQ127" s="4"/>
      <c r="BR127" s="8"/>
      <c r="BS127" s="7"/>
      <c r="BT127" s="7"/>
      <c r="BU127" s="2" t="s">
        <v>288</v>
      </c>
      <c r="BV127" s="2" t="s">
        <v>97</v>
      </c>
      <c r="BW127" s="2" t="s">
        <v>100</v>
      </c>
      <c r="BX127" s="2" t="s">
        <v>100</v>
      </c>
      <c r="BY127" s="2" t="s">
        <v>112</v>
      </c>
      <c r="BZ127" s="2" t="s">
        <v>100</v>
      </c>
    </row>
    <row r="128">
      <c r="A128" s="2" t="s">
        <v>809</v>
      </c>
      <c r="B128" s="2" t="s">
        <v>87</v>
      </c>
      <c r="C128" s="2" t="s">
        <v>805</v>
      </c>
      <c r="D128" s="2" t="s">
        <v>89</v>
      </c>
      <c r="E128" s="2" t="s">
        <v>592</v>
      </c>
      <c r="F128" s="2" t="s">
        <v>806</v>
      </c>
      <c r="G128" s="2" t="s">
        <v>806</v>
      </c>
      <c r="H128" s="2" t="s">
        <v>806</v>
      </c>
      <c r="I128" s="2" t="s">
        <v>807</v>
      </c>
      <c r="J128" s="2" t="s">
        <v>95</v>
      </c>
      <c r="K128" s="2" t="s">
        <v>243</v>
      </c>
      <c r="L128" s="3">
        <v>112.1</v>
      </c>
      <c r="M128" s="3">
        <v>117.7</v>
      </c>
      <c r="N128" s="3">
        <v>239</v>
      </c>
      <c r="O128" s="2" t="s">
        <v>97</v>
      </c>
      <c r="P128" s="2" t="s">
        <v>408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102</v>
      </c>
      <c r="V128" s="2" t="s">
        <v>173</v>
      </c>
      <c r="W128" s="2" t="s">
        <v>104</v>
      </c>
      <c r="X128" s="2" t="s">
        <v>155</v>
      </c>
      <c r="Y128" s="2" t="s">
        <v>810</v>
      </c>
      <c r="Z128" s="4">
        <v>100</v>
      </c>
      <c r="AA128" s="4">
        <f>=ROUNDDOWN(25,0)</f>
      </c>
      <c r="AB128" s="5">
        <v>4</v>
      </c>
      <c r="AC128" s="2" t="s">
        <v>100</v>
      </c>
      <c r="AD128" s="4"/>
      <c r="AE128" s="4"/>
      <c r="AF128" s="6">
        <v>74</v>
      </c>
      <c r="AG128" s="6"/>
      <c r="AH128" s="7">
        <v>0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/>
      <c r="BK128" s="8"/>
      <c r="BL128" s="2" t="s">
        <v>100</v>
      </c>
      <c r="BM128" s="7"/>
      <c r="BN128" s="7"/>
      <c r="BO128" s="4"/>
      <c r="BP128" s="8"/>
      <c r="BQ128" s="4"/>
      <c r="BR128" s="8"/>
      <c r="BS128" s="7"/>
      <c r="BT128" s="7"/>
      <c r="BU128" s="2" t="s">
        <v>288</v>
      </c>
      <c r="BV128" s="2" t="s">
        <v>97</v>
      </c>
      <c r="BW128" s="2" t="s">
        <v>100</v>
      </c>
      <c r="BX128" s="2" t="s">
        <v>100</v>
      </c>
      <c r="BY128" s="2" t="s">
        <v>112</v>
      </c>
      <c r="BZ128" s="2" t="s">
        <v>100</v>
      </c>
    </row>
    <row r="129">
      <c r="A129" s="2" t="s">
        <v>811</v>
      </c>
      <c r="B129" s="2" t="s">
        <v>87</v>
      </c>
      <c r="C129" s="2" t="s">
        <v>805</v>
      </c>
      <c r="D129" s="2" t="s">
        <v>89</v>
      </c>
      <c r="E129" s="2" t="s">
        <v>592</v>
      </c>
      <c r="F129" s="2" t="s">
        <v>806</v>
      </c>
      <c r="G129" s="2" t="s">
        <v>806</v>
      </c>
      <c r="H129" s="2" t="s">
        <v>806</v>
      </c>
      <c r="I129" s="2" t="s">
        <v>807</v>
      </c>
      <c r="J129" s="2" t="s">
        <v>95</v>
      </c>
      <c r="K129" s="2" t="s">
        <v>812</v>
      </c>
      <c r="L129" s="3">
        <v>112.1</v>
      </c>
      <c r="M129" s="3">
        <v>117.7</v>
      </c>
      <c r="N129" s="3">
        <v>239</v>
      </c>
      <c r="O129" s="2" t="s">
        <v>97</v>
      </c>
      <c r="P129" s="2" t="s">
        <v>408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102</v>
      </c>
      <c r="V129" s="2" t="s">
        <v>173</v>
      </c>
      <c r="W129" s="2" t="s">
        <v>104</v>
      </c>
      <c r="X129" s="2" t="s">
        <v>155</v>
      </c>
      <c r="Y129" s="2" t="s">
        <v>813</v>
      </c>
      <c r="Z129" s="4">
        <v>100</v>
      </c>
      <c r="AA129" s="4">
        <f>=ROUNDDOWN(16.6666666666667,0)</f>
      </c>
      <c r="AB129" s="5">
        <v>6</v>
      </c>
      <c r="AC129" s="2" t="s">
        <v>128</v>
      </c>
      <c r="AD129" s="4">
        <v>100</v>
      </c>
      <c r="AE129" s="4">
        <v>100</v>
      </c>
      <c r="AF129" s="6">
        <v>74</v>
      </c>
      <c r="AG129" s="6"/>
      <c r="AH129" s="7">
        <v>0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/>
      <c r="BK129" s="8"/>
      <c r="BL129" s="2" t="s">
        <v>100</v>
      </c>
      <c r="BM129" s="7"/>
      <c r="BN129" s="7"/>
      <c r="BO129" s="4"/>
      <c r="BP129" s="8"/>
      <c r="BQ129" s="4"/>
      <c r="BR129" s="8"/>
      <c r="BS129" s="7"/>
      <c r="BT129" s="7"/>
      <c r="BU129" s="2" t="s">
        <v>288</v>
      </c>
      <c r="BV129" s="2" t="s">
        <v>97</v>
      </c>
      <c r="BW129" s="2" t="s">
        <v>100</v>
      </c>
      <c r="BX129" s="2" t="s">
        <v>100</v>
      </c>
      <c r="BY129" s="2" t="s">
        <v>112</v>
      </c>
      <c r="BZ129" s="2" t="s">
        <v>100</v>
      </c>
    </row>
    <row r="130">
      <c r="A130" s="2" t="s">
        <v>814</v>
      </c>
      <c r="B130" s="2" t="s">
        <v>87</v>
      </c>
      <c r="C130" s="2" t="s">
        <v>805</v>
      </c>
      <c r="D130" s="2" t="s">
        <v>89</v>
      </c>
      <c r="E130" s="2" t="s">
        <v>592</v>
      </c>
      <c r="F130" s="2" t="s">
        <v>806</v>
      </c>
      <c r="G130" s="2" t="s">
        <v>806</v>
      </c>
      <c r="H130" s="2" t="s">
        <v>806</v>
      </c>
      <c r="I130" s="2" t="s">
        <v>807</v>
      </c>
      <c r="J130" s="2" t="s">
        <v>95</v>
      </c>
      <c r="K130" s="2" t="s">
        <v>132</v>
      </c>
      <c r="L130" s="3">
        <v>112.1</v>
      </c>
      <c r="M130" s="3">
        <v>117.7</v>
      </c>
      <c r="N130" s="3">
        <v>239</v>
      </c>
      <c r="O130" s="2" t="s">
        <v>97</v>
      </c>
      <c r="P130" s="2" t="s">
        <v>193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102</v>
      </c>
      <c r="V130" s="2" t="s">
        <v>173</v>
      </c>
      <c r="W130" s="2" t="s">
        <v>104</v>
      </c>
      <c r="X130" s="2" t="s">
        <v>155</v>
      </c>
      <c r="Y130" s="2" t="s">
        <v>808</v>
      </c>
      <c r="Z130" s="4">
        <v>41</v>
      </c>
      <c r="AA130" s="4">
        <f>=ROUNDDOWN(20.5,0)</f>
      </c>
      <c r="AB130" s="5">
        <v>2</v>
      </c>
      <c r="AC130" s="2" t="s">
        <v>100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/>
      <c r="BJ130" s="4"/>
      <c r="BK130" s="8"/>
      <c r="BL130" s="2" t="s">
        <v>100</v>
      </c>
      <c r="BM130" s="7"/>
      <c r="BN130" s="7"/>
      <c r="BO130" s="4"/>
      <c r="BP130" s="8"/>
      <c r="BQ130" s="4"/>
      <c r="BR130" s="8"/>
      <c r="BS130" s="7"/>
      <c r="BT130" s="7"/>
      <c r="BU130" s="2" t="s">
        <v>288</v>
      </c>
      <c r="BV130" s="2" t="s">
        <v>97</v>
      </c>
      <c r="BW130" s="2" t="s">
        <v>100</v>
      </c>
      <c r="BX130" s="2" t="s">
        <v>100</v>
      </c>
      <c r="BY130" s="2" t="s">
        <v>112</v>
      </c>
      <c r="BZ130" s="2" t="s">
        <v>100</v>
      </c>
    </row>
    <row r="131">
      <c r="A131" s="2" t="s">
        <v>815</v>
      </c>
      <c r="B131" s="2" t="s">
        <v>87</v>
      </c>
      <c r="C131" s="2" t="s">
        <v>805</v>
      </c>
      <c r="D131" s="2" t="s">
        <v>89</v>
      </c>
      <c r="E131" s="2" t="s">
        <v>592</v>
      </c>
      <c r="F131" s="2" t="s">
        <v>806</v>
      </c>
      <c r="G131" s="2" t="s">
        <v>806</v>
      </c>
      <c r="H131" s="2" t="s">
        <v>806</v>
      </c>
      <c r="I131" s="2" t="s">
        <v>807</v>
      </c>
      <c r="J131" s="2" t="s">
        <v>95</v>
      </c>
      <c r="K131" s="2" t="s">
        <v>816</v>
      </c>
      <c r="L131" s="3">
        <v>112.1</v>
      </c>
      <c r="M131" s="3">
        <v>117.7</v>
      </c>
      <c r="N131" s="3">
        <v>239</v>
      </c>
      <c r="O131" s="2" t="s">
        <v>97</v>
      </c>
      <c r="P131" s="2" t="s">
        <v>408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102</v>
      </c>
      <c r="V131" s="2" t="s">
        <v>173</v>
      </c>
      <c r="W131" s="2" t="s">
        <v>104</v>
      </c>
      <c r="X131" s="2" t="s">
        <v>155</v>
      </c>
      <c r="Y131" s="2" t="s">
        <v>817</v>
      </c>
      <c r="Z131" s="4">
        <v>80</v>
      </c>
      <c r="AA131" s="4">
        <f>=ROUNDDOWN(40,0)</f>
      </c>
      <c r="AB131" s="5">
        <v>2</v>
      </c>
      <c r="AC131" s="2" t="s">
        <v>100</v>
      </c>
      <c r="AD131" s="4"/>
      <c r="AE131" s="4"/>
      <c r="AF131" s="6">
        <v>74</v>
      </c>
      <c r="AG131" s="6"/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/>
      <c r="BJ131" s="4"/>
      <c r="BK131" s="8"/>
      <c r="BL131" s="2" t="s">
        <v>100</v>
      </c>
      <c r="BM131" s="7"/>
      <c r="BN131" s="7"/>
      <c r="BO131" s="4"/>
      <c r="BP131" s="8"/>
      <c r="BQ131" s="4"/>
      <c r="BR131" s="8"/>
      <c r="BS131" s="7"/>
      <c r="BT131" s="7"/>
      <c r="BU131" s="2" t="s">
        <v>288</v>
      </c>
      <c r="BV131" s="2" t="s">
        <v>97</v>
      </c>
      <c r="BW131" s="2" t="s">
        <v>100</v>
      </c>
      <c r="BX131" s="2" t="s">
        <v>100</v>
      </c>
      <c r="BY131" s="2" t="s">
        <v>112</v>
      </c>
      <c r="BZ131" s="2" t="s">
        <v>100</v>
      </c>
    </row>
    <row r="132">
      <c r="A132" s="2" t="s">
        <v>818</v>
      </c>
      <c r="B132" s="2" t="s">
        <v>87</v>
      </c>
      <c r="C132" s="2" t="s">
        <v>805</v>
      </c>
      <c r="D132" s="2" t="s">
        <v>89</v>
      </c>
      <c r="E132" s="2" t="s">
        <v>592</v>
      </c>
      <c r="F132" s="2" t="s">
        <v>806</v>
      </c>
      <c r="G132" s="2" t="s">
        <v>806</v>
      </c>
      <c r="H132" s="2" t="s">
        <v>806</v>
      </c>
      <c r="I132" s="2" t="s">
        <v>807</v>
      </c>
      <c r="J132" s="2" t="s">
        <v>95</v>
      </c>
      <c r="K132" s="2" t="s">
        <v>819</v>
      </c>
      <c r="L132" s="3">
        <v>112.1</v>
      </c>
      <c r="M132" s="3">
        <v>117.7</v>
      </c>
      <c r="N132" s="3">
        <v>239</v>
      </c>
      <c r="O132" s="2" t="s">
        <v>97</v>
      </c>
      <c r="P132" s="2" t="s">
        <v>193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102</v>
      </c>
      <c r="V132" s="2" t="s">
        <v>173</v>
      </c>
      <c r="W132" s="2" t="s">
        <v>104</v>
      </c>
      <c r="X132" s="2" t="s">
        <v>155</v>
      </c>
      <c r="Y132" s="2" t="s">
        <v>808</v>
      </c>
      <c r="Z132" s="4"/>
      <c r="AA132" s="4">
        <f>=ROUNDDOWN({0},0)</f>
      </c>
      <c r="AB132" s="5">
        <v>6</v>
      </c>
      <c r="AC132" s="2" t="s">
        <v>100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/>
      <c r="BK132" s="8"/>
      <c r="BL132" s="2" t="s">
        <v>100</v>
      </c>
      <c r="BM132" s="7"/>
      <c r="BN132" s="7"/>
      <c r="BO132" s="4"/>
      <c r="BP132" s="8"/>
      <c r="BQ132" s="4"/>
      <c r="BR132" s="8"/>
      <c r="BS132" s="7"/>
      <c r="BT132" s="7"/>
      <c r="BU132" s="2" t="s">
        <v>288</v>
      </c>
      <c r="BV132" s="2" t="s">
        <v>97</v>
      </c>
      <c r="BW132" s="2" t="s">
        <v>100</v>
      </c>
      <c r="BX132" s="2" t="s">
        <v>100</v>
      </c>
      <c r="BY132" s="2" t="s">
        <v>112</v>
      </c>
      <c r="BZ132" s="2" t="s">
        <v>100</v>
      </c>
    </row>
    <row r="133">
      <c r="A133" s="2" t="s">
        <v>820</v>
      </c>
      <c r="B133" s="2" t="s">
        <v>87</v>
      </c>
      <c r="C133" s="2" t="s">
        <v>805</v>
      </c>
      <c r="D133" s="2" t="s">
        <v>89</v>
      </c>
      <c r="E133" s="2" t="s">
        <v>592</v>
      </c>
      <c r="F133" s="2" t="s">
        <v>821</v>
      </c>
      <c r="G133" s="2" t="s">
        <v>821</v>
      </c>
      <c r="H133" s="2" t="s">
        <v>821</v>
      </c>
      <c r="I133" s="2" t="s">
        <v>822</v>
      </c>
      <c r="J133" s="2" t="s">
        <v>95</v>
      </c>
      <c r="K133" s="2" t="s">
        <v>132</v>
      </c>
      <c r="L133" s="3">
        <v>115.9</v>
      </c>
      <c r="M133" s="3">
        <v>121.7</v>
      </c>
      <c r="N133" s="3">
        <v>239</v>
      </c>
      <c r="O133" s="2" t="s">
        <v>97</v>
      </c>
      <c r="P133" s="2" t="s">
        <v>193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102</v>
      </c>
      <c r="V133" s="2" t="s">
        <v>173</v>
      </c>
      <c r="W133" s="2" t="s">
        <v>104</v>
      </c>
      <c r="X133" s="2" t="s">
        <v>174</v>
      </c>
      <c r="Y133" s="2" t="s">
        <v>823</v>
      </c>
      <c r="Z133" s="4">
        <v>87</v>
      </c>
      <c r="AA133" s="4">
        <f>=ROUNDDOWN(87,0)</f>
      </c>
      <c r="AB133" s="5">
        <v>1</v>
      </c>
      <c r="AC133" s="2" t="s">
        <v>100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/>
      <c r="BK133" s="8"/>
      <c r="BL133" s="2" t="s">
        <v>100</v>
      </c>
      <c r="BM133" s="7"/>
      <c r="BN133" s="7"/>
      <c r="BO133" s="4"/>
      <c r="BP133" s="8"/>
      <c r="BQ133" s="4"/>
      <c r="BR133" s="8"/>
      <c r="BS133" s="7"/>
      <c r="BT133" s="7"/>
      <c r="BU133" s="2" t="s">
        <v>288</v>
      </c>
      <c r="BV133" s="2" t="s">
        <v>97</v>
      </c>
      <c r="BW133" s="2" t="s">
        <v>100</v>
      </c>
      <c r="BX133" s="2" t="s">
        <v>100</v>
      </c>
      <c r="BY133" s="2" t="s">
        <v>112</v>
      </c>
      <c r="BZ133" s="2" t="s">
        <v>100</v>
      </c>
    </row>
    <row r="134">
      <c r="A134" s="2" t="s">
        <v>824</v>
      </c>
      <c r="B134" s="2" t="s">
        <v>87</v>
      </c>
      <c r="C134" s="2" t="s">
        <v>805</v>
      </c>
      <c r="D134" s="2" t="s">
        <v>89</v>
      </c>
      <c r="E134" s="2" t="s">
        <v>592</v>
      </c>
      <c r="F134" s="2" t="s">
        <v>821</v>
      </c>
      <c r="G134" s="2" t="s">
        <v>821</v>
      </c>
      <c r="H134" s="2" t="s">
        <v>821</v>
      </c>
      <c r="I134" s="2" t="s">
        <v>822</v>
      </c>
      <c r="J134" s="2" t="s">
        <v>95</v>
      </c>
      <c r="K134" s="2" t="s">
        <v>475</v>
      </c>
      <c r="L134" s="3">
        <v>115.9</v>
      </c>
      <c r="M134" s="3">
        <v>121.7</v>
      </c>
      <c r="N134" s="3">
        <v>239</v>
      </c>
      <c r="O134" s="2" t="s">
        <v>97</v>
      </c>
      <c r="P134" s="2" t="s">
        <v>193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102</v>
      </c>
      <c r="V134" s="2" t="s">
        <v>173</v>
      </c>
      <c r="W134" s="2" t="s">
        <v>104</v>
      </c>
      <c r="X134" s="2" t="s">
        <v>174</v>
      </c>
      <c r="Y134" s="2" t="s">
        <v>823</v>
      </c>
      <c r="Z134" s="4">
        <v>45</v>
      </c>
      <c r="AA134" s="4">
        <f>=ROUNDDOWN(90,0)</f>
      </c>
      <c r="AB134" s="5">
        <v>0.5</v>
      </c>
      <c r="AC134" s="2" t="s">
        <v>100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/>
      <c r="BK134" s="8"/>
      <c r="BL134" s="2" t="s">
        <v>100</v>
      </c>
      <c r="BM134" s="7"/>
      <c r="BN134" s="7"/>
      <c r="BO134" s="4"/>
      <c r="BP134" s="8"/>
      <c r="BQ134" s="4"/>
      <c r="BR134" s="8"/>
      <c r="BS134" s="7"/>
      <c r="BT134" s="7"/>
      <c r="BU134" s="2" t="s">
        <v>288</v>
      </c>
      <c r="BV134" s="2" t="s">
        <v>97</v>
      </c>
      <c r="BW134" s="2" t="s">
        <v>100</v>
      </c>
      <c r="BX134" s="2" t="s">
        <v>100</v>
      </c>
      <c r="BY134" s="2" t="s">
        <v>112</v>
      </c>
      <c r="BZ134" s="2" t="s">
        <v>100</v>
      </c>
    </row>
    <row r="135">
      <c r="A135" s="2" t="s">
        <v>825</v>
      </c>
      <c r="B135" s="2" t="s">
        <v>87</v>
      </c>
      <c r="C135" s="2" t="s">
        <v>805</v>
      </c>
      <c r="D135" s="2" t="s">
        <v>89</v>
      </c>
      <c r="E135" s="2" t="s">
        <v>592</v>
      </c>
      <c r="F135" s="2" t="s">
        <v>826</v>
      </c>
      <c r="G135" s="2" t="s">
        <v>826</v>
      </c>
      <c r="H135" s="2" t="s">
        <v>826</v>
      </c>
      <c r="I135" s="2" t="s">
        <v>584</v>
      </c>
      <c r="J135" s="2" t="s">
        <v>95</v>
      </c>
      <c r="K135" s="2" t="s">
        <v>812</v>
      </c>
      <c r="L135" s="3">
        <v>112.1</v>
      </c>
      <c r="M135" s="3">
        <v>117.7</v>
      </c>
      <c r="N135" s="3">
        <v>239</v>
      </c>
      <c r="O135" s="2" t="s">
        <v>97</v>
      </c>
      <c r="P135" s="2" t="s">
        <v>408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102</v>
      </c>
      <c r="V135" s="2" t="s">
        <v>173</v>
      </c>
      <c r="W135" s="2" t="s">
        <v>104</v>
      </c>
      <c r="X135" s="2" t="s">
        <v>155</v>
      </c>
      <c r="Y135" s="2" t="s">
        <v>817</v>
      </c>
      <c r="Z135" s="4">
        <v>180</v>
      </c>
      <c r="AA135" s="4">
        <f>=ROUNDDOWN(22.5,0)</f>
      </c>
      <c r="AB135" s="5">
        <v>8</v>
      </c>
      <c r="AC135" s="2" t="s">
        <v>128</v>
      </c>
      <c r="AD135" s="4">
        <v>100</v>
      </c>
      <c r="AE135" s="4">
        <v>100</v>
      </c>
      <c r="AF135" s="6">
        <v>74</v>
      </c>
      <c r="AG135" s="6"/>
      <c r="AH135" s="7">
        <v>0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/>
      <c r="BK135" s="8"/>
      <c r="BL135" s="2" t="s">
        <v>100</v>
      </c>
      <c r="BM135" s="7"/>
      <c r="BN135" s="7"/>
      <c r="BO135" s="4"/>
      <c r="BP135" s="8"/>
      <c r="BQ135" s="4"/>
      <c r="BR135" s="8"/>
      <c r="BS135" s="7"/>
      <c r="BT135" s="7"/>
      <c r="BU135" s="2" t="s">
        <v>288</v>
      </c>
      <c r="BV135" s="2" t="s">
        <v>97</v>
      </c>
      <c r="BW135" s="2" t="s">
        <v>100</v>
      </c>
      <c r="BX135" s="2" t="s">
        <v>100</v>
      </c>
      <c r="BY135" s="2" t="s">
        <v>112</v>
      </c>
      <c r="BZ135" s="2" t="s">
        <v>100</v>
      </c>
    </row>
    <row r="136">
      <c r="A136" s="2" t="s">
        <v>827</v>
      </c>
      <c r="B136" s="2" t="s">
        <v>87</v>
      </c>
      <c r="C136" s="2" t="s">
        <v>805</v>
      </c>
      <c r="D136" s="2" t="s">
        <v>89</v>
      </c>
      <c r="E136" s="2" t="s">
        <v>592</v>
      </c>
      <c r="F136" s="2" t="s">
        <v>826</v>
      </c>
      <c r="G136" s="2" t="s">
        <v>826</v>
      </c>
      <c r="H136" s="2" t="s">
        <v>826</v>
      </c>
      <c r="I136" s="2" t="s">
        <v>584</v>
      </c>
      <c r="J136" s="2" t="s">
        <v>95</v>
      </c>
      <c r="K136" s="2" t="s">
        <v>132</v>
      </c>
      <c r="L136" s="3">
        <v>112.1</v>
      </c>
      <c r="M136" s="3">
        <v>117.7</v>
      </c>
      <c r="N136" s="3">
        <v>239</v>
      </c>
      <c r="O136" s="2" t="s">
        <v>97</v>
      </c>
      <c r="P136" s="2" t="s">
        <v>193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102</v>
      </c>
      <c r="V136" s="2" t="s">
        <v>173</v>
      </c>
      <c r="W136" s="2" t="s">
        <v>104</v>
      </c>
      <c r="X136" s="2" t="s">
        <v>155</v>
      </c>
      <c r="Y136" s="2" t="s">
        <v>808</v>
      </c>
      <c r="Z136" s="4">
        <v>18</v>
      </c>
      <c r="AA136" s="4">
        <f>=ROUNDDOWN(6,0)</f>
      </c>
      <c r="AB136" s="5">
        <v>3</v>
      </c>
      <c r="AC136" s="2" t="s">
        <v>100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1</v>
      </c>
      <c r="BK136" s="8">
        <v>121.24</v>
      </c>
      <c r="BL136" s="2" t="s">
        <v>182</v>
      </c>
      <c r="BM136" s="7"/>
      <c r="BN136" s="7"/>
      <c r="BO136" s="4"/>
      <c r="BP136" s="8"/>
      <c r="BQ136" s="4"/>
      <c r="BR136" s="8"/>
      <c r="BS136" s="7"/>
      <c r="BT136" s="7"/>
      <c r="BU136" s="2" t="s">
        <v>288</v>
      </c>
      <c r="BV136" s="2" t="s">
        <v>97</v>
      </c>
      <c r="BW136" s="2" t="s">
        <v>100</v>
      </c>
      <c r="BX136" s="2" t="s">
        <v>100</v>
      </c>
      <c r="BY136" s="2" t="s">
        <v>112</v>
      </c>
      <c r="BZ136" s="2" t="s">
        <v>100</v>
      </c>
    </row>
    <row r="137">
      <c r="A137" s="2" t="s">
        <v>828</v>
      </c>
      <c r="B137" s="2" t="s">
        <v>87</v>
      </c>
      <c r="C137" s="2" t="s">
        <v>805</v>
      </c>
      <c r="D137" s="2" t="s">
        <v>89</v>
      </c>
      <c r="E137" s="2" t="s">
        <v>592</v>
      </c>
      <c r="F137" s="2" t="s">
        <v>826</v>
      </c>
      <c r="G137" s="2" t="s">
        <v>826</v>
      </c>
      <c r="H137" s="2" t="s">
        <v>826</v>
      </c>
      <c r="I137" s="2" t="s">
        <v>584</v>
      </c>
      <c r="J137" s="2" t="s">
        <v>95</v>
      </c>
      <c r="K137" s="2" t="s">
        <v>493</v>
      </c>
      <c r="L137" s="3">
        <v>112.1</v>
      </c>
      <c r="M137" s="3">
        <v>117.7</v>
      </c>
      <c r="N137" s="3">
        <v>239</v>
      </c>
      <c r="O137" s="2" t="s">
        <v>97</v>
      </c>
      <c r="P137" s="2" t="s">
        <v>408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102</v>
      </c>
      <c r="V137" s="2" t="s">
        <v>173</v>
      </c>
      <c r="W137" s="2" t="s">
        <v>104</v>
      </c>
      <c r="X137" s="2" t="s">
        <v>155</v>
      </c>
      <c r="Y137" s="2" t="s">
        <v>100</v>
      </c>
      <c r="Z137" s="4"/>
      <c r="AA137" s="4">
        <f>=ROUNDDOWN({0},0)</f>
      </c>
      <c r="AB137" s="5">
        <v>3</v>
      </c>
      <c r="AC137" s="2" t="s">
        <v>128</v>
      </c>
      <c r="AD137" s="4">
        <v>100</v>
      </c>
      <c r="AE137" s="4">
        <v>100</v>
      </c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/>
      <c r="BK137" s="8"/>
      <c r="BL137" s="2" t="s">
        <v>100</v>
      </c>
      <c r="BM137" s="7"/>
      <c r="BN137" s="7"/>
      <c r="BO137" s="4"/>
      <c r="BP137" s="8"/>
      <c r="BQ137" s="4"/>
      <c r="BR137" s="8"/>
      <c r="BS137" s="7"/>
      <c r="BT137" s="7"/>
      <c r="BU137" s="2" t="s">
        <v>288</v>
      </c>
      <c r="BV137" s="2" t="s">
        <v>97</v>
      </c>
      <c r="BW137" s="2" t="s">
        <v>100</v>
      </c>
      <c r="BX137" s="2" t="s">
        <v>100</v>
      </c>
      <c r="BY137" s="2" t="s">
        <v>112</v>
      </c>
      <c r="BZ137" s="2" t="s">
        <v>100</v>
      </c>
    </row>
    <row r="138">
      <c r="A138" s="2" t="s">
        <v>829</v>
      </c>
      <c r="B138" s="2" t="s">
        <v>87</v>
      </c>
      <c r="C138" s="2" t="s">
        <v>805</v>
      </c>
      <c r="D138" s="2" t="s">
        <v>89</v>
      </c>
      <c r="E138" s="2" t="s">
        <v>592</v>
      </c>
      <c r="F138" s="2" t="s">
        <v>826</v>
      </c>
      <c r="G138" s="2" t="s">
        <v>826</v>
      </c>
      <c r="H138" s="2" t="s">
        <v>826</v>
      </c>
      <c r="I138" s="2" t="s">
        <v>584</v>
      </c>
      <c r="J138" s="2" t="s">
        <v>95</v>
      </c>
      <c r="K138" s="2" t="s">
        <v>315</v>
      </c>
      <c r="L138" s="3">
        <v>112.1</v>
      </c>
      <c r="M138" s="3">
        <v>117.7</v>
      </c>
      <c r="N138" s="3">
        <v>239</v>
      </c>
      <c r="O138" s="2" t="s">
        <v>97</v>
      </c>
      <c r="P138" s="2" t="s">
        <v>193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102</v>
      </c>
      <c r="V138" s="2" t="s">
        <v>173</v>
      </c>
      <c r="W138" s="2" t="s">
        <v>104</v>
      </c>
      <c r="X138" s="2" t="s">
        <v>155</v>
      </c>
      <c r="Y138" s="2" t="s">
        <v>808</v>
      </c>
      <c r="Z138" s="4">
        <v>55</v>
      </c>
      <c r="AA138" s="4">
        <f>=ROUNDDOWN(27.5,0)</f>
      </c>
      <c r="AB138" s="5">
        <v>2</v>
      </c>
      <c r="AC138" s="2" t="s">
        <v>100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/>
      <c r="BK138" s="8"/>
      <c r="BL138" s="2" t="s">
        <v>100</v>
      </c>
      <c r="BM138" s="7"/>
      <c r="BN138" s="7"/>
      <c r="BO138" s="4"/>
      <c r="BP138" s="8"/>
      <c r="BQ138" s="4"/>
      <c r="BR138" s="8"/>
      <c r="BS138" s="7"/>
      <c r="BT138" s="7"/>
      <c r="BU138" s="2" t="s">
        <v>288</v>
      </c>
      <c r="BV138" s="2" t="s">
        <v>97</v>
      </c>
      <c r="BW138" s="2" t="s">
        <v>100</v>
      </c>
      <c r="BX138" s="2" t="s">
        <v>100</v>
      </c>
      <c r="BY138" s="2" t="s">
        <v>112</v>
      </c>
      <c r="BZ138" s="2" t="s">
        <v>100</v>
      </c>
    </row>
    <row r="139">
      <c r="A139" s="2" t="s">
        <v>830</v>
      </c>
      <c r="B139" s="2" t="s">
        <v>87</v>
      </c>
      <c r="C139" s="2" t="s">
        <v>805</v>
      </c>
      <c r="D139" s="2" t="s">
        <v>89</v>
      </c>
      <c r="E139" s="2" t="s">
        <v>592</v>
      </c>
      <c r="F139" s="2" t="s">
        <v>831</v>
      </c>
      <c r="G139" s="2" t="s">
        <v>831</v>
      </c>
      <c r="H139" s="2" t="s">
        <v>831</v>
      </c>
      <c r="I139" s="2" t="s">
        <v>832</v>
      </c>
      <c r="J139" s="2" t="s">
        <v>95</v>
      </c>
      <c r="K139" s="2" t="s">
        <v>243</v>
      </c>
      <c r="L139" s="3">
        <v>118.75</v>
      </c>
      <c r="M139" s="3">
        <v>124.69</v>
      </c>
      <c r="N139" s="3">
        <v>249</v>
      </c>
      <c r="O139" s="2" t="s">
        <v>97</v>
      </c>
      <c r="P139" s="2" t="s">
        <v>408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102</v>
      </c>
      <c r="V139" s="2" t="s">
        <v>173</v>
      </c>
      <c r="W139" s="2" t="s">
        <v>104</v>
      </c>
      <c r="X139" s="2" t="s">
        <v>202</v>
      </c>
      <c r="Y139" s="2" t="s">
        <v>833</v>
      </c>
      <c r="Z139" s="4">
        <v>180</v>
      </c>
      <c r="AA139" s="4">
        <f>=ROUNDDOWN(8.57142857142857,0)</f>
      </c>
      <c r="AB139" s="5">
        <v>21</v>
      </c>
      <c r="AC139" s="2" t="s">
        <v>784</v>
      </c>
      <c r="AD139" s="4">
        <v>220</v>
      </c>
      <c r="AE139" s="4">
        <v>340</v>
      </c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/>
      <c r="BJ139" s="4"/>
      <c r="BK139" s="8"/>
      <c r="BL139" s="2" t="s">
        <v>100</v>
      </c>
      <c r="BM139" s="7"/>
      <c r="BN139" s="7"/>
      <c r="BO139" s="4"/>
      <c r="BP139" s="8"/>
      <c r="BQ139" s="4"/>
      <c r="BR139" s="8"/>
      <c r="BS139" s="7"/>
      <c r="BT139" s="7"/>
      <c r="BU139" s="2" t="s">
        <v>288</v>
      </c>
      <c r="BV139" s="2" t="s">
        <v>97</v>
      </c>
      <c r="BW139" s="2" t="s">
        <v>100</v>
      </c>
      <c r="BX139" s="2" t="s">
        <v>100</v>
      </c>
      <c r="BY139" s="2" t="s">
        <v>112</v>
      </c>
      <c r="BZ139" s="2" t="s">
        <v>100</v>
      </c>
    </row>
    <row r="140">
      <c r="A140" s="2" t="s">
        <v>834</v>
      </c>
      <c r="B140" s="2" t="s">
        <v>87</v>
      </c>
      <c r="C140" s="2" t="s">
        <v>805</v>
      </c>
      <c r="D140" s="2" t="s">
        <v>89</v>
      </c>
      <c r="E140" s="2" t="s">
        <v>592</v>
      </c>
      <c r="F140" s="2" t="s">
        <v>831</v>
      </c>
      <c r="G140" s="2" t="s">
        <v>831</v>
      </c>
      <c r="H140" s="2" t="s">
        <v>831</v>
      </c>
      <c r="I140" s="2" t="s">
        <v>832</v>
      </c>
      <c r="J140" s="2" t="s">
        <v>95</v>
      </c>
      <c r="K140" s="2" t="s">
        <v>651</v>
      </c>
      <c r="L140" s="3">
        <v>118.75</v>
      </c>
      <c r="M140" s="3">
        <v>124.69</v>
      </c>
      <c r="N140" s="3">
        <v>249</v>
      </c>
      <c r="O140" s="2" t="s">
        <v>97</v>
      </c>
      <c r="P140" s="2" t="s">
        <v>408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102</v>
      </c>
      <c r="V140" s="2" t="s">
        <v>173</v>
      </c>
      <c r="W140" s="2" t="s">
        <v>104</v>
      </c>
      <c r="X140" s="2" t="s">
        <v>202</v>
      </c>
      <c r="Y140" s="2" t="s">
        <v>835</v>
      </c>
      <c r="Z140" s="4">
        <v>148</v>
      </c>
      <c r="AA140" s="4">
        <f>=ROUNDDOWN(296,0)</f>
      </c>
      <c r="AB140" s="5">
        <v>0.5</v>
      </c>
      <c r="AC140" s="2" t="s">
        <v>100</v>
      </c>
      <c r="AD140" s="4"/>
      <c r="AE140" s="4"/>
      <c r="AF140" s="6">
        <v>74</v>
      </c>
      <c r="AG140" s="6"/>
      <c r="AH140" s="7">
        <v>0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/>
      <c r="BK140" s="8"/>
      <c r="BL140" s="2" t="s">
        <v>100</v>
      </c>
      <c r="BM140" s="7"/>
      <c r="BN140" s="7"/>
      <c r="BO140" s="4"/>
      <c r="BP140" s="8"/>
      <c r="BQ140" s="4"/>
      <c r="BR140" s="8"/>
      <c r="BS140" s="7"/>
      <c r="BT140" s="7"/>
      <c r="BU140" s="2" t="s">
        <v>288</v>
      </c>
      <c r="BV140" s="2" t="s">
        <v>97</v>
      </c>
      <c r="BW140" s="2" t="s">
        <v>100</v>
      </c>
      <c r="BX140" s="2" t="s">
        <v>100</v>
      </c>
      <c r="BY140" s="2" t="s">
        <v>112</v>
      </c>
      <c r="BZ140" s="2" t="s">
        <v>100</v>
      </c>
    </row>
    <row r="141">
      <c r="A141" s="2" t="s">
        <v>836</v>
      </c>
      <c r="B141" s="2" t="s">
        <v>87</v>
      </c>
      <c r="C141" s="2" t="s">
        <v>805</v>
      </c>
      <c r="D141" s="2" t="s">
        <v>89</v>
      </c>
      <c r="E141" s="2" t="s">
        <v>592</v>
      </c>
      <c r="F141" s="2" t="s">
        <v>831</v>
      </c>
      <c r="G141" s="2" t="s">
        <v>831</v>
      </c>
      <c r="H141" s="2" t="s">
        <v>831</v>
      </c>
      <c r="I141" s="2" t="s">
        <v>832</v>
      </c>
      <c r="J141" s="2" t="s">
        <v>95</v>
      </c>
      <c r="K141" s="2" t="s">
        <v>493</v>
      </c>
      <c r="L141" s="3">
        <v>118.75</v>
      </c>
      <c r="M141" s="3">
        <v>124.69</v>
      </c>
      <c r="N141" s="3">
        <v>249</v>
      </c>
      <c r="O141" s="2" t="s">
        <v>97</v>
      </c>
      <c r="P141" s="2" t="s">
        <v>193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102</v>
      </c>
      <c r="V141" s="2" t="s">
        <v>173</v>
      </c>
      <c r="W141" s="2" t="s">
        <v>104</v>
      </c>
      <c r="X141" s="2" t="s">
        <v>202</v>
      </c>
      <c r="Y141" s="2" t="s">
        <v>837</v>
      </c>
      <c r="Z141" s="4">
        <v>12</v>
      </c>
      <c r="AA141" s="4">
        <f>=ROUNDDOWN(6,0)</f>
      </c>
      <c r="AB141" s="5">
        <v>2</v>
      </c>
      <c r="AC141" s="2" t="s">
        <v>100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4</v>
      </c>
      <c r="BK141" s="8">
        <v>541.14</v>
      </c>
      <c r="BL141" s="2" t="s">
        <v>838</v>
      </c>
      <c r="BM141" s="7"/>
      <c r="BN141" s="7"/>
      <c r="BO141" s="4"/>
      <c r="BP141" s="8"/>
      <c r="BQ141" s="4"/>
      <c r="BR141" s="8"/>
      <c r="BS141" s="7"/>
      <c r="BT141" s="7"/>
      <c r="BU141" s="2" t="s">
        <v>288</v>
      </c>
      <c r="BV141" s="2" t="s">
        <v>97</v>
      </c>
      <c r="BW141" s="2" t="s">
        <v>100</v>
      </c>
      <c r="BX141" s="2" t="s">
        <v>100</v>
      </c>
      <c r="BY141" s="2" t="s">
        <v>112</v>
      </c>
      <c r="BZ141" s="2" t="s">
        <v>100</v>
      </c>
    </row>
    <row r="142">
      <c r="A142" s="2" t="s">
        <v>839</v>
      </c>
      <c r="B142" s="2" t="s">
        <v>87</v>
      </c>
      <c r="C142" s="2" t="s">
        <v>805</v>
      </c>
      <c r="D142" s="2" t="s">
        <v>89</v>
      </c>
      <c r="E142" s="2" t="s">
        <v>592</v>
      </c>
      <c r="F142" s="2" t="s">
        <v>831</v>
      </c>
      <c r="G142" s="2" t="s">
        <v>831</v>
      </c>
      <c r="H142" s="2" t="s">
        <v>831</v>
      </c>
      <c r="I142" s="2" t="s">
        <v>832</v>
      </c>
      <c r="J142" s="2" t="s">
        <v>95</v>
      </c>
      <c r="K142" s="2" t="s">
        <v>840</v>
      </c>
      <c r="L142" s="3">
        <v>118.75</v>
      </c>
      <c r="M142" s="3">
        <v>124.69</v>
      </c>
      <c r="N142" s="3">
        <v>249</v>
      </c>
      <c r="O142" s="2" t="s">
        <v>97</v>
      </c>
      <c r="P142" s="2" t="s">
        <v>841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102</v>
      </c>
      <c r="V142" s="2" t="s">
        <v>173</v>
      </c>
      <c r="W142" s="2" t="s">
        <v>104</v>
      </c>
      <c r="X142" s="2" t="s">
        <v>202</v>
      </c>
      <c r="Y142" s="2" t="s">
        <v>100</v>
      </c>
      <c r="Z142" s="4"/>
      <c r="AA142" s="4">
        <f>=ROUNDDOWN({0},0)</f>
      </c>
      <c r="AB142" s="5"/>
      <c r="AC142" s="2" t="s">
        <v>784</v>
      </c>
      <c r="AD142" s="4">
        <v>100</v>
      </c>
      <c r="AE142" s="4">
        <v>100</v>
      </c>
      <c r="AF142" s="6">
        <v>74</v>
      </c>
      <c r="AG142" s="6"/>
      <c r="AH142" s="7">
        <v>0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/>
      <c r="BK142" s="8"/>
      <c r="BL142" s="2" t="s">
        <v>100</v>
      </c>
      <c r="BM142" s="7"/>
      <c r="BN142" s="7"/>
      <c r="BO142" s="4"/>
      <c r="BP142" s="8"/>
      <c r="BQ142" s="4"/>
      <c r="BR142" s="8"/>
      <c r="BS142" s="7"/>
      <c r="BT142" s="7"/>
      <c r="BU142" s="2" t="s">
        <v>288</v>
      </c>
      <c r="BV142" s="2" t="s">
        <v>97</v>
      </c>
      <c r="BW142" s="2" t="s">
        <v>100</v>
      </c>
      <c r="BX142" s="2" t="s">
        <v>100</v>
      </c>
      <c r="BY142" s="2" t="s">
        <v>112</v>
      </c>
      <c r="BZ142" s="2" t="s">
        <v>100</v>
      </c>
    </row>
    <row r="143">
      <c r="A143" s="2" t="s">
        <v>842</v>
      </c>
      <c r="B143" s="2" t="s">
        <v>87</v>
      </c>
      <c r="C143" s="2" t="s">
        <v>843</v>
      </c>
      <c r="D143" s="2" t="s">
        <v>89</v>
      </c>
      <c r="E143" s="2" t="s">
        <v>90</v>
      </c>
      <c r="F143" s="2" t="s">
        <v>844</v>
      </c>
      <c r="G143" s="2" t="s">
        <v>844</v>
      </c>
      <c r="H143" s="2" t="s">
        <v>844</v>
      </c>
      <c r="I143" s="2" t="s">
        <v>845</v>
      </c>
      <c r="J143" s="2" t="s">
        <v>95</v>
      </c>
      <c r="K143" s="2" t="s">
        <v>846</v>
      </c>
      <c r="L143" s="3">
        <v>212.85</v>
      </c>
      <c r="M143" s="3">
        <v>223.49</v>
      </c>
      <c r="N143" s="3">
        <v>449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847</v>
      </c>
      <c r="T143" s="2" t="s">
        <v>100</v>
      </c>
      <c r="U143" s="2" t="s">
        <v>102</v>
      </c>
      <c r="V143" s="2" t="s">
        <v>103</v>
      </c>
      <c r="W143" s="2" t="s">
        <v>174</v>
      </c>
      <c r="X143" s="2" t="s">
        <v>100</v>
      </c>
      <c r="Y143" s="2" t="s">
        <v>848</v>
      </c>
      <c r="Z143" s="4">
        <v>39</v>
      </c>
      <c r="AA143" s="4">
        <f>=ROUNDDOWN(10,0)</f>
      </c>
      <c r="AB143" s="5">
        <v>3.9</v>
      </c>
      <c r="AC143" s="2" t="s">
        <v>207</v>
      </c>
      <c r="AD143" s="4">
        <v>96</v>
      </c>
      <c r="AE143" s="4">
        <v>96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2</v>
      </c>
      <c r="BK143" s="8">
        <v>449.81</v>
      </c>
      <c r="BL143" s="2" t="s">
        <v>849</v>
      </c>
      <c r="BM143" s="7"/>
      <c r="BN143" s="7"/>
      <c r="BO143" s="4"/>
      <c r="BP143" s="8"/>
      <c r="BQ143" s="4"/>
      <c r="BR143" s="8"/>
      <c r="BS143" s="7"/>
      <c r="BT143" s="7"/>
      <c r="BU143" s="2" t="s">
        <v>109</v>
      </c>
      <c r="BV143" s="2" t="s">
        <v>97</v>
      </c>
      <c r="BW143" s="2" t="s">
        <v>110</v>
      </c>
      <c r="BX143" s="2" t="s">
        <v>187</v>
      </c>
      <c r="BY143" s="2" t="s">
        <v>112</v>
      </c>
      <c r="BZ143" s="2" t="s">
        <v>100</v>
      </c>
    </row>
    <row r="144">
      <c r="A144" s="2" t="s">
        <v>850</v>
      </c>
      <c r="B144" s="2" t="s">
        <v>87</v>
      </c>
      <c r="C144" s="2" t="s">
        <v>843</v>
      </c>
      <c r="D144" s="2" t="s">
        <v>89</v>
      </c>
      <c r="E144" s="2" t="s">
        <v>90</v>
      </c>
      <c r="F144" s="2" t="s">
        <v>851</v>
      </c>
      <c r="G144" s="2" t="s">
        <v>851</v>
      </c>
      <c r="H144" s="2" t="s">
        <v>851</v>
      </c>
      <c r="I144" s="2" t="s">
        <v>90</v>
      </c>
      <c r="J144" s="2" t="s">
        <v>95</v>
      </c>
      <c r="K144" s="2" t="s">
        <v>147</v>
      </c>
      <c r="L144" s="3">
        <v>237.6</v>
      </c>
      <c r="M144" s="3">
        <v>249.48</v>
      </c>
      <c r="N144" s="3">
        <v>499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100</v>
      </c>
      <c r="V144" s="2" t="s">
        <v>103</v>
      </c>
      <c r="W144" s="2" t="s">
        <v>174</v>
      </c>
      <c r="X144" s="2" t="s">
        <v>100</v>
      </c>
      <c r="Y144" s="2" t="s">
        <v>852</v>
      </c>
      <c r="Z144" s="4">
        <v>175</v>
      </c>
      <c r="AA144" s="4">
        <f>=ROUNDDOWN(43.75,0)</f>
      </c>
      <c r="AB144" s="5">
        <v>4</v>
      </c>
      <c r="AC144" s="2" t="s">
        <v>100</v>
      </c>
      <c r="AD144" s="4"/>
      <c r="AE144" s="4"/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</v>
      </c>
      <c r="BK144" s="8">
        <v>407.54</v>
      </c>
      <c r="BL144" s="2" t="s">
        <v>182</v>
      </c>
      <c r="BM144" s="7"/>
      <c r="BN144" s="7"/>
      <c r="BO144" s="4"/>
      <c r="BP144" s="8"/>
      <c r="BQ144" s="4"/>
      <c r="BR144" s="8"/>
      <c r="BS144" s="7"/>
      <c r="BT144" s="7"/>
      <c r="BU144" s="2" t="s">
        <v>109</v>
      </c>
      <c r="BV144" s="2" t="s">
        <v>97</v>
      </c>
      <c r="BW144" s="2" t="s">
        <v>208</v>
      </c>
      <c r="BX144" s="2" t="s">
        <v>542</v>
      </c>
      <c r="BY144" s="2" t="s">
        <v>112</v>
      </c>
      <c r="BZ144" s="2" t="s">
        <v>100</v>
      </c>
    </row>
    <row r="145">
      <c r="A145" s="2" t="s">
        <v>853</v>
      </c>
      <c r="B145" s="2" t="s">
        <v>87</v>
      </c>
      <c r="C145" s="2" t="s">
        <v>854</v>
      </c>
      <c r="D145" s="2" t="s">
        <v>89</v>
      </c>
      <c r="E145" s="2" t="s">
        <v>201</v>
      </c>
      <c r="F145" s="2" t="s">
        <v>855</v>
      </c>
      <c r="G145" s="2" t="s">
        <v>855</v>
      </c>
      <c r="H145" s="2" t="s">
        <v>855</v>
      </c>
      <c r="I145" s="2" t="s">
        <v>201</v>
      </c>
      <c r="J145" s="2" t="s">
        <v>95</v>
      </c>
      <c r="K145" s="2" t="s">
        <v>651</v>
      </c>
      <c r="L145" s="3">
        <v>250</v>
      </c>
      <c r="M145" s="3">
        <v>262.5</v>
      </c>
      <c r="N145" s="3">
        <v>519</v>
      </c>
      <c r="O145" s="2" t="s">
        <v>249</v>
      </c>
      <c r="P145" s="2" t="s">
        <v>193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100</v>
      </c>
      <c r="V145" s="2" t="s">
        <v>103</v>
      </c>
      <c r="W145" s="2" t="s">
        <v>155</v>
      </c>
      <c r="X145" s="2" t="s">
        <v>856</v>
      </c>
      <c r="Y145" s="2" t="s">
        <v>857</v>
      </c>
      <c r="Z145" s="4">
        <v>48</v>
      </c>
      <c r="AA145" s="4">
        <f>=ROUNDDOWN({0},0)</f>
      </c>
      <c r="AB145" s="5"/>
      <c r="AC145" s="2" t="s">
        <v>100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100</v>
      </c>
      <c r="BM145" s="7"/>
      <c r="BN145" s="7"/>
      <c r="BO145" s="4"/>
      <c r="BP145" s="8"/>
      <c r="BQ145" s="4"/>
      <c r="BR145" s="8"/>
      <c r="BS145" s="7"/>
      <c r="BT145" s="7"/>
      <c r="BU145" s="2" t="s">
        <v>109</v>
      </c>
      <c r="BV145" s="2" t="s">
        <v>97</v>
      </c>
      <c r="BW145" s="2" t="s">
        <v>110</v>
      </c>
      <c r="BX145" s="2" t="s">
        <v>100</v>
      </c>
      <c r="BY145" s="2" t="s">
        <v>112</v>
      </c>
      <c r="BZ145" s="2" t="s">
        <v>100</v>
      </c>
    </row>
    <row r="146">
      <c r="A146" s="2" t="s">
        <v>858</v>
      </c>
      <c r="B146" s="2" t="s">
        <v>87</v>
      </c>
      <c r="C146" s="2" t="s">
        <v>854</v>
      </c>
      <c r="D146" s="2" t="s">
        <v>89</v>
      </c>
      <c r="E146" s="2" t="s">
        <v>201</v>
      </c>
      <c r="F146" s="2" t="s">
        <v>859</v>
      </c>
      <c r="G146" s="2" t="s">
        <v>859</v>
      </c>
      <c r="H146" s="2" t="s">
        <v>859</v>
      </c>
      <c r="I146" s="2" t="s">
        <v>293</v>
      </c>
      <c r="J146" s="2" t="s">
        <v>95</v>
      </c>
      <c r="K146" s="2" t="s">
        <v>860</v>
      </c>
      <c r="L146" s="3">
        <v>190</v>
      </c>
      <c r="M146" s="3">
        <v>199.5</v>
      </c>
      <c r="N146" s="3">
        <v>399</v>
      </c>
      <c r="O146" s="2" t="s">
        <v>249</v>
      </c>
      <c r="P146" s="2" t="s">
        <v>193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102</v>
      </c>
      <c r="V146" s="2" t="s">
        <v>173</v>
      </c>
      <c r="W146" s="2" t="s">
        <v>494</v>
      </c>
      <c r="X146" s="2" t="s">
        <v>861</v>
      </c>
      <c r="Y146" s="2" t="s">
        <v>862</v>
      </c>
      <c r="Z146" s="4">
        <v>57</v>
      </c>
      <c r="AA146" s="4">
        <f>=ROUNDDOWN(47.5,0)</f>
      </c>
      <c r="AB146" s="5">
        <v>1.2</v>
      </c>
      <c r="AC146" s="2" t="s">
        <v>100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100</v>
      </c>
      <c r="BM146" s="7"/>
      <c r="BN146" s="7"/>
      <c r="BO146" s="4"/>
      <c r="BP146" s="8"/>
      <c r="BQ146" s="4"/>
      <c r="BR146" s="8"/>
      <c r="BS146" s="7"/>
      <c r="BT146" s="7"/>
      <c r="BU146" s="2" t="s">
        <v>288</v>
      </c>
      <c r="BV146" s="2" t="s">
        <v>97</v>
      </c>
      <c r="BW146" s="2" t="s">
        <v>100</v>
      </c>
      <c r="BX146" s="2" t="s">
        <v>100</v>
      </c>
      <c r="BY146" s="2" t="s">
        <v>112</v>
      </c>
      <c r="BZ146" s="2" t="s">
        <v>100</v>
      </c>
    </row>
    <row r="147">
      <c r="A147" s="2" t="s">
        <v>863</v>
      </c>
      <c r="B147" s="2" t="s">
        <v>87</v>
      </c>
      <c r="C147" s="2" t="s">
        <v>854</v>
      </c>
      <c r="D147" s="2" t="s">
        <v>89</v>
      </c>
      <c r="E147" s="2" t="s">
        <v>201</v>
      </c>
      <c r="F147" s="2" t="s">
        <v>864</v>
      </c>
      <c r="G147" s="2" t="s">
        <v>864</v>
      </c>
      <c r="H147" s="2" t="s">
        <v>864</v>
      </c>
      <c r="I147" s="2" t="s">
        <v>865</v>
      </c>
      <c r="J147" s="2" t="s">
        <v>95</v>
      </c>
      <c r="K147" s="2" t="s">
        <v>866</v>
      </c>
      <c r="L147" s="3">
        <v>260</v>
      </c>
      <c r="M147" s="3">
        <v>273</v>
      </c>
      <c r="N147" s="3">
        <v>549</v>
      </c>
      <c r="O147" s="2" t="s">
        <v>97</v>
      </c>
      <c r="P147" s="2" t="s">
        <v>408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102</v>
      </c>
      <c r="V147" s="2" t="s">
        <v>173</v>
      </c>
      <c r="W147" s="2" t="s">
        <v>174</v>
      </c>
      <c r="X147" s="2" t="s">
        <v>867</v>
      </c>
      <c r="Y147" s="2" t="s">
        <v>868</v>
      </c>
      <c r="Z147" s="4">
        <v>98</v>
      </c>
      <c r="AA147" s="4">
        <f>=ROUNDDOWN({0},0)</f>
      </c>
      <c r="AB147" s="5"/>
      <c r="AC147" s="2" t="s">
        <v>100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100</v>
      </c>
      <c r="BM147" s="7"/>
      <c r="BN147" s="7"/>
      <c r="BO147" s="4"/>
      <c r="BP147" s="8"/>
      <c r="BQ147" s="4"/>
      <c r="BR147" s="8"/>
      <c r="BS147" s="7"/>
      <c r="BT147" s="7"/>
      <c r="BU147" s="2" t="s">
        <v>288</v>
      </c>
      <c r="BV147" s="2" t="s">
        <v>97</v>
      </c>
      <c r="BW147" s="2" t="s">
        <v>100</v>
      </c>
      <c r="BX147" s="2" t="s">
        <v>100</v>
      </c>
      <c r="BY147" s="2" t="s">
        <v>112</v>
      </c>
      <c r="BZ147" s="2" t="s">
        <v>100</v>
      </c>
    </row>
    <row r="148">
      <c r="A148" s="2" t="s">
        <v>869</v>
      </c>
      <c r="B148" s="2" t="s">
        <v>87</v>
      </c>
      <c r="C148" s="2" t="s">
        <v>854</v>
      </c>
      <c r="D148" s="2" t="s">
        <v>89</v>
      </c>
      <c r="E148" s="2" t="s">
        <v>201</v>
      </c>
      <c r="F148" s="2" t="s">
        <v>870</v>
      </c>
      <c r="G148" s="2" t="s">
        <v>870</v>
      </c>
      <c r="H148" s="2" t="s">
        <v>870</v>
      </c>
      <c r="I148" s="2" t="s">
        <v>293</v>
      </c>
      <c r="J148" s="2" t="s">
        <v>95</v>
      </c>
      <c r="K148" s="2" t="s">
        <v>315</v>
      </c>
      <c r="L148" s="3">
        <v>210</v>
      </c>
      <c r="M148" s="3">
        <v>220.5</v>
      </c>
      <c r="N148" s="3">
        <v>439</v>
      </c>
      <c r="O148" s="2" t="s">
        <v>249</v>
      </c>
      <c r="P148" s="2" t="s">
        <v>193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102</v>
      </c>
      <c r="V148" s="2" t="s">
        <v>173</v>
      </c>
      <c r="W148" s="2" t="s">
        <v>155</v>
      </c>
      <c r="X148" s="2" t="s">
        <v>856</v>
      </c>
      <c r="Y148" s="2" t="s">
        <v>862</v>
      </c>
      <c r="Z148" s="4">
        <v>64</v>
      </c>
      <c r="AA148" s="4">
        <f>=ROUNDDOWN(71.1111111111111,0)</f>
      </c>
      <c r="AB148" s="5">
        <v>0.9</v>
      </c>
      <c r="AC148" s="2" t="s">
        <v>100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100</v>
      </c>
      <c r="BM148" s="7"/>
      <c r="BN148" s="7"/>
      <c r="BO148" s="4"/>
      <c r="BP148" s="8"/>
      <c r="BQ148" s="4"/>
      <c r="BR148" s="8"/>
      <c r="BS148" s="7"/>
      <c r="BT148" s="7"/>
      <c r="BU148" s="2" t="s">
        <v>288</v>
      </c>
      <c r="BV148" s="2" t="s">
        <v>97</v>
      </c>
      <c r="BW148" s="2" t="s">
        <v>100</v>
      </c>
      <c r="BX148" s="2" t="s">
        <v>100</v>
      </c>
      <c r="BY148" s="2" t="s">
        <v>112</v>
      </c>
      <c r="BZ148" s="2" t="s">
        <v>100</v>
      </c>
    </row>
    <row r="149">
      <c r="A149" s="2" t="s">
        <v>871</v>
      </c>
      <c r="B149" s="2" t="s">
        <v>87</v>
      </c>
      <c r="C149" s="2" t="s">
        <v>854</v>
      </c>
      <c r="D149" s="2" t="s">
        <v>89</v>
      </c>
      <c r="E149" s="2" t="s">
        <v>592</v>
      </c>
      <c r="F149" s="2" t="s">
        <v>872</v>
      </c>
      <c r="G149" s="2" t="s">
        <v>872</v>
      </c>
      <c r="H149" s="2" t="s">
        <v>872</v>
      </c>
      <c r="I149" s="2" t="s">
        <v>873</v>
      </c>
      <c r="J149" s="2" t="s">
        <v>95</v>
      </c>
      <c r="K149" s="2" t="s">
        <v>315</v>
      </c>
      <c r="L149" s="3">
        <v>174.15</v>
      </c>
      <c r="M149" s="3">
        <v>182.86</v>
      </c>
      <c r="N149" s="3">
        <v>369</v>
      </c>
      <c r="O149" s="2" t="s">
        <v>97</v>
      </c>
      <c r="P149" s="2" t="s">
        <v>193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102</v>
      </c>
      <c r="V149" s="2" t="s">
        <v>173</v>
      </c>
      <c r="W149" s="2" t="s">
        <v>100</v>
      </c>
      <c r="X149" s="2" t="s">
        <v>861</v>
      </c>
      <c r="Y149" s="2" t="s">
        <v>874</v>
      </c>
      <c r="Z149" s="4"/>
      <c r="AA149" s="4">
        <f>=ROUNDDOWN({0},0)</f>
      </c>
      <c r="AB149" s="5">
        <v>6.7</v>
      </c>
      <c r="AC149" s="2" t="s">
        <v>100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</v>
      </c>
      <c r="BK149" s="8">
        <v>601.6</v>
      </c>
      <c r="BL149" s="2" t="s">
        <v>875</v>
      </c>
      <c r="BM149" s="7"/>
      <c r="BN149" s="7"/>
      <c r="BO149" s="4"/>
      <c r="BP149" s="8"/>
      <c r="BQ149" s="4"/>
      <c r="BR149" s="8"/>
      <c r="BS149" s="7"/>
      <c r="BT149" s="7"/>
      <c r="BU149" s="2" t="s">
        <v>288</v>
      </c>
      <c r="BV149" s="2" t="s">
        <v>97</v>
      </c>
      <c r="BW149" s="2" t="s">
        <v>100</v>
      </c>
      <c r="BX149" s="2" t="s">
        <v>100</v>
      </c>
      <c r="BY149" s="2" t="s">
        <v>112</v>
      </c>
      <c r="BZ149" s="2" t="s">
        <v>100</v>
      </c>
    </row>
    <row r="150">
      <c r="A150" s="2" t="s">
        <v>876</v>
      </c>
      <c r="B150" s="2" t="s">
        <v>87</v>
      </c>
      <c r="C150" s="2" t="s">
        <v>854</v>
      </c>
      <c r="D150" s="2" t="s">
        <v>89</v>
      </c>
      <c r="E150" s="2" t="s">
        <v>592</v>
      </c>
      <c r="F150" s="2" t="s">
        <v>877</v>
      </c>
      <c r="G150" s="2" t="s">
        <v>877</v>
      </c>
      <c r="H150" s="2" t="s">
        <v>877</v>
      </c>
      <c r="I150" s="2" t="s">
        <v>406</v>
      </c>
      <c r="J150" s="2" t="s">
        <v>95</v>
      </c>
      <c r="K150" s="2" t="s">
        <v>878</v>
      </c>
      <c r="L150" s="3">
        <v>215</v>
      </c>
      <c r="M150" s="3">
        <v>225.75</v>
      </c>
      <c r="N150" s="3">
        <v>449</v>
      </c>
      <c r="O150" s="2" t="s">
        <v>97</v>
      </c>
      <c r="P150" s="2" t="s">
        <v>408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102</v>
      </c>
      <c r="V150" s="2" t="s">
        <v>173</v>
      </c>
      <c r="W150" s="2" t="s">
        <v>174</v>
      </c>
      <c r="X150" s="2" t="s">
        <v>867</v>
      </c>
      <c r="Y150" s="2" t="s">
        <v>879</v>
      </c>
      <c r="Z150" s="4">
        <v>107</v>
      </c>
      <c r="AA150" s="4">
        <f>=ROUNDDOWN({0},0)</f>
      </c>
      <c r="AB150" s="5"/>
      <c r="AC150" s="2" t="s">
        <v>100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100</v>
      </c>
      <c r="BM150" s="7"/>
      <c r="BN150" s="7"/>
      <c r="BO150" s="4"/>
      <c r="BP150" s="8"/>
      <c r="BQ150" s="4"/>
      <c r="BR150" s="8"/>
      <c r="BS150" s="7"/>
      <c r="BT150" s="7"/>
      <c r="BU150" s="2" t="s">
        <v>288</v>
      </c>
      <c r="BV150" s="2" t="s">
        <v>97</v>
      </c>
      <c r="BW150" s="2" t="s">
        <v>100</v>
      </c>
      <c r="BX150" s="2" t="s">
        <v>100</v>
      </c>
      <c r="BY150" s="2" t="s">
        <v>112</v>
      </c>
      <c r="BZ150" s="2" t="s">
        <v>100</v>
      </c>
    </row>
    <row r="151">
      <c r="A151" s="2" t="s">
        <v>880</v>
      </c>
      <c r="B151" s="2" t="s">
        <v>87</v>
      </c>
      <c r="C151" s="2" t="s">
        <v>854</v>
      </c>
      <c r="D151" s="2" t="s">
        <v>89</v>
      </c>
      <c r="E151" s="2" t="s">
        <v>592</v>
      </c>
      <c r="F151" s="2" t="s">
        <v>881</v>
      </c>
      <c r="G151" s="2" t="s">
        <v>881</v>
      </c>
      <c r="H151" s="2" t="s">
        <v>881</v>
      </c>
      <c r="I151" s="2" t="s">
        <v>450</v>
      </c>
      <c r="J151" s="2" t="s">
        <v>95</v>
      </c>
      <c r="K151" s="2" t="s">
        <v>882</v>
      </c>
      <c r="L151" s="3">
        <v>162.45</v>
      </c>
      <c r="M151" s="3">
        <v>170.57</v>
      </c>
      <c r="N151" s="3">
        <v>339</v>
      </c>
      <c r="O151" s="2" t="s">
        <v>249</v>
      </c>
      <c r="P151" s="2" t="s">
        <v>193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102</v>
      </c>
      <c r="V151" s="2" t="s">
        <v>103</v>
      </c>
      <c r="W151" s="2" t="s">
        <v>155</v>
      </c>
      <c r="X151" s="2" t="s">
        <v>856</v>
      </c>
      <c r="Y151" s="2" t="s">
        <v>883</v>
      </c>
      <c r="Z151" s="4">
        <v>75</v>
      </c>
      <c r="AA151" s="4">
        <f>=ROUNDDOWN(39.4736842105263,0)</f>
      </c>
      <c r="AB151" s="5">
        <v>1.9</v>
      </c>
      <c r="AC151" s="2" t="s">
        <v>100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100</v>
      </c>
      <c r="BM151" s="7"/>
      <c r="BN151" s="7"/>
      <c r="BO151" s="4"/>
      <c r="BP151" s="8"/>
      <c r="BQ151" s="4"/>
      <c r="BR151" s="8"/>
      <c r="BS151" s="7"/>
      <c r="BT151" s="7"/>
      <c r="BU151" s="2" t="s">
        <v>109</v>
      </c>
      <c r="BV151" s="2" t="s">
        <v>97</v>
      </c>
      <c r="BW151" s="2" t="s">
        <v>251</v>
      </c>
      <c r="BX151" s="2" t="s">
        <v>884</v>
      </c>
      <c r="BY151" s="2" t="s">
        <v>112</v>
      </c>
      <c r="BZ151" s="2" t="s">
        <v>100</v>
      </c>
    </row>
    <row r="152">
      <c r="A152" s="2" t="s">
        <v>885</v>
      </c>
      <c r="B152" s="2" t="s">
        <v>87</v>
      </c>
      <c r="C152" s="2" t="s">
        <v>854</v>
      </c>
      <c r="D152" s="2" t="s">
        <v>89</v>
      </c>
      <c r="E152" s="2" t="s">
        <v>592</v>
      </c>
      <c r="F152" s="2" t="s">
        <v>886</v>
      </c>
      <c r="G152" s="2" t="s">
        <v>886</v>
      </c>
      <c r="H152" s="2" t="s">
        <v>886</v>
      </c>
      <c r="I152" s="2" t="s">
        <v>201</v>
      </c>
      <c r="J152" s="2" t="s">
        <v>95</v>
      </c>
      <c r="K152" s="2" t="s">
        <v>147</v>
      </c>
      <c r="L152" s="3">
        <v>238</v>
      </c>
      <c r="M152" s="3">
        <v>249.9</v>
      </c>
      <c r="N152" s="3">
        <v>499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102</v>
      </c>
      <c r="V152" s="2" t="s">
        <v>173</v>
      </c>
      <c r="W152" s="2" t="s">
        <v>887</v>
      </c>
      <c r="X152" s="2" t="s">
        <v>174</v>
      </c>
      <c r="Y152" s="2" t="s">
        <v>888</v>
      </c>
      <c r="Z152" s="4">
        <v>3</v>
      </c>
      <c r="AA152" s="4">
        <f>=ROUNDDOWN(0.25,0)</f>
      </c>
      <c r="AB152" s="5">
        <v>12</v>
      </c>
      <c r="AC152" s="2" t="s">
        <v>889</v>
      </c>
      <c r="AD152" s="4">
        <v>100</v>
      </c>
      <c r="AE152" s="4">
        <v>250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3</v>
      </c>
      <c r="BK152" s="8">
        <v>686.73</v>
      </c>
      <c r="BL152" s="2" t="s">
        <v>186</v>
      </c>
      <c r="BM152" s="7"/>
      <c r="BN152" s="7"/>
      <c r="BO152" s="4"/>
      <c r="BP152" s="8"/>
      <c r="BQ152" s="4"/>
      <c r="BR152" s="8"/>
      <c r="BS152" s="7"/>
      <c r="BT152" s="7"/>
      <c r="BU152" s="2" t="s">
        <v>288</v>
      </c>
      <c r="BV152" s="2" t="s">
        <v>97</v>
      </c>
      <c r="BW152" s="2" t="s">
        <v>100</v>
      </c>
      <c r="BX152" s="2" t="s">
        <v>100</v>
      </c>
      <c r="BY152" s="2" t="s">
        <v>112</v>
      </c>
      <c r="BZ152" s="2" t="s">
        <v>100</v>
      </c>
    </row>
    <row r="153">
      <c r="A153" s="2" t="s">
        <v>890</v>
      </c>
      <c r="B153" s="2" t="s">
        <v>87</v>
      </c>
      <c r="C153" s="2" t="s">
        <v>854</v>
      </c>
      <c r="D153" s="2" t="s">
        <v>89</v>
      </c>
      <c r="E153" s="2" t="s">
        <v>90</v>
      </c>
      <c r="F153" s="2" t="s">
        <v>891</v>
      </c>
      <c r="G153" s="2" t="s">
        <v>891</v>
      </c>
      <c r="H153" s="2" t="s">
        <v>891</v>
      </c>
      <c r="I153" s="2" t="s">
        <v>892</v>
      </c>
      <c r="J153" s="2" t="s">
        <v>95</v>
      </c>
      <c r="K153" s="2" t="s">
        <v>179</v>
      </c>
      <c r="L153" s="3">
        <v>247.5</v>
      </c>
      <c r="M153" s="3">
        <v>259.88</v>
      </c>
      <c r="N153" s="3">
        <v>519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102</v>
      </c>
      <c r="V153" s="2" t="s">
        <v>103</v>
      </c>
      <c r="W153" s="2" t="s">
        <v>155</v>
      </c>
      <c r="X153" s="2" t="s">
        <v>856</v>
      </c>
      <c r="Y153" s="2" t="s">
        <v>893</v>
      </c>
      <c r="Z153" s="4">
        <v>104</v>
      </c>
      <c r="AA153" s="4">
        <f>=ROUNDDOWN(40,0)</f>
      </c>
      <c r="AB153" s="5">
        <v>2.6</v>
      </c>
      <c r="AC153" s="2" t="s">
        <v>100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/>
      <c r="BK153" s="8"/>
      <c r="BL153" s="2" t="s">
        <v>100</v>
      </c>
      <c r="BM153" s="7"/>
      <c r="BN153" s="7"/>
      <c r="BO153" s="4"/>
      <c r="BP153" s="8"/>
      <c r="BQ153" s="4"/>
      <c r="BR153" s="8"/>
      <c r="BS153" s="7"/>
      <c r="BT153" s="7"/>
      <c r="BU153" s="2" t="s">
        <v>109</v>
      </c>
      <c r="BV153" s="2" t="s">
        <v>97</v>
      </c>
      <c r="BW153" s="2" t="s">
        <v>251</v>
      </c>
      <c r="BX153" s="2" t="s">
        <v>894</v>
      </c>
      <c r="BY153" s="2" t="s">
        <v>112</v>
      </c>
      <c r="BZ153" s="2" t="s">
        <v>100</v>
      </c>
    </row>
    <row r="154">
      <c r="A154" s="2" t="s">
        <v>895</v>
      </c>
      <c r="B154" s="2" t="s">
        <v>87</v>
      </c>
      <c r="C154" s="2" t="s">
        <v>854</v>
      </c>
      <c r="D154" s="2" t="s">
        <v>89</v>
      </c>
      <c r="E154" s="2" t="s">
        <v>90</v>
      </c>
      <c r="F154" s="2" t="s">
        <v>891</v>
      </c>
      <c r="G154" s="2" t="s">
        <v>891</v>
      </c>
      <c r="H154" s="2" t="s">
        <v>891</v>
      </c>
      <c r="I154" s="2" t="s">
        <v>892</v>
      </c>
      <c r="J154" s="2" t="s">
        <v>95</v>
      </c>
      <c r="K154" s="2" t="s">
        <v>493</v>
      </c>
      <c r="L154" s="3">
        <v>247.5</v>
      </c>
      <c r="M154" s="3">
        <v>259.88</v>
      </c>
      <c r="N154" s="3">
        <v>519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896</v>
      </c>
      <c r="T154" s="2" t="s">
        <v>100</v>
      </c>
      <c r="U154" s="2" t="s">
        <v>102</v>
      </c>
      <c r="V154" s="2" t="s">
        <v>103</v>
      </c>
      <c r="W154" s="2" t="s">
        <v>121</v>
      </c>
      <c r="X154" s="2" t="s">
        <v>856</v>
      </c>
      <c r="Y154" s="2" t="s">
        <v>897</v>
      </c>
      <c r="Z154" s="4">
        <v>48</v>
      </c>
      <c r="AA154" s="4">
        <f>=ROUNDDOWN(4,0)</f>
      </c>
      <c r="AB154" s="5">
        <v>12</v>
      </c>
      <c r="AC154" s="2" t="s">
        <v>559</v>
      </c>
      <c r="AD154" s="4">
        <v>100</v>
      </c>
      <c r="AE154" s="4">
        <v>330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4</v>
      </c>
      <c r="BK154" s="8">
        <v>999.6</v>
      </c>
      <c r="BL154" s="2" t="s">
        <v>386</v>
      </c>
      <c r="BM154" s="7"/>
      <c r="BN154" s="7"/>
      <c r="BO154" s="4"/>
      <c r="BP154" s="8"/>
      <c r="BQ154" s="4"/>
      <c r="BR154" s="8"/>
      <c r="BS154" s="7"/>
      <c r="BT154" s="7"/>
      <c r="BU154" s="2" t="s">
        <v>109</v>
      </c>
      <c r="BV154" s="2" t="s">
        <v>97</v>
      </c>
      <c r="BW154" s="2" t="s">
        <v>110</v>
      </c>
      <c r="BX154" s="2" t="s">
        <v>187</v>
      </c>
      <c r="BY154" s="2" t="s">
        <v>112</v>
      </c>
      <c r="BZ154" s="2" t="s">
        <v>100</v>
      </c>
    </row>
    <row r="155">
      <c r="A155" s="2" t="s">
        <v>898</v>
      </c>
      <c r="B155" s="2" t="s">
        <v>87</v>
      </c>
      <c r="C155" s="2" t="s">
        <v>854</v>
      </c>
      <c r="D155" s="2" t="s">
        <v>89</v>
      </c>
      <c r="E155" s="2" t="s">
        <v>90</v>
      </c>
      <c r="F155" s="2" t="s">
        <v>899</v>
      </c>
      <c r="G155" s="2" t="s">
        <v>899</v>
      </c>
      <c r="H155" s="2" t="s">
        <v>899</v>
      </c>
      <c r="I155" s="2" t="s">
        <v>900</v>
      </c>
      <c r="J155" s="2" t="s">
        <v>95</v>
      </c>
      <c r="K155" s="2" t="s">
        <v>125</v>
      </c>
      <c r="L155" s="3">
        <v>286.69</v>
      </c>
      <c r="M155" s="3">
        <v>301.02</v>
      </c>
      <c r="N155" s="3">
        <v>599</v>
      </c>
      <c r="O155" s="2" t="s">
        <v>97</v>
      </c>
      <c r="P155" s="2" t="s">
        <v>640</v>
      </c>
      <c r="Q155" s="2" t="s">
        <v>99</v>
      </c>
      <c r="R155" s="2" t="s">
        <v>100</v>
      </c>
      <c r="S155" s="2" t="s">
        <v>901</v>
      </c>
      <c r="T155" s="2" t="s">
        <v>100</v>
      </c>
      <c r="U155" s="2" t="s">
        <v>100</v>
      </c>
      <c r="V155" s="2" t="s">
        <v>103</v>
      </c>
      <c r="W155" s="2" t="s">
        <v>494</v>
      </c>
      <c r="X155" s="2" t="s">
        <v>861</v>
      </c>
      <c r="Y155" s="2" t="s">
        <v>902</v>
      </c>
      <c r="Z155" s="4">
        <v>466</v>
      </c>
      <c r="AA155" s="4">
        <f>=ROUNDDOWN(24.5263157894737,0)</f>
      </c>
      <c r="AB155" s="5">
        <v>19</v>
      </c>
      <c r="AC155" s="2" t="s">
        <v>167</v>
      </c>
      <c r="AD155" s="4">
        <v>183</v>
      </c>
      <c r="AE155" s="4">
        <v>183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10</v>
      </c>
      <c r="BK155" s="8">
        <v>2710.76</v>
      </c>
      <c r="BL155" s="2" t="s">
        <v>903</v>
      </c>
      <c r="BM155" s="7"/>
      <c r="BN155" s="7"/>
      <c r="BO155" s="4"/>
      <c r="BP155" s="8"/>
      <c r="BQ155" s="4"/>
      <c r="BR155" s="8"/>
      <c r="BS155" s="7"/>
      <c r="BT155" s="7"/>
      <c r="BU155" s="2" t="s">
        <v>109</v>
      </c>
      <c r="BV155" s="2" t="s">
        <v>97</v>
      </c>
      <c r="BW155" s="2" t="s">
        <v>110</v>
      </c>
      <c r="BX155" s="2" t="s">
        <v>749</v>
      </c>
      <c r="BY155" s="2" t="s">
        <v>112</v>
      </c>
      <c r="BZ155" s="2" t="s">
        <v>100</v>
      </c>
    </row>
    <row r="156">
      <c r="A156" s="2" t="s">
        <v>904</v>
      </c>
      <c r="B156" s="2" t="s">
        <v>87</v>
      </c>
      <c r="C156" s="2" t="s">
        <v>854</v>
      </c>
      <c r="D156" s="2" t="s">
        <v>89</v>
      </c>
      <c r="E156" s="2" t="s">
        <v>90</v>
      </c>
      <c r="F156" s="2" t="s">
        <v>899</v>
      </c>
      <c r="G156" s="2" t="s">
        <v>899</v>
      </c>
      <c r="H156" s="2" t="s">
        <v>899</v>
      </c>
      <c r="I156" s="2" t="s">
        <v>201</v>
      </c>
      <c r="J156" s="2" t="s">
        <v>95</v>
      </c>
      <c r="K156" s="2" t="s">
        <v>656</v>
      </c>
      <c r="L156" s="3">
        <v>286.69</v>
      </c>
      <c r="M156" s="3">
        <v>301.02</v>
      </c>
      <c r="N156" s="3">
        <v>599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102</v>
      </c>
      <c r="V156" s="2" t="s">
        <v>148</v>
      </c>
      <c r="W156" s="2" t="s">
        <v>104</v>
      </c>
      <c r="X156" s="2" t="s">
        <v>861</v>
      </c>
      <c r="Y156" s="2" t="s">
        <v>905</v>
      </c>
      <c r="Z156" s="4">
        <v>271</v>
      </c>
      <c r="AA156" s="4">
        <f>=ROUNDDOWN(33.875,0)</f>
      </c>
      <c r="AB156" s="5">
        <v>8</v>
      </c>
      <c r="AC156" s="2" t="s">
        <v>100</v>
      </c>
      <c r="AD156" s="4"/>
      <c r="AE156" s="4"/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3</v>
      </c>
      <c r="BK156" s="8">
        <v>792.82</v>
      </c>
      <c r="BL156" s="2" t="s">
        <v>906</v>
      </c>
      <c r="BM156" s="7"/>
      <c r="BN156" s="7"/>
      <c r="BO156" s="4"/>
      <c r="BP156" s="8"/>
      <c r="BQ156" s="4"/>
      <c r="BR156" s="8"/>
      <c r="BS156" s="7"/>
      <c r="BT156" s="7"/>
      <c r="BU156" s="2" t="s">
        <v>109</v>
      </c>
      <c r="BV156" s="2" t="s">
        <v>97</v>
      </c>
      <c r="BW156" s="2" t="s">
        <v>110</v>
      </c>
      <c r="BX156" s="2" t="s">
        <v>130</v>
      </c>
      <c r="BY156" s="2" t="s">
        <v>112</v>
      </c>
      <c r="BZ156" s="2" t="s">
        <v>100</v>
      </c>
    </row>
    <row r="157">
      <c r="A157" s="2" t="s">
        <v>907</v>
      </c>
      <c r="B157" s="2" t="s">
        <v>87</v>
      </c>
      <c r="C157" s="2" t="s">
        <v>854</v>
      </c>
      <c r="D157" s="2" t="s">
        <v>89</v>
      </c>
      <c r="E157" s="2" t="s">
        <v>90</v>
      </c>
      <c r="F157" s="2" t="s">
        <v>908</v>
      </c>
      <c r="G157" s="2" t="s">
        <v>908</v>
      </c>
      <c r="H157" s="2" t="s">
        <v>908</v>
      </c>
      <c r="I157" s="2" t="s">
        <v>909</v>
      </c>
      <c r="J157" s="2" t="s">
        <v>95</v>
      </c>
      <c r="K157" s="2" t="s">
        <v>243</v>
      </c>
      <c r="L157" s="3">
        <v>215</v>
      </c>
      <c r="M157" s="3">
        <v>225.75</v>
      </c>
      <c r="N157" s="3">
        <v>449</v>
      </c>
      <c r="O157" s="2" t="s">
        <v>97</v>
      </c>
      <c r="P157" s="2" t="s">
        <v>408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102</v>
      </c>
      <c r="V157" s="2" t="s">
        <v>173</v>
      </c>
      <c r="W157" s="2" t="s">
        <v>910</v>
      </c>
      <c r="X157" s="2" t="s">
        <v>861</v>
      </c>
      <c r="Y157" s="2" t="s">
        <v>911</v>
      </c>
      <c r="Z157" s="4">
        <v>52</v>
      </c>
      <c r="AA157" s="4">
        <f>=ROUNDDOWN(13,0)</f>
      </c>
      <c r="AB157" s="5">
        <v>4</v>
      </c>
      <c r="AC157" s="2" t="s">
        <v>912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288</v>
      </c>
      <c r="BV157" s="2" t="s">
        <v>97</v>
      </c>
      <c r="BW157" s="2" t="s">
        <v>100</v>
      </c>
      <c r="BX157" s="2" t="s">
        <v>100</v>
      </c>
      <c r="BY157" s="2" t="s">
        <v>112</v>
      </c>
      <c r="BZ157" s="2" t="s">
        <v>100</v>
      </c>
    </row>
    <row r="158">
      <c r="A158" s="2" t="s">
        <v>913</v>
      </c>
      <c r="B158" s="2" t="s">
        <v>87</v>
      </c>
      <c r="C158" s="2" t="s">
        <v>854</v>
      </c>
      <c r="D158" s="2" t="s">
        <v>89</v>
      </c>
      <c r="E158" s="2" t="s">
        <v>90</v>
      </c>
      <c r="F158" s="2" t="s">
        <v>914</v>
      </c>
      <c r="G158" s="2" t="s">
        <v>914</v>
      </c>
      <c r="H158" s="2" t="s">
        <v>914</v>
      </c>
      <c r="I158" s="2" t="s">
        <v>201</v>
      </c>
      <c r="J158" s="2" t="s">
        <v>95</v>
      </c>
      <c r="K158" s="2" t="s">
        <v>915</v>
      </c>
      <c r="L158" s="3">
        <v>207</v>
      </c>
      <c r="M158" s="3">
        <v>217.35</v>
      </c>
      <c r="N158" s="3">
        <v>439</v>
      </c>
      <c r="O158" s="2" t="s">
        <v>97</v>
      </c>
      <c r="P158" s="2" t="s">
        <v>193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100</v>
      </c>
      <c r="V158" s="2" t="s">
        <v>103</v>
      </c>
      <c r="W158" s="2" t="s">
        <v>155</v>
      </c>
      <c r="X158" s="2" t="s">
        <v>856</v>
      </c>
      <c r="Y158" s="2" t="s">
        <v>757</v>
      </c>
      <c r="Z158" s="4">
        <v>58</v>
      </c>
      <c r="AA158" s="4">
        <f>=ROUNDDOWN(19.3333333333333,0)</f>
      </c>
      <c r="AB158" s="5">
        <v>3</v>
      </c>
      <c r="AC158" s="2" t="s">
        <v>100</v>
      </c>
      <c r="AD158" s="4"/>
      <c r="AE158" s="4"/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1</v>
      </c>
      <c r="BK158" s="8">
        <v>252.37</v>
      </c>
      <c r="BL158" s="2" t="s">
        <v>427</v>
      </c>
      <c r="BM158" s="7"/>
      <c r="BN158" s="7"/>
      <c r="BO158" s="4"/>
      <c r="BP158" s="8"/>
      <c r="BQ158" s="4"/>
      <c r="BR158" s="8"/>
      <c r="BS158" s="7"/>
      <c r="BT158" s="7"/>
      <c r="BU158" s="2" t="s">
        <v>109</v>
      </c>
      <c r="BV158" s="2" t="s">
        <v>97</v>
      </c>
      <c r="BW158" s="2" t="s">
        <v>110</v>
      </c>
      <c r="BX158" s="2" t="s">
        <v>916</v>
      </c>
      <c r="BY158" s="2" t="s">
        <v>112</v>
      </c>
      <c r="BZ158" s="2" t="s">
        <v>100</v>
      </c>
    </row>
    <row r="159">
      <c r="A159" s="2" t="s">
        <v>917</v>
      </c>
      <c r="B159" s="2" t="s">
        <v>87</v>
      </c>
      <c r="C159" s="2" t="s">
        <v>854</v>
      </c>
      <c r="D159" s="2" t="s">
        <v>89</v>
      </c>
      <c r="E159" s="2" t="s">
        <v>90</v>
      </c>
      <c r="F159" s="2" t="s">
        <v>918</v>
      </c>
      <c r="G159" s="2" t="s">
        <v>918</v>
      </c>
      <c r="H159" s="2" t="s">
        <v>918</v>
      </c>
      <c r="I159" s="2" t="s">
        <v>900</v>
      </c>
      <c r="J159" s="2" t="s">
        <v>95</v>
      </c>
      <c r="K159" s="2" t="s">
        <v>125</v>
      </c>
      <c r="L159" s="3">
        <v>256.5</v>
      </c>
      <c r="M159" s="3">
        <v>269.32</v>
      </c>
      <c r="N159" s="3">
        <v>549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919</v>
      </c>
      <c r="T159" s="2" t="s">
        <v>100</v>
      </c>
      <c r="U159" s="2" t="s">
        <v>102</v>
      </c>
      <c r="V159" s="2" t="s">
        <v>173</v>
      </c>
      <c r="W159" s="2" t="s">
        <v>494</v>
      </c>
      <c r="X159" s="2" t="s">
        <v>861</v>
      </c>
      <c r="Y159" s="2" t="s">
        <v>920</v>
      </c>
      <c r="Z159" s="4">
        <v>46</v>
      </c>
      <c r="AA159" s="4">
        <f>=ROUNDDOWN(5.11111111111111,0)</f>
      </c>
      <c r="AB159" s="5">
        <v>9</v>
      </c>
      <c r="AC159" s="2" t="s">
        <v>385</v>
      </c>
      <c r="AD159" s="4">
        <v>199</v>
      </c>
      <c r="AE159" s="4">
        <v>200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/>
      <c r="BJ159" s="4">
        <v>8</v>
      </c>
      <c r="BK159" s="8">
        <v>2046.37</v>
      </c>
      <c r="BL159" s="2" t="s">
        <v>921</v>
      </c>
      <c r="BM159" s="7"/>
      <c r="BN159" s="7"/>
      <c r="BO159" s="4"/>
      <c r="BP159" s="8"/>
      <c r="BQ159" s="4"/>
      <c r="BR159" s="8"/>
      <c r="BS159" s="7"/>
      <c r="BT159" s="7"/>
      <c r="BU159" s="2" t="s">
        <v>109</v>
      </c>
      <c r="BV159" s="2" t="s">
        <v>97</v>
      </c>
      <c r="BW159" s="2" t="s">
        <v>110</v>
      </c>
      <c r="BX159" s="2" t="s">
        <v>922</v>
      </c>
      <c r="BY159" s="2" t="s">
        <v>112</v>
      </c>
      <c r="BZ159" s="2" t="s">
        <v>100</v>
      </c>
    </row>
    <row r="160">
      <c r="A160" s="2" t="s">
        <v>923</v>
      </c>
      <c r="B160" s="2" t="s">
        <v>87</v>
      </c>
      <c r="C160" s="2" t="s">
        <v>854</v>
      </c>
      <c r="D160" s="2" t="s">
        <v>89</v>
      </c>
      <c r="E160" s="2" t="s">
        <v>90</v>
      </c>
      <c r="F160" s="2" t="s">
        <v>918</v>
      </c>
      <c r="G160" s="2" t="s">
        <v>918</v>
      </c>
      <c r="H160" s="2" t="s">
        <v>918</v>
      </c>
      <c r="I160" s="2" t="s">
        <v>900</v>
      </c>
      <c r="J160" s="2" t="s">
        <v>95</v>
      </c>
      <c r="K160" s="2" t="s">
        <v>285</v>
      </c>
      <c r="L160" s="3">
        <v>256.5</v>
      </c>
      <c r="M160" s="3">
        <v>269.32</v>
      </c>
      <c r="N160" s="3">
        <v>549</v>
      </c>
      <c r="O160" s="2" t="s">
        <v>97</v>
      </c>
      <c r="P160" s="2" t="s">
        <v>133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102</v>
      </c>
      <c r="V160" s="2" t="s">
        <v>173</v>
      </c>
      <c r="W160" s="2" t="s">
        <v>174</v>
      </c>
      <c r="X160" s="2" t="s">
        <v>867</v>
      </c>
      <c r="Y160" s="2" t="s">
        <v>924</v>
      </c>
      <c r="Z160" s="4">
        <v>87</v>
      </c>
      <c r="AA160" s="4">
        <f>=ROUNDDOWN(43.5,0)</f>
      </c>
      <c r="AB160" s="5">
        <v>2</v>
      </c>
      <c r="AC160" s="2" t="s">
        <v>100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/>
      <c r="BJ160" s="4">
        <v>1</v>
      </c>
      <c r="BK160" s="8">
        <v>257.69</v>
      </c>
      <c r="BL160" s="2" t="s">
        <v>182</v>
      </c>
      <c r="BM160" s="7"/>
      <c r="BN160" s="7"/>
      <c r="BO160" s="4"/>
      <c r="BP160" s="8"/>
      <c r="BQ160" s="4"/>
      <c r="BR160" s="8"/>
      <c r="BS160" s="7"/>
      <c r="BT160" s="7"/>
      <c r="BU160" s="2" t="s">
        <v>288</v>
      </c>
      <c r="BV160" s="2" t="s">
        <v>97</v>
      </c>
      <c r="BW160" s="2" t="s">
        <v>100</v>
      </c>
      <c r="BX160" s="2" t="s">
        <v>100</v>
      </c>
      <c r="BY160" s="2" t="s">
        <v>112</v>
      </c>
      <c r="BZ160" s="2" t="s">
        <v>100</v>
      </c>
    </row>
    <row r="161">
      <c r="A161" s="2" t="s">
        <v>925</v>
      </c>
      <c r="B161" s="2" t="s">
        <v>87</v>
      </c>
      <c r="C161" s="2" t="s">
        <v>854</v>
      </c>
      <c r="D161" s="2" t="s">
        <v>89</v>
      </c>
      <c r="E161" s="2" t="s">
        <v>90</v>
      </c>
      <c r="F161" s="2" t="s">
        <v>918</v>
      </c>
      <c r="G161" s="2" t="s">
        <v>918</v>
      </c>
      <c r="H161" s="2" t="s">
        <v>918</v>
      </c>
      <c r="I161" s="2" t="s">
        <v>900</v>
      </c>
      <c r="J161" s="2" t="s">
        <v>95</v>
      </c>
      <c r="K161" s="2" t="s">
        <v>147</v>
      </c>
      <c r="L161" s="3">
        <v>256.5</v>
      </c>
      <c r="M161" s="3">
        <v>269.32</v>
      </c>
      <c r="N161" s="3">
        <v>549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100</v>
      </c>
      <c r="T161" s="2" t="s">
        <v>100</v>
      </c>
      <c r="U161" s="2" t="s">
        <v>102</v>
      </c>
      <c r="V161" s="2" t="s">
        <v>173</v>
      </c>
      <c r="W161" s="2" t="s">
        <v>104</v>
      </c>
      <c r="X161" s="2" t="s">
        <v>861</v>
      </c>
      <c r="Y161" s="2" t="s">
        <v>926</v>
      </c>
      <c r="Z161" s="4">
        <v>101</v>
      </c>
      <c r="AA161" s="4">
        <f>=ROUNDDOWN(20.2,0)</f>
      </c>
      <c r="AB161" s="5">
        <v>5</v>
      </c>
      <c r="AC161" s="2" t="s">
        <v>927</v>
      </c>
      <c r="AD161" s="4">
        <v>98</v>
      </c>
      <c r="AE161" s="4">
        <v>200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/>
      <c r="BJ161" s="4">
        <v>5</v>
      </c>
      <c r="BK161" s="8">
        <v>1496.99</v>
      </c>
      <c r="BL161" s="2" t="s">
        <v>928</v>
      </c>
      <c r="BM161" s="7"/>
      <c r="BN161" s="7"/>
      <c r="BO161" s="4"/>
      <c r="BP161" s="8"/>
      <c r="BQ161" s="4"/>
      <c r="BR161" s="8"/>
      <c r="BS161" s="7"/>
      <c r="BT161" s="7"/>
      <c r="BU161" s="2" t="s">
        <v>109</v>
      </c>
      <c r="BV161" s="2" t="s">
        <v>97</v>
      </c>
      <c r="BW161" s="2" t="s">
        <v>929</v>
      </c>
      <c r="BX161" s="2" t="s">
        <v>665</v>
      </c>
      <c r="BY161" s="2" t="s">
        <v>112</v>
      </c>
      <c r="BZ161" s="2" t="s">
        <v>100</v>
      </c>
    </row>
    <row r="162">
      <c r="A162" s="2" t="s">
        <v>930</v>
      </c>
      <c r="B162" s="2" t="s">
        <v>87</v>
      </c>
      <c r="C162" s="2" t="s">
        <v>854</v>
      </c>
      <c r="D162" s="2" t="s">
        <v>89</v>
      </c>
      <c r="E162" s="2" t="s">
        <v>90</v>
      </c>
      <c r="F162" s="2" t="s">
        <v>931</v>
      </c>
      <c r="G162" s="2" t="s">
        <v>931</v>
      </c>
      <c r="H162" s="2" t="s">
        <v>931</v>
      </c>
      <c r="I162" s="2" t="s">
        <v>201</v>
      </c>
      <c r="J162" s="2" t="s">
        <v>95</v>
      </c>
      <c r="K162" s="2" t="s">
        <v>243</v>
      </c>
      <c r="L162" s="3">
        <v>175.75</v>
      </c>
      <c r="M162" s="3">
        <v>184.54</v>
      </c>
      <c r="N162" s="3">
        <v>369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102</v>
      </c>
      <c r="V162" s="2" t="s">
        <v>103</v>
      </c>
      <c r="W162" s="2" t="s">
        <v>121</v>
      </c>
      <c r="X162" s="2" t="s">
        <v>856</v>
      </c>
      <c r="Y162" s="2" t="s">
        <v>932</v>
      </c>
      <c r="Z162" s="4">
        <v>278</v>
      </c>
      <c r="AA162" s="4">
        <f>=ROUNDDOWN(39.7142857142857,0)</f>
      </c>
      <c r="AB162" s="5">
        <v>7</v>
      </c>
      <c r="AC162" s="2" t="s">
        <v>784</v>
      </c>
      <c r="AD162" s="4">
        <v>140</v>
      </c>
      <c r="AE162" s="4">
        <v>140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>
        <v>5</v>
      </c>
      <c r="BK162" s="8">
        <v>785.36</v>
      </c>
      <c r="BL162" s="2" t="s">
        <v>560</v>
      </c>
      <c r="BM162" s="7"/>
      <c r="BN162" s="7"/>
      <c r="BO162" s="4"/>
      <c r="BP162" s="8"/>
      <c r="BQ162" s="4"/>
      <c r="BR162" s="8"/>
      <c r="BS162" s="7"/>
      <c r="BT162" s="7"/>
      <c r="BU162" s="2" t="s">
        <v>109</v>
      </c>
      <c r="BV162" s="2" t="s">
        <v>97</v>
      </c>
      <c r="BW162" s="2" t="s">
        <v>251</v>
      </c>
      <c r="BX162" s="2" t="s">
        <v>933</v>
      </c>
      <c r="BY162" s="2" t="s">
        <v>112</v>
      </c>
      <c r="BZ162" s="2" t="s">
        <v>100</v>
      </c>
    </row>
    <row r="163">
      <c r="A163" s="2" t="s">
        <v>934</v>
      </c>
      <c r="B163" s="2" t="s">
        <v>87</v>
      </c>
      <c r="C163" s="2" t="s">
        <v>854</v>
      </c>
      <c r="D163" s="2" t="s">
        <v>89</v>
      </c>
      <c r="E163" s="2" t="s">
        <v>90</v>
      </c>
      <c r="F163" s="2" t="s">
        <v>931</v>
      </c>
      <c r="G163" s="2" t="s">
        <v>931</v>
      </c>
      <c r="H163" s="2" t="s">
        <v>931</v>
      </c>
      <c r="I163" s="2" t="s">
        <v>201</v>
      </c>
      <c r="J163" s="2" t="s">
        <v>95</v>
      </c>
      <c r="K163" s="2" t="s">
        <v>315</v>
      </c>
      <c r="L163" s="3">
        <v>175.75</v>
      </c>
      <c r="M163" s="3">
        <v>184.54</v>
      </c>
      <c r="N163" s="3">
        <v>369</v>
      </c>
      <c r="O163" s="2" t="s">
        <v>97</v>
      </c>
      <c r="P163" s="2" t="s">
        <v>98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102</v>
      </c>
      <c r="V163" s="2" t="s">
        <v>103</v>
      </c>
      <c r="W163" s="2" t="s">
        <v>856</v>
      </c>
      <c r="X163" s="2" t="s">
        <v>121</v>
      </c>
      <c r="Y163" s="2" t="s">
        <v>623</v>
      </c>
      <c r="Z163" s="4">
        <v>34</v>
      </c>
      <c r="AA163" s="4">
        <f>=ROUNDDOWN(8.5,0)</f>
      </c>
      <c r="AB163" s="5">
        <v>4</v>
      </c>
      <c r="AC163" s="2" t="s">
        <v>784</v>
      </c>
      <c r="AD163" s="4">
        <v>72</v>
      </c>
      <c r="AE163" s="4">
        <v>172</v>
      </c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/>
      <c r="BJ163" s="4">
        <v>1</v>
      </c>
      <c r="BK163" s="8">
        <v>202.99</v>
      </c>
      <c r="BL163" s="2" t="s">
        <v>427</v>
      </c>
      <c r="BM163" s="7"/>
      <c r="BN163" s="7"/>
      <c r="BO163" s="4"/>
      <c r="BP163" s="8"/>
      <c r="BQ163" s="4"/>
      <c r="BR163" s="8"/>
      <c r="BS163" s="7"/>
      <c r="BT163" s="7"/>
      <c r="BU163" s="2" t="s">
        <v>288</v>
      </c>
      <c r="BV163" s="2" t="s">
        <v>97</v>
      </c>
      <c r="BW163" s="2" t="s">
        <v>100</v>
      </c>
      <c r="BX163" s="2" t="s">
        <v>100</v>
      </c>
      <c r="BY163" s="2" t="s">
        <v>112</v>
      </c>
      <c r="BZ163" s="2" t="s">
        <v>100</v>
      </c>
    </row>
    <row r="164">
      <c r="A164" s="2" t="s">
        <v>935</v>
      </c>
      <c r="B164" s="2" t="s">
        <v>87</v>
      </c>
      <c r="C164" s="2" t="s">
        <v>854</v>
      </c>
      <c r="D164" s="2" t="s">
        <v>89</v>
      </c>
      <c r="E164" s="2" t="s">
        <v>632</v>
      </c>
      <c r="F164" s="2" t="s">
        <v>936</v>
      </c>
      <c r="G164" s="2" t="s">
        <v>936</v>
      </c>
      <c r="H164" s="2" t="s">
        <v>936</v>
      </c>
      <c r="I164" s="2" t="s">
        <v>450</v>
      </c>
      <c r="J164" s="2" t="s">
        <v>95</v>
      </c>
      <c r="K164" s="2" t="s">
        <v>493</v>
      </c>
      <c r="L164" s="3">
        <v>214.2</v>
      </c>
      <c r="M164" s="3">
        <v>224.91</v>
      </c>
      <c r="N164" s="3">
        <v>449</v>
      </c>
      <c r="O164" s="2" t="s">
        <v>249</v>
      </c>
      <c r="P164" s="2" t="s">
        <v>193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102</v>
      </c>
      <c r="V164" s="2" t="s">
        <v>173</v>
      </c>
      <c r="W164" s="2" t="s">
        <v>104</v>
      </c>
      <c r="X164" s="2" t="s">
        <v>861</v>
      </c>
      <c r="Y164" s="2" t="s">
        <v>937</v>
      </c>
      <c r="Z164" s="4">
        <v>107</v>
      </c>
      <c r="AA164" s="4">
        <f>=ROUNDDOWN(53.5,0)</f>
      </c>
      <c r="AB164" s="5">
        <v>2</v>
      </c>
      <c r="AC164" s="2" t="s">
        <v>100</v>
      </c>
      <c r="AD164" s="4"/>
      <c r="AE164" s="4"/>
      <c r="AF164" s="6">
        <v>74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100</v>
      </c>
      <c r="BM164" s="7"/>
      <c r="BN164" s="7"/>
      <c r="BO164" s="4"/>
      <c r="BP164" s="8"/>
      <c r="BQ164" s="4"/>
      <c r="BR164" s="8"/>
      <c r="BS164" s="7"/>
      <c r="BT164" s="7"/>
      <c r="BU164" s="2" t="s">
        <v>109</v>
      </c>
      <c r="BV164" s="2" t="s">
        <v>97</v>
      </c>
      <c r="BW164" s="2" t="s">
        <v>251</v>
      </c>
      <c r="BX164" s="2" t="s">
        <v>387</v>
      </c>
      <c r="BY164" s="2" t="s">
        <v>112</v>
      </c>
      <c r="BZ164" s="2" t="s">
        <v>100</v>
      </c>
    </row>
    <row r="165">
      <c r="A165" s="16" t="s">
        <v>938</v>
      </c>
      <c r="B165" s="9" t="s">
        <v>100</v>
      </c>
      <c r="C165" s="9" t="s">
        <v>100</v>
      </c>
      <c r="D165" s="9" t="s">
        <v>100</v>
      </c>
      <c r="E165" s="9" t="s">
        <v>100</v>
      </c>
      <c r="F165" s="9" t="s">
        <v>100</v>
      </c>
      <c r="G165" s="9" t="s">
        <v>100</v>
      </c>
      <c r="H165" s="9" t="s">
        <v>100</v>
      </c>
      <c r="I165" s="9" t="s">
        <v>100</v>
      </c>
      <c r="J165" s="9" t="s">
        <v>100</v>
      </c>
      <c r="K165" s="9" t="s">
        <v>100</v>
      </c>
      <c r="L165" s="10"/>
      <c r="M165" s="10"/>
      <c r="N165" s="10"/>
      <c r="O165" s="9" t="s">
        <v>100</v>
      </c>
      <c r="P165" s="9" t="s">
        <v>100</v>
      </c>
      <c r="Q165" s="9" t="s">
        <v>100</v>
      </c>
      <c r="R165" s="9" t="s">
        <v>100</v>
      </c>
      <c r="S165" s="9" t="s">
        <v>100</v>
      </c>
      <c r="T165" s="9" t="s">
        <v>100</v>
      </c>
      <c r="U165" s="9" t="s">
        <v>100</v>
      </c>
      <c r="V165" s="9" t="s">
        <v>100</v>
      </c>
      <c r="W165" s="9" t="s">
        <v>100</v>
      </c>
      <c r="X165" s="9" t="s">
        <v>100</v>
      </c>
      <c r="Y165" s="9" t="s">
        <v>100</v>
      </c>
      <c r="Z165" s="11">
        <v>17766</v>
      </c>
      <c r="AA165" s="11">
        <f>=ROUNDDOWN({0},0)</f>
      </c>
      <c r="AB165" s="12">
        <v>808.4</v>
      </c>
      <c r="AC165" s="9" t="s">
        <v>100</v>
      </c>
      <c r="AD165" s="11"/>
      <c r="AE165" s="11">
        <v>14171</v>
      </c>
      <c r="AF165" s="13"/>
      <c r="AG165" s="13"/>
      <c r="AH165" s="14"/>
      <c r="AI165" s="11"/>
      <c r="AJ165" s="11">
        <f>=ROUNDDOWN({0},0)</f>
      </c>
      <c r="AK165" s="12"/>
      <c r="AL165" s="9" t="s">
        <v>100</v>
      </c>
      <c r="AM165" s="11"/>
      <c r="AN165" s="11">
        <v>1164</v>
      </c>
      <c r="AO165" s="14"/>
      <c r="AP165" s="11">
        <v>68</v>
      </c>
      <c r="AQ165" s="15">
        <v>9258</v>
      </c>
      <c r="AR165" s="11"/>
      <c r="AS165" s="15"/>
      <c r="AT165" s="14"/>
      <c r="AU165" s="14"/>
      <c r="AV165" s="11">
        <v>68</v>
      </c>
      <c r="AW165" s="15">
        <v>9258</v>
      </c>
      <c r="AX165" s="11"/>
      <c r="AY165" s="15"/>
      <c r="AZ165" s="14"/>
      <c r="BA165" s="14"/>
      <c r="BB165" s="14"/>
      <c r="BC165" s="11">
        <v>68</v>
      </c>
      <c r="BD165" s="15">
        <v>9258</v>
      </c>
      <c r="BE165" s="11"/>
      <c r="BF165" s="15"/>
      <c r="BG165" s="14"/>
      <c r="BH165" s="14"/>
      <c r="BI165" s="14"/>
      <c r="BJ165" s="11"/>
      <c r="BK165" s="15"/>
      <c r="BL165" s="9" t="s">
        <v>100</v>
      </c>
      <c r="BM165" s="14"/>
      <c r="BN165" s="14"/>
      <c r="BO165" s="11">
        <v>68</v>
      </c>
      <c r="BP165" s="15">
        <v>9258</v>
      </c>
      <c r="BQ165" s="11"/>
      <c r="BR165" s="15"/>
      <c r="BS165" s="14"/>
      <c r="BT165" s="14"/>
      <c r="BU165" s="9" t="s">
        <v>100</v>
      </c>
      <c r="BV165" s="9" t="s">
        <v>100</v>
      </c>
      <c r="BW165" s="9" t="s">
        <v>100</v>
      </c>
      <c r="BX165" s="9" t="s">
        <v>100</v>
      </c>
      <c r="BY165" s="9" t="s">
        <v>100</v>
      </c>
      <c r="BZ16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20:BC22"/>
    <mergeCell ref="BD20:BD22"/>
    <mergeCell ref="BE20:BE22"/>
    <mergeCell ref="BF20:BF22"/>
    <mergeCell ref="BG20:BG22"/>
    <mergeCell ref="BH20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6:BC41"/>
    <mergeCell ref="BD36:BD41"/>
    <mergeCell ref="BE36:BE41"/>
    <mergeCell ref="BF36:BF41"/>
    <mergeCell ref="BG36:BG41"/>
    <mergeCell ref="BH36:BH41"/>
    <mergeCell ref="BC47:BC48"/>
    <mergeCell ref="BD47:BD48"/>
    <mergeCell ref="BE47:BE48"/>
    <mergeCell ref="BF47:BF48"/>
    <mergeCell ref="BG47:BG48"/>
    <mergeCell ref="BH47:BH48"/>
    <mergeCell ref="BC50:BC52"/>
    <mergeCell ref="BD50:BD52"/>
    <mergeCell ref="BE50:BE52"/>
    <mergeCell ref="BF50:BF52"/>
    <mergeCell ref="BG50:BG52"/>
    <mergeCell ref="BH50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4:BC65"/>
    <mergeCell ref="BD64:BD65"/>
    <mergeCell ref="BE64:BE65"/>
    <mergeCell ref="BF64:BF65"/>
    <mergeCell ref="BG64:BG65"/>
    <mergeCell ref="BH64:BH65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6:BC78"/>
    <mergeCell ref="BD76:BD78"/>
    <mergeCell ref="BE76:BE78"/>
    <mergeCell ref="BF76:BF78"/>
    <mergeCell ref="BG76:BG78"/>
    <mergeCell ref="BH76:BH78"/>
    <mergeCell ref="BC90:BC97"/>
    <mergeCell ref="BD90:BD97"/>
    <mergeCell ref="BE90:BE97"/>
    <mergeCell ref="BF90:BF97"/>
    <mergeCell ref="BG90:BG97"/>
    <mergeCell ref="BH90:BH97"/>
    <mergeCell ref="BC99:BC101"/>
    <mergeCell ref="BD99:BD101"/>
    <mergeCell ref="BE99:BE101"/>
    <mergeCell ref="BF99:BF101"/>
    <mergeCell ref="BG99:BG101"/>
    <mergeCell ref="BH99:BH101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11:BC112"/>
    <mergeCell ref="BD111:BD112"/>
    <mergeCell ref="BE111:BE112"/>
    <mergeCell ref="BF111:BF112"/>
    <mergeCell ref="BG111:BG112"/>
    <mergeCell ref="BH111:BH112"/>
    <mergeCell ref="BC114:BC116"/>
    <mergeCell ref="BD114:BD116"/>
    <mergeCell ref="BE114:BE116"/>
    <mergeCell ref="BF114:BF116"/>
    <mergeCell ref="BG114:BG116"/>
    <mergeCell ref="BH114:BH116"/>
    <mergeCell ref="BC120:BC121"/>
    <mergeCell ref="BD120:BD121"/>
    <mergeCell ref="BE120:BE121"/>
    <mergeCell ref="BF120:BF121"/>
    <mergeCell ref="BG120:BG121"/>
    <mergeCell ref="BH120:BH121"/>
    <mergeCell ref="BC127:BC132"/>
    <mergeCell ref="BD127:BD132"/>
    <mergeCell ref="BE127:BE132"/>
    <mergeCell ref="BF127:BF132"/>
    <mergeCell ref="BG127:BG132"/>
    <mergeCell ref="BH127:BH132"/>
    <mergeCell ref="BC133:BC134"/>
    <mergeCell ref="BD133:BD134"/>
    <mergeCell ref="BE133:BE134"/>
    <mergeCell ref="BF133:BF134"/>
    <mergeCell ref="BG133:BG134"/>
    <mergeCell ref="BH133:BH134"/>
    <mergeCell ref="BC135:BC138"/>
    <mergeCell ref="BD135:BD138"/>
    <mergeCell ref="BE135:BE138"/>
    <mergeCell ref="BF135:BF138"/>
    <mergeCell ref="BG135:BG138"/>
    <mergeCell ref="BH135:BH138"/>
    <mergeCell ref="BC139:BC142"/>
    <mergeCell ref="BD139:BD142"/>
    <mergeCell ref="BE139:BE142"/>
    <mergeCell ref="BF139:BF142"/>
    <mergeCell ref="BG139:BG142"/>
    <mergeCell ref="BH139:BH14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9:BC161"/>
    <mergeCell ref="BD159:BD161"/>
    <mergeCell ref="BE159:BE161"/>
    <mergeCell ref="BF159:BF161"/>
    <mergeCell ref="BG159:BG161"/>
    <mergeCell ref="BH159:BH161"/>
    <mergeCell ref="BC162:BC163"/>
    <mergeCell ref="BD162:BD163"/>
    <mergeCell ref="BE162:BE163"/>
    <mergeCell ref="BF162:BF163"/>
    <mergeCell ref="BG162:BG163"/>
    <mergeCell ref="BH162:BH16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939</v>
      </c>
      <c r="D2" s="0" t="s">
        <v>940</v>
      </c>
      <c r="E2" s="0" t="s">
        <v>941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942</v>
      </c>
      <c r="J4" s="1" t="s">
        <v>943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944</v>
      </c>
      <c r="P4" s="1" t="s">
        <v>945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946</v>
      </c>
      <c r="F5" s="1" t="s">
        <v>947</v>
      </c>
      <c r="G5" s="1" t="s">
        <v>946</v>
      </c>
      <c r="H5" s="1" t="s">
        <v>947</v>
      </c>
      <c r="I5" s="1" t="s">
        <v>942</v>
      </c>
      <c r="J5" s="1" t="s">
        <v>943</v>
      </c>
      <c r="K5" s="1" t="s">
        <v>948</v>
      </c>
      <c r="L5" s="1" t="s">
        <v>949</v>
      </c>
      <c r="M5" s="1" t="s">
        <v>948</v>
      </c>
      <c r="N5" s="1" t="s">
        <v>949</v>
      </c>
      <c r="O5" s="1" t="s">
        <v>944</v>
      </c>
      <c r="P5" s="1" t="s">
        <v>945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36</v>
      </c>
      <c r="F6" s="8">
        <v>4734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36</v>
      </c>
      <c r="L6" s="8">
        <v>4734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592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625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632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638</v>
      </c>
      <c r="C10" s="2" t="s">
        <v>89</v>
      </c>
      <c r="D10" s="2" t="s">
        <v>90</v>
      </c>
      <c r="E10" s="4">
        <v>32</v>
      </c>
      <c r="F10" s="8">
        <v>4524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32</v>
      </c>
      <c r="L10" s="8">
        <v>4524</v>
      </c>
      <c r="M10" s="4"/>
      <c r="N10" s="8"/>
      <c r="O10" s="7"/>
      <c r="P10" s="7"/>
    </row>
    <row r="11">
      <c r="A11" s="2" t="s">
        <v>87</v>
      </c>
      <c r="B11" s="2" t="s">
        <v>638</v>
      </c>
      <c r="C11" s="2" t="s">
        <v>89</v>
      </c>
      <c r="D11" s="2" t="s">
        <v>201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638</v>
      </c>
      <c r="C12" s="2" t="s">
        <v>89</v>
      </c>
      <c r="D12" s="2" t="s">
        <v>592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805</v>
      </c>
      <c r="C13" s="2" t="s">
        <v>89</v>
      </c>
      <c r="D13" s="2" t="s">
        <v>592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843</v>
      </c>
      <c r="C14" s="2" t="s">
        <v>89</v>
      </c>
      <c r="D14" s="2" t="s">
        <v>90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854</v>
      </c>
      <c r="C15" s="2" t="s">
        <v>89</v>
      </c>
      <c r="D15" s="2" t="s">
        <v>201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854</v>
      </c>
      <c r="C16" s="2" t="s">
        <v>89</v>
      </c>
      <c r="D16" s="2" t="s">
        <v>592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854</v>
      </c>
      <c r="C17" s="2" t="s">
        <v>89</v>
      </c>
      <c r="D17" s="2" t="s">
        <v>90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854</v>
      </c>
      <c r="C18" s="2" t="s">
        <v>89</v>
      </c>
      <c r="D18" s="2" t="s">
        <v>632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2"/>
    <mergeCell ref="F10:F12"/>
    <mergeCell ref="G10:G12"/>
    <mergeCell ref="H10:H12"/>
    <mergeCell ref="I10:I12"/>
    <mergeCell ref="J10:J12"/>
    <mergeCell ref="E15:E18"/>
    <mergeCell ref="F15:F18"/>
    <mergeCell ref="G15:G18"/>
    <mergeCell ref="H15:H18"/>
    <mergeCell ref="I15:I18"/>
    <mergeCell ref="J15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939</v>
      </c>
      <c r="D2" s="0" t="s">
        <v>940</v>
      </c>
      <c r="E2" s="0" t="s">
        <v>941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942</v>
      </c>
      <c r="I4" s="1" t="s">
        <v>943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944</v>
      </c>
      <c r="O4" s="1" t="s">
        <v>945</v>
      </c>
    </row>
    <row r="5">
      <c r="A5" s="1" t="s">
        <v>52</v>
      </c>
      <c r="B5" s="1" t="s">
        <v>54</v>
      </c>
      <c r="C5" s="1" t="s">
        <v>55</v>
      </c>
      <c r="D5" s="1" t="s">
        <v>946</v>
      </c>
      <c r="E5" s="1" t="s">
        <v>947</v>
      </c>
      <c r="F5" s="1" t="s">
        <v>946</v>
      </c>
      <c r="G5" s="1" t="s">
        <v>947</v>
      </c>
      <c r="H5" s="1" t="s">
        <v>942</v>
      </c>
      <c r="I5" s="1" t="s">
        <v>943</v>
      </c>
      <c r="J5" s="1" t="s">
        <v>948</v>
      </c>
      <c r="K5" s="1" t="s">
        <v>949</v>
      </c>
      <c r="L5" s="1" t="s">
        <v>948</v>
      </c>
      <c r="M5" s="1" t="s">
        <v>949</v>
      </c>
      <c r="N5" s="1" t="s">
        <v>944</v>
      </c>
      <c r="O5" s="1" t="s">
        <v>945</v>
      </c>
    </row>
    <row r="6">
      <c r="A6" s="2" t="s">
        <v>87</v>
      </c>
      <c r="B6" s="2" t="s">
        <v>89</v>
      </c>
      <c r="C6" s="2" t="s">
        <v>90</v>
      </c>
      <c r="D6" s="4">
        <v>68</v>
      </c>
      <c r="E6" s="8">
        <v>9258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68</v>
      </c>
      <c r="K6" s="8">
        <v>9258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201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592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625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632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</mergeCells>
  <headerFooter/>
</worksheet>
</file>