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<sst xmlns="http://schemas.openxmlformats.org/spreadsheetml/2006/main" count="852" uniqueCount="852">
  <si>
    <t>Date Type:</t>
  </si>
  <si>
    <t>Shipped Date</t>
  </si>
  <si>
    <t>Start Date:</t>
  </si>
  <si>
    <t>01/01/2024</t>
  </si>
  <si>
    <t>End Date:</t>
  </si>
  <si>
    <t>03/31/2024</t>
  </si>
  <si>
    <t>Report Run Date:</t>
  </si>
  <si>
    <t>04/05/2024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</si>
  <si>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</si>
  <si>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</si>
  <si>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</si>
  <si>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</si>
  <si>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</si>
  <si>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</si>
  <si>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</si>
  <si>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</si>
  <si>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KOHLDSN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</si>
  <si>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</si>
  <si>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</si>
  <si>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</si>
  <si>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</si>
  <si>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</si>
  <si>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</si>
  <si>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</si>
  <si>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</si>
  <si>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</si>
  <si>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</si>
  <si>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</si>
  <si>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</si>
  <si>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</si>
  <si>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</si>
  <si>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</si>
  <si>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</si>
  <si>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</si>
  <si>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</si>
  <si>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</si>
  <si>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</si>
  <si>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</si>
  <si>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</si>
  <si>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</si>
  <si>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</si>
  <si>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</si>
  <si>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</si>
  <si>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</si>
  <si>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</si>
  <si>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</si>
  <si>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</si>
  <si>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</si>
  <si>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</si>
  <si>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</si>
  <si>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</si>
  <si>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</si>
  <si>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</si>
  <si>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</si>
  <si>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</si>
  <si>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</si>
  <si>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</si>
  <si>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</si>
  <si>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</si>
  <si>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</si>
  <si>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</si>
  <si>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</si>
  <si>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</si>
  <si>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</si>
  <si>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</si>
  <si>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</si>
  <si>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</si>
  <si>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</si>
  <si>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</si>
  <si>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</si>
  <si>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</si>
  <si>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</si>
  <si>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</si>
  <si>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</si>
  <si>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</si>
  <si>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</si>
  <si>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</si>
  <si>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</si>
  <si>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</si>
  <si>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</si>
  <si>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</si>
  <si>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</si>
  <si>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</si>
  <si>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</si>
  <si>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</si>
  <si>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</si>
  <si>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</si>
  <si>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</si>
  <si>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</si>
  <si>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</si>
  <si>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</si>
  <si>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</si>
  <si>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</si>
  <si>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</si>
  <si>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</si>
  <si>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</si>
  <si>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</si>
  <si>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</si>
  <si>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</si>
  <si>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</si>
  <si>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</si>
  <si>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</si>
  <si>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</si>
  <si>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</si>
  <si>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03/23/2024</t>
  </si>
  <si>
    <t>03/27/2024</t>
  </si>
  <si>
    <t>03/29/2024</t>
  </si>
  <si>
    <t>04/02/2024</t>
  </si>
  <si>
    <t>04/04/2024</t>
  </si>
  <si>
    <t>04/13/2024</t>
  </si>
  <si>
    <t>04/17/2024</t>
  </si>
  <si>
    <t>04/18/2024</t>
  </si>
  <si>
    <t>04/23/2024</t>
  </si>
  <si>
    <t>04/25/2024</t>
  </si>
  <si>
    <t>04/26/2024</t>
  </si>
  <si>
    <t>04/29/2024</t>
  </si>
  <si>
    <t>04/30/2024</t>
  </si>
  <si>
    <t>05/01/2024</t>
  </si>
  <si>
    <t>05/03/2024</t>
  </si>
  <si>
    <t>05/04/2024</t>
  </si>
  <si>
    <t>05/05/2024</t>
  </si>
  <si>
    <t>05/06/2024</t>
  </si>
  <si>
    <t>05/07/2024</t>
  </si>
  <si>
    <t>05/08/2024</t>
  </si>
  <si>
    <t>05/14/2024</t>
  </si>
  <si>
    <t>05/17/2024</t>
  </si>
  <si>
    <t>05/18/2024</t>
  </si>
  <si>
    <t>05/21/2024</t>
  </si>
  <si>
    <t>05/22/2024</t>
  </si>
  <si>
    <t>05/23/2024</t>
  </si>
  <si>
    <t>05/24/2024</t>
  </si>
  <si>
    <t>05/25/2024</t>
  </si>
  <si>
    <t>05/29/2024</t>
  </si>
  <si>
    <t>05/31/2024</t>
  </si>
  <si>
    <t>06/02/2024</t>
  </si>
  <si>
    <t>06/05/2024</t>
  </si>
  <si>
    <t>06/08/2024</t>
  </si>
  <si>
    <t>06/12/2024</t>
  </si>
  <si>
    <t>06/14/2024</t>
  </si>
  <si>
    <t>06/16/2024</t>
  </si>
  <si>
    <t>06/17/2024</t>
  </si>
  <si>
    <t>06/19/2024</t>
  </si>
  <si>
    <t>06/21/2024</t>
  </si>
  <si>
    <t>06/22/2024</t>
  </si>
  <si>
    <t>06/25/2024</t>
  </si>
  <si>
    <t>06/26/2024</t>
  </si>
  <si>
    <t>06/28/2024</t>
  </si>
  <si>
    <t>06/30/2024</t>
  </si>
  <si>
    <t>07/03/2024</t>
  </si>
  <si>
    <t>07/10/2024</t>
  </si>
  <si>
    <t>07/15/2024</t>
  </si>
  <si>
    <t>07/17/2024</t>
  </si>
  <si>
    <t>07/19/2024</t>
  </si>
  <si>
    <t>07/23/2024</t>
  </si>
  <si>
    <t>07/26/2024</t>
  </si>
  <si>
    <t>07/30/2024</t>
  </si>
  <si>
    <t>07/31/2024</t>
  </si>
  <si>
    <t>08/04/2024</t>
  </si>
  <si>
    <t>08/07/2024</t>
  </si>
  <si>
    <t>08/12/2024</t>
  </si>
  <si>
    <t>08/14/2024</t>
  </si>
  <si>
    <t>ID10-1987</t>
  </si>
  <si>
    <t>YOUT</t>
  </si>
  <si>
    <t xml:space="preserve">Intelligent Design </t>
  </si>
  <si>
    <t>COMFORTER (SET)</t>
  </si>
  <si>
    <t>Comforter (Set)</t>
  </si>
  <si>
    <t>Cassiopeia</t>
  </si>
  <si>
    <t>Karissa</t>
  </si>
  <si>
    <t>Lisa</t>
  </si>
  <si>
    <t>Watercolor Tie Dye Printed Comforter Set with Throw Pillow</t>
  </si>
  <si>
    <t>Twin/Twin XL</t>
  </si>
  <si>
    <t>Aqua</t>
  </si>
  <si>
    <t>Active</t>
  </si>
  <si>
    <t>A++</t>
  </si>
  <si>
    <t>NO</t>
  </si>
  <si>
    <t/>
  </si>
  <si>
    <t>PF005394</t>
  </si>
  <si>
    <t>Microfiber</t>
  </si>
  <si>
    <t>3</t>
  </si>
  <si>
    <t>Abstract</t>
  </si>
  <si>
    <t>Modern/Contemporary</t>
  </si>
  <si>
    <t>Casual</t>
  </si>
  <si>
    <t>4/29/2021</t>
  </si>
  <si>
    <t>4/5/2024</t>
  </si>
  <si>
    <t>AMAZON,AMAZONDS,BBBDROP,BIGLOTSDS,BLK01,CSNSTORES,DESINC,FINGERHUTDS,HDDS,JCPENNEY01,KOHLDSN,MACY02,OLLIIX,OVERSTOCK01,TGTDVS,Zulily</t>
  </si>
  <si>
    <t>Setup</t>
  </si>
  <si>
    <t>6/10/2021</t>
  </si>
  <si>
    <t>7/2/2021</t>
  </si>
  <si>
    <t>No</t>
  </si>
  <si>
    <t>ID10-1988</t>
  </si>
  <si>
    <t>Full/Queen</t>
  </si>
  <si>
    <t>4</t>
  </si>
  <si>
    <t>AMAZON,AMAZONDS,BBBDROP,BIGLOTSDS,BLK01,CSNSTORES,DESINC,FINGERHUTDS,HDDS,JCPENNEY01,KOHLDSN,MACY02,NRTPORT,OLLIIX,OVERSTOCK01,TGTDVS,Zulily</t>
  </si>
  <si>
    <t>7/6/2021</t>
  </si>
  <si>
    <t>ID10-2261</t>
  </si>
  <si>
    <t>King/Cal King</t>
  </si>
  <si>
    <t>PF005394;PP001904</t>
  </si>
  <si>
    <t>10/11/2023</t>
  </si>
  <si>
    <t>5/23/2024</t>
  </si>
  <si>
    <t>AMAZON,AMAZONDS,CSNSTORES,JCPENNEY01,KOHLDSN,NRTPORT,OVERSTOCK01</t>
  </si>
  <si>
    <t>10/10/2023</t>
  </si>
  <si>
    <t>10/12/2023</t>
  </si>
  <si>
    <t>ID10-2255</t>
  </si>
  <si>
    <t>Lavender</t>
  </si>
  <si>
    <t>B+</t>
  </si>
  <si>
    <t>PP001904;PF006071</t>
  </si>
  <si>
    <t>9/5/2023</t>
  </si>
  <si>
    <t>5/14/2024</t>
  </si>
  <si>
    <t>AMAZON,CSNSTORES,JCPENNEY01,KOHLDSN,OLLIIX,OVERSTOCK01,TGTDVS</t>
  </si>
  <si>
    <t>9/17/2023</t>
  </si>
  <si>
    <t>9/29/2023</t>
  </si>
  <si>
    <t>ID10-2256</t>
  </si>
  <si>
    <t>AMAZON,AMAZONDS,CSNSTORES,HDDS,JCPENNEY01,KOHLDSN,NRTPORT,OVERSTOCK01,TGTDVS</t>
  </si>
  <si>
    <t>9/25/2023</t>
  </si>
  <si>
    <t>ID10-2257</t>
  </si>
  <si>
    <t>AMAZON,BLK01,CSNSTORES,HDDS,JCPENNEY01,KOHLDSN,OVERSTOCK01,TGTDVS</t>
  </si>
  <si>
    <t>10/3/2023</t>
  </si>
  <si>
    <t>ID10-2385</t>
  </si>
  <si>
    <t>Charcoal</t>
  </si>
  <si>
    <t>B</t>
  </si>
  <si>
    <t>PP001904;PF006265</t>
  </si>
  <si>
    <t>6/17/2024</t>
  </si>
  <si>
    <t>Open</t>
  </si>
  <si>
    <t>ID10-2386</t>
  </si>
  <si>
    <t>ID10-2387</t>
  </si>
  <si>
    <t>ID10-1942</t>
  </si>
  <si>
    <t>Felicia</t>
  </si>
  <si>
    <t>Isabel</t>
  </si>
  <si>
    <t>Alyssa</t>
  </si>
  <si>
    <t>Velvet Comforter Set with Throw Pillow</t>
  </si>
  <si>
    <t>Black</t>
  </si>
  <si>
    <t>A+</t>
  </si>
  <si>
    <t>PP001091;PF005199</t>
  </si>
  <si>
    <t>Velvet</t>
  </si>
  <si>
    <t>Solid</t>
  </si>
  <si>
    <t>Glam/Luxury</t>
  </si>
  <si>
    <t>Modern/Contemporary|Transitional</t>
  </si>
  <si>
    <t>9/23/2020</t>
  </si>
  <si>
    <t>4/30/2024</t>
  </si>
  <si>
    <t>AMAZON,AMAZONDS,BBBDROP,BLK01,CSNSTORES,DESINC,HDDS,JCPENNEY01,KOHLDSN,MACY02,NRTPORT,OLLIIX,OVERSTOCK01,TGTDVS,WALMARTDS</t>
  </si>
  <si>
    <t>10/16/2020</t>
  </si>
  <si>
    <t>11/2/2020</t>
  </si>
  <si>
    <t>ID10-1943</t>
  </si>
  <si>
    <t>4/23/2024</t>
  </si>
  <si>
    <t>AMAZON,AMAZONDS,ASHFURNDS,BBBDROP,BLK01,CSNSTORES,DESINC,HDDS,JCPENNEY01,KOHLDSN,MACY02,NRTPORT,OLLIIX,OVERSCONSIGN,OVERSTOCK01,TGTDVS,WALMARTDS,Zulily</t>
  </si>
  <si>
    <t>11/1/2020</t>
  </si>
  <si>
    <t>ID10-2056</t>
  </si>
  <si>
    <t>9/9/2021</t>
  </si>
  <si>
    <t>AMAZONDS,BBBDROP,BLK01,CSNSTORES,DESINC,HDDS,JCPENNEY01,KOHLDSN,NRTPORT,OLLIIX,OVERSCONSIGN,OVERSTOCK01,TGTDVS</t>
  </si>
  <si>
    <t>10/11/2021</t>
  </si>
  <si>
    <t>ID10-1658</t>
  </si>
  <si>
    <t>Blush</t>
  </si>
  <si>
    <t>PP001091;PF004575</t>
  </si>
  <si>
    <t>3/11/2019</t>
  </si>
  <si>
    <t>4/13/2024</t>
  </si>
  <si>
    <t>AMAZON,AMAZONDS,AMERSIGNDS,BBBDROP,BLK01,CASTLEGATE,CSNSTORES,FINGERHUTDS,HDDS,JCPENNEY01,KOHLDSN,MACY02,OLLIIX,OVERSCONSIGN,OVERSTOCK01,TGTDVS,Zulily</t>
  </si>
  <si>
    <t>4/3/2019</t>
  </si>
  <si>
    <t>5/21/2019</t>
  </si>
  <si>
    <t>ID10-1659</t>
  </si>
  <si>
    <t>5/8/2024</t>
  </si>
  <si>
    <t>AMAZON,AMAZONDS,AMERSIGNDS,BBBDROP,BEALLSDS,BLK01,CASTLEGATE,CSNSTORES,DESINC,FINGERHUTDS,HDDS,JCPENNEY01,KOHLDSN,MACY02,NRTPORT,OLLIIX,OVERSCONSIGN,OVERSTOCK01,TGTDVS,Zulily</t>
  </si>
  <si>
    <t>5/6/2019</t>
  </si>
  <si>
    <t>ID10-1970</t>
  </si>
  <si>
    <t>1/4/2021</t>
  </si>
  <si>
    <t>AAFESDS,AMAZON,BBBDROP,BLK01,CSNSTORES,DESINC,FINGERHUTDS,HDDS,JCPENNEY01,KOHLDSN,MACY02,NRTPORT,OLLIIX,OVERSTOCK01,TGTDVS</t>
  </si>
  <si>
    <t>1/10/2021</t>
  </si>
  <si>
    <t>ID10-1791</t>
  </si>
  <si>
    <t>Grey</t>
  </si>
  <si>
    <t>A</t>
  </si>
  <si>
    <t>PP001091;PF004858</t>
  </si>
  <si>
    <t>9/27/2019</t>
  </si>
  <si>
    <t>AMAZON,AMERSIGNDS,ASHFURNDS,BLK01,CSNSTORES,FINGERHUTDS,HDDS,JCPENNEY01,KOHLDSN,MACY02,NEBFUR01,NRTPORT,OLLIIX,OVERSTOCK01,TGTDVS</t>
  </si>
  <si>
    <t>2/19/2020</t>
  </si>
  <si>
    <t>3/2/2020</t>
  </si>
  <si>
    <t>ID10-1792</t>
  </si>
  <si>
    <t>4/4/2024</t>
  </si>
  <si>
    <t>AMAZON,AMERSIGNDS,ASHFURNDS,BBBDROP,BLK01,CASTLEGATE,CSNSTORES,DESINC,FINGERHUTDS,HDDS,JCPENNEY01,KOHLDSN,MACY02,NEBFUR01,NRTPORT,OLLIIX,OVERSTOCK01,TGTDVS</t>
  </si>
  <si>
    <t>2/6/2020</t>
  </si>
  <si>
    <t>2/10/2020</t>
  </si>
  <si>
    <t>ID10-1972</t>
  </si>
  <si>
    <t>2/23/2021</t>
  </si>
  <si>
    <t>AAFESDS,AMAZON,AMAZONDS,BBBDROP,BLK01,CSNSTORES,DESINC,FINGERHUTDS,HDDS,JCPENNEY01,KOHLDSN,MACY02,NRTPORT,OLLIIX,OVERSTOCK01,TGTDVS</t>
  </si>
  <si>
    <t>2/25/2021</t>
  </si>
  <si>
    <t>ID10-1660</t>
  </si>
  <si>
    <t>Navy</t>
  </si>
  <si>
    <t>PP001091;PF004576</t>
  </si>
  <si>
    <t>AMAZON,AMAZONDS,AMERSIGNDS,BBBDROP,BLK01,CASTLEGATE,CSNSTORES,FINGERHUTDS,HDDS,JCPENNEY01,KOHLDSN,MACY02,OLLIIX,OVERSTOCK01,TGTDVS,WALMARTDS</t>
  </si>
  <si>
    <t>4/2/2019</t>
  </si>
  <si>
    <t>5/28/2019</t>
  </si>
  <si>
    <t>ID10-1661</t>
  </si>
  <si>
    <t>3/14/2019</t>
  </si>
  <si>
    <t>AMAZON,AMAZONDS,AMERSIGNDS,BBBDROP,BLK01,CASTLEGATE,CSNSTORES,FINGERHUTDS,HDDS,JCPENNEY01,KOHLDSN,MACY02,NRTPORT,OLLIIX,OVERSCONSIGN,OVERSTOCK01,TGTDVS</t>
  </si>
  <si>
    <t>5/13/2019</t>
  </si>
  <si>
    <t>ID10-1974</t>
  </si>
  <si>
    <t>5/31/2024</t>
  </si>
  <si>
    <t>1/11/2021</t>
  </si>
  <si>
    <t>ID10-1901</t>
  </si>
  <si>
    <t>Purple</t>
  </si>
  <si>
    <t>PP001091;PF005085</t>
  </si>
  <si>
    <t>5/13/2020</t>
  </si>
  <si>
    <t>AMAZON,AMAZONDS,BLK01,CSNSTORES,FINGERHUTDS,HDDS,JCPENNEY01,KOHLDSN,OVERSCONSIGN,OVERSTOCK01,TGTDVS,WALMARTDS</t>
  </si>
  <si>
    <t>5/25/2020</t>
  </si>
  <si>
    <t>ID10-1902</t>
  </si>
  <si>
    <t>5/15/2020</t>
  </si>
  <si>
    <t>AMAZON,AMAZONDS,BBBDROP,BLK01,CASTLEGATE,CSNSTORES,DESINC,FINGERHUTDS,HDDS,JCPENNEY01,KOHLDSN,NRTPORT,OLLIIX,OVERSTOCK01,TGTDVS,WALMARTDS</t>
  </si>
  <si>
    <t>5/18/2020</t>
  </si>
  <si>
    <t>ID10-1978</t>
  </si>
  <si>
    <t>2/10/2021</t>
  </si>
  <si>
    <t>AMAZON,AMAZONDS,BBBDROP,BLK01,CSNSTORES,DESINC,FINGERHUTDS,HDDS,JCPENNEY01,KOHLDSN,MACY02,NRTPORT,OLLIIX,OVERSTOCK01,TGTDVS,WALMARTDS</t>
  </si>
  <si>
    <t>2/15/2021</t>
  </si>
  <si>
    <t>ID10-1905</t>
  </si>
  <si>
    <t>Teal</t>
  </si>
  <si>
    <t>PP001091;PF005084</t>
  </si>
  <si>
    <t>AMAZON,AMAZONDS,BLK01,CSNSTORES,FINGERHUTDS,HDDS,KOHLDSN,NRTPORT,OLLIIX,OVERSTOCK01,TGTDVS,WALMARTDS</t>
  </si>
  <si>
    <t>ID10-1906</t>
  </si>
  <si>
    <t>AMAZON,AMAZONDS,ASHFURNDS,BBBDROP,BLK01,CASTLEGATE,FINGERHUTDS,HDDS,JCPENNEY01,KOHLDSN,NRTPORT,OLLIIX,OVERSTOCK01,TGTDVS,WALMARTDS,Zulily</t>
  </si>
  <si>
    <t>ID10-1976</t>
  </si>
  <si>
    <t>2/24/2021</t>
  </si>
  <si>
    <t>AAFESDS,AMAZON,AMAZONDS,BBBDROP,BLK01,CSNSTORES,FINGERHUTDS,HDDS,JCPENNEY01,KOHLDSN,MACY02,NRTPORT,OLLIIX,OVERSCONSIGN,OVERSTOCK01,TGTDVS</t>
  </si>
  <si>
    <t>3/1/2021</t>
  </si>
  <si>
    <t>ID10-2156</t>
  </si>
  <si>
    <t>Blue</t>
  </si>
  <si>
    <t>PP001091;PF005800</t>
  </si>
  <si>
    <t>9/27/2022</t>
  </si>
  <si>
    <t>AMAZONDS,CSNSTORES,HDDS,JCPENNEY01,KOHLDSN,MACY02,NRTPORT,OVERSTOCK01,TGTDVS</t>
  </si>
  <si>
    <t>10/4/2022</t>
  </si>
  <si>
    <t>11/8/2022</t>
  </si>
  <si>
    <t>ID10-2157</t>
  </si>
  <si>
    <t>3/27/2024</t>
  </si>
  <si>
    <t>AMAZONDS,BBBDROP,CSNSTORES,DESINC,JCPENNEY01,KOHLDSN,MACY02,NRTPORT,OLLIIX,OVERSCONSIGN,OVERSTOCK01,TGTDVS,Zulily</t>
  </si>
  <si>
    <t>10/3/2022</t>
  </si>
  <si>
    <t>11/1/2022</t>
  </si>
  <si>
    <t>ID10-2158</t>
  </si>
  <si>
    <t>AMAZONDS,BBBDROP,CSNSTORES,JCPENNEY01,KOHLDSN,MACY02,NRTPORT,OLLIIX,OVERSCONSIGN,OVERSTOCK01,TGTDVS</t>
  </si>
  <si>
    <t>ID10-2400</t>
  </si>
  <si>
    <t>Champagne</t>
  </si>
  <si>
    <t>PP001091;PF006267</t>
  </si>
  <si>
    <t>6/25/2024</t>
  </si>
  <si>
    <t>ID10-2401</t>
  </si>
  <si>
    <t>ID10-2402</t>
  </si>
  <si>
    <t>ID10-2412</t>
  </si>
  <si>
    <t>Green</t>
  </si>
  <si>
    <t>PP001091;PF006269</t>
  </si>
  <si>
    <t>ID10-2413</t>
  </si>
  <si>
    <t>ID10-2414</t>
  </si>
  <si>
    <t>ID10-2406</t>
  </si>
  <si>
    <t>Rust</t>
  </si>
  <si>
    <t>PP001091;PF006268</t>
  </si>
  <si>
    <t>ID10-2407</t>
  </si>
  <si>
    <t>ID10-2408</t>
  </si>
  <si>
    <t>ID10-168</t>
  </si>
  <si>
    <t>Olivia</t>
  </si>
  <si>
    <t>Ashley</t>
  </si>
  <si>
    <t>Skye</t>
  </si>
  <si>
    <t>Floral Comforter Set</t>
  </si>
  <si>
    <t>PF001604;PP000477</t>
  </si>
  <si>
    <t>Floral</t>
  </si>
  <si>
    <t>Transitional</t>
  </si>
  <si>
    <t>4/2/2017</t>
  </si>
  <si>
    <t>3/23/2024</t>
  </si>
  <si>
    <t>AMAZON,AMAZONDS,AMERSIGNDS,BIGLOTSDS,BLK01,CSNSTORES,HDDS,JCPENNEY01,KOHLDSN,MACY02,NRTPORT,OVERSTOCK01,ROOMECOM,TGTDVS,WALMARTDS</t>
  </si>
  <si>
    <t>7/30/2016</t>
  </si>
  <si>
    <t>1/15/2015</t>
  </si>
  <si>
    <t>ID10-169</t>
  </si>
  <si>
    <t>5</t>
  </si>
  <si>
    <t>AMAZON,AMAZONDS,AMERSIGNDS,BBBDROP,BEALLSDS,BIGLOTSDS,BLK01,CSNSTORES,DESINC,FINGERHUTDS,HDDS,JCPENNEY01,KOHLDSN,MACY02,NRTPORT,OLLIIX,OVERSTOCK01,TGTDVS</t>
  </si>
  <si>
    <t>1/2/2015</t>
  </si>
  <si>
    <t>ID10-239</t>
  </si>
  <si>
    <t>AMAZON,AMAZONDS,AMERSIGNDS,BBBDROP,BEALLSDS,BIGLOTSDS,BLK01,CSNSTORES,DESINC,FINGERHUTDS,HDDS,JCPENNEY01,KOHLDSN,MACY02,NRTPORT,OLLIIX,OVERSTOCK01,TGTDVS,Zulily</t>
  </si>
  <si>
    <t>1/5/2015</t>
  </si>
  <si>
    <t>ID10-166</t>
  </si>
  <si>
    <t>Pink</t>
  </si>
  <si>
    <t>PF001605;PP000477</t>
  </si>
  <si>
    <t>AMAZON,AMAZONDS,BBBDROP,CSNSTORES,FINGERHUTDS,HDDS,JCPENNEY01,KOHLDSN,MACY02,NRTPORT,OLLIIX,OVERSTOCK01,TGTDVS</t>
  </si>
  <si>
    <t>1/12/2015</t>
  </si>
  <si>
    <t>ID10-167</t>
  </si>
  <si>
    <t>AMAZON,BBBDROP,BEALLSDS,BIGLOTSDS,BLK01,CSNSTORES,DESINC,FINGERHUTDS,HDDS,HOUZZ,JCPENNEY01,KOHLDSN,MACY02,NRTPORT,OLLIIX,OVERSCONSIGN,OVERSTOCK01,TGTDVS</t>
  </si>
  <si>
    <t>ID10-238</t>
  </si>
  <si>
    <t>AMAZON,BBBDROP,BEALLSDS,BIGLOTSDS,BLK01,CSNSTORES,FINGERHUTDS,HDDS,JCPENNEY01,KOHLDSN,MACY02,NRTPORT,OLLIIX,OVERSTOCK01,TGTDVS,WALMARTDS</t>
  </si>
  <si>
    <t>1/16/2015</t>
  </si>
  <si>
    <t>ID10-1507</t>
  </si>
  <si>
    <t>Raina</t>
  </si>
  <si>
    <t>Khloe</t>
  </si>
  <si>
    <t>Arielle</t>
  </si>
  <si>
    <t>Metallic Printed Comforter Set</t>
  </si>
  <si>
    <t>Ivory/Gold</t>
  </si>
  <si>
    <t>PP000896;PF004343</t>
  </si>
  <si>
    <t>Geometric</t>
  </si>
  <si>
    <t>6/22/2018</t>
  </si>
  <si>
    <t>AMAZON,AMAZONDS,AMERSIGNDS,BBBDROP,BLK01,CSNSTORES,DESINC,FINGERHUTDS,HDDS,JCPENNEY01,KOHLDSN,MACY02,NRTPORT,OLLIIX,OVERSTOCK01,TGTDVS</t>
  </si>
  <si>
    <t>10/28/2018</t>
  </si>
  <si>
    <t>11/5/2018</t>
  </si>
  <si>
    <t>ID10-1508</t>
  </si>
  <si>
    <t>AMAZON,AMERSIGNDS,BBBDROP,BLK01,CASTLEGATE,CSNSTORES,DESINC,FINGERHUTDS,HDDS,JCPENNEY01,KOHLDSN,MACY02,NRTPORT,OLLIIX,OVERSTOCK01,ROOMECOM,TGTDVS</t>
  </si>
  <si>
    <t>11/2/2018</t>
  </si>
  <si>
    <t>ID10-1509</t>
  </si>
  <si>
    <t>AMAZON,AMAZONDS,AMERSIGNDS,BBBDROP,BLK01,CASTLEGATE,CSNSTORES,DESINC,FINGERHUTDS,HDDS,JCPENNEY01,KOHLDSN,MACY02,NEBFUR01,NRTPORT,OLLIIX,OVERSTOCK01,TGTDVS</t>
  </si>
  <si>
    <t>10/31/2018</t>
  </si>
  <si>
    <t>ID10-1246</t>
  </si>
  <si>
    <t>Blush/Gold</t>
  </si>
  <si>
    <t>PF001696</t>
  </si>
  <si>
    <t>7/20/2017</t>
  </si>
  <si>
    <t>AMAZON,AMERSIGNDS,BBBDROP,CASTLEGATE,CSNSTORES,DESINC,FINGERHUTDS,HDDS,JCPENNEY01,KOHLDSN,MACY02,NRTPORT,OLLIIX,OVERSTOCK01,ROOMECOM,TGTDVS</t>
  </si>
  <si>
    <t>9/1/2017</t>
  </si>
  <si>
    <t>9/21/2017</t>
  </si>
  <si>
    <t>ID10-1247</t>
  </si>
  <si>
    <t>7/19/2017</t>
  </si>
  <si>
    <t>AMAZON,AMAZONDS,AMERSIGNDS,BBBDROP,BLK01,CASTLEGATE,CSNSTORES,FINGERHUTDS,HDDS,HSNDS,JCPENNEY01,KOHLDSN,MACY02,NRTPORT,OLLIIX,OVERSTOCK01,ROOMECOM,TGTDVS,Zulily</t>
  </si>
  <si>
    <t>9/15/2017</t>
  </si>
  <si>
    <t>ID10-1248</t>
  </si>
  <si>
    <t>PF001696;PP000896</t>
  </si>
  <si>
    <t>AMAZON,AMAZONDS,AMERSIGNDS,BBBDROP,BEALLSDS,BLK01,CASTLEGATE,CSNSTORES,FINGERHUTDS,HDDS,JCPENNEY01,KOHLDSN,MACY02,NRTPORT,OVERSTOCK01,TGTDVS</t>
  </si>
  <si>
    <t>9/22/2017</t>
  </si>
  <si>
    <t>ID10-1243</t>
  </si>
  <si>
    <t>Grey/Silver</t>
  </si>
  <si>
    <t>PF001695</t>
  </si>
  <si>
    <t>AMAZON,AMAZONDS,AMERSIGNDS,BBBDROP,CSNSTORES,FINGERHUTDS,HDDS,JCPENNEY01,KOHLDSN,MACY02,NRTPORT,OLLIIX,OVERSTOCK01,ROOMECOM,TGTDVS</t>
  </si>
  <si>
    <t>9/25/2017</t>
  </si>
  <si>
    <t>ID10-1244</t>
  </si>
  <si>
    <t>PF001695;PP000896</t>
  </si>
  <si>
    <t>5/18/2024</t>
  </si>
  <si>
    <t>AMAZON,AMAZONDS,AMERSIGNDS,BBBDROP,BLK01,CSNSTORES,DESINC,FINGERHUTDS,HDDS,JCPENNEY01,KOHLDSN,MACY02,NRTPORT,OLLIIX,OVERSTOCK01,ROOMECOM,TGTDVS</t>
  </si>
  <si>
    <t>9/18/2017</t>
  </si>
  <si>
    <t>ID10-1245</t>
  </si>
  <si>
    <t>AMAZON,AMAZONDS,AMERSIGNDS,BBBDROP,BEALLSDS,BLK01,CASTLEGATE,CSNSTORES,FINGERHUTDS,HDDS,HSNDS,JCPENNEY01,KOHLDSN,MACY02,NRTPORT,OLLIIX,OVERSTOCK01,TGTDVS,Zulily</t>
  </si>
  <si>
    <t>9/27/2017</t>
  </si>
  <si>
    <t>ID10-1240</t>
  </si>
  <si>
    <t>Aqua/Silver</t>
  </si>
  <si>
    <t>PF001694</t>
  </si>
  <si>
    <t>AMAZON,AMAZONDS,BBBDROP,BLK01,CASTLEGATE,CSNSTORES,DESINC,FINGERHUTDS,HDDS,HSNDS,JCPENNEY01,KOHLDSN,MACY02,NRTPORT,OVERSTOCK01,ROOMECOM,TGTDVS</t>
  </si>
  <si>
    <t>ID10-1241</t>
  </si>
  <si>
    <t>AMAZON,AMAZONDS,AMERSIGNDS,BBBDROP,CASTLEGATE,CSNSTORES,DESINC,FINGERHUTDS,HDDS,JCPENNEY01,KOHLDSN,MACY02,NEBFUR01,NRTPORT,OLLIIX,OVERSTOCK01,ROOMECOM,TGTDVS</t>
  </si>
  <si>
    <t>ID10-1242</t>
  </si>
  <si>
    <t>PF001694;PP000896</t>
  </si>
  <si>
    <t>AMAZON,AMAZONDS,BBBDROP,BLK01,CASTLEGATE,CSNSTORES,FINGERHUTDS,HDDS,HSNDS,JCPENNEY01,KOHLDSN,MACY02,NRTPORT,OLLIIX,OVERSTOCK01,TGTDVS</t>
  </si>
  <si>
    <t>10/19/2017</t>
  </si>
  <si>
    <t>11/8/2017</t>
  </si>
  <si>
    <t>ID10-1817</t>
  </si>
  <si>
    <t>White/Silver</t>
  </si>
  <si>
    <t>PP000896;PF004928</t>
  </si>
  <si>
    <t>10/19/2019</t>
  </si>
  <si>
    <t>AMAZON,AMAZONDS,CSNSTORES,FINGERHUTDS,HDDS,JCPENNEY01,KOHLDSN,MACY02,NRTPORT,OLLIIX,TGTDVS</t>
  </si>
  <si>
    <t>1/29/2020</t>
  </si>
  <si>
    <t>2/4/2020</t>
  </si>
  <si>
    <t>ID10-1818</t>
  </si>
  <si>
    <t>AMAZON,AMAZONDS,BBBDROP,BLK01,CSNSTORES,DESINC,FINGERHUTDS,HDDS,JCPENNEY01,KOHLDSN,MACY02,NRTPORT,OLLIIX,OVERSCONSIGN,OVERSTOCK01,TGTDVS,Zulily</t>
  </si>
  <si>
    <t>ID10-1819</t>
  </si>
  <si>
    <t>AMAZON,AMAZONDS,BBBDROP,BLK01,CSNSTORES,FINGERHUTDS,HDDS,JCPENNEY01,KOHLDSN,MACY02,NRTPORT,OLLIIX,OVERSTOCK01,TGTDVS</t>
  </si>
  <si>
    <t>ID10-2188</t>
  </si>
  <si>
    <t>Comforter Mini Set</t>
  </si>
  <si>
    <t>Lucy</t>
  </si>
  <si>
    <t>Vera</t>
  </si>
  <si>
    <t>Elise</t>
  </si>
  <si>
    <t>Clip Jacquard Comforter Set</t>
  </si>
  <si>
    <t>Ivory</t>
  </si>
  <si>
    <t>PP001813;PF005818</t>
  </si>
  <si>
    <t>Polyester</t>
  </si>
  <si>
    <t>2</t>
  </si>
  <si>
    <t>12/1/2022</t>
  </si>
  <si>
    <t>AMAZON,AMAZONDS,BBBDROP,CSNSTORES,HDDS,JCPENNEY01,KOHLDSN,MACY02,NRTPORT,OLLIIX,OVERSTOCK01,TGTDVS</t>
  </si>
  <si>
    <t>12/2/2022</t>
  </si>
  <si>
    <t>1/3/2023</t>
  </si>
  <si>
    <t>ID10-2189</t>
  </si>
  <si>
    <t>AMAZON,BBBDROP,BLK01,CSNSTORES,HDDS,JCPENNEY01,KOHLDSN,MACY02,OLLIIX,OVERSTOCK01,TGTDVS</t>
  </si>
  <si>
    <t>12/30/2022</t>
  </si>
  <si>
    <t>ID10-2288</t>
  </si>
  <si>
    <t>11/8/2023</t>
  </si>
  <si>
    <t>11/7/2023</t>
  </si>
  <si>
    <t>11/15/2023</t>
  </si>
  <si>
    <t>ID10-2272</t>
  </si>
  <si>
    <t>PP001813;PF006083</t>
  </si>
  <si>
    <t>10/24/2023</t>
  </si>
  <si>
    <t>10/23/2023</t>
  </si>
  <si>
    <t>10/31/2023</t>
  </si>
  <si>
    <t>ID10-2273</t>
  </si>
  <si>
    <t>AMAZON,CSNSTORES,JCPENNEY01,KOHLDSN,NRTPORT,OLLIIX,OVERSTOCK01,TGTDVS</t>
  </si>
  <si>
    <t>10/30/2023</t>
  </si>
  <si>
    <t>ID10-2274</t>
  </si>
  <si>
    <t>ID10-2277</t>
  </si>
  <si>
    <t>PP001813;PF006084</t>
  </si>
  <si>
    <t>AMAZON,AMAZONDS,CSNSTORES,KOHLDSN,OVERSTOCK01,TGTDVS</t>
  </si>
  <si>
    <t>11/17/2023</t>
  </si>
  <si>
    <t>ID10-2278</t>
  </si>
  <si>
    <t>10/25/2023</t>
  </si>
  <si>
    <t>AMAZON,AMAZONDS,CSNSTORES,JCPENNEY01,KOHLDSN,OVERSTOCK01,TGTDVS</t>
  </si>
  <si>
    <t>11/6/2023</t>
  </si>
  <si>
    <t>ID10-2279</t>
  </si>
  <si>
    <t>AMAZON,CSNSTORES,HDDS,JCPENNEY01,KOHLDSN,NRTPORT,OVERSTOCK01,TGTDVS</t>
  </si>
  <si>
    <t>10/27/2023</t>
  </si>
  <si>
    <t>ID10-2192</t>
  </si>
  <si>
    <t>PP001813;PF005819</t>
  </si>
  <si>
    <t>5/29/2024</t>
  </si>
  <si>
    <t>AMAZON,BBBDROP,BLK01,CSNSTORES,HDDS,JCPENNEY01,KOHLDSN,MACY02,NRTPORT,OLLIIX,OVERSTOCK01,TGTDVS</t>
  </si>
  <si>
    <t>1/9/2023</t>
  </si>
  <si>
    <t>ID10-2193</t>
  </si>
  <si>
    <t>6/22/2024</t>
  </si>
  <si>
    <t>AMAZON,AMAZONDS,BLK01,CSNSTORES,HDDS,JCPENNEY01,KOHLDSN,MACY02,NRTPORT,OLLIIX,OVERSTOCK01,TGTDVS</t>
  </si>
  <si>
    <t>ID10-2287</t>
  </si>
  <si>
    <t>AMAZON,CSNSTORES,JCPENNEY01,KOHLDSN,NRTPORT,OVERSTOCK01,TGTDVS</t>
  </si>
  <si>
    <t>11/14/2023</t>
  </si>
  <si>
    <t>ID10-2282</t>
  </si>
  <si>
    <t>PP001813;PF006085</t>
  </si>
  <si>
    <t>AMAZON,CSNSTORES,JCPENNEY01,KOHLDSN,OVERSTOCK01,TGTDVS</t>
  </si>
  <si>
    <t>ID10-2283</t>
  </si>
  <si>
    <t>ID10-2284</t>
  </si>
  <si>
    <t>ID10-2369</t>
  </si>
  <si>
    <t>PP001813;PF006254</t>
  </si>
  <si>
    <t>ID10-2370</t>
  </si>
  <si>
    <t>ID10-2371</t>
  </si>
  <si>
    <t>ID10-2374</t>
  </si>
  <si>
    <t>PP001813;PF006255</t>
  </si>
  <si>
    <t>ID10-2375</t>
  </si>
  <si>
    <t>ID10-2376</t>
  </si>
  <si>
    <t>ID10-1224</t>
  </si>
  <si>
    <t>BIAB</t>
  </si>
  <si>
    <t>Robbie</t>
  </si>
  <si>
    <t>Roger</t>
  </si>
  <si>
    <t>Rick</t>
  </si>
  <si>
    <t>Plaid Comforter Set with Bed Sheets</t>
  </si>
  <si>
    <t>Twin</t>
  </si>
  <si>
    <t>Navy Multi</t>
  </si>
  <si>
    <t>PF001691</t>
  </si>
  <si>
    <t>7</t>
  </si>
  <si>
    <t>Plaid</t>
  </si>
  <si>
    <t>Lodge/Cabin</t>
  </si>
  <si>
    <t>6/27/2017</t>
  </si>
  <si>
    <t>5/3/2024</t>
  </si>
  <si>
    <t>AMAZON,AMAZONDS,BBBDROP,BLK01,CSNSTORES,HDDS,JCPENNEY01,KOHLDSN,MACY02,OLLIIX,OVERSTOCK01,TGTDVS</t>
  </si>
  <si>
    <t>4/6/2017</t>
  </si>
  <si>
    <t>11/27/2017</t>
  </si>
  <si>
    <t>ID10-1225</t>
  </si>
  <si>
    <t>Twin XL</t>
  </si>
  <si>
    <t>AMAZON,AMAZONDS,BBBDROP,BIGLOTSDS,BLK01,CSNSTORES,FINGERHUTDS,JCPENNEY01,KOHLDSN,MACY02,OLLIIX,OVERSTOCK01,TGTDVS,WALMARTDS</t>
  </si>
  <si>
    <t>11/29/2017</t>
  </si>
  <si>
    <t>ID10-1226</t>
  </si>
  <si>
    <t>Full</t>
  </si>
  <si>
    <t>9</t>
  </si>
  <si>
    <t>AMAZON,AMAZONDS,AMERSIGNDS,ASHFURNDS,BBBDROP,BEALLSDS,BIGLOTSDS,BLK01,CSNSTORES,FINGERHUTDS,HDDS,JCPENNEY01,KOHLDSN,MACY02,NEBFUR01,OLLIIX,OVERSCONSIGN,OVERSTOCK01,ROOMECOM,TGTDVS,WALMARTDS</t>
  </si>
  <si>
    <t>ID10-1227</t>
  </si>
  <si>
    <t>Queen</t>
  </si>
  <si>
    <t>AMAZON,AMAZONDS,BBBDROP,BIGLOTSDS,BLK01,CSNSTORES,DESINC,FINGERHUTDS,HDDS,JCPENNEY01,KOHLDSN,MACY02,NEBFUR01,OLLIIX,OVERSTOCK01,TGTDVS,WALMARTDS</t>
  </si>
  <si>
    <t>11/24/2017</t>
  </si>
  <si>
    <t>ID10-2430</t>
  </si>
  <si>
    <t>Teal/Black</t>
  </si>
  <si>
    <t>PP001972;PF006282</t>
  </si>
  <si>
    <t>5/22/2024</t>
  </si>
  <si>
    <t>ID10-2431</t>
  </si>
  <si>
    <t>ID10-2432</t>
  </si>
  <si>
    <t>ID10-2433</t>
  </si>
  <si>
    <t>ID10-1374</t>
  </si>
  <si>
    <t>Loretta</t>
  </si>
  <si>
    <t>Eleni</t>
  </si>
  <si>
    <t>Blaire</t>
  </si>
  <si>
    <t>Boho Comforter Set with Bed Sheets</t>
  </si>
  <si>
    <t>PP000837;PF004169</t>
  </si>
  <si>
    <t>Boho</t>
  </si>
  <si>
    <t>Global Inspired</t>
  </si>
  <si>
    <t>Casual|Modern/Contemporary</t>
  </si>
  <si>
    <t>12/26/2017</t>
  </si>
  <si>
    <t>AMAZON,BBBDROP,BIGLOTSDS,CSNSTORES,DESINC,FINGERHUTDS,HDDS,HSNDS,JCPENNEY01,KOHLDSN,MACY02,OVERSTOCK01,TGTDVS</t>
  </si>
  <si>
    <t>5/3/2018</t>
  </si>
  <si>
    <t>5/16/2018</t>
  </si>
  <si>
    <t>ID10-1375</t>
  </si>
  <si>
    <t>AMAZON,AMAZONDS,BIGLOTSDS,BLK01,CSNSTORES,DESINC,FINGERHUTDS,HDDS,HSNDS,JCPENNEY01,KOHLDSN,MACY02,OLLIIX,OVERSTOCK01,TGTDVS</t>
  </si>
  <si>
    <t>5/17/2018</t>
  </si>
  <si>
    <t>ID10-1376</t>
  </si>
  <si>
    <t>AMAZON,AMERSIGNDS,BIGLOTSDS,BLK01,CSNSTORES,DESINC,FINGERHUTDS,HDDS,JCPENNEY01,KOHLDSN,MACY02,NRTPORT,OLLIIX,OVERSTOCK01,TGTDVS</t>
  </si>
  <si>
    <t>5/14/2018</t>
  </si>
  <si>
    <t>ID10-1377</t>
  </si>
  <si>
    <t>6/19/2024</t>
  </si>
  <si>
    <t>AMAZON,AMAZONDS,AMERSIGNDS,BBBDROP,BEALLSDS,BIGLOTSDS,BLK01,CSNSTORES,DESINC,FINGERHUTDS,HDDS,HSNDS,JCPENNEY01,KOHLDSN,MACY02,NRTPORT,OLLIIX,OVERSTOCK01,TGTDVS</t>
  </si>
  <si>
    <t>7/16/2018</t>
  </si>
  <si>
    <t>ID10-1216</t>
  </si>
  <si>
    <t>Coral</t>
  </si>
  <si>
    <t>PF001689</t>
  </si>
  <si>
    <t>AMAZON,AMAZONDS,BBBDROP,BIGLOTSDS,BLK01,CSNSTORES,DESINC,HDDS,HSNDS,JCPENNEY01,KOHLDSN,MACY02,NRTPORT,OLLIIX,OVERSTOCK01,TGTDVS</t>
  </si>
  <si>
    <t>ID10-1217</t>
  </si>
  <si>
    <t>AMAZON,AMAZONDS,BIGLOTSDS,CSNSTORES,DESINC,HDDS,HSNDS,JCPENNEY01,KOHLDSN,MACY02,NRTPORT,OLLIIX,OVERSTOCK01,TGTDVS</t>
  </si>
  <si>
    <t>ID10-1218</t>
  </si>
  <si>
    <t>AMAZON,BBBDROP,BEALLSDS,BLK01,CSNSTORES,DESINC,FINGERHUTDS,HDDS,HSNDS,JCPENNEY01,KOHLDSN,MACY02,NRTPORT,OLLIIX,OVERSTOCK01,TGTDVS</t>
  </si>
  <si>
    <t>ID10-1219</t>
  </si>
  <si>
    <t>AMAZON,AMAZONDS,AMERSIGNDS,BEALLSDS,BIGLOTSDS,BLK01,CSNSTORES,DESINC,FINGERHUTDS,HDDS,HSNDS,JCPENNEY01,KOHLDSN,MACY02,NRTPORT,OLLIIX,OVERSTOCK01,TGTDVS,Zulily</t>
  </si>
  <si>
    <t>ID12-1782</t>
  </si>
  <si>
    <t>DUVET&amp;DUVET SET</t>
  </si>
  <si>
    <t>Duvet&amp;Duvet Set</t>
  </si>
  <si>
    <t>Velvet Duvet Cover Set with Throw Pillow</t>
  </si>
  <si>
    <t>8/7/2019</t>
  </si>
  <si>
    <t>AMAZON,AMAZONDS,AMERSIGNDS,CSNSTORES,FINGERHUTDS,HDDS,JCPENNEY01,KOHLDSN,MACY02,NRTPORT,OLLIIX,OVERSTOCK01,TGTDVS,Zulily</t>
  </si>
  <si>
    <t>8/8/2019</t>
  </si>
  <si>
    <t>8/23/2019</t>
  </si>
  <si>
    <t>ID12-1783</t>
  </si>
  <si>
    <t>AMAZON,AMAZONDS,BBBDROP,BLK01,CSNSTORES,FINGERHUTDS,JCPENNEY01,KOHLDSN,MACY02,NEBFUR01,NRTPORT,OLLIIX,OVERSTOCK01,TGTDVS,Zulily</t>
  </si>
  <si>
    <t>8/28/2019</t>
  </si>
  <si>
    <t>ID12-1971</t>
  </si>
  <si>
    <t>AMAZON,BBBDROP,BLK01,CSNSTORES,DESINC,FINGERHUTDS,HDDS,JCPENNEY01,KOHLDSN,NRTPORT,OLLIIX,OVERSTOCK01,TGTDVS,Zulily</t>
  </si>
  <si>
    <t>1/14/2021</t>
  </si>
  <si>
    <t>ID12-2159</t>
  </si>
  <si>
    <t>AMAZONDS,CSNSTORES,JCPENNEY01,KOHLDSN,MACY02,OVERSTOCK01,TGTDVS</t>
  </si>
  <si>
    <t>11/15/2022</t>
  </si>
  <si>
    <t>ID12-2160</t>
  </si>
  <si>
    <t>AMAZONDS,CSNSTORES,JCPENNEY01,KOHLDSN,MACY02,NRTPORT,OLLIIX,OVERSTOCK01,TGTDVS</t>
  </si>
  <si>
    <t>ID12-2161</t>
  </si>
  <si>
    <t>AMAZONDS,BBBDROP,CSNSTORES,JCPENNEY01,KOHLDSN,MACY02,NRTPORT,OLLIIX,OVERSTOCK01,TGTDVS</t>
  </si>
  <si>
    <t>ID12-1944</t>
  </si>
  <si>
    <t>AMAZONDS,FINGERHUTDS,HDDS,JCPENNEY01,MACY02,NRTPORT,OLLIIX,OVERSTOCK01,TGTDVS,WALMARTDS</t>
  </si>
  <si>
    <t>11/3/2020</t>
  </si>
  <si>
    <t>ID12-1945</t>
  </si>
  <si>
    <t>AMAZON,AMAZONDS,BBBDROP,CSNSTORES,DESINC,FINGERHUTDS,JCPENNEY01,KOHLDSN,MACY02,NRTPORT,OLLIIX,OVERSTOCK01,TGTDVS,WALMARTDS,Zulily</t>
  </si>
  <si>
    <t>11/10/2020</t>
  </si>
  <si>
    <t>ID12-2057</t>
  </si>
  <si>
    <t>9/10/2021</t>
  </si>
  <si>
    <t>AMAZON,AMAZONDS,BBBDROP,BLK01,CSNSTORES,DESINC,HDDS,JCPENNEY01,KOHLDSN,NRTPORT,OLLIIX,OVERSTOCK01,TGTDVS,Zulily</t>
  </si>
  <si>
    <t>10/21/2021</t>
  </si>
  <si>
    <t>ID12-1793</t>
  </si>
  <si>
    <t>6/5/2024</t>
  </si>
  <si>
    <t>AMAZON,AMAZONDS,CSNSTORES,HDDS,MACY02,NRTPORT,OLLIIX,OVERSTOCK01,TGTDVS,WALMARTDS</t>
  </si>
  <si>
    <t>2/27/2020</t>
  </si>
  <si>
    <t>4/9/2020</t>
  </si>
  <si>
    <t>ID12-1794</t>
  </si>
  <si>
    <t>AMAZON,AMERSIGNDS,ASHFURNDS,BBBDROP,BLK01,CSNSTORES,FINGERHUTDS,HDDS,JCPENNEY01,KOHLDSN,MACY02,NRTPORT,OLLIIX,OVERSTOCK01,TGTDVS,WALMARTDS</t>
  </si>
  <si>
    <t>3/3/2020</t>
  </si>
  <si>
    <t>ID12-1973</t>
  </si>
  <si>
    <t>3/3/2021</t>
  </si>
  <si>
    <t>AMAZON,AMAZONDS,BLK01,CSNSTORES,HDDS,JCPENNEY01,KOHLDSN,NRTPORT,OVERSTOCK01,TGTDVS</t>
  </si>
  <si>
    <t>3/5/2021</t>
  </si>
  <si>
    <t>3/14/2021</t>
  </si>
  <si>
    <t>ID12-1907</t>
  </si>
  <si>
    <t>AMAZON,AMAZONDS,CSNSTORES,JCPENNEY01,KOHLDSN,NRTPORT,OVERSTOCK01,TGTDVS,WALMARTDS</t>
  </si>
  <si>
    <t>5/28/2020</t>
  </si>
  <si>
    <t>ID12-1908</t>
  </si>
  <si>
    <t>AMAZONDS,BLK01,CSNSTORES,DESINC,FINGERHUTDS,HDDS,JCPENNEY01,KOHLDSN,NRTPORT,OLLIIX,OVERSTOCK01,TGTDVS,WALMARTDS</t>
  </si>
  <si>
    <t>ID12-1977</t>
  </si>
  <si>
    <t>AMAZON,AMAZONDS,BLK01,CSNSTORES,FINGERHUTDS,HDDS,JCPENNEY01,KOHLDSN,NRTPORT,OLLIIX,OVERSTOCK01,TGTDVS</t>
  </si>
  <si>
    <t>3/9/2021</t>
  </si>
  <si>
    <t>UH10-0198</t>
  </si>
  <si>
    <t>Urban Habitat</t>
  </si>
  <si>
    <t>Brooklyn</t>
  </si>
  <si>
    <t>Maize</t>
  </si>
  <si>
    <t>Kay</t>
  </si>
  <si>
    <t>Cotton Jacquard Comforter Set with Euro Shams and Throw Pillows</t>
  </si>
  <si>
    <t>PF002470</t>
  </si>
  <si>
    <t>Cotton</t>
  </si>
  <si>
    <t>Shabby Chic</t>
  </si>
  <si>
    <t>Cottage/Country|Farmhouse</t>
  </si>
  <si>
    <t>4/22/2017</t>
  </si>
  <si>
    <t>4/18/2024</t>
  </si>
  <si>
    <t>AMAZON,BBBDROP,BLK01,CSNSTORES,JCPENNEY01,KOHLDSN,MACY02,OLLIIX,OVERSTOCK01,ROOMECOM,TGTDVS</t>
  </si>
  <si>
    <t>5/15/2017</t>
  </si>
  <si>
    <t>UH10-0199</t>
  </si>
  <si>
    <t>AMAZON,AMAZONDS,AMERSIGNDS,ASHFURNDS,BBBDROP,BLK01,CASTLEGATE,CSNSTORES,HDDS,HSNDS,JCPENNEY01,KOHLDSN,MACY02,OLLIIX,OVERSTOCK01,ROOMECOM,TGTDVS,ZOLA</t>
  </si>
  <si>
    <t>5/17/2017</t>
  </si>
  <si>
    <t>UH10-0200</t>
  </si>
  <si>
    <t>AMAZON,AMAZONDS,AMERSIGNDS,ASHFURNDS,BBBDROP,BLK01,CSNSTORES,JCPENNEY01,KOHLDSN,MACY02,OLLIIX,OVERSTOCK01,TGTDVS,ZOLA</t>
  </si>
  <si>
    <t>5/16/2017</t>
  </si>
  <si>
    <t>UH10-0204</t>
  </si>
  <si>
    <t>PF002471</t>
  </si>
  <si>
    <t>AMAZON,AMAZONDS,AMERSIGNDS,ASHFURNDS,BLK01,CSNSTORES,HDDS,JCPENNEY01,KOHLDSN,MACY02,OLLIIX,OVERSTOCK01,ROOMECOM,TGTDVS</t>
  </si>
  <si>
    <t>UH10-0205</t>
  </si>
  <si>
    <t>AMAZON,AMAZONDS,AMERSIGNDS,ASHFURNDS,BBBDROP,BEALLSDS,BLK01,CASTLEGATE,CSNSTORES,JCPENNEY01,KOHLDSN,MACY02,NRTPORT,OLLIIX,OVERSTOCK01,ROOMECOM,TGTDVS,Zulily</t>
  </si>
  <si>
    <t>UH10-0206</t>
  </si>
  <si>
    <t>AMAZON,AMAZONDS,AMERSIGNDS,BLK01,CASTLEGATE,CSNSTORES,HSNDS,JCPENNEY01,KOHLDSN,MACY02,NRTPORT,OLLIIX,OVERSTOCK01,TGTDVS,Zulily</t>
  </si>
  <si>
    <t>5/18/2017</t>
  </si>
  <si>
    <t>UH10-2261</t>
  </si>
  <si>
    <t>PP000834;PF004684</t>
  </si>
  <si>
    <t>5/14/2019</t>
  </si>
  <si>
    <t>4/29/2024</t>
  </si>
  <si>
    <t>AMAZON,AMAZONDS,BLK01,CSNSTORES,JCPENNEY01,MACY02,OLLIIX,OVERSTOCK01,TGTDVS</t>
  </si>
  <si>
    <t>6/13/2019</t>
  </si>
  <si>
    <t>7/8/2019</t>
  </si>
  <si>
    <t>UH10-2262</t>
  </si>
  <si>
    <t>5/10/2019</t>
  </si>
  <si>
    <t>6/30/2024</t>
  </si>
  <si>
    <t>AMAZON,AMAZONDS,BBBDROP,BLK01,CSNSTORES,KOHLDSN,MACY02,OLLIIX,OVERSTOCK01,TGTDVS,Zulily</t>
  </si>
  <si>
    <t>UH10-2263</t>
  </si>
  <si>
    <t>AMAZON,AMAZONDS,BBBDROP,BEALLSDS,BLK01,CSNSTORES,HOUZZ,JCPENNEY01,KOHLDSN,MACY02,NEBFUR01,OLLIIX,OVERSTOCK01,TGTDVS</t>
  </si>
  <si>
    <t>7/2/2019</t>
  </si>
  <si>
    <t>UH10-2153</t>
  </si>
  <si>
    <t>PP000834;PF004165</t>
  </si>
  <si>
    <t>AMAZON,AMAZONDS,CSNSTORES,JCPENNEY01,KOHLDSN,OLLIIX,OVERSTOCK01,ROOMECOM,TGTDVS</t>
  </si>
  <si>
    <t>5/7/2018</t>
  </si>
  <si>
    <t>UH10-2154</t>
  </si>
  <si>
    <t>AMAZON,AMAZONDS,ASHFURNDS,CASTLEGATE,CSNSTORES,JCPENNEY01,KOHLDSN,MACY02,NRTPORT,OLLIIX,OVERSTOCK01,ROOMECOM,TGTDVS</t>
  </si>
  <si>
    <t>5/29/2018</t>
  </si>
  <si>
    <t>UH10-2155</t>
  </si>
  <si>
    <t>AMAZON,AMAZONDS,BBBDROP,BLK01,CSNSTORES,JCPENNEY01,KOHLDSN,MACY02,OLLIIX,OVERSTOCK01,TGTDVS</t>
  </si>
  <si>
    <t>6/4/2018</t>
  </si>
  <si>
    <t>UH10-2494</t>
  </si>
  <si>
    <t>PP000834;PF006097</t>
  </si>
  <si>
    <t>Cottage/Country</t>
  </si>
  <si>
    <t>12/30/2023</t>
  </si>
  <si>
    <t>AMAZON,OLLIIX</t>
  </si>
  <si>
    <t>1/2/2024</t>
  </si>
  <si>
    <t>UH10-2495</t>
  </si>
  <si>
    <t>AMAZON,CSNSTORES,OLLIIX,OVERSTOCK01</t>
  </si>
  <si>
    <t>1/1/2024</t>
  </si>
  <si>
    <t>4/1/2024</t>
  </si>
  <si>
    <t>UH10-2496</t>
  </si>
  <si>
    <t>AMAZON,AMAZONDS,CSNSTORES,JCPENNEY01,KOHLDSN,OLLIIX,OVERSTOCK01</t>
  </si>
  <si>
    <t>1/17/2024</t>
  </si>
  <si>
    <t>UH10-2159</t>
  </si>
  <si>
    <t>PP000834;PF004166</t>
  </si>
  <si>
    <t>6/2/2024</t>
  </si>
  <si>
    <t>AMAZON,AMAZONDS,AMERSIGNDS,BBBDROP,BLK01,CSNSTORES,HSNDS,JCPENNEY01,KOHLDSN,MACY02,OLLIIX,OVERSTOCK01,TGTDVS</t>
  </si>
  <si>
    <t>5/11/2018</t>
  </si>
  <si>
    <t>UH10-2160</t>
  </si>
  <si>
    <t>AMAZON,AMAZONDS,AMERSIGNDS,BBBDROP,BLK01,CASTLEGATE,CSNSTORES,HSNDS,JCPENNEY01,KOHLDSN,MACY02,OLLIIX,OVERSTOCK01,ROOMECOM,TGTDVS</t>
  </si>
  <si>
    <t>5/8/2018</t>
  </si>
  <si>
    <t>UH10-2161</t>
  </si>
  <si>
    <t>AMAZON,AMAZONDS,AMERSIGNDS,ASHFURNDS,BBBDROP,BLK01,CSNSTORES,HDDS,HSNDS,JCPENNEY01,KOHLDSN,MACY02,OLLIIX,OVERSTOCK01,TGTDVS</t>
  </si>
  <si>
    <t>UH10-2255</t>
  </si>
  <si>
    <t>PP000834;PF004683</t>
  </si>
  <si>
    <t>5/15/2019</t>
  </si>
  <si>
    <t>7/5/2019</t>
  </si>
  <si>
    <t>UH10-2256</t>
  </si>
  <si>
    <t>AMAZON,AMAZONDS,ASHFURNDS,BLK01,CSNSTORES,JCPENNEY01,KOHLDSN,MACY02,OLLIIX,OVERSCONSIGN,OVERSTOCK01,ROOMECOM,TGTDVS,Zulily</t>
  </si>
  <si>
    <t>6/17/2019</t>
  </si>
  <si>
    <t>UH10-2257</t>
  </si>
  <si>
    <t>AMAZON,AMAZONDS,BBBDROP,BLK01,CSNSTORES,KOHLDSN,MACY02,NEBFUR01,OLLIIX,OVERSTOCK01,TGTDVS,ZOLA,Zulily</t>
  </si>
  <si>
    <t>6/29/2019</t>
  </si>
  <si>
    <t>MZ10-0571</t>
  </si>
  <si>
    <t>Mi Zone</t>
  </si>
  <si>
    <t>Rosalie</t>
  </si>
  <si>
    <t>Jenna</t>
  </si>
  <si>
    <t>Audrey</t>
  </si>
  <si>
    <t>Metallic Printed Plush Comforter Set with Throw Pillow</t>
  </si>
  <si>
    <t>Pink/Silver</t>
  </si>
  <si>
    <t>PP000980;PF004435</t>
  </si>
  <si>
    <t>Plush</t>
  </si>
  <si>
    <t>Novelty</t>
  </si>
  <si>
    <t>9/19/2018</t>
  </si>
  <si>
    <t>AMAZON,AMAZONDS,BBBDROP,BLK01,CSNSTORES,JCPENNEY01,KOHLDSN,MACY02,NRTPORT,OLLIIX,OVERSTOCK01,ROOMECOM,TGTDVS</t>
  </si>
  <si>
    <t>9/27/2018</t>
  </si>
  <si>
    <t>10/17/2018</t>
  </si>
  <si>
    <t>MZ10-0572</t>
  </si>
  <si>
    <t>AMAZON,AMAZONDS,ASHFURNDS,BBBDROP,BEALLSDS,BLK01,CSNSTORES,DESINC,JCPENNEY01,KOHLDSN,MACY02,NRTPORT,OLLIIX,OVERSTOCK01,ROOMECOM,TGTDVS</t>
  </si>
  <si>
    <t>10/15/2018</t>
  </si>
  <si>
    <t>MZ10-0573</t>
  </si>
  <si>
    <t>Purple/Silver</t>
  </si>
  <si>
    <t>PP000980;PF004436</t>
  </si>
  <si>
    <t>AMAZON,AMAZONDS,BBBDROP,BLK01,CSNSTORES,DESINC,JCPENNEY01,KOHLDSN,MACY02,NRTPORT,OLLIIX,OVERSTOCK01,ROOMECOM,TGTDVS,Zulily</t>
  </si>
  <si>
    <t>10/12/2018</t>
  </si>
  <si>
    <t>MZ10-0574</t>
  </si>
  <si>
    <t>AMAZON,AMAZONDS,ASHFURNDS,BBBDROP,BEALLSDS,BLK01,CSNSTORES,JCPENNEY01,KOHLDSN,MACY02,NRTPORT,OLLIIX,OVERSCONSIGN,OVERSTOCK01,ROOMECOM,TGTDVS,Zulily</t>
  </si>
  <si>
    <t>10/16/2018</t>
  </si>
  <si>
    <t>MZ10-0652</t>
  </si>
  <si>
    <t>Black/Gold</t>
  </si>
  <si>
    <t>PP000980;PF006273</t>
  </si>
  <si>
    <t>MZ10-0653</t>
  </si>
  <si>
    <t>MZ10-0654</t>
  </si>
  <si>
    <t>Pink Multi/Gold</t>
  </si>
  <si>
    <t>PP000980;PF006274</t>
  </si>
  <si>
    <t>MZ10-0655</t>
  </si>
  <si>
    <t>MZ10-0650</t>
  </si>
  <si>
    <t>White/Gold</t>
  </si>
  <si>
    <t>PP000980;PF006272</t>
  </si>
  <si>
    <t>MZ10-0651</t>
  </si>
  <si>
    <t>MZK10-261</t>
  </si>
  <si>
    <t>Mi Zone Kids</t>
  </si>
  <si>
    <t>Tessa</t>
  </si>
  <si>
    <t>Tanya</t>
  </si>
  <si>
    <t>Jamie</t>
  </si>
  <si>
    <t>Tassel Comforter Set with Heart Shaped Throw Pillow</t>
  </si>
  <si>
    <t>PP001045;PF006019</t>
  </si>
  <si>
    <t>7/5/2023</t>
  </si>
  <si>
    <t>AMAZON,AMAZONDS,BLK01,CSNSTORES,JCPENNEY01,KOHLDSN,NRTPORT,OLLIIX,OVERSTOCK01,TGTDVS</t>
  </si>
  <si>
    <t>7/25/2023</t>
  </si>
  <si>
    <t>MZK10-262</t>
  </si>
  <si>
    <t>AMAZON,AMAZONDS,CSNSTORES,JCPENNEY01,KOHLDSN,NRTPORT,OLLIIX,OVERSTOCK01,TGTDVS</t>
  </si>
  <si>
    <t>8/4/2023</t>
  </si>
  <si>
    <t>MZK10-168</t>
  </si>
  <si>
    <t>White</t>
  </si>
  <si>
    <t>PP001045;PF004532</t>
  </si>
  <si>
    <t>12/19/2018</t>
  </si>
  <si>
    <t>AMAZON,AMAZONDS,ASHFURNDS,BBBDROP,BLK01,CSNSTORES,FINGERHUTDS,HDDS,JCPENNEY01,KOHLDSN,MACY02,NRTPORT,OLLIIX,OVERSTOCK01,ROOMECOM,TGTDVS,Zulily</t>
  </si>
  <si>
    <t>1/23/2019</t>
  </si>
  <si>
    <t>3/13/2019</t>
  </si>
  <si>
    <t>MZK10-169</t>
  </si>
  <si>
    <t>AAFESDS,AMAZON,AMAZONDS,BLK01,CSNSTORES,HDDS,JCPENNEY01,KOHLDSN,MACY02,NRTPORT,OLLIIX,OVERSTOCK01,TGTDVS</t>
  </si>
  <si>
    <t>2/19/2019</t>
  </si>
  <si>
    <t>MZK10-273</t>
  </si>
  <si>
    <t>PP001045;PF006288</t>
  </si>
  <si>
    <t>7/10/2024</t>
  </si>
  <si>
    <t>MZK10-274</t>
  </si>
  <si>
    <t>UHK10-0090</t>
  </si>
  <si>
    <t>Urban Habitat Kids</t>
  </si>
  <si>
    <t>Callie</t>
  </si>
  <si>
    <t>Ensley</t>
  </si>
  <si>
    <t>Kelsey</t>
  </si>
  <si>
    <t>Cotton Jacquard Pom Pom Comforter Set</t>
  </si>
  <si>
    <t>Multi</t>
  </si>
  <si>
    <t>PF004432</t>
  </si>
  <si>
    <t>Polka Dots</t>
  </si>
  <si>
    <t>Casual|Cottage/Country</t>
  </si>
  <si>
    <t>9/20/2018</t>
  </si>
  <si>
    <t>3/29/2024</t>
  </si>
  <si>
    <t>AMAZON,AMAZONDS,ASHFURNDS,BBBDROP,BLK01,CSNSTORES,FINGERHUTDS,HDDS,JCPENNEY01,KOHLDSN,MACY02,OLLIIX,OVERSTOCK01,TGTDVS,Zulily</t>
  </si>
  <si>
    <t>11/26/2018</t>
  </si>
  <si>
    <t>UHK10-0091</t>
  </si>
  <si>
    <t>AMAZON,AMAZONDS,ASHFURNDS,BBBDROP,BLK01,CSNSTORES,DESINC,HDDS,JCPENNEY01,KOHLDSN,MACY02,OLLIIX,OVERSTOCK01,TGTDVS,Zulily</t>
  </si>
  <si>
    <t>11/21/2018</t>
  </si>
  <si>
    <t>UHK10-0130</t>
  </si>
  <si>
    <t>PP001349;PF004829</t>
  </si>
  <si>
    <t>8/21/2019</t>
  </si>
  <si>
    <t>AMAZON,AMAZONDS,ASHFURNDS,BBBDROP,BLK01,CSNSTORES,JCPENNEY01,KOHLDSN,MACY02,OLLIIX,OVERSTOCK01,TGTDVS</t>
  </si>
  <si>
    <t>10/20/2019</t>
  </si>
  <si>
    <t>11/18/2019</t>
  </si>
  <si>
    <t>UHK10-0131</t>
  </si>
  <si>
    <t>11/13/2019</t>
  </si>
  <si>
    <t>UHK10-0126</t>
  </si>
  <si>
    <t>PP001349;PF004828</t>
  </si>
  <si>
    <t>8/26/2019</t>
  </si>
  <si>
    <t>AMAZON,AMAZONDS,JCPENNEY01,KOHLDSN,MACY02,OLLIIX,OVERSTOCK01,TGTDVS</t>
  </si>
  <si>
    <t>UHK10-0127</t>
  </si>
  <si>
    <t>4/2/2024</t>
  </si>
  <si>
    <t>AMAZON,AMAZONDS,BBBDROP,CSNSTORES,HDDS,JCPENNEY01,KOHLDSN,MACY02,OLLIIX,OVERSTOCK01,TGTDVS</t>
  </si>
  <si>
    <t>11/11/2019</t>
  </si>
  <si>
    <t>UHK13-0015</t>
  </si>
  <si>
    <t>COVERLET&amp;BEDSPR</t>
  </si>
  <si>
    <t>Coverlet &amp; Bedspread</t>
  </si>
  <si>
    <t>Cloud</t>
  </si>
  <si>
    <t>Bliss</t>
  </si>
  <si>
    <t>Euphoria</t>
  </si>
  <si>
    <t>Reversible Cotton Quilt Set with Throw Pillows</t>
  </si>
  <si>
    <t>PP000645;PF004077</t>
  </si>
  <si>
    <t>Print</t>
  </si>
  <si>
    <t>10/18/2017</t>
  </si>
  <si>
    <t>AMAZON,AMAZONDS,BBBDROP,BLK01,CSNSTORES,HDDS,HSNDS,JCPENNEY01,KOHLDSN,MACY02,OLLIIX,OVERSTOCK01,TGTDVS,Zulily</t>
  </si>
  <si>
    <t>11/21/2017</t>
  </si>
  <si>
    <t>12/20/2017</t>
  </si>
  <si>
    <t>UHK13-0016</t>
  </si>
  <si>
    <t>AMAZON,AMAZONDS,BBBDROP,BLK01,CSNSTORES,DESINC,HDDS,JCPENNEY01,KOHLDSN,LOWESDS,MACY02,OLLIIX,OVERSTOCK01,TGTDVS</t>
  </si>
  <si>
    <t>12/15/2017</t>
  </si>
  <si>
    <t>UHK13-0019</t>
  </si>
  <si>
    <t>PF002480</t>
  </si>
  <si>
    <t>4/17/2024</t>
  </si>
  <si>
    <t>3/22/2017</t>
  </si>
  <si>
    <t>3/29/2017</t>
  </si>
  <si>
    <t>UHK13-0020</t>
  </si>
  <si>
    <t>AMAZON,AMAZONDS,AMERSIGNDS,ASHFURNDS,BBBDROP,BLK01,CSNSTORES,HDDS,JCPENNEY01,KOHLDSN,MACY02,OLLIIX,OVERSTOCK01,TGTDVS</t>
  </si>
  <si>
    <t>3/27/2017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</si>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</sst>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V16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17</v>
      </c>
      <c r="CP3" s="1" t="s">
        <v>17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18</v>
      </c>
      <c r="DC3" s="1" t="s">
        <v>18</v>
      </c>
      <c r="DD3" s="1" t="s">
        <v>18</v>
      </c>
      <c r="DE3" s="1" t="s">
        <v>18</v>
      </c>
      <c r="DF3" s="1" t="s">
        <v>18</v>
      </c>
      <c r="DG3" s="1" t="s">
        <v>18</v>
      </c>
      <c r="DH3" s="1" t="s">
        <v>18</v>
      </c>
      <c r="DI3" s="1" t="s">
        <v>18</v>
      </c>
      <c r="DJ3" s="1" t="s">
        <v>18</v>
      </c>
      <c r="DK3" s="1" t="s">
        <v>18</v>
      </c>
      <c r="DL3" s="1" t="s">
        <v>18</v>
      </c>
      <c r="DM3" s="1" t="s">
        <v>18</v>
      </c>
      <c r="DN3" s="1" t="s">
        <v>18</v>
      </c>
      <c r="DO3" s="1" t="s">
        <v>18</v>
      </c>
      <c r="DP3" s="1" t="s">
        <v>18</v>
      </c>
      <c r="DQ3" s="1" t="s">
        <v>18</v>
      </c>
      <c r="DR3" s="1" t="s">
        <v>18</v>
      </c>
      <c r="DS3" s="1" t="s">
        <v>18</v>
      </c>
      <c r="DT3" s="1" t="s">
        <v>18</v>
      </c>
      <c r="DU3" s="1" t="s">
        <v>18</v>
      </c>
      <c r="DV3" s="1" t="s">
        <v>18</v>
      </c>
      <c r="DW3" s="1" t="s">
        <v>18</v>
      </c>
      <c r="DX3" s="1" t="s">
        <v>18</v>
      </c>
      <c r="DY3" s="1" t="s">
        <v>18</v>
      </c>
      <c r="DZ3" s="1" t="s">
        <v>18</v>
      </c>
      <c r="EA3" s="1" t="s">
        <v>18</v>
      </c>
      <c r="EB3" s="1" t="s">
        <v>18</v>
      </c>
      <c r="EC3" s="1" t="s">
        <v>18</v>
      </c>
      <c r="ED3" s="1" t="s">
        <v>18</v>
      </c>
      <c r="EE3" s="1" t="s">
        <v>18</v>
      </c>
      <c r="EF3" s="1" t="s">
        <v>18</v>
      </c>
      <c r="EG3" s="1" t="s">
        <v>18</v>
      </c>
      <c r="EH3" s="1" t="s">
        <v>18</v>
      </c>
      <c r="EI3" s="1" t="s">
        <v>18</v>
      </c>
      <c r="EJ3" s="1" t="s">
        <v>18</v>
      </c>
      <c r="EK3" s="1" t="s">
        <v>18</v>
      </c>
      <c r="EL3" s="1" t="s">
        <v>18</v>
      </c>
      <c r="EM3" s="1" t="s">
        <v>18</v>
      </c>
      <c r="EN3" s="1" t="s">
        <v>18</v>
      </c>
      <c r="EO3" s="1" t="s">
        <v>18</v>
      </c>
      <c r="EP3" s="1" t="s">
        <v>18</v>
      </c>
      <c r="EQ3" s="1" t="s">
        <v>18</v>
      </c>
      <c r="ER3" s="1" t="s">
        <v>18</v>
      </c>
      <c r="ES3" s="1" t="s">
        <v>18</v>
      </c>
      <c r="ET3" s="1" t="s">
        <v>18</v>
      </c>
      <c r="EU3" s="1" t="s">
        <v>18</v>
      </c>
      <c r="EV3" s="1" t="s">
        <v>18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19</v>
      </c>
      <c r="Z4" s="1" t="s">
        <v>20</v>
      </c>
      <c r="AA4" s="1" t="s">
        <v>21</v>
      </c>
      <c r="AB4" s="1" t="s">
        <v>22</v>
      </c>
      <c r="AC4" s="1" t="s">
        <v>23</v>
      </c>
      <c r="AD4" s="1" t="s">
        <v>24</v>
      </c>
      <c r="AE4" s="1" t="s">
        <v>25</v>
      </c>
      <c r="AF4" s="1" t="s">
        <v>26</v>
      </c>
      <c r="AG4" s="1" t="s">
        <v>26</v>
      </c>
      <c r="AH4" s="1" t="s">
        <v>27</v>
      </c>
      <c r="AI4" s="1" t="s">
        <v>28</v>
      </c>
      <c r="AJ4" s="1" t="s">
        <v>29</v>
      </c>
      <c r="AK4" s="1" t="s">
        <v>30</v>
      </c>
      <c r="AL4" s="1" t="s">
        <v>31</v>
      </c>
      <c r="AM4" s="1" t="s">
        <v>32</v>
      </c>
      <c r="AN4" s="1" t="s">
        <v>33</v>
      </c>
      <c r="AO4" s="1" t="s">
        <v>34</v>
      </c>
      <c r="AP4" s="1" t="s">
        <v>35</v>
      </c>
      <c r="AQ4" s="1" t="s">
        <v>35</v>
      </c>
      <c r="AR4" s="1" t="s">
        <v>36</v>
      </c>
      <c r="AS4" s="1" t="s">
        <v>36</v>
      </c>
      <c r="AT4" s="1" t="s">
        <v>37</v>
      </c>
      <c r="AU4" s="1" t="s">
        <v>38</v>
      </c>
      <c r="AV4" s="1" t="s">
        <v>35</v>
      </c>
      <c r="AW4" s="1" t="s">
        <v>35</v>
      </c>
      <c r="AX4" s="1" t="s">
        <v>36</v>
      </c>
      <c r="AY4" s="1" t="s">
        <v>36</v>
      </c>
      <c r="AZ4" s="1" t="s">
        <v>39</v>
      </c>
      <c r="BA4" s="1" t="s">
        <v>40</v>
      </c>
      <c r="BB4" s="1" t="s">
        <v>41</v>
      </c>
      <c r="BC4" s="1" t="s">
        <v>35</v>
      </c>
      <c r="BD4" s="1" t="s">
        <v>35</v>
      </c>
      <c r="BE4" s="1" t="s">
        <v>36</v>
      </c>
      <c r="BF4" s="1" t="s">
        <v>36</v>
      </c>
      <c r="BG4" s="1" t="s">
        <v>42</v>
      </c>
      <c r="BH4" s="1" t="s">
        <v>43</v>
      </c>
      <c r="BI4" s="1" t="s">
        <v>44</v>
      </c>
      <c r="BJ4" s="1" t="s">
        <v>45</v>
      </c>
      <c r="BK4" s="1" t="s">
        <v>45</v>
      </c>
      <c r="BL4" s="1" t="s">
        <v>45</v>
      </c>
      <c r="BM4" s="1" t="s">
        <v>46</v>
      </c>
      <c r="BN4" s="1" t="s">
        <v>46</v>
      </c>
      <c r="BO4" s="1" t="s">
        <v>35</v>
      </c>
      <c r="BP4" s="1" t="s">
        <v>35</v>
      </c>
      <c r="BQ4" s="1" t="s">
        <v>36</v>
      </c>
      <c r="BR4" s="1" t="s">
        <v>36</v>
      </c>
      <c r="BS4" s="1" t="s">
        <v>37</v>
      </c>
      <c r="BT4" s="1" t="s">
        <v>38</v>
      </c>
      <c r="BU4" s="1" t="s">
        <v>47</v>
      </c>
      <c r="BV4" s="1" t="s">
        <v>48</v>
      </c>
      <c r="BW4" s="1" t="s">
        <v>49</v>
      </c>
      <c r="BX4" s="1" t="s">
        <v>50</v>
      </c>
      <c r="BY4" s="1" t="s">
        <v>51</v>
      </c>
      <c r="BZ4" s="1" t="s">
        <v>52</v>
      </c>
      <c r="CA4" s="1" t="s">
        <v>17</v>
      </c>
      <c r="CB4" s="1" t="s">
        <v>17</v>
      </c>
      <c r="CC4" s="1" t="s">
        <v>17</v>
      </c>
      <c r="CD4" s="1" t="s">
        <v>17</v>
      </c>
      <c r="CE4" s="1" t="s">
        <v>17</v>
      </c>
      <c r="CF4" s="1" t="s">
        <v>17</v>
      </c>
      <c r="CG4" s="1" t="s">
        <v>17</v>
      </c>
      <c r="CH4" s="1" t="s">
        <v>17</v>
      </c>
      <c r="CI4" s="1" t="s">
        <v>17</v>
      </c>
      <c r="CJ4" s="1" t="s">
        <v>17</v>
      </c>
      <c r="CK4" s="1" t="s">
        <v>17</v>
      </c>
      <c r="CL4" s="1" t="s">
        <v>17</v>
      </c>
      <c r="CM4" s="1" t="s">
        <v>17</v>
      </c>
      <c r="CN4" s="1" t="s">
        <v>17</v>
      </c>
      <c r="CO4" s="1" t="s">
        <v>17</v>
      </c>
      <c r="CP4" s="1" t="s">
        <v>17</v>
      </c>
      <c r="CQ4" s="1" t="s">
        <v>18</v>
      </c>
      <c r="CR4" s="1" t="s">
        <v>18</v>
      </c>
      <c r="CS4" s="1" t="s">
        <v>18</v>
      </c>
      <c r="CT4" s="1" t="s">
        <v>18</v>
      </c>
      <c r="CU4" s="1" t="s">
        <v>18</v>
      </c>
      <c r="CV4" s="1" t="s">
        <v>18</v>
      </c>
      <c r="CW4" s="1" t="s">
        <v>18</v>
      </c>
      <c r="CX4" s="1" t="s">
        <v>18</v>
      </c>
      <c r="CY4" s="1" t="s">
        <v>18</v>
      </c>
      <c r="CZ4" s="1" t="s">
        <v>18</v>
      </c>
      <c r="DA4" s="1" t="s">
        <v>18</v>
      </c>
      <c r="DB4" s="1" t="s">
        <v>18</v>
      </c>
      <c r="DC4" s="1" t="s">
        <v>18</v>
      </c>
      <c r="DD4" s="1" t="s">
        <v>18</v>
      </c>
      <c r="DE4" s="1" t="s">
        <v>18</v>
      </c>
      <c r="DF4" s="1" t="s">
        <v>18</v>
      </c>
      <c r="DG4" s="1" t="s">
        <v>18</v>
      </c>
      <c r="DH4" s="1" t="s">
        <v>18</v>
      </c>
      <c r="DI4" s="1" t="s">
        <v>18</v>
      </c>
      <c r="DJ4" s="1" t="s">
        <v>18</v>
      </c>
      <c r="DK4" s="1" t="s">
        <v>18</v>
      </c>
      <c r="DL4" s="1" t="s">
        <v>18</v>
      </c>
      <c r="DM4" s="1" t="s">
        <v>18</v>
      </c>
      <c r="DN4" s="1" t="s">
        <v>18</v>
      </c>
      <c r="DO4" s="1" t="s">
        <v>18</v>
      </c>
      <c r="DP4" s="1" t="s">
        <v>18</v>
      </c>
      <c r="DQ4" s="1" t="s">
        <v>18</v>
      </c>
      <c r="DR4" s="1" t="s">
        <v>18</v>
      </c>
      <c r="DS4" s="1" t="s">
        <v>18</v>
      </c>
      <c r="DT4" s="1" t="s">
        <v>18</v>
      </c>
      <c r="DU4" s="1" t="s">
        <v>18</v>
      </c>
      <c r="DV4" s="1" t="s">
        <v>18</v>
      </c>
      <c r="DW4" s="1" t="s">
        <v>18</v>
      </c>
      <c r="DX4" s="1" t="s">
        <v>18</v>
      </c>
      <c r="DY4" s="1" t="s">
        <v>18</v>
      </c>
      <c r="DZ4" s="1" t="s">
        <v>18</v>
      </c>
      <c r="EA4" s="1" t="s">
        <v>18</v>
      </c>
      <c r="EB4" s="1" t="s">
        <v>18</v>
      </c>
      <c r="EC4" s="1" t="s">
        <v>18</v>
      </c>
      <c r="ED4" s="1" t="s">
        <v>18</v>
      </c>
      <c r="EE4" s="1" t="s">
        <v>18</v>
      </c>
      <c r="EF4" s="1" t="s">
        <v>18</v>
      </c>
      <c r="EG4" s="1" t="s">
        <v>18</v>
      </c>
      <c r="EH4" s="1" t="s">
        <v>18</v>
      </c>
      <c r="EI4" s="1" t="s">
        <v>18</v>
      </c>
      <c r="EJ4" s="1" t="s">
        <v>18</v>
      </c>
      <c r="EK4" s="1" t="s">
        <v>18</v>
      </c>
      <c r="EL4" s="1" t="s">
        <v>18</v>
      </c>
      <c r="EM4" s="1" t="s">
        <v>18</v>
      </c>
      <c r="EN4" s="1" t="s">
        <v>18</v>
      </c>
      <c r="EO4" s="1" t="s">
        <v>18</v>
      </c>
      <c r="EP4" s="1" t="s">
        <v>18</v>
      </c>
      <c r="EQ4" s="1" t="s">
        <v>18</v>
      </c>
      <c r="ER4" s="1" t="s">
        <v>18</v>
      </c>
      <c r="ES4" s="1" t="s">
        <v>18</v>
      </c>
      <c r="ET4" s="1" t="s">
        <v>18</v>
      </c>
      <c r="EU4" s="1" t="s">
        <v>18</v>
      </c>
      <c r="EV4" s="1" t="s">
        <v>18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57</v>
      </c>
      <c r="F5" s="1" t="s">
        <v>58</v>
      </c>
      <c r="G5" s="1" t="s">
        <v>59</v>
      </c>
      <c r="H5" s="1" t="s">
        <v>60</v>
      </c>
      <c r="I5" s="1" t="s">
        <v>61</v>
      </c>
      <c r="J5" s="1" t="s">
        <v>62</v>
      </c>
      <c r="K5" s="1" t="s">
        <v>63</v>
      </c>
      <c r="L5" s="1" t="s">
        <v>64</v>
      </c>
      <c r="M5" s="1" t="s">
        <v>65</v>
      </c>
      <c r="N5" s="1" t="s">
        <v>66</v>
      </c>
      <c r="O5" s="1" t="s">
        <v>67</v>
      </c>
      <c r="P5" s="1" t="s">
        <v>68</v>
      </c>
      <c r="Q5" s="1" t="s">
        <v>69</v>
      </c>
      <c r="R5" s="1" t="s">
        <v>70</v>
      </c>
      <c r="S5" s="1" t="s">
        <v>71</v>
      </c>
      <c r="T5" s="1" t="s">
        <v>72</v>
      </c>
      <c r="U5" s="1" t="s">
        <v>73</v>
      </c>
      <c r="V5" s="1" t="s">
        <v>74</v>
      </c>
      <c r="W5" s="1" t="s">
        <v>75</v>
      </c>
      <c r="X5" s="1" t="s">
        <v>76</v>
      </c>
      <c r="Y5" s="1" t="s">
        <v>19</v>
      </c>
      <c r="Z5" s="1" t="s">
        <v>20</v>
      </c>
      <c r="AA5" s="1" t="s">
        <v>21</v>
      </c>
      <c r="AB5" s="1" t="s">
        <v>22</v>
      </c>
      <c r="AC5" s="1" t="s">
        <v>23</v>
      </c>
      <c r="AD5" s="1" t="s">
        <v>24</v>
      </c>
      <c r="AE5" s="1" t="s">
        <v>25</v>
      </c>
      <c r="AF5" s="1" t="s">
        <v>77</v>
      </c>
      <c r="AG5" s="1" t="s">
        <v>78</v>
      </c>
      <c r="AH5" s="1" t="s">
        <v>27</v>
      </c>
      <c r="AI5" s="1" t="s">
        <v>28</v>
      </c>
      <c r="AJ5" s="1" t="s">
        <v>29</v>
      </c>
      <c r="AK5" s="1" t="s">
        <v>30</v>
      </c>
      <c r="AL5" s="1" t="s">
        <v>31</v>
      </c>
      <c r="AM5" s="1" t="s">
        <v>32</v>
      </c>
      <c r="AN5" s="1" t="s">
        <v>33</v>
      </c>
      <c r="AO5" s="1" t="s">
        <v>34</v>
      </c>
      <c r="AP5" s="1" t="s">
        <v>79</v>
      </c>
      <c r="AQ5" s="1" t="s">
        <v>80</v>
      </c>
      <c r="AR5" s="1" t="s">
        <v>79</v>
      </c>
      <c r="AS5" s="1" t="s">
        <v>80</v>
      </c>
      <c r="AT5" s="1" t="s">
        <v>37</v>
      </c>
      <c r="AU5" s="1" t="s">
        <v>38</v>
      </c>
      <c r="AV5" s="1" t="s">
        <v>81</v>
      </c>
      <c r="AW5" s="1" t="s">
        <v>82</v>
      </c>
      <c r="AX5" s="1" t="s">
        <v>81</v>
      </c>
      <c r="AY5" s="1" t="s">
        <v>82</v>
      </c>
      <c r="AZ5" s="1" t="s">
        <v>39</v>
      </c>
      <c r="BA5" s="1" t="s">
        <v>40</v>
      </c>
      <c r="BB5" s="1" t="s">
        <v>41</v>
      </c>
      <c r="BC5" s="1" t="s">
        <v>83</v>
      </c>
      <c r="BD5" s="1" t="s">
        <v>84</v>
      </c>
      <c r="BE5" s="1" t="s">
        <v>83</v>
      </c>
      <c r="BF5" s="1" t="s">
        <v>84</v>
      </c>
      <c r="BG5" s="1" t="s">
        <v>42</v>
      </c>
      <c r="BH5" s="1" t="s">
        <v>43</v>
      </c>
      <c r="BI5" s="1" t="s">
        <v>44</v>
      </c>
      <c r="BJ5" s="1" t="s">
        <v>79</v>
      </c>
      <c r="BK5" s="1" t="s">
        <v>80</v>
      </c>
      <c r="BL5" s="1" t="s">
        <v>85</v>
      </c>
      <c r="BM5" s="1" t="s">
        <v>79</v>
      </c>
      <c r="BN5" s="1" t="s">
        <v>80</v>
      </c>
      <c r="BO5" s="1" t="s">
        <v>86</v>
      </c>
      <c r="BP5" s="1" t="s">
        <v>87</v>
      </c>
      <c r="BQ5" s="1" t="s">
        <v>86</v>
      </c>
      <c r="BR5" s="1" t="s">
        <v>87</v>
      </c>
      <c r="BS5" s="1" t="s">
        <v>37</v>
      </c>
      <c r="BT5" s="1" t="s">
        <v>38</v>
      </c>
      <c r="BU5" s="1" t="s">
        <v>47</v>
      </c>
      <c r="BV5" s="1" t="s">
        <v>48</v>
      </c>
      <c r="BW5" s="1" t="s">
        <v>49</v>
      </c>
      <c r="BX5" s="1" t="s">
        <v>50</v>
      </c>
      <c r="BY5" s="1" t="s">
        <v>51</v>
      </c>
      <c r="BZ5" s="1" t="s">
        <v>52</v>
      </c>
      <c r="CA5" s="1" t="s">
        <v>88</v>
      </c>
      <c r="CB5" s="1" t="s">
        <v>89</v>
      </c>
      <c r="CC5" s="1" t="s">
        <v>90</v>
      </c>
      <c r="CD5" s="1" t="s">
        <v>91</v>
      </c>
      <c r="CE5" s="1" t="s">
        <v>92</v>
      </c>
      <c r="CF5" s="1" t="s">
        <v>93</v>
      </c>
      <c r="CG5" s="1" t="s">
        <v>94</v>
      </c>
      <c r="CH5" s="1" t="s">
        <v>95</v>
      </c>
      <c r="CI5" s="1" t="s">
        <v>96</v>
      </c>
      <c r="CJ5" s="1" t="s">
        <v>97</v>
      </c>
      <c r="CK5" s="1" t="s">
        <v>98</v>
      </c>
      <c r="CL5" s="1" t="s">
        <v>99</v>
      </c>
      <c r="CM5" s="1" t="s">
        <v>100</v>
      </c>
      <c r="CN5" s="1" t="s">
        <v>101</v>
      </c>
      <c r="CO5" s="1" t="s">
        <v>102</v>
      </c>
      <c r="CP5" s="1" t="s">
        <v>103</v>
      </c>
      <c r="CQ5" s="1" t="s">
        <v>104</v>
      </c>
      <c r="CR5" s="1" t="s">
        <v>105</v>
      </c>
      <c r="CS5" s="1" t="s">
        <v>106</v>
      </c>
      <c r="CT5" s="1" t="s">
        <v>107</v>
      </c>
      <c r="CU5" s="1" t="s">
        <v>108</v>
      </c>
      <c r="CV5" s="1" t="s">
        <v>7</v>
      </c>
      <c r="CW5" s="1" t="s">
        <v>109</v>
      </c>
      <c r="CX5" s="1" t="s">
        <v>110</v>
      </c>
      <c r="CY5" s="1" t="s">
        <v>111</v>
      </c>
      <c r="CZ5" s="1" t="s">
        <v>112</v>
      </c>
      <c r="DA5" s="1" t="s">
        <v>113</v>
      </c>
      <c r="DB5" s="1" t="s">
        <v>114</v>
      </c>
      <c r="DC5" s="1" t="s">
        <v>115</v>
      </c>
      <c r="DD5" s="1" t="s">
        <v>116</v>
      </c>
      <c r="DE5" s="1" t="s">
        <v>117</v>
      </c>
      <c r="DF5" s="1" t="s">
        <v>118</v>
      </c>
      <c r="DG5" s="1" t="s">
        <v>119</v>
      </c>
      <c r="DH5" s="1" t="s">
        <v>120</v>
      </c>
      <c r="DI5" s="1" t="s">
        <v>121</v>
      </c>
      <c r="DJ5" s="1" t="s">
        <v>122</v>
      </c>
      <c r="DK5" s="1" t="s">
        <v>123</v>
      </c>
      <c r="DL5" s="1" t="s">
        <v>124</v>
      </c>
      <c r="DM5" s="1" t="s">
        <v>125</v>
      </c>
      <c r="DN5" s="1" t="s">
        <v>126</v>
      </c>
      <c r="DO5" s="1" t="s">
        <v>127</v>
      </c>
      <c r="DP5" s="1" t="s">
        <v>128</v>
      </c>
      <c r="DQ5" s="1" t="s">
        <v>129</v>
      </c>
      <c r="DR5" s="1" t="s">
        <v>130</v>
      </c>
      <c r="DS5" s="1" t="s">
        <v>131</v>
      </c>
      <c r="DT5" s="1" t="s">
        <v>132</v>
      </c>
      <c r="DU5" s="1" t="s">
        <v>133</v>
      </c>
      <c r="DV5" s="1" t="s">
        <v>134</v>
      </c>
      <c r="DW5" s="1" t="s">
        <v>135</v>
      </c>
      <c r="DX5" s="1" t="s">
        <v>136</v>
      </c>
      <c r="DY5" s="1" t="s">
        <v>137</v>
      </c>
      <c r="DZ5" s="1" t="s">
        <v>138</v>
      </c>
      <c r="EA5" s="1" t="s">
        <v>139</v>
      </c>
      <c r="EB5" s="1" t="s">
        <v>140</v>
      </c>
      <c r="EC5" s="1" t="s">
        <v>141</v>
      </c>
      <c r="ED5" s="1" t="s">
        <v>142</v>
      </c>
      <c r="EE5" s="1" t="s">
        <v>143</v>
      </c>
      <c r="EF5" s="1" t="s">
        <v>144</v>
      </c>
      <c r="EG5" s="1" t="s">
        <v>145</v>
      </c>
      <c r="EH5" s="1" t="s">
        <v>146</v>
      </c>
      <c r="EI5" s="1" t="s">
        <v>147</v>
      </c>
      <c r="EJ5" s="1" t="s">
        <v>148</v>
      </c>
      <c r="EK5" s="1" t="s">
        <v>149</v>
      </c>
      <c r="EL5" s="1" t="s">
        <v>150</v>
      </c>
      <c r="EM5" s="1" t="s">
        <v>151</v>
      </c>
      <c r="EN5" s="1" t="s">
        <v>152</v>
      </c>
      <c r="EO5" s="1" t="s">
        <v>153</v>
      </c>
      <c r="EP5" s="1" t="s">
        <v>154</v>
      </c>
      <c r="EQ5" s="1" t="s">
        <v>155</v>
      </c>
      <c r="ER5" s="1" t="s">
        <v>156</v>
      </c>
      <c r="ES5" s="1" t="s">
        <v>157</v>
      </c>
      <c r="ET5" s="1" t="s">
        <v>158</v>
      </c>
      <c r="EU5" s="1" t="s">
        <v>159</v>
      </c>
      <c r="EV5" s="1" t="s">
        <v>160</v>
      </c>
    </row>
    <row r="6">
      <c r="A6" s="2" t="s">
        <v>161</v>
      </c>
      <c r="B6" s="2" t="s">
        <v>162</v>
      </c>
      <c r="C6" s="2" t="s">
        <v>163</v>
      </c>
      <c r="D6" s="2" t="s">
        <v>164</v>
      </c>
      <c r="E6" s="2" t="s">
        <v>165</v>
      </c>
      <c r="F6" s="2" t="s">
        <v>166</v>
      </c>
      <c r="G6" s="2" t="s">
        <v>167</v>
      </c>
      <c r="H6" s="2" t="s">
        <v>168</v>
      </c>
      <c r="I6" s="2" t="s">
        <v>169</v>
      </c>
      <c r="J6" s="2" t="s">
        <v>170</v>
      </c>
      <c r="K6" s="2" t="s">
        <v>171</v>
      </c>
      <c r="L6" s="3">
        <v>31.25</v>
      </c>
      <c r="M6" s="3">
        <v>32.81</v>
      </c>
      <c r="N6" s="3">
        <v>69.99</v>
      </c>
      <c r="O6" s="2" t="s">
        <v>172</v>
      </c>
      <c r="P6" s="2" t="s">
        <v>173</v>
      </c>
      <c r="Q6" s="2" t="s">
        <v>174</v>
      </c>
      <c r="R6" s="2" t="s">
        <v>175</v>
      </c>
      <c r="S6" s="2" t="s">
        <v>176</v>
      </c>
      <c r="T6" s="2" t="s">
        <v>177</v>
      </c>
      <c r="U6" s="2" t="s">
        <v>178</v>
      </c>
      <c r="V6" s="2" t="s">
        <v>179</v>
      </c>
      <c r="W6" s="2" t="s">
        <v>180</v>
      </c>
      <c r="X6" s="2" t="s">
        <v>181</v>
      </c>
      <c r="Y6" s="2" t="s">
        <v>182</v>
      </c>
      <c r="Z6" s="4">
        <v>508</v>
      </c>
      <c r="AA6" s="4">
        <f>=ROUNDDOWN(8.91228070175439,0)</f>
      </c>
      <c r="AB6" s="5">
        <v>57</v>
      </c>
      <c r="AC6" s="2" t="s">
        <v>183</v>
      </c>
      <c r="AD6" s="4">
        <v>190</v>
      </c>
      <c r="AE6" s="4">
        <v>1790</v>
      </c>
      <c r="AF6" s="6">
        <v>65</v>
      </c>
      <c r="AG6" s="6">
        <v>48</v>
      </c>
      <c r="AH6" s="7">
        <v>0.956</v>
      </c>
      <c r="AI6" s="4"/>
      <c r="AJ6" s="4">
        <f>=ROUNDDOWN({0},0)</f>
      </c>
      <c r="AK6" s="5"/>
      <c r="AL6" s="2" t="s">
        <v>175</v>
      </c>
      <c r="AM6" s="4"/>
      <c r="AN6" s="4"/>
      <c r="AO6" s="7">
        <v>0</v>
      </c>
      <c r="AP6" s="4">
        <v>37</v>
      </c>
      <c r="AQ6" s="8">
        <v>1186.06</v>
      </c>
      <c r="AR6" s="4">
        <v>87</v>
      </c>
      <c r="AS6" s="8">
        <v>2991.06</v>
      </c>
      <c r="AT6" s="7">
        <v>-0.5747</v>
      </c>
      <c r="AU6" s="7">
        <v>-0.6035</v>
      </c>
      <c r="AV6" s="4">
        <v>152</v>
      </c>
      <c r="AW6" s="8">
        <v>5772.64</v>
      </c>
      <c r="AX6" s="4">
        <v>262</v>
      </c>
      <c r="AY6" s="8">
        <v>10050.56</v>
      </c>
      <c r="AZ6" s="7">
        <v>-0.4198</v>
      </c>
      <c r="BA6" s="7">
        <v>-0.4256</v>
      </c>
      <c r="BB6" s="7">
        <v>0.2055</v>
      </c>
      <c r="BC6" s="4">
        <v>193</v>
      </c>
      <c r="BD6" s="8">
        <v>7357.16</v>
      </c>
      <c r="BE6" s="4">
        <v>262</v>
      </c>
      <c r="BF6" s="8">
        <v>10050.56</v>
      </c>
      <c r="BG6" s="7">
        <v>-0.2634</v>
      </c>
      <c r="BH6" s="7">
        <v>-0.268</v>
      </c>
      <c r="BI6" s="7">
        <v>0.7846</v>
      </c>
      <c r="BJ6" s="4">
        <v>497</v>
      </c>
      <c r="BK6" s="8">
        <v>17286.06</v>
      </c>
      <c r="BL6" s="2" t="s">
        <v>184</v>
      </c>
      <c r="BM6" s="7">
        <v>0.0744</v>
      </c>
      <c r="BN6" s="7">
        <v>0.0686</v>
      </c>
      <c r="BO6" s="4">
        <v>37</v>
      </c>
      <c r="BP6" s="8">
        <v>1186.06</v>
      </c>
      <c r="BQ6" s="4">
        <v>87</v>
      </c>
      <c r="BR6" s="8">
        <v>2991.06</v>
      </c>
      <c r="BS6" s="7">
        <v>-0.5747</v>
      </c>
      <c r="BT6" s="7">
        <v>-0.6035</v>
      </c>
      <c r="BU6" s="2" t="s">
        <v>185</v>
      </c>
      <c r="BV6" s="2" t="s">
        <v>172</v>
      </c>
      <c r="BW6" s="2" t="s">
        <v>186</v>
      </c>
      <c r="BX6" s="2" t="s">
        <v>187</v>
      </c>
      <c r="BY6" s="2" t="s">
        <v>188</v>
      </c>
      <c r="BZ6" s="2" t="s">
        <v>175</v>
      </c>
      <c r="CA6" s="4">
        <v>361</v>
      </c>
      <c r="CB6" s="4"/>
      <c r="CC6" s="4"/>
      <c r="CD6" s="4"/>
      <c r="CE6" s="4">
        <v>147</v>
      </c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>
        <v>190</v>
      </c>
      <c r="CW6" s="4"/>
      <c r="CX6" s="4"/>
      <c r="CY6" s="4"/>
      <c r="CZ6" s="4"/>
      <c r="DA6" s="4"/>
      <c r="DB6" s="4"/>
      <c r="DC6" s="4"/>
      <c r="DD6" s="4"/>
      <c r="DE6" s="4">
        <v>250</v>
      </c>
      <c r="DF6" s="4"/>
      <c r="DG6" s="4"/>
      <c r="DH6" s="4"/>
      <c r="DI6" s="4"/>
      <c r="DJ6" s="4"/>
      <c r="DK6" s="4"/>
      <c r="DL6" s="4">
        <v>100</v>
      </c>
      <c r="DM6" s="4"/>
      <c r="DN6" s="4"/>
      <c r="DO6" s="4"/>
      <c r="DP6" s="4"/>
      <c r="DQ6" s="4">
        <v>300</v>
      </c>
      <c r="DR6" s="4"/>
      <c r="DS6" s="4"/>
      <c r="DT6" s="4">
        <v>450</v>
      </c>
      <c r="DU6" s="4"/>
      <c r="DV6" s="4"/>
      <c r="DW6" s="4"/>
      <c r="DX6" s="4"/>
      <c r="DY6" s="4"/>
      <c r="DZ6" s="4"/>
      <c r="EA6" s="4"/>
      <c r="EB6" s="4"/>
      <c r="EC6" s="4"/>
      <c r="ED6" s="4">
        <v>100</v>
      </c>
      <c r="EE6" s="4"/>
      <c r="EF6" s="4"/>
      <c r="EG6" s="4"/>
      <c r="EH6" s="4"/>
      <c r="EI6" s="4"/>
      <c r="EJ6" s="4">
        <v>400</v>
      </c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</row>
    <row r="7">
      <c r="A7" s="2" t="s">
        <v>189</v>
      </c>
      <c r="B7" s="2" t="s">
        <v>162</v>
      </c>
      <c r="C7" s="2" t="s">
        <v>163</v>
      </c>
      <c r="D7" s="2" t="s">
        <v>164</v>
      </c>
      <c r="E7" s="2" t="s">
        <v>165</v>
      </c>
      <c r="F7" s="2" t="s">
        <v>166</v>
      </c>
      <c r="G7" s="2" t="s">
        <v>167</v>
      </c>
      <c r="H7" s="2" t="s">
        <v>168</v>
      </c>
      <c r="I7" s="2" t="s">
        <v>169</v>
      </c>
      <c r="J7" s="2" t="s">
        <v>190</v>
      </c>
      <c r="K7" s="2" t="s">
        <v>171</v>
      </c>
      <c r="L7" s="3">
        <v>36.67</v>
      </c>
      <c r="M7" s="3">
        <v>38.5</v>
      </c>
      <c r="N7" s="3">
        <v>79.99</v>
      </c>
      <c r="O7" s="2" t="s">
        <v>172</v>
      </c>
      <c r="P7" s="2" t="s">
        <v>173</v>
      </c>
      <c r="Q7" s="2" t="s">
        <v>174</v>
      </c>
      <c r="R7" s="2" t="s">
        <v>175</v>
      </c>
      <c r="S7" s="2" t="s">
        <v>176</v>
      </c>
      <c r="T7" s="2" t="s">
        <v>177</v>
      </c>
      <c r="U7" s="2" t="s">
        <v>191</v>
      </c>
      <c r="V7" s="2" t="s">
        <v>179</v>
      </c>
      <c r="W7" s="2" t="s">
        <v>180</v>
      </c>
      <c r="X7" s="2" t="s">
        <v>181</v>
      </c>
      <c r="Y7" s="2" t="s">
        <v>182</v>
      </c>
      <c r="Z7" s="4">
        <v>1120</v>
      </c>
      <c r="AA7" s="4">
        <f>=ROUNDDOWN(12.1739130434783,0)</f>
      </c>
      <c r="AB7" s="5">
        <v>92</v>
      </c>
      <c r="AC7" s="2" t="s">
        <v>183</v>
      </c>
      <c r="AD7" s="4">
        <v>300</v>
      </c>
      <c r="AE7" s="4">
        <v>2740</v>
      </c>
      <c r="AF7" s="6">
        <v>65</v>
      </c>
      <c r="AG7" s="6">
        <v>48</v>
      </c>
      <c r="AH7" s="7">
        <v>0.989</v>
      </c>
      <c r="AI7" s="4"/>
      <c r="AJ7" s="4">
        <f>=ROUNDDOWN({0},0)</f>
      </c>
      <c r="AK7" s="5"/>
      <c r="AL7" s="2" t="s">
        <v>175</v>
      </c>
      <c r="AM7" s="4"/>
      <c r="AN7" s="4"/>
      <c r="AO7" s="7">
        <v>0</v>
      </c>
      <c r="AP7" s="4">
        <v>101</v>
      </c>
      <c r="AQ7" s="8">
        <v>3970.28</v>
      </c>
      <c r="AR7" s="4">
        <v>175</v>
      </c>
      <c r="AS7" s="8">
        <v>7059.5</v>
      </c>
      <c r="AT7" s="7">
        <v>-0.4229</v>
      </c>
      <c r="AU7" s="7">
        <v>-0.4376</v>
      </c>
      <c r="AV7" s="4" t="s">
        <v>175</v>
      </c>
      <c r="AW7" s="8" t="s">
        <v>175</v>
      </c>
      <c r="AX7" s="4" t="s">
        <v>175</v>
      </c>
      <c r="AY7" s="8" t="s">
        <v>175</v>
      </c>
      <c r="AZ7" s="7" t="s">
        <v>175</v>
      </c>
      <c r="BA7" s="7" t="s">
        <v>175</v>
      </c>
      <c r="BB7" s="7">
        <v>0.6878</v>
      </c>
      <c r="BC7" s="4" t="s">
        <v>175</v>
      </c>
      <c r="BD7" s="8" t="s">
        <v>175</v>
      </c>
      <c r="BE7" s="4" t="s">
        <v>175</v>
      </c>
      <c r="BF7" s="8" t="s">
        <v>175</v>
      </c>
      <c r="BG7" s="7" t="s">
        <v>175</v>
      </c>
      <c r="BH7" s="7" t="s">
        <v>175</v>
      </c>
      <c r="BI7" s="7" t="s">
        <v>175</v>
      </c>
      <c r="BJ7" s="4">
        <v>858</v>
      </c>
      <c r="BK7" s="8">
        <v>35360.41</v>
      </c>
      <c r="BL7" s="2" t="s">
        <v>192</v>
      </c>
      <c r="BM7" s="7">
        <v>0.1177</v>
      </c>
      <c r="BN7" s="7">
        <v>0.1123</v>
      </c>
      <c r="BO7" s="4">
        <v>101</v>
      </c>
      <c r="BP7" s="8">
        <v>3970.28</v>
      </c>
      <c r="BQ7" s="4">
        <v>175</v>
      </c>
      <c r="BR7" s="8">
        <v>7059.5</v>
      </c>
      <c r="BS7" s="7">
        <v>-0.4229</v>
      </c>
      <c r="BT7" s="7">
        <v>-0.4376</v>
      </c>
      <c r="BU7" s="2" t="s">
        <v>185</v>
      </c>
      <c r="BV7" s="2" t="s">
        <v>172</v>
      </c>
      <c r="BW7" s="2" t="s">
        <v>186</v>
      </c>
      <c r="BX7" s="2" t="s">
        <v>193</v>
      </c>
      <c r="BY7" s="2" t="s">
        <v>188</v>
      </c>
      <c r="BZ7" s="2" t="s">
        <v>175</v>
      </c>
      <c r="CA7" s="4">
        <v>921</v>
      </c>
      <c r="CB7" s="4"/>
      <c r="CC7" s="4"/>
      <c r="CD7" s="4"/>
      <c r="CE7" s="4">
        <v>199</v>
      </c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>
        <v>300</v>
      </c>
      <c r="CW7" s="4"/>
      <c r="CX7" s="4"/>
      <c r="CY7" s="4"/>
      <c r="CZ7" s="4"/>
      <c r="DA7" s="4"/>
      <c r="DB7" s="4"/>
      <c r="DC7" s="4"/>
      <c r="DD7" s="4"/>
      <c r="DE7" s="4">
        <v>120</v>
      </c>
      <c r="DF7" s="4"/>
      <c r="DG7" s="4"/>
      <c r="DH7" s="4"/>
      <c r="DI7" s="4"/>
      <c r="DJ7" s="4"/>
      <c r="DK7" s="4"/>
      <c r="DL7" s="4">
        <v>230</v>
      </c>
      <c r="DM7" s="4"/>
      <c r="DN7" s="4"/>
      <c r="DO7" s="4"/>
      <c r="DP7" s="4"/>
      <c r="DQ7" s="4">
        <v>800</v>
      </c>
      <c r="DR7" s="4"/>
      <c r="DS7" s="4"/>
      <c r="DT7" s="4">
        <v>680</v>
      </c>
      <c r="DU7" s="4"/>
      <c r="DV7" s="4"/>
      <c r="DW7" s="4"/>
      <c r="DX7" s="4"/>
      <c r="DY7" s="4"/>
      <c r="DZ7" s="4"/>
      <c r="EA7" s="4"/>
      <c r="EB7" s="4"/>
      <c r="EC7" s="4"/>
      <c r="ED7" s="4">
        <v>110</v>
      </c>
      <c r="EE7" s="4"/>
      <c r="EF7" s="4"/>
      <c r="EG7" s="4"/>
      <c r="EH7" s="4"/>
      <c r="EI7" s="4"/>
      <c r="EJ7" s="4">
        <v>500</v>
      </c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</row>
    <row r="8">
      <c r="A8" s="2" t="s">
        <v>194</v>
      </c>
      <c r="B8" s="2" t="s">
        <v>162</v>
      </c>
      <c r="C8" s="2" t="s">
        <v>163</v>
      </c>
      <c r="D8" s="2" t="s">
        <v>164</v>
      </c>
      <c r="E8" s="2" t="s">
        <v>165</v>
      </c>
      <c r="F8" s="2" t="s">
        <v>166</v>
      </c>
      <c r="G8" s="2" t="s">
        <v>167</v>
      </c>
      <c r="H8" s="2" t="s">
        <v>168</v>
      </c>
      <c r="I8" s="2" t="s">
        <v>169</v>
      </c>
      <c r="J8" s="2" t="s">
        <v>195</v>
      </c>
      <c r="K8" s="2" t="s">
        <v>171</v>
      </c>
      <c r="L8" s="3">
        <v>39.5</v>
      </c>
      <c r="M8" s="3">
        <v>41.48</v>
      </c>
      <c r="N8" s="3">
        <v>89.99</v>
      </c>
      <c r="O8" s="2" t="s">
        <v>172</v>
      </c>
      <c r="P8" s="2" t="s">
        <v>173</v>
      </c>
      <c r="Q8" s="2" t="s">
        <v>174</v>
      </c>
      <c r="R8" s="2" t="s">
        <v>175</v>
      </c>
      <c r="S8" s="2" t="s">
        <v>196</v>
      </c>
      <c r="T8" s="2" t="s">
        <v>177</v>
      </c>
      <c r="U8" s="2" t="s">
        <v>191</v>
      </c>
      <c r="V8" s="2" t="s">
        <v>179</v>
      </c>
      <c r="W8" s="2" t="s">
        <v>180</v>
      </c>
      <c r="X8" s="2" t="s">
        <v>181</v>
      </c>
      <c r="Y8" s="2" t="s">
        <v>197</v>
      </c>
      <c r="Z8" s="4">
        <v>1008</v>
      </c>
      <c r="AA8" s="4">
        <f>=ROUNDDOWN(32.5161290322581,0)</f>
      </c>
      <c r="AB8" s="5">
        <v>31</v>
      </c>
      <c r="AC8" s="2" t="s">
        <v>198</v>
      </c>
      <c r="AD8" s="4">
        <v>100</v>
      </c>
      <c r="AE8" s="4">
        <v>500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175</v>
      </c>
      <c r="AM8" s="4"/>
      <c r="AN8" s="4"/>
      <c r="AO8" s="7">
        <v>0</v>
      </c>
      <c r="AP8" s="4">
        <v>14</v>
      </c>
      <c r="AQ8" s="8">
        <v>616.3</v>
      </c>
      <c r="AR8" s="4"/>
      <c r="AS8" s="8"/>
      <c r="AT8" s="7"/>
      <c r="AU8" s="7"/>
      <c r="AV8" s="4" t="s">
        <v>175</v>
      </c>
      <c r="AW8" s="8" t="s">
        <v>175</v>
      </c>
      <c r="AX8" s="4" t="s">
        <v>175</v>
      </c>
      <c r="AY8" s="8" t="s">
        <v>175</v>
      </c>
      <c r="AZ8" s="7" t="s">
        <v>175</v>
      </c>
      <c r="BA8" s="7" t="s">
        <v>175</v>
      </c>
      <c r="BB8" s="7">
        <v>0.1068</v>
      </c>
      <c r="BC8" s="4" t="s">
        <v>175</v>
      </c>
      <c r="BD8" s="8" t="s">
        <v>175</v>
      </c>
      <c r="BE8" s="4" t="s">
        <v>175</v>
      </c>
      <c r="BF8" s="8" t="s">
        <v>175</v>
      </c>
      <c r="BG8" s="7" t="s">
        <v>175</v>
      </c>
      <c r="BH8" s="7" t="s">
        <v>175</v>
      </c>
      <c r="BI8" s="7" t="s">
        <v>175</v>
      </c>
      <c r="BJ8" s="4">
        <v>42</v>
      </c>
      <c r="BK8" s="8">
        <v>1857.05</v>
      </c>
      <c r="BL8" s="2" t="s">
        <v>199</v>
      </c>
      <c r="BM8" s="7">
        <v>0.3333</v>
      </c>
      <c r="BN8" s="7">
        <v>0.3319</v>
      </c>
      <c r="BO8" s="4">
        <v>14</v>
      </c>
      <c r="BP8" s="8">
        <v>616.3</v>
      </c>
      <c r="BQ8" s="4"/>
      <c r="BR8" s="8"/>
      <c r="BS8" s="7"/>
      <c r="BT8" s="7"/>
      <c r="BU8" s="2" t="s">
        <v>185</v>
      </c>
      <c r="BV8" s="2" t="s">
        <v>172</v>
      </c>
      <c r="BW8" s="2" t="s">
        <v>200</v>
      </c>
      <c r="BX8" s="2" t="s">
        <v>201</v>
      </c>
      <c r="BY8" s="2" t="s">
        <v>188</v>
      </c>
      <c r="BZ8" s="2" t="s">
        <v>175</v>
      </c>
      <c r="CA8" s="4">
        <v>1008</v>
      </c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>
        <v>100</v>
      </c>
      <c r="DR8" s="4"/>
      <c r="DS8" s="4"/>
      <c r="DT8" s="4">
        <v>400</v>
      </c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</row>
    <row r="9">
      <c r="A9" s="2" t="s">
        <v>202</v>
      </c>
      <c r="B9" s="2" t="s">
        <v>162</v>
      </c>
      <c r="C9" s="2" t="s">
        <v>163</v>
      </c>
      <c r="D9" s="2" t="s">
        <v>164</v>
      </c>
      <c r="E9" s="2" t="s">
        <v>165</v>
      </c>
      <c r="F9" s="2" t="s">
        <v>166</v>
      </c>
      <c r="G9" s="2" t="s">
        <v>167</v>
      </c>
      <c r="H9" s="2" t="s">
        <v>168</v>
      </c>
      <c r="I9" s="2" t="s">
        <v>169</v>
      </c>
      <c r="J9" s="2" t="s">
        <v>170</v>
      </c>
      <c r="K9" s="2" t="s">
        <v>203</v>
      </c>
      <c r="L9" s="3">
        <v>31.25</v>
      </c>
      <c r="M9" s="3">
        <v>32.81</v>
      </c>
      <c r="N9" s="3">
        <v>69.99</v>
      </c>
      <c r="O9" s="2" t="s">
        <v>172</v>
      </c>
      <c r="P9" s="2" t="s">
        <v>204</v>
      </c>
      <c r="Q9" s="2" t="s">
        <v>174</v>
      </c>
      <c r="R9" s="2" t="s">
        <v>175</v>
      </c>
      <c r="S9" s="2" t="s">
        <v>205</v>
      </c>
      <c r="T9" s="2" t="s">
        <v>177</v>
      </c>
      <c r="U9" s="2" t="s">
        <v>178</v>
      </c>
      <c r="V9" s="2" t="s">
        <v>179</v>
      </c>
      <c r="W9" s="2" t="s">
        <v>180</v>
      </c>
      <c r="X9" s="2" t="s">
        <v>181</v>
      </c>
      <c r="Y9" s="2" t="s">
        <v>206</v>
      </c>
      <c r="Z9" s="4">
        <v>423</v>
      </c>
      <c r="AA9" s="4">
        <f>=ROUNDDOWN(26.4375,0)</f>
      </c>
      <c r="AB9" s="5">
        <v>16</v>
      </c>
      <c r="AC9" s="2" t="s">
        <v>207</v>
      </c>
      <c r="AD9" s="4">
        <v>200</v>
      </c>
      <c r="AE9" s="4">
        <v>800</v>
      </c>
      <c r="AF9" s="6">
        <v>65</v>
      </c>
      <c r="AG9" s="6"/>
      <c r="AH9" s="7">
        <v>0.5824</v>
      </c>
      <c r="AI9" s="4"/>
      <c r="AJ9" s="4">
        <f>=ROUNDDOWN({0},0)</f>
      </c>
      <c r="AK9" s="5"/>
      <c r="AL9" s="2" t="s">
        <v>175</v>
      </c>
      <c r="AM9" s="4"/>
      <c r="AN9" s="4"/>
      <c r="AO9" s="7">
        <v>0</v>
      </c>
      <c r="AP9" s="4">
        <v>10</v>
      </c>
      <c r="AQ9" s="8">
        <v>319.72</v>
      </c>
      <c r="AR9" s="4"/>
      <c r="AS9" s="8"/>
      <c r="AT9" s="7"/>
      <c r="AU9" s="7"/>
      <c r="AV9" s="4">
        <v>41</v>
      </c>
      <c r="AW9" s="8">
        <v>1584.52</v>
      </c>
      <c r="AX9" s="4" t="s">
        <v>175</v>
      </c>
      <c r="AY9" s="8" t="s">
        <v>175</v>
      </c>
      <c r="AZ9" s="7" t="s">
        <v>175</v>
      </c>
      <c r="BA9" s="7" t="s">
        <v>175</v>
      </c>
      <c r="BB9" s="7">
        <v>0.2018</v>
      </c>
      <c r="BC9" s="4" t="s">
        <v>175</v>
      </c>
      <c r="BD9" s="8" t="s">
        <v>175</v>
      </c>
      <c r="BE9" s="4" t="s">
        <v>175</v>
      </c>
      <c r="BF9" s="8" t="s">
        <v>175</v>
      </c>
      <c r="BG9" s="7" t="s">
        <v>175</v>
      </c>
      <c r="BH9" s="7" t="s">
        <v>175</v>
      </c>
      <c r="BI9" s="7">
        <v>0.2154</v>
      </c>
      <c r="BJ9" s="4">
        <v>40</v>
      </c>
      <c r="BK9" s="8">
        <v>1371.77</v>
      </c>
      <c r="BL9" s="2" t="s">
        <v>208</v>
      </c>
      <c r="BM9" s="7">
        <v>0.25</v>
      </c>
      <c r="BN9" s="7">
        <v>0.2331</v>
      </c>
      <c r="BO9" s="4">
        <v>10</v>
      </c>
      <c r="BP9" s="8">
        <v>319.72</v>
      </c>
      <c r="BQ9" s="4"/>
      <c r="BR9" s="8"/>
      <c r="BS9" s="7"/>
      <c r="BT9" s="7"/>
      <c r="BU9" s="2" t="s">
        <v>185</v>
      </c>
      <c r="BV9" s="2" t="s">
        <v>172</v>
      </c>
      <c r="BW9" s="2" t="s">
        <v>209</v>
      </c>
      <c r="BX9" s="2" t="s">
        <v>210</v>
      </c>
      <c r="BY9" s="2" t="s">
        <v>188</v>
      </c>
      <c r="BZ9" s="2" t="s">
        <v>175</v>
      </c>
      <c r="CA9" s="4">
        <v>205</v>
      </c>
      <c r="CB9" s="4"/>
      <c r="CC9" s="4"/>
      <c r="CD9" s="4"/>
      <c r="CE9" s="4">
        <v>218</v>
      </c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>
        <v>200</v>
      </c>
      <c r="DM9" s="4"/>
      <c r="DN9" s="4"/>
      <c r="DO9" s="4"/>
      <c r="DP9" s="4"/>
      <c r="DQ9" s="4">
        <v>300</v>
      </c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>
        <v>300</v>
      </c>
      <c r="ES9" s="4"/>
      <c r="ET9" s="4"/>
      <c r="EU9" s="4"/>
      <c r="EV9" s="4"/>
    </row>
    <row r="10">
      <c r="A10" s="2" t="s">
        <v>211</v>
      </c>
      <c r="B10" s="2" t="s">
        <v>162</v>
      </c>
      <c r="C10" s="2" t="s">
        <v>163</v>
      </c>
      <c r="D10" s="2" t="s">
        <v>164</v>
      </c>
      <c r="E10" s="2" t="s">
        <v>165</v>
      </c>
      <c r="F10" s="2" t="s">
        <v>166</v>
      </c>
      <c r="G10" s="2" t="s">
        <v>167</v>
      </c>
      <c r="H10" s="2" t="s">
        <v>168</v>
      </c>
      <c r="I10" s="2" t="s">
        <v>169</v>
      </c>
      <c r="J10" s="2" t="s">
        <v>190</v>
      </c>
      <c r="K10" s="2" t="s">
        <v>203</v>
      </c>
      <c r="L10" s="3">
        <v>36.67</v>
      </c>
      <c r="M10" s="3">
        <v>38.5</v>
      </c>
      <c r="N10" s="3">
        <v>79.99</v>
      </c>
      <c r="O10" s="2" t="s">
        <v>172</v>
      </c>
      <c r="P10" s="2" t="s">
        <v>204</v>
      </c>
      <c r="Q10" s="2" t="s">
        <v>174</v>
      </c>
      <c r="R10" s="2" t="s">
        <v>175</v>
      </c>
      <c r="S10" s="2" t="s">
        <v>205</v>
      </c>
      <c r="T10" s="2" t="s">
        <v>177</v>
      </c>
      <c r="U10" s="2" t="s">
        <v>191</v>
      </c>
      <c r="V10" s="2" t="s">
        <v>179</v>
      </c>
      <c r="W10" s="2" t="s">
        <v>180</v>
      </c>
      <c r="X10" s="2" t="s">
        <v>181</v>
      </c>
      <c r="Y10" s="2" t="s">
        <v>206</v>
      </c>
      <c r="Z10" s="4">
        <v>684</v>
      </c>
      <c r="AA10" s="4">
        <f>=ROUNDDOWN(22.8,0)</f>
      </c>
      <c r="AB10" s="5">
        <v>30</v>
      </c>
      <c r="AC10" s="2" t="s">
        <v>207</v>
      </c>
      <c r="AD10" s="4">
        <v>300</v>
      </c>
      <c r="AE10" s="4">
        <v>1200</v>
      </c>
      <c r="AF10" s="6">
        <v>65</v>
      </c>
      <c r="AG10" s="6"/>
      <c r="AH10" s="7">
        <v>0.5824</v>
      </c>
      <c r="AI10" s="4"/>
      <c r="AJ10" s="4">
        <f>=ROUNDDOWN({0},0)</f>
      </c>
      <c r="AK10" s="5"/>
      <c r="AL10" s="2" t="s">
        <v>175</v>
      </c>
      <c r="AM10" s="4"/>
      <c r="AN10" s="4"/>
      <c r="AO10" s="7">
        <v>0</v>
      </c>
      <c r="AP10" s="4">
        <v>20</v>
      </c>
      <c r="AQ10" s="8">
        <v>780.18</v>
      </c>
      <c r="AR10" s="4"/>
      <c r="AS10" s="8"/>
      <c r="AT10" s="7"/>
      <c r="AU10" s="7"/>
      <c r="AV10" s="4" t="s">
        <v>175</v>
      </c>
      <c r="AW10" s="8" t="s">
        <v>175</v>
      </c>
      <c r="AX10" s="4" t="s">
        <v>175</v>
      </c>
      <c r="AY10" s="8" t="s">
        <v>175</v>
      </c>
      <c r="AZ10" s="7" t="s">
        <v>175</v>
      </c>
      <c r="BA10" s="7" t="s">
        <v>175</v>
      </c>
      <c r="BB10" s="7">
        <v>0.4924</v>
      </c>
      <c r="BC10" s="4" t="s">
        <v>175</v>
      </c>
      <c r="BD10" s="8" t="s">
        <v>175</v>
      </c>
      <c r="BE10" s="4" t="s">
        <v>175</v>
      </c>
      <c r="BF10" s="8" t="s">
        <v>175</v>
      </c>
      <c r="BG10" s="7" t="s">
        <v>175</v>
      </c>
      <c r="BH10" s="7" t="s">
        <v>175</v>
      </c>
      <c r="BI10" s="7" t="s">
        <v>175</v>
      </c>
      <c r="BJ10" s="4">
        <v>92</v>
      </c>
      <c r="BK10" s="8">
        <v>3808.09</v>
      </c>
      <c r="BL10" s="2" t="s">
        <v>212</v>
      </c>
      <c r="BM10" s="7">
        <v>0.2174</v>
      </c>
      <c r="BN10" s="7">
        <v>0.2049</v>
      </c>
      <c r="BO10" s="4">
        <v>20</v>
      </c>
      <c r="BP10" s="8">
        <v>780.18</v>
      </c>
      <c r="BQ10" s="4"/>
      <c r="BR10" s="8"/>
      <c r="BS10" s="7"/>
      <c r="BT10" s="7"/>
      <c r="BU10" s="2" t="s">
        <v>185</v>
      </c>
      <c r="BV10" s="2" t="s">
        <v>172</v>
      </c>
      <c r="BW10" s="2" t="s">
        <v>209</v>
      </c>
      <c r="BX10" s="2" t="s">
        <v>213</v>
      </c>
      <c r="BY10" s="2" t="s">
        <v>188</v>
      </c>
      <c r="BZ10" s="2" t="s">
        <v>175</v>
      </c>
      <c r="CA10" s="4">
        <v>266</v>
      </c>
      <c r="CB10" s="4"/>
      <c r="CC10" s="4"/>
      <c r="CD10" s="4"/>
      <c r="CE10" s="4">
        <v>418</v>
      </c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>
        <v>300</v>
      </c>
      <c r="DM10" s="4"/>
      <c r="DN10" s="4"/>
      <c r="DO10" s="4"/>
      <c r="DP10" s="4"/>
      <c r="DQ10" s="4">
        <v>480</v>
      </c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>
        <v>420</v>
      </c>
      <c r="ES10" s="4"/>
      <c r="ET10" s="4"/>
      <c r="EU10" s="4"/>
      <c r="EV10" s="4"/>
    </row>
    <row r="11">
      <c r="A11" s="2" t="s">
        <v>214</v>
      </c>
      <c r="B11" s="2" t="s">
        <v>162</v>
      </c>
      <c r="C11" s="2" t="s">
        <v>163</v>
      </c>
      <c r="D11" s="2" t="s">
        <v>164</v>
      </c>
      <c r="E11" s="2" t="s">
        <v>165</v>
      </c>
      <c r="F11" s="2" t="s">
        <v>166</v>
      </c>
      <c r="G11" s="2" t="s">
        <v>167</v>
      </c>
      <c r="H11" s="2" t="s">
        <v>168</v>
      </c>
      <c r="I11" s="2" t="s">
        <v>169</v>
      </c>
      <c r="J11" s="2" t="s">
        <v>195</v>
      </c>
      <c r="K11" s="2" t="s">
        <v>203</v>
      </c>
      <c r="L11" s="3">
        <v>39.5</v>
      </c>
      <c r="M11" s="3">
        <v>41.48</v>
      </c>
      <c r="N11" s="3">
        <v>89.99</v>
      </c>
      <c r="O11" s="2" t="s">
        <v>172</v>
      </c>
      <c r="P11" s="2" t="s">
        <v>204</v>
      </c>
      <c r="Q11" s="2" t="s">
        <v>174</v>
      </c>
      <c r="R11" s="2" t="s">
        <v>175</v>
      </c>
      <c r="S11" s="2" t="s">
        <v>205</v>
      </c>
      <c r="T11" s="2" t="s">
        <v>177</v>
      </c>
      <c r="U11" s="2" t="s">
        <v>191</v>
      </c>
      <c r="V11" s="2" t="s">
        <v>179</v>
      </c>
      <c r="W11" s="2" t="s">
        <v>180</v>
      </c>
      <c r="X11" s="2" t="s">
        <v>181</v>
      </c>
      <c r="Y11" s="2" t="s">
        <v>206</v>
      </c>
      <c r="Z11" s="4">
        <v>434</v>
      </c>
      <c r="AA11" s="4">
        <f>=ROUNDDOWN(39.4545454545455,0)</f>
      </c>
      <c r="AB11" s="5">
        <v>11</v>
      </c>
      <c r="AC11" s="2" t="s">
        <v>207</v>
      </c>
      <c r="AD11" s="4">
        <v>150</v>
      </c>
      <c r="AE11" s="4">
        <v>370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175</v>
      </c>
      <c r="AM11" s="4"/>
      <c r="AN11" s="4"/>
      <c r="AO11" s="7">
        <v>0</v>
      </c>
      <c r="AP11" s="4">
        <v>11</v>
      </c>
      <c r="AQ11" s="8">
        <v>484.62</v>
      </c>
      <c r="AR11" s="4"/>
      <c r="AS11" s="8"/>
      <c r="AT11" s="7"/>
      <c r="AU11" s="7"/>
      <c r="AV11" s="4" t="s">
        <v>175</v>
      </c>
      <c r="AW11" s="8" t="s">
        <v>175</v>
      </c>
      <c r="AX11" s="4" t="s">
        <v>175</v>
      </c>
      <c r="AY11" s="8" t="s">
        <v>175</v>
      </c>
      <c r="AZ11" s="7" t="s">
        <v>175</v>
      </c>
      <c r="BA11" s="7" t="s">
        <v>175</v>
      </c>
      <c r="BB11" s="7">
        <v>0.3058</v>
      </c>
      <c r="BC11" s="4" t="s">
        <v>175</v>
      </c>
      <c r="BD11" s="8" t="s">
        <v>175</v>
      </c>
      <c r="BE11" s="4" t="s">
        <v>175</v>
      </c>
      <c r="BF11" s="8" t="s">
        <v>175</v>
      </c>
      <c r="BG11" s="7" t="s">
        <v>175</v>
      </c>
      <c r="BH11" s="7" t="s">
        <v>175</v>
      </c>
      <c r="BI11" s="7" t="s">
        <v>175</v>
      </c>
      <c r="BJ11" s="4">
        <v>40</v>
      </c>
      <c r="BK11" s="8">
        <v>1757</v>
      </c>
      <c r="BL11" s="2" t="s">
        <v>215</v>
      </c>
      <c r="BM11" s="7">
        <v>0.275</v>
      </c>
      <c r="BN11" s="7">
        <v>0.2758</v>
      </c>
      <c r="BO11" s="4">
        <v>11</v>
      </c>
      <c r="BP11" s="8">
        <v>484.62</v>
      </c>
      <c r="BQ11" s="4"/>
      <c r="BR11" s="8"/>
      <c r="BS11" s="7"/>
      <c r="BT11" s="7"/>
      <c r="BU11" s="2" t="s">
        <v>185</v>
      </c>
      <c r="BV11" s="2" t="s">
        <v>172</v>
      </c>
      <c r="BW11" s="2" t="s">
        <v>209</v>
      </c>
      <c r="BX11" s="2" t="s">
        <v>216</v>
      </c>
      <c r="BY11" s="2" t="s">
        <v>188</v>
      </c>
      <c r="BZ11" s="2" t="s">
        <v>175</v>
      </c>
      <c r="CA11" s="4">
        <v>225</v>
      </c>
      <c r="CB11" s="4"/>
      <c r="CC11" s="4"/>
      <c r="CD11" s="4"/>
      <c r="CE11" s="4">
        <v>209</v>
      </c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>
        <v>150</v>
      </c>
      <c r="DM11" s="4"/>
      <c r="DN11" s="4"/>
      <c r="DO11" s="4"/>
      <c r="DP11" s="4"/>
      <c r="DQ11" s="4">
        <v>100</v>
      </c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>
        <v>120</v>
      </c>
      <c r="ES11" s="4"/>
      <c r="ET11" s="4"/>
      <c r="EU11" s="4"/>
      <c r="EV11" s="4"/>
    </row>
    <row r="12">
      <c r="A12" s="2" t="s">
        <v>217</v>
      </c>
      <c r="B12" s="2" t="s">
        <v>162</v>
      </c>
      <c r="C12" s="2" t="s">
        <v>163</v>
      </c>
      <c r="D12" s="2" t="s">
        <v>164</v>
      </c>
      <c r="E12" s="2" t="s">
        <v>165</v>
      </c>
      <c r="F12" s="2" t="s">
        <v>166</v>
      </c>
      <c r="G12" s="2" t="s">
        <v>167</v>
      </c>
      <c r="H12" s="2" t="s">
        <v>168</v>
      </c>
      <c r="I12" s="2" t="s">
        <v>169</v>
      </c>
      <c r="J12" s="2" t="s">
        <v>170</v>
      </c>
      <c r="K12" s="2" t="s">
        <v>218</v>
      </c>
      <c r="L12" s="3">
        <v>31.25</v>
      </c>
      <c r="M12" s="3">
        <v>32.81</v>
      </c>
      <c r="N12" s="3">
        <v>69.99</v>
      </c>
      <c r="O12" s="2" t="s">
        <v>172</v>
      </c>
      <c r="P12" s="2" t="s">
        <v>219</v>
      </c>
      <c r="Q12" s="2" t="s">
        <v>174</v>
      </c>
      <c r="R12" s="2" t="s">
        <v>175</v>
      </c>
      <c r="S12" s="2" t="s">
        <v>220</v>
      </c>
      <c r="T12" s="2" t="s">
        <v>177</v>
      </c>
      <c r="U12" s="2" t="s">
        <v>178</v>
      </c>
      <c r="V12" s="2" t="s">
        <v>179</v>
      </c>
      <c r="W12" s="2" t="s">
        <v>180</v>
      </c>
      <c r="X12" s="2" t="s">
        <v>181</v>
      </c>
      <c r="Y12" s="2" t="s">
        <v>175</v>
      </c>
      <c r="Z12" s="4"/>
      <c r="AA12" s="4">
        <f>=ROUNDDOWN({0},0)</f>
      </c>
      <c r="AB12" s="5"/>
      <c r="AC12" s="2" t="s">
        <v>221</v>
      </c>
      <c r="AD12" s="4">
        <v>145</v>
      </c>
      <c r="AE12" s="4">
        <v>290</v>
      </c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175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 t="s">
        <v>175</v>
      </c>
      <c r="AW12" s="8" t="s">
        <v>175</v>
      </c>
      <c r="AX12" s="4" t="s">
        <v>175</v>
      </c>
      <c r="AY12" s="8" t="s">
        <v>175</v>
      </c>
      <c r="AZ12" s="7" t="s">
        <v>175</v>
      </c>
      <c r="BA12" s="7" t="s">
        <v>175</v>
      </c>
      <c r="BB12" s="7"/>
      <c r="BC12" s="4" t="s">
        <v>175</v>
      </c>
      <c r="BD12" s="8" t="s">
        <v>175</v>
      </c>
      <c r="BE12" s="4" t="s">
        <v>175</v>
      </c>
      <c r="BF12" s="8" t="s">
        <v>175</v>
      </c>
      <c r="BG12" s="7" t="s">
        <v>175</v>
      </c>
      <c r="BH12" s="7" t="s">
        <v>175</v>
      </c>
      <c r="BI12" s="7" t="s">
        <v>175</v>
      </c>
      <c r="BJ12" s="4"/>
      <c r="BK12" s="8"/>
      <c r="BL12" s="2" t="s">
        <v>175</v>
      </c>
      <c r="BM12" s="7"/>
      <c r="BN12" s="7"/>
      <c r="BO12" s="4"/>
      <c r="BP12" s="8"/>
      <c r="BQ12" s="4"/>
      <c r="BR12" s="8"/>
      <c r="BS12" s="7"/>
      <c r="BT12" s="7"/>
      <c r="BU12" s="2" t="s">
        <v>222</v>
      </c>
      <c r="BV12" s="2" t="s">
        <v>172</v>
      </c>
      <c r="BW12" s="2" t="s">
        <v>175</v>
      </c>
      <c r="BX12" s="2" t="s">
        <v>175</v>
      </c>
      <c r="BY12" s="2" t="s">
        <v>188</v>
      </c>
      <c r="BZ12" s="2" t="s">
        <v>175</v>
      </c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>
        <v>145</v>
      </c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>
        <v>145</v>
      </c>
      <c r="EV12" s="4"/>
    </row>
    <row r="13">
      <c r="A13" s="2" t="s">
        <v>223</v>
      </c>
      <c r="B13" s="2" t="s">
        <v>162</v>
      </c>
      <c r="C13" s="2" t="s">
        <v>163</v>
      </c>
      <c r="D13" s="2" t="s">
        <v>164</v>
      </c>
      <c r="E13" s="2" t="s">
        <v>165</v>
      </c>
      <c r="F13" s="2" t="s">
        <v>166</v>
      </c>
      <c r="G13" s="2" t="s">
        <v>167</v>
      </c>
      <c r="H13" s="2" t="s">
        <v>168</v>
      </c>
      <c r="I13" s="2" t="s">
        <v>169</v>
      </c>
      <c r="J13" s="2" t="s">
        <v>190</v>
      </c>
      <c r="K13" s="2" t="s">
        <v>218</v>
      </c>
      <c r="L13" s="3">
        <v>36.67</v>
      </c>
      <c r="M13" s="3">
        <v>38.5</v>
      </c>
      <c r="N13" s="3">
        <v>79.99</v>
      </c>
      <c r="O13" s="2" t="s">
        <v>172</v>
      </c>
      <c r="P13" s="2" t="s">
        <v>219</v>
      </c>
      <c r="Q13" s="2" t="s">
        <v>174</v>
      </c>
      <c r="R13" s="2" t="s">
        <v>175</v>
      </c>
      <c r="S13" s="2" t="s">
        <v>220</v>
      </c>
      <c r="T13" s="2" t="s">
        <v>177</v>
      </c>
      <c r="U13" s="2" t="s">
        <v>191</v>
      </c>
      <c r="V13" s="2" t="s">
        <v>179</v>
      </c>
      <c r="W13" s="2" t="s">
        <v>180</v>
      </c>
      <c r="X13" s="2" t="s">
        <v>181</v>
      </c>
      <c r="Y13" s="2" t="s">
        <v>175</v>
      </c>
      <c r="Z13" s="4"/>
      <c r="AA13" s="4">
        <f>=ROUNDDOWN({0},0)</f>
      </c>
      <c r="AB13" s="5"/>
      <c r="AC13" s="2" t="s">
        <v>221</v>
      </c>
      <c r="AD13" s="4">
        <v>265</v>
      </c>
      <c r="AE13" s="4">
        <v>530</v>
      </c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175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 t="s">
        <v>175</v>
      </c>
      <c r="AW13" s="8" t="s">
        <v>175</v>
      </c>
      <c r="AX13" s="4" t="s">
        <v>175</v>
      </c>
      <c r="AY13" s="8" t="s">
        <v>175</v>
      </c>
      <c r="AZ13" s="7" t="s">
        <v>175</v>
      </c>
      <c r="BA13" s="7" t="s">
        <v>175</v>
      </c>
      <c r="BB13" s="7"/>
      <c r="BC13" s="4" t="s">
        <v>175</v>
      </c>
      <c r="BD13" s="8" t="s">
        <v>175</v>
      </c>
      <c r="BE13" s="4" t="s">
        <v>175</v>
      </c>
      <c r="BF13" s="8" t="s">
        <v>175</v>
      </c>
      <c r="BG13" s="7" t="s">
        <v>175</v>
      </c>
      <c r="BH13" s="7" t="s">
        <v>175</v>
      </c>
      <c r="BI13" s="7" t="s">
        <v>175</v>
      </c>
      <c r="BJ13" s="4"/>
      <c r="BK13" s="8"/>
      <c r="BL13" s="2" t="s">
        <v>175</v>
      </c>
      <c r="BM13" s="7"/>
      <c r="BN13" s="7"/>
      <c r="BO13" s="4"/>
      <c r="BP13" s="8"/>
      <c r="BQ13" s="4"/>
      <c r="BR13" s="8"/>
      <c r="BS13" s="7"/>
      <c r="BT13" s="7"/>
      <c r="BU13" s="2" t="s">
        <v>222</v>
      </c>
      <c r="BV13" s="2" t="s">
        <v>172</v>
      </c>
      <c r="BW13" s="2" t="s">
        <v>175</v>
      </c>
      <c r="BX13" s="2" t="s">
        <v>175</v>
      </c>
      <c r="BY13" s="2" t="s">
        <v>188</v>
      </c>
      <c r="BZ13" s="2" t="s">
        <v>175</v>
      </c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>
        <v>265</v>
      </c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>
        <v>265</v>
      </c>
      <c r="EV13" s="4"/>
    </row>
    <row r="14">
      <c r="A14" s="2" t="s">
        <v>224</v>
      </c>
      <c r="B14" s="2" t="s">
        <v>162</v>
      </c>
      <c r="C14" s="2" t="s">
        <v>163</v>
      </c>
      <c r="D14" s="2" t="s">
        <v>164</v>
      </c>
      <c r="E14" s="2" t="s">
        <v>165</v>
      </c>
      <c r="F14" s="2" t="s">
        <v>166</v>
      </c>
      <c r="G14" s="2" t="s">
        <v>167</v>
      </c>
      <c r="H14" s="2" t="s">
        <v>168</v>
      </c>
      <c r="I14" s="2" t="s">
        <v>169</v>
      </c>
      <c r="J14" s="2" t="s">
        <v>195</v>
      </c>
      <c r="K14" s="2" t="s">
        <v>218</v>
      </c>
      <c r="L14" s="3">
        <v>39.5</v>
      </c>
      <c r="M14" s="3">
        <v>41.48</v>
      </c>
      <c r="N14" s="3">
        <v>89.99</v>
      </c>
      <c r="O14" s="2" t="s">
        <v>172</v>
      </c>
      <c r="P14" s="2" t="s">
        <v>219</v>
      </c>
      <c r="Q14" s="2" t="s">
        <v>174</v>
      </c>
      <c r="R14" s="2" t="s">
        <v>175</v>
      </c>
      <c r="S14" s="2" t="s">
        <v>220</v>
      </c>
      <c r="T14" s="2" t="s">
        <v>177</v>
      </c>
      <c r="U14" s="2" t="s">
        <v>191</v>
      </c>
      <c r="V14" s="2" t="s">
        <v>179</v>
      </c>
      <c r="W14" s="2" t="s">
        <v>180</v>
      </c>
      <c r="X14" s="2" t="s">
        <v>181</v>
      </c>
      <c r="Y14" s="2" t="s">
        <v>175</v>
      </c>
      <c r="Z14" s="4"/>
      <c r="AA14" s="4">
        <f>=ROUNDDOWN({0},0)</f>
      </c>
      <c r="AB14" s="5"/>
      <c r="AC14" s="2" t="s">
        <v>221</v>
      </c>
      <c r="AD14" s="4">
        <v>90</v>
      </c>
      <c r="AE14" s="4">
        <v>180</v>
      </c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175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 t="s">
        <v>175</v>
      </c>
      <c r="AW14" s="8" t="s">
        <v>175</v>
      </c>
      <c r="AX14" s="4" t="s">
        <v>175</v>
      </c>
      <c r="AY14" s="8" t="s">
        <v>175</v>
      </c>
      <c r="AZ14" s="7" t="s">
        <v>175</v>
      </c>
      <c r="BA14" s="7" t="s">
        <v>175</v>
      </c>
      <c r="BB14" s="7"/>
      <c r="BC14" s="4" t="s">
        <v>175</v>
      </c>
      <c r="BD14" s="8" t="s">
        <v>175</v>
      </c>
      <c r="BE14" s="4" t="s">
        <v>175</v>
      </c>
      <c r="BF14" s="8" t="s">
        <v>175</v>
      </c>
      <c r="BG14" s="7" t="s">
        <v>175</v>
      </c>
      <c r="BH14" s="7" t="s">
        <v>175</v>
      </c>
      <c r="BI14" s="7" t="s">
        <v>175</v>
      </c>
      <c r="BJ14" s="4"/>
      <c r="BK14" s="8"/>
      <c r="BL14" s="2" t="s">
        <v>175</v>
      </c>
      <c r="BM14" s="7"/>
      <c r="BN14" s="7"/>
      <c r="BO14" s="4"/>
      <c r="BP14" s="8"/>
      <c r="BQ14" s="4"/>
      <c r="BR14" s="8"/>
      <c r="BS14" s="7"/>
      <c r="BT14" s="7"/>
      <c r="BU14" s="2" t="s">
        <v>222</v>
      </c>
      <c r="BV14" s="2" t="s">
        <v>172</v>
      </c>
      <c r="BW14" s="2" t="s">
        <v>175</v>
      </c>
      <c r="BX14" s="2" t="s">
        <v>175</v>
      </c>
      <c r="BY14" s="2" t="s">
        <v>188</v>
      </c>
      <c r="BZ14" s="2" t="s">
        <v>175</v>
      </c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>
        <v>90</v>
      </c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>
        <v>90</v>
      </c>
      <c r="EV14" s="4"/>
    </row>
    <row r="15">
      <c r="A15" s="2" t="s">
        <v>225</v>
      </c>
      <c r="B15" s="2" t="s">
        <v>162</v>
      </c>
      <c r="C15" s="2" t="s">
        <v>163</v>
      </c>
      <c r="D15" s="2" t="s">
        <v>164</v>
      </c>
      <c r="E15" s="2" t="s">
        <v>165</v>
      </c>
      <c r="F15" s="2" t="s">
        <v>226</v>
      </c>
      <c r="G15" s="2" t="s">
        <v>227</v>
      </c>
      <c r="H15" s="2" t="s">
        <v>228</v>
      </c>
      <c r="I15" s="2" t="s">
        <v>229</v>
      </c>
      <c r="J15" s="2" t="s">
        <v>170</v>
      </c>
      <c r="K15" s="2" t="s">
        <v>230</v>
      </c>
      <c r="L15" s="3">
        <v>31.05</v>
      </c>
      <c r="M15" s="3">
        <v>32.6</v>
      </c>
      <c r="N15" s="3">
        <v>59.99</v>
      </c>
      <c r="O15" s="2" t="s">
        <v>172</v>
      </c>
      <c r="P15" s="2" t="s">
        <v>231</v>
      </c>
      <c r="Q15" s="2" t="s">
        <v>174</v>
      </c>
      <c r="R15" s="2" t="s">
        <v>175</v>
      </c>
      <c r="S15" s="2" t="s">
        <v>232</v>
      </c>
      <c r="T15" s="2" t="s">
        <v>233</v>
      </c>
      <c r="U15" s="2" t="s">
        <v>178</v>
      </c>
      <c r="V15" s="2" t="s">
        <v>234</v>
      </c>
      <c r="W15" s="2" t="s">
        <v>235</v>
      </c>
      <c r="X15" s="2" t="s">
        <v>236</v>
      </c>
      <c r="Y15" s="2" t="s">
        <v>237</v>
      </c>
      <c r="Z15" s="4">
        <v>171</v>
      </c>
      <c r="AA15" s="4">
        <f>=ROUNDDOWN(17.1,0)</f>
      </c>
      <c r="AB15" s="5">
        <v>10</v>
      </c>
      <c r="AC15" s="2" t="s">
        <v>238</v>
      </c>
      <c r="AD15" s="4">
        <v>120</v>
      </c>
      <c r="AE15" s="4">
        <v>350</v>
      </c>
      <c r="AF15" s="6">
        <v>64</v>
      </c>
      <c r="AG15" s="6"/>
      <c r="AH15" s="7">
        <v>0.8352</v>
      </c>
      <c r="AI15" s="4"/>
      <c r="AJ15" s="4">
        <f>=ROUNDDOWN({0},0)</f>
      </c>
      <c r="AK15" s="5"/>
      <c r="AL15" s="2" t="s">
        <v>175</v>
      </c>
      <c r="AM15" s="4"/>
      <c r="AN15" s="4"/>
      <c r="AO15" s="7">
        <v>0</v>
      </c>
      <c r="AP15" s="4">
        <v>2</v>
      </c>
      <c r="AQ15" s="8">
        <v>54.68</v>
      </c>
      <c r="AR15" s="4">
        <v>8</v>
      </c>
      <c r="AS15" s="8">
        <v>273.44</v>
      </c>
      <c r="AT15" s="7">
        <v>-0.75</v>
      </c>
      <c r="AU15" s="7">
        <v>-0.8</v>
      </c>
      <c r="AV15" s="4">
        <v>51</v>
      </c>
      <c r="AW15" s="8">
        <v>1836.15</v>
      </c>
      <c r="AX15" s="4">
        <v>93</v>
      </c>
      <c r="AY15" s="8">
        <v>3969.32</v>
      </c>
      <c r="AZ15" s="7">
        <v>-0.4516</v>
      </c>
      <c r="BA15" s="7">
        <v>-0.5374</v>
      </c>
      <c r="BB15" s="7">
        <v>0.0298</v>
      </c>
      <c r="BC15" s="4">
        <v>182</v>
      </c>
      <c r="BD15" s="8">
        <v>6453.59</v>
      </c>
      <c r="BE15" s="4">
        <v>279</v>
      </c>
      <c r="BF15" s="8">
        <v>11645.96</v>
      </c>
      <c r="BG15" s="7">
        <v>-0.3477</v>
      </c>
      <c r="BH15" s="7">
        <v>-0.4459</v>
      </c>
      <c r="BI15" s="7">
        <v>0.2845</v>
      </c>
      <c r="BJ15" s="4">
        <v>67</v>
      </c>
      <c r="BK15" s="8">
        <v>2291.66</v>
      </c>
      <c r="BL15" s="2" t="s">
        <v>239</v>
      </c>
      <c r="BM15" s="7">
        <v>0.0299</v>
      </c>
      <c r="BN15" s="7">
        <v>0.0239</v>
      </c>
      <c r="BO15" s="4">
        <v>2</v>
      </c>
      <c r="BP15" s="8">
        <v>54.68</v>
      </c>
      <c r="BQ15" s="4">
        <v>8</v>
      </c>
      <c r="BR15" s="8">
        <v>273.44</v>
      </c>
      <c r="BS15" s="7">
        <v>-0.75</v>
      </c>
      <c r="BT15" s="7">
        <v>-0.8</v>
      </c>
      <c r="BU15" s="2" t="s">
        <v>185</v>
      </c>
      <c r="BV15" s="2" t="s">
        <v>172</v>
      </c>
      <c r="BW15" s="2" t="s">
        <v>240</v>
      </c>
      <c r="BX15" s="2" t="s">
        <v>241</v>
      </c>
      <c r="BY15" s="2" t="s">
        <v>188</v>
      </c>
      <c r="BZ15" s="2" t="s">
        <v>175</v>
      </c>
      <c r="CA15" s="4">
        <v>171</v>
      </c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>
        <v>120</v>
      </c>
      <c r="DE15" s="4"/>
      <c r="DF15" s="4"/>
      <c r="DG15" s="4"/>
      <c r="DH15" s="4"/>
      <c r="DI15" s="4"/>
      <c r="DJ15" s="4"/>
      <c r="DK15" s="4"/>
      <c r="DL15" s="4">
        <v>130</v>
      </c>
      <c r="DM15" s="4"/>
      <c r="DN15" s="4"/>
      <c r="DO15" s="4"/>
      <c r="DP15" s="4"/>
      <c r="DQ15" s="4"/>
      <c r="DR15" s="4"/>
      <c r="DS15" s="4"/>
      <c r="DT15" s="4">
        <v>100</v>
      </c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</row>
    <row r="16">
      <c r="A16" s="2" t="s">
        <v>242</v>
      </c>
      <c r="B16" s="2" t="s">
        <v>162</v>
      </c>
      <c r="C16" s="2" t="s">
        <v>163</v>
      </c>
      <c r="D16" s="2" t="s">
        <v>164</v>
      </c>
      <c r="E16" s="2" t="s">
        <v>165</v>
      </c>
      <c r="F16" s="2" t="s">
        <v>226</v>
      </c>
      <c r="G16" s="2" t="s">
        <v>227</v>
      </c>
      <c r="H16" s="2" t="s">
        <v>228</v>
      </c>
      <c r="I16" s="2" t="s">
        <v>229</v>
      </c>
      <c r="J16" s="2" t="s">
        <v>190</v>
      </c>
      <c r="K16" s="2" t="s">
        <v>230</v>
      </c>
      <c r="L16" s="3">
        <v>36.72</v>
      </c>
      <c r="M16" s="3">
        <v>38.56</v>
      </c>
      <c r="N16" s="3">
        <v>69.99</v>
      </c>
      <c r="O16" s="2" t="s">
        <v>172</v>
      </c>
      <c r="P16" s="2" t="s">
        <v>231</v>
      </c>
      <c r="Q16" s="2" t="s">
        <v>174</v>
      </c>
      <c r="R16" s="2" t="s">
        <v>175</v>
      </c>
      <c r="S16" s="2" t="s">
        <v>232</v>
      </c>
      <c r="T16" s="2" t="s">
        <v>233</v>
      </c>
      <c r="U16" s="2" t="s">
        <v>191</v>
      </c>
      <c r="V16" s="2" t="s">
        <v>234</v>
      </c>
      <c r="W16" s="2" t="s">
        <v>235</v>
      </c>
      <c r="X16" s="2" t="s">
        <v>236</v>
      </c>
      <c r="Y16" s="2" t="s">
        <v>237</v>
      </c>
      <c r="Z16" s="4">
        <v>260</v>
      </c>
      <c r="AA16" s="4">
        <f>=ROUNDDOWN(4,0)</f>
      </c>
      <c r="AB16" s="5">
        <v>65</v>
      </c>
      <c r="AC16" s="2" t="s">
        <v>243</v>
      </c>
      <c r="AD16" s="4">
        <v>130</v>
      </c>
      <c r="AE16" s="4">
        <v>1920</v>
      </c>
      <c r="AF16" s="6">
        <v>64</v>
      </c>
      <c r="AG16" s="6">
        <v>47</v>
      </c>
      <c r="AH16" s="7">
        <v>0.8681</v>
      </c>
      <c r="AI16" s="4"/>
      <c r="AJ16" s="4">
        <f>=ROUNDDOWN({0},0)</f>
      </c>
      <c r="AK16" s="5"/>
      <c r="AL16" s="2" t="s">
        <v>175</v>
      </c>
      <c r="AM16" s="4"/>
      <c r="AN16" s="4"/>
      <c r="AO16" s="7">
        <v>0</v>
      </c>
      <c r="AP16" s="4">
        <v>31</v>
      </c>
      <c r="AQ16" s="8">
        <v>1017.73</v>
      </c>
      <c r="AR16" s="4">
        <v>46</v>
      </c>
      <c r="AS16" s="8">
        <v>1834.02</v>
      </c>
      <c r="AT16" s="7">
        <v>-0.3261</v>
      </c>
      <c r="AU16" s="7">
        <v>-0.4451</v>
      </c>
      <c r="AV16" s="4" t="s">
        <v>175</v>
      </c>
      <c r="AW16" s="8" t="s">
        <v>175</v>
      </c>
      <c r="AX16" s="4" t="s">
        <v>175</v>
      </c>
      <c r="AY16" s="8" t="s">
        <v>175</v>
      </c>
      <c r="AZ16" s="7" t="s">
        <v>175</v>
      </c>
      <c r="BA16" s="7" t="s">
        <v>175</v>
      </c>
      <c r="BB16" s="7">
        <v>0.5543</v>
      </c>
      <c r="BC16" s="4" t="s">
        <v>175</v>
      </c>
      <c r="BD16" s="8" t="s">
        <v>175</v>
      </c>
      <c r="BE16" s="4" t="s">
        <v>175</v>
      </c>
      <c r="BF16" s="8" t="s">
        <v>175</v>
      </c>
      <c r="BG16" s="7" t="s">
        <v>175</v>
      </c>
      <c r="BH16" s="7" t="s">
        <v>175</v>
      </c>
      <c r="BI16" s="7" t="s">
        <v>175</v>
      </c>
      <c r="BJ16" s="4">
        <v>548</v>
      </c>
      <c r="BK16" s="8">
        <v>21481.06</v>
      </c>
      <c r="BL16" s="2" t="s">
        <v>244</v>
      </c>
      <c r="BM16" s="7">
        <v>0.0566</v>
      </c>
      <c r="BN16" s="7">
        <v>0.0474</v>
      </c>
      <c r="BO16" s="4">
        <v>31</v>
      </c>
      <c r="BP16" s="8">
        <v>1017.73</v>
      </c>
      <c r="BQ16" s="4">
        <v>46</v>
      </c>
      <c r="BR16" s="8">
        <v>1834.02</v>
      </c>
      <c r="BS16" s="7">
        <v>-0.3261</v>
      </c>
      <c r="BT16" s="7">
        <v>-0.4451</v>
      </c>
      <c r="BU16" s="2" t="s">
        <v>185</v>
      </c>
      <c r="BV16" s="2" t="s">
        <v>172</v>
      </c>
      <c r="BW16" s="2" t="s">
        <v>240</v>
      </c>
      <c r="BX16" s="2" t="s">
        <v>245</v>
      </c>
      <c r="BY16" s="2" t="s">
        <v>188</v>
      </c>
      <c r="BZ16" s="2" t="s">
        <v>175</v>
      </c>
      <c r="CA16" s="4">
        <v>177</v>
      </c>
      <c r="CB16" s="4"/>
      <c r="CC16" s="4"/>
      <c r="CD16" s="4"/>
      <c r="CE16" s="4">
        <v>83</v>
      </c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>
        <v>130</v>
      </c>
      <c r="DA16" s="4"/>
      <c r="DB16" s="4">
        <v>100</v>
      </c>
      <c r="DC16" s="4"/>
      <c r="DD16" s="4">
        <v>190</v>
      </c>
      <c r="DE16" s="4"/>
      <c r="DF16" s="4"/>
      <c r="DG16" s="4"/>
      <c r="DH16" s="4"/>
      <c r="DI16" s="4"/>
      <c r="DJ16" s="4"/>
      <c r="DK16" s="4"/>
      <c r="DL16" s="4">
        <v>250</v>
      </c>
      <c r="DM16" s="4">
        <v>100</v>
      </c>
      <c r="DN16" s="4"/>
      <c r="DO16" s="4"/>
      <c r="DP16" s="4"/>
      <c r="DQ16" s="4"/>
      <c r="DR16" s="4"/>
      <c r="DS16" s="4"/>
      <c r="DT16" s="4">
        <v>200</v>
      </c>
      <c r="DU16" s="4"/>
      <c r="DV16" s="4"/>
      <c r="DW16" s="4"/>
      <c r="DX16" s="4"/>
      <c r="DY16" s="4"/>
      <c r="DZ16" s="4"/>
      <c r="EA16" s="4"/>
      <c r="EB16" s="4"/>
      <c r="EC16" s="4"/>
      <c r="ED16" s="4">
        <v>250</v>
      </c>
      <c r="EE16" s="4"/>
      <c r="EF16" s="4"/>
      <c r="EG16" s="4"/>
      <c r="EH16" s="4"/>
      <c r="EI16" s="4"/>
      <c r="EJ16" s="4"/>
      <c r="EK16" s="4">
        <v>700</v>
      </c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</row>
    <row r="17">
      <c r="A17" s="2" t="s">
        <v>246</v>
      </c>
      <c r="B17" s="2" t="s">
        <v>162</v>
      </c>
      <c r="C17" s="2" t="s">
        <v>163</v>
      </c>
      <c r="D17" s="2" t="s">
        <v>164</v>
      </c>
      <c r="E17" s="2" t="s">
        <v>165</v>
      </c>
      <c r="F17" s="2" t="s">
        <v>226</v>
      </c>
      <c r="G17" s="2" t="s">
        <v>227</v>
      </c>
      <c r="H17" s="2" t="s">
        <v>228</v>
      </c>
      <c r="I17" s="2" t="s">
        <v>229</v>
      </c>
      <c r="J17" s="2" t="s">
        <v>195</v>
      </c>
      <c r="K17" s="2" t="s">
        <v>230</v>
      </c>
      <c r="L17" s="3">
        <v>40.5</v>
      </c>
      <c r="M17" s="3">
        <v>42.52</v>
      </c>
      <c r="N17" s="3">
        <v>79.99</v>
      </c>
      <c r="O17" s="2" t="s">
        <v>172</v>
      </c>
      <c r="P17" s="2" t="s">
        <v>231</v>
      </c>
      <c r="Q17" s="2" t="s">
        <v>174</v>
      </c>
      <c r="R17" s="2" t="s">
        <v>175</v>
      </c>
      <c r="S17" s="2" t="s">
        <v>232</v>
      </c>
      <c r="T17" s="2" t="s">
        <v>233</v>
      </c>
      <c r="U17" s="2" t="s">
        <v>191</v>
      </c>
      <c r="V17" s="2" t="s">
        <v>234</v>
      </c>
      <c r="W17" s="2" t="s">
        <v>235</v>
      </c>
      <c r="X17" s="2" t="s">
        <v>236</v>
      </c>
      <c r="Y17" s="2" t="s">
        <v>247</v>
      </c>
      <c r="Z17" s="4">
        <v>316</v>
      </c>
      <c r="AA17" s="4">
        <f>=ROUNDDOWN(9.02857142857143,0)</f>
      </c>
      <c r="AB17" s="5">
        <v>35</v>
      </c>
      <c r="AC17" s="2" t="s">
        <v>238</v>
      </c>
      <c r="AD17" s="4">
        <v>120</v>
      </c>
      <c r="AE17" s="4">
        <v>670</v>
      </c>
      <c r="AF17" s="6">
        <v>64</v>
      </c>
      <c r="AG17" s="6">
        <v>47</v>
      </c>
      <c r="AH17" s="7">
        <v>1</v>
      </c>
      <c r="AI17" s="4"/>
      <c r="AJ17" s="4">
        <f>=ROUNDDOWN({0},0)</f>
      </c>
      <c r="AK17" s="5"/>
      <c r="AL17" s="2" t="s">
        <v>175</v>
      </c>
      <c r="AM17" s="4"/>
      <c r="AN17" s="4"/>
      <c r="AO17" s="7">
        <v>0</v>
      </c>
      <c r="AP17" s="4">
        <v>18</v>
      </c>
      <c r="AQ17" s="8">
        <v>763.74</v>
      </c>
      <c r="AR17" s="4">
        <v>39</v>
      </c>
      <c r="AS17" s="8">
        <v>1861.86</v>
      </c>
      <c r="AT17" s="7">
        <v>-0.5385</v>
      </c>
      <c r="AU17" s="7">
        <v>-0.5898</v>
      </c>
      <c r="AV17" s="4" t="s">
        <v>175</v>
      </c>
      <c r="AW17" s="8" t="s">
        <v>175</v>
      </c>
      <c r="AX17" s="4" t="s">
        <v>175</v>
      </c>
      <c r="AY17" s="8" t="s">
        <v>175</v>
      </c>
      <c r="AZ17" s="7" t="s">
        <v>175</v>
      </c>
      <c r="BA17" s="7" t="s">
        <v>175</v>
      </c>
      <c r="BB17" s="7">
        <v>0.4159</v>
      </c>
      <c r="BC17" s="4" t="s">
        <v>175</v>
      </c>
      <c r="BD17" s="8" t="s">
        <v>175</v>
      </c>
      <c r="BE17" s="4" t="s">
        <v>175</v>
      </c>
      <c r="BF17" s="8" t="s">
        <v>175</v>
      </c>
      <c r="BG17" s="7" t="s">
        <v>175</v>
      </c>
      <c r="BH17" s="7" t="s">
        <v>175</v>
      </c>
      <c r="BI17" s="7" t="s">
        <v>175</v>
      </c>
      <c r="BJ17" s="4">
        <v>356</v>
      </c>
      <c r="BK17" s="8">
        <v>15881.15</v>
      </c>
      <c r="BL17" s="2" t="s">
        <v>248</v>
      </c>
      <c r="BM17" s="7">
        <v>0.0506</v>
      </c>
      <c r="BN17" s="7">
        <v>0.0481</v>
      </c>
      <c r="BO17" s="4">
        <v>18</v>
      </c>
      <c r="BP17" s="8">
        <v>763.74</v>
      </c>
      <c r="BQ17" s="4">
        <v>39</v>
      </c>
      <c r="BR17" s="8">
        <v>1861.86</v>
      </c>
      <c r="BS17" s="7">
        <v>-0.5385</v>
      </c>
      <c r="BT17" s="7">
        <v>-0.5898</v>
      </c>
      <c r="BU17" s="2" t="s">
        <v>185</v>
      </c>
      <c r="BV17" s="2" t="s">
        <v>172</v>
      </c>
      <c r="BW17" s="2" t="s">
        <v>247</v>
      </c>
      <c r="BX17" s="2" t="s">
        <v>249</v>
      </c>
      <c r="BY17" s="2" t="s">
        <v>188</v>
      </c>
      <c r="BZ17" s="2" t="s">
        <v>175</v>
      </c>
      <c r="CA17" s="4">
        <v>203</v>
      </c>
      <c r="CB17" s="4"/>
      <c r="CC17" s="4"/>
      <c r="CD17" s="4"/>
      <c r="CE17" s="4">
        <v>113</v>
      </c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>
        <v>120</v>
      </c>
      <c r="DE17" s="4"/>
      <c r="DF17" s="4"/>
      <c r="DG17" s="4"/>
      <c r="DH17" s="4"/>
      <c r="DI17" s="4"/>
      <c r="DJ17" s="4"/>
      <c r="DK17" s="4"/>
      <c r="DL17" s="4"/>
      <c r="DM17" s="4">
        <v>100</v>
      </c>
      <c r="DN17" s="4"/>
      <c r="DO17" s="4"/>
      <c r="DP17" s="4"/>
      <c r="DQ17" s="4"/>
      <c r="DR17" s="4"/>
      <c r="DS17" s="4"/>
      <c r="DT17" s="4">
        <v>140</v>
      </c>
      <c r="DU17" s="4"/>
      <c r="DV17" s="4"/>
      <c r="DW17" s="4"/>
      <c r="DX17" s="4"/>
      <c r="DY17" s="4"/>
      <c r="DZ17" s="4"/>
      <c r="EA17" s="4"/>
      <c r="EB17" s="4"/>
      <c r="EC17" s="4"/>
      <c r="ED17" s="4">
        <v>110</v>
      </c>
      <c r="EE17" s="4"/>
      <c r="EF17" s="4"/>
      <c r="EG17" s="4"/>
      <c r="EH17" s="4"/>
      <c r="EI17" s="4"/>
      <c r="EJ17" s="4"/>
      <c r="EK17" s="4">
        <v>200</v>
      </c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</row>
    <row r="18">
      <c r="A18" s="2" t="s">
        <v>250</v>
      </c>
      <c r="B18" s="2" t="s">
        <v>162</v>
      </c>
      <c r="C18" s="2" t="s">
        <v>163</v>
      </c>
      <c r="D18" s="2" t="s">
        <v>164</v>
      </c>
      <c r="E18" s="2" t="s">
        <v>165</v>
      </c>
      <c r="F18" s="2" t="s">
        <v>226</v>
      </c>
      <c r="G18" s="2" t="s">
        <v>227</v>
      </c>
      <c r="H18" s="2" t="s">
        <v>228</v>
      </c>
      <c r="I18" s="2" t="s">
        <v>229</v>
      </c>
      <c r="J18" s="2" t="s">
        <v>170</v>
      </c>
      <c r="K18" s="2" t="s">
        <v>251</v>
      </c>
      <c r="L18" s="3">
        <v>31.05</v>
      </c>
      <c r="M18" s="3">
        <v>32.6</v>
      </c>
      <c r="N18" s="3">
        <v>59.99</v>
      </c>
      <c r="O18" s="2" t="s">
        <v>172</v>
      </c>
      <c r="P18" s="2" t="s">
        <v>173</v>
      </c>
      <c r="Q18" s="2" t="s">
        <v>174</v>
      </c>
      <c r="R18" s="2" t="s">
        <v>175</v>
      </c>
      <c r="S18" s="2" t="s">
        <v>252</v>
      </c>
      <c r="T18" s="2" t="s">
        <v>233</v>
      </c>
      <c r="U18" s="2" t="s">
        <v>178</v>
      </c>
      <c r="V18" s="2" t="s">
        <v>234</v>
      </c>
      <c r="W18" s="2" t="s">
        <v>235</v>
      </c>
      <c r="X18" s="2" t="s">
        <v>236</v>
      </c>
      <c r="Y18" s="2" t="s">
        <v>253</v>
      </c>
      <c r="Z18" s="4">
        <v>324</v>
      </c>
      <c r="AA18" s="4">
        <f>=ROUNDDOWN(12.96,0)</f>
      </c>
      <c r="AB18" s="5">
        <v>25</v>
      </c>
      <c r="AC18" s="2" t="s">
        <v>254</v>
      </c>
      <c r="AD18" s="4">
        <v>150</v>
      </c>
      <c r="AE18" s="4">
        <v>690</v>
      </c>
      <c r="AF18" s="6">
        <v>64</v>
      </c>
      <c r="AG18" s="6">
        <v>47</v>
      </c>
      <c r="AH18" s="7">
        <v>0.8681</v>
      </c>
      <c r="AI18" s="4"/>
      <c r="AJ18" s="4">
        <f>=ROUNDDOWN({0},0)</f>
      </c>
      <c r="AK18" s="5"/>
      <c r="AL18" s="2" t="s">
        <v>175</v>
      </c>
      <c r="AM18" s="4"/>
      <c r="AN18" s="4"/>
      <c r="AO18" s="7">
        <v>0</v>
      </c>
      <c r="AP18" s="4">
        <v>6</v>
      </c>
      <c r="AQ18" s="8">
        <v>164.04</v>
      </c>
      <c r="AR18" s="4">
        <v>6</v>
      </c>
      <c r="AS18" s="8">
        <v>205.08</v>
      </c>
      <c r="AT18" s="7"/>
      <c r="AU18" s="7">
        <v>-0.2001</v>
      </c>
      <c r="AV18" s="4">
        <v>30</v>
      </c>
      <c r="AW18" s="8">
        <v>990.36</v>
      </c>
      <c r="AX18" s="4">
        <v>48</v>
      </c>
      <c r="AY18" s="8">
        <v>1950.45</v>
      </c>
      <c r="AZ18" s="7">
        <v>-0.375</v>
      </c>
      <c r="BA18" s="7">
        <v>-0.4922</v>
      </c>
      <c r="BB18" s="7">
        <v>0.1656</v>
      </c>
      <c r="BC18" s="4" t="s">
        <v>175</v>
      </c>
      <c r="BD18" s="8" t="s">
        <v>175</v>
      </c>
      <c r="BE18" s="4" t="s">
        <v>175</v>
      </c>
      <c r="BF18" s="8" t="s">
        <v>175</v>
      </c>
      <c r="BG18" s="7" t="s">
        <v>175</v>
      </c>
      <c r="BH18" s="7" t="s">
        <v>175</v>
      </c>
      <c r="BI18" s="7">
        <v>0.1535</v>
      </c>
      <c r="BJ18" s="4">
        <v>163</v>
      </c>
      <c r="BK18" s="8">
        <v>5702.82</v>
      </c>
      <c r="BL18" s="2" t="s">
        <v>255</v>
      </c>
      <c r="BM18" s="7">
        <v>0.0368</v>
      </c>
      <c r="BN18" s="7">
        <v>0.0288</v>
      </c>
      <c r="BO18" s="4">
        <v>6</v>
      </c>
      <c r="BP18" s="8">
        <v>164.04</v>
      </c>
      <c r="BQ18" s="4">
        <v>6</v>
      </c>
      <c r="BR18" s="8">
        <v>205.08</v>
      </c>
      <c r="BS18" s="7"/>
      <c r="BT18" s="7">
        <v>-0.2001</v>
      </c>
      <c r="BU18" s="2" t="s">
        <v>185</v>
      </c>
      <c r="BV18" s="2" t="s">
        <v>172</v>
      </c>
      <c r="BW18" s="2" t="s">
        <v>256</v>
      </c>
      <c r="BX18" s="2" t="s">
        <v>257</v>
      </c>
      <c r="BY18" s="2" t="s">
        <v>188</v>
      </c>
      <c r="BZ18" s="2" t="s">
        <v>175</v>
      </c>
      <c r="CA18" s="4">
        <v>120</v>
      </c>
      <c r="CB18" s="4"/>
      <c r="CC18" s="4"/>
      <c r="CD18" s="4"/>
      <c r="CE18" s="4">
        <v>204</v>
      </c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>
        <v>150</v>
      </c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>
        <v>150</v>
      </c>
      <c r="DL18" s="4"/>
      <c r="DM18" s="4">
        <v>80</v>
      </c>
      <c r="DN18" s="4"/>
      <c r="DO18" s="4"/>
      <c r="DP18" s="4">
        <v>100</v>
      </c>
      <c r="DQ18" s="4"/>
      <c r="DR18" s="4"/>
      <c r="DS18" s="4"/>
      <c r="DT18" s="4"/>
      <c r="DU18" s="4">
        <v>110</v>
      </c>
      <c r="DV18" s="4"/>
      <c r="DW18" s="4"/>
      <c r="DX18" s="4"/>
      <c r="DY18" s="4">
        <v>100</v>
      </c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</row>
    <row r="19">
      <c r="A19" s="2" t="s">
        <v>258</v>
      </c>
      <c r="B19" s="2" t="s">
        <v>162</v>
      </c>
      <c r="C19" s="2" t="s">
        <v>163</v>
      </c>
      <c r="D19" s="2" t="s">
        <v>164</v>
      </c>
      <c r="E19" s="2" t="s">
        <v>165</v>
      </c>
      <c r="F19" s="2" t="s">
        <v>226</v>
      </c>
      <c r="G19" s="2" t="s">
        <v>227</v>
      </c>
      <c r="H19" s="2" t="s">
        <v>228</v>
      </c>
      <c r="I19" s="2" t="s">
        <v>229</v>
      </c>
      <c r="J19" s="2" t="s">
        <v>190</v>
      </c>
      <c r="K19" s="2" t="s">
        <v>251</v>
      </c>
      <c r="L19" s="3">
        <v>36.72</v>
      </c>
      <c r="M19" s="3">
        <v>38.56</v>
      </c>
      <c r="N19" s="3">
        <v>69.99</v>
      </c>
      <c r="O19" s="2" t="s">
        <v>172</v>
      </c>
      <c r="P19" s="2" t="s">
        <v>173</v>
      </c>
      <c r="Q19" s="2" t="s">
        <v>174</v>
      </c>
      <c r="R19" s="2" t="s">
        <v>175</v>
      </c>
      <c r="S19" s="2" t="s">
        <v>252</v>
      </c>
      <c r="T19" s="2" t="s">
        <v>233</v>
      </c>
      <c r="U19" s="2" t="s">
        <v>191</v>
      </c>
      <c r="V19" s="2" t="s">
        <v>234</v>
      </c>
      <c r="W19" s="2" t="s">
        <v>235</v>
      </c>
      <c r="X19" s="2" t="s">
        <v>236</v>
      </c>
      <c r="Y19" s="2" t="s">
        <v>253</v>
      </c>
      <c r="Z19" s="4">
        <v>550</v>
      </c>
      <c r="AA19" s="4">
        <f>=ROUNDDOWN(10.1851851851852,0)</f>
      </c>
      <c r="AB19" s="5">
        <v>54</v>
      </c>
      <c r="AC19" s="2" t="s">
        <v>259</v>
      </c>
      <c r="AD19" s="4">
        <v>320</v>
      </c>
      <c r="AE19" s="4">
        <v>1380</v>
      </c>
      <c r="AF19" s="6">
        <v>64</v>
      </c>
      <c r="AG19" s="6">
        <v>47</v>
      </c>
      <c r="AH19" s="7">
        <v>0.8681</v>
      </c>
      <c r="AI19" s="4"/>
      <c r="AJ19" s="4">
        <f>=ROUNDDOWN({0},0)</f>
      </c>
      <c r="AK19" s="5"/>
      <c r="AL19" s="2" t="s">
        <v>175</v>
      </c>
      <c r="AM19" s="4"/>
      <c r="AN19" s="4"/>
      <c r="AO19" s="7">
        <v>0</v>
      </c>
      <c r="AP19" s="4">
        <v>20</v>
      </c>
      <c r="AQ19" s="8">
        <v>656.6</v>
      </c>
      <c r="AR19" s="4">
        <v>33</v>
      </c>
      <c r="AS19" s="8">
        <v>1315.71</v>
      </c>
      <c r="AT19" s="7">
        <v>-0.3939</v>
      </c>
      <c r="AU19" s="7">
        <v>-0.501</v>
      </c>
      <c r="AV19" s="4" t="s">
        <v>175</v>
      </c>
      <c r="AW19" s="8" t="s">
        <v>175</v>
      </c>
      <c r="AX19" s="4" t="s">
        <v>175</v>
      </c>
      <c r="AY19" s="8" t="s">
        <v>175</v>
      </c>
      <c r="AZ19" s="7" t="s">
        <v>175</v>
      </c>
      <c r="BA19" s="7" t="s">
        <v>175</v>
      </c>
      <c r="BB19" s="7">
        <v>0.663</v>
      </c>
      <c r="BC19" s="4" t="s">
        <v>175</v>
      </c>
      <c r="BD19" s="8" t="s">
        <v>175</v>
      </c>
      <c r="BE19" s="4" t="s">
        <v>175</v>
      </c>
      <c r="BF19" s="8" t="s">
        <v>175</v>
      </c>
      <c r="BG19" s="7" t="s">
        <v>175</v>
      </c>
      <c r="BH19" s="7" t="s">
        <v>175</v>
      </c>
      <c r="BI19" s="7" t="s">
        <v>175</v>
      </c>
      <c r="BJ19" s="4">
        <v>671</v>
      </c>
      <c r="BK19" s="8">
        <v>27296.71</v>
      </c>
      <c r="BL19" s="2" t="s">
        <v>260</v>
      </c>
      <c r="BM19" s="7">
        <v>0.0298</v>
      </c>
      <c r="BN19" s="7">
        <v>0.0241</v>
      </c>
      <c r="BO19" s="4">
        <v>20</v>
      </c>
      <c r="BP19" s="8">
        <v>656.6</v>
      </c>
      <c r="BQ19" s="4">
        <v>33</v>
      </c>
      <c r="BR19" s="8">
        <v>1315.71</v>
      </c>
      <c r="BS19" s="7">
        <v>-0.3939</v>
      </c>
      <c r="BT19" s="7">
        <v>-0.501</v>
      </c>
      <c r="BU19" s="2" t="s">
        <v>185</v>
      </c>
      <c r="BV19" s="2" t="s">
        <v>172</v>
      </c>
      <c r="BW19" s="2" t="s">
        <v>256</v>
      </c>
      <c r="BX19" s="2" t="s">
        <v>261</v>
      </c>
      <c r="BY19" s="2" t="s">
        <v>188</v>
      </c>
      <c r="BZ19" s="2" t="s">
        <v>175</v>
      </c>
      <c r="CA19" s="4">
        <v>282</v>
      </c>
      <c r="CB19" s="4"/>
      <c r="CC19" s="4"/>
      <c r="CD19" s="4"/>
      <c r="CE19" s="4">
        <v>268</v>
      </c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>
        <v>320</v>
      </c>
      <c r="DL19" s="4"/>
      <c r="DM19" s="4">
        <v>140</v>
      </c>
      <c r="DN19" s="4"/>
      <c r="DO19" s="4"/>
      <c r="DP19" s="4"/>
      <c r="DQ19" s="4"/>
      <c r="DR19" s="4"/>
      <c r="DS19" s="4"/>
      <c r="DT19" s="4"/>
      <c r="DU19" s="4">
        <v>100</v>
      </c>
      <c r="DV19" s="4"/>
      <c r="DW19" s="4"/>
      <c r="DX19" s="4"/>
      <c r="DY19" s="4">
        <v>250</v>
      </c>
      <c r="DZ19" s="4"/>
      <c r="EA19" s="4"/>
      <c r="EB19" s="4"/>
      <c r="EC19" s="4"/>
      <c r="ED19" s="4"/>
      <c r="EE19" s="4"/>
      <c r="EF19" s="4"/>
      <c r="EG19" s="4">
        <v>270</v>
      </c>
      <c r="EH19" s="4"/>
      <c r="EI19" s="4"/>
      <c r="EJ19" s="4"/>
      <c r="EK19" s="4"/>
      <c r="EL19" s="4"/>
      <c r="EM19" s="4">
        <v>200</v>
      </c>
      <c r="EN19" s="4"/>
      <c r="EO19" s="4"/>
      <c r="EP19" s="4">
        <v>100</v>
      </c>
      <c r="EQ19" s="4"/>
      <c r="ER19" s="4"/>
      <c r="ES19" s="4"/>
      <c r="ET19" s="4"/>
      <c r="EU19" s="4"/>
      <c r="EV19" s="4"/>
    </row>
    <row r="20">
      <c r="A20" s="2" t="s">
        <v>262</v>
      </c>
      <c r="B20" s="2" t="s">
        <v>162</v>
      </c>
      <c r="C20" s="2" t="s">
        <v>163</v>
      </c>
      <c r="D20" s="2" t="s">
        <v>164</v>
      </c>
      <c r="E20" s="2" t="s">
        <v>165</v>
      </c>
      <c r="F20" s="2" t="s">
        <v>226</v>
      </c>
      <c r="G20" s="2" t="s">
        <v>227</v>
      </c>
      <c r="H20" s="2" t="s">
        <v>228</v>
      </c>
      <c r="I20" s="2" t="s">
        <v>229</v>
      </c>
      <c r="J20" s="2" t="s">
        <v>195</v>
      </c>
      <c r="K20" s="2" t="s">
        <v>251</v>
      </c>
      <c r="L20" s="3">
        <v>40.5</v>
      </c>
      <c r="M20" s="3">
        <v>42.52</v>
      </c>
      <c r="N20" s="3">
        <v>79.99</v>
      </c>
      <c r="O20" s="2" t="s">
        <v>172</v>
      </c>
      <c r="P20" s="2" t="s">
        <v>173</v>
      </c>
      <c r="Q20" s="2" t="s">
        <v>174</v>
      </c>
      <c r="R20" s="2" t="s">
        <v>175</v>
      </c>
      <c r="S20" s="2" t="s">
        <v>252</v>
      </c>
      <c r="T20" s="2" t="s">
        <v>233</v>
      </c>
      <c r="U20" s="2" t="s">
        <v>191</v>
      </c>
      <c r="V20" s="2" t="s">
        <v>234</v>
      </c>
      <c r="W20" s="2" t="s">
        <v>235</v>
      </c>
      <c r="X20" s="2" t="s">
        <v>236</v>
      </c>
      <c r="Y20" s="2" t="s">
        <v>263</v>
      </c>
      <c r="Z20" s="4"/>
      <c r="AA20" s="4">
        <f>=ROUNDDOWN({0},0)</f>
      </c>
      <c r="AB20" s="5">
        <v>44</v>
      </c>
      <c r="AC20" s="2" t="s">
        <v>254</v>
      </c>
      <c r="AD20" s="4">
        <v>600</v>
      </c>
      <c r="AE20" s="4">
        <v>1600</v>
      </c>
      <c r="AF20" s="6">
        <v>64</v>
      </c>
      <c r="AG20" s="6">
        <v>47</v>
      </c>
      <c r="AH20" s="7">
        <v>0.4505</v>
      </c>
      <c r="AI20" s="4"/>
      <c r="AJ20" s="4">
        <f>=ROUNDDOWN({0},0)</f>
      </c>
      <c r="AK20" s="5"/>
      <c r="AL20" s="2" t="s">
        <v>175</v>
      </c>
      <c r="AM20" s="4"/>
      <c r="AN20" s="4"/>
      <c r="AO20" s="7">
        <v>0</v>
      </c>
      <c r="AP20" s="4">
        <v>4</v>
      </c>
      <c r="AQ20" s="8">
        <v>169.72</v>
      </c>
      <c r="AR20" s="4">
        <v>9</v>
      </c>
      <c r="AS20" s="8">
        <v>429.66</v>
      </c>
      <c r="AT20" s="7">
        <v>-0.5556</v>
      </c>
      <c r="AU20" s="7">
        <v>-0.605</v>
      </c>
      <c r="AV20" s="4" t="s">
        <v>175</v>
      </c>
      <c r="AW20" s="8" t="s">
        <v>175</v>
      </c>
      <c r="AX20" s="4" t="s">
        <v>175</v>
      </c>
      <c r="AY20" s="8" t="s">
        <v>175</v>
      </c>
      <c r="AZ20" s="7" t="s">
        <v>175</v>
      </c>
      <c r="BA20" s="7" t="s">
        <v>175</v>
      </c>
      <c r="BB20" s="7">
        <v>0.1714</v>
      </c>
      <c r="BC20" s="4" t="s">
        <v>175</v>
      </c>
      <c r="BD20" s="8" t="s">
        <v>175</v>
      </c>
      <c r="BE20" s="4" t="s">
        <v>175</v>
      </c>
      <c r="BF20" s="8" t="s">
        <v>175</v>
      </c>
      <c r="BG20" s="7" t="s">
        <v>175</v>
      </c>
      <c r="BH20" s="7" t="s">
        <v>175</v>
      </c>
      <c r="BI20" s="7" t="s">
        <v>175</v>
      </c>
      <c r="BJ20" s="4">
        <v>246</v>
      </c>
      <c r="BK20" s="8">
        <v>10631.08</v>
      </c>
      <c r="BL20" s="2" t="s">
        <v>264</v>
      </c>
      <c r="BM20" s="7">
        <v>0.0163</v>
      </c>
      <c r="BN20" s="7">
        <v>0.016</v>
      </c>
      <c r="BO20" s="4">
        <v>4</v>
      </c>
      <c r="BP20" s="8">
        <v>169.72</v>
      </c>
      <c r="BQ20" s="4">
        <v>9</v>
      </c>
      <c r="BR20" s="8">
        <v>429.66</v>
      </c>
      <c r="BS20" s="7">
        <v>-0.5556</v>
      </c>
      <c r="BT20" s="7">
        <v>-0.605</v>
      </c>
      <c r="BU20" s="2" t="s">
        <v>185</v>
      </c>
      <c r="BV20" s="2" t="s">
        <v>172</v>
      </c>
      <c r="BW20" s="2" t="s">
        <v>263</v>
      </c>
      <c r="BX20" s="2" t="s">
        <v>265</v>
      </c>
      <c r="BY20" s="2" t="s">
        <v>188</v>
      </c>
      <c r="BZ20" s="2" t="s">
        <v>175</v>
      </c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>
        <v>600</v>
      </c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>
        <v>150</v>
      </c>
      <c r="DL20" s="4"/>
      <c r="DM20" s="4">
        <v>100</v>
      </c>
      <c r="DN20" s="4"/>
      <c r="DO20" s="4"/>
      <c r="DP20" s="4"/>
      <c r="DQ20" s="4"/>
      <c r="DR20" s="4"/>
      <c r="DS20" s="4"/>
      <c r="DT20" s="4"/>
      <c r="DU20" s="4">
        <v>50</v>
      </c>
      <c r="DV20" s="4"/>
      <c r="DW20" s="4"/>
      <c r="DX20" s="4"/>
      <c r="DY20" s="4">
        <v>250</v>
      </c>
      <c r="DZ20" s="4"/>
      <c r="EA20" s="4"/>
      <c r="EB20" s="4"/>
      <c r="EC20" s="4"/>
      <c r="ED20" s="4"/>
      <c r="EE20" s="4"/>
      <c r="EF20" s="4"/>
      <c r="EG20" s="4">
        <v>100</v>
      </c>
      <c r="EH20" s="4">
        <v>100</v>
      </c>
      <c r="EI20" s="4"/>
      <c r="EJ20" s="4"/>
      <c r="EK20" s="4"/>
      <c r="EL20" s="4"/>
      <c r="EM20" s="4">
        <v>250</v>
      </c>
      <c r="EN20" s="4"/>
      <c r="EO20" s="4"/>
      <c r="EP20" s="4"/>
      <c r="EQ20" s="4"/>
      <c r="ER20" s="4"/>
      <c r="ES20" s="4"/>
      <c r="ET20" s="4"/>
      <c r="EU20" s="4"/>
      <c r="EV20" s="4"/>
    </row>
    <row r="21">
      <c r="A21" s="2" t="s">
        <v>266</v>
      </c>
      <c r="B21" s="2" t="s">
        <v>162</v>
      </c>
      <c r="C21" s="2" t="s">
        <v>163</v>
      </c>
      <c r="D21" s="2" t="s">
        <v>164</v>
      </c>
      <c r="E21" s="2" t="s">
        <v>165</v>
      </c>
      <c r="F21" s="2" t="s">
        <v>226</v>
      </c>
      <c r="G21" s="2" t="s">
        <v>227</v>
      </c>
      <c r="H21" s="2" t="s">
        <v>228</v>
      </c>
      <c r="I21" s="2" t="s">
        <v>229</v>
      </c>
      <c r="J21" s="2" t="s">
        <v>170</v>
      </c>
      <c r="K21" s="2" t="s">
        <v>267</v>
      </c>
      <c r="L21" s="3">
        <v>31.05</v>
      </c>
      <c r="M21" s="3">
        <v>32.6</v>
      </c>
      <c r="N21" s="3">
        <v>59.99</v>
      </c>
      <c r="O21" s="2" t="s">
        <v>172</v>
      </c>
      <c r="P21" s="2" t="s">
        <v>268</v>
      </c>
      <c r="Q21" s="2" t="s">
        <v>174</v>
      </c>
      <c r="R21" s="2" t="s">
        <v>175</v>
      </c>
      <c r="S21" s="2" t="s">
        <v>269</v>
      </c>
      <c r="T21" s="2" t="s">
        <v>233</v>
      </c>
      <c r="U21" s="2" t="s">
        <v>178</v>
      </c>
      <c r="V21" s="2" t="s">
        <v>234</v>
      </c>
      <c r="W21" s="2" t="s">
        <v>235</v>
      </c>
      <c r="X21" s="2" t="s">
        <v>236</v>
      </c>
      <c r="Y21" s="2" t="s">
        <v>270</v>
      </c>
      <c r="Z21" s="4">
        <v>34</v>
      </c>
      <c r="AA21" s="4">
        <f>=ROUNDDOWN(3.77777777777778,0)</f>
      </c>
      <c r="AB21" s="5">
        <v>9</v>
      </c>
      <c r="AC21" s="2" t="s">
        <v>198</v>
      </c>
      <c r="AD21" s="4">
        <v>100</v>
      </c>
      <c r="AE21" s="4">
        <v>240</v>
      </c>
      <c r="AF21" s="6">
        <v>64</v>
      </c>
      <c r="AG21" s="6"/>
      <c r="AH21" s="7">
        <v>1</v>
      </c>
      <c r="AI21" s="4"/>
      <c r="AJ21" s="4">
        <f>=ROUNDDOWN({0},0)</f>
      </c>
      <c r="AK21" s="5"/>
      <c r="AL21" s="2" t="s">
        <v>175</v>
      </c>
      <c r="AM21" s="4"/>
      <c r="AN21" s="4"/>
      <c r="AO21" s="7">
        <v>0</v>
      </c>
      <c r="AP21" s="4">
        <v>3</v>
      </c>
      <c r="AQ21" s="8">
        <v>82.02</v>
      </c>
      <c r="AR21" s="4">
        <v>4</v>
      </c>
      <c r="AS21" s="8">
        <v>136.72</v>
      </c>
      <c r="AT21" s="7">
        <v>-0.25</v>
      </c>
      <c r="AU21" s="7">
        <v>-0.4001</v>
      </c>
      <c r="AV21" s="4">
        <v>26</v>
      </c>
      <c r="AW21" s="8">
        <v>971.51</v>
      </c>
      <c r="AX21" s="4">
        <v>26</v>
      </c>
      <c r="AY21" s="8">
        <v>1100.43</v>
      </c>
      <c r="AZ21" s="7" t="s">
        <v>175</v>
      </c>
      <c r="BA21" s="7">
        <v>-0.1172</v>
      </c>
      <c r="BB21" s="7">
        <v>0.0844</v>
      </c>
      <c r="BC21" s="4" t="s">
        <v>175</v>
      </c>
      <c r="BD21" s="8" t="s">
        <v>175</v>
      </c>
      <c r="BE21" s="4" t="s">
        <v>175</v>
      </c>
      <c r="BF21" s="8" t="s">
        <v>175</v>
      </c>
      <c r="BG21" s="7" t="s">
        <v>175</v>
      </c>
      <c r="BH21" s="7" t="s">
        <v>175</v>
      </c>
      <c r="BI21" s="7">
        <v>0.1505</v>
      </c>
      <c r="BJ21" s="4">
        <v>97</v>
      </c>
      <c r="BK21" s="8">
        <v>3094.77</v>
      </c>
      <c r="BL21" s="2" t="s">
        <v>271</v>
      </c>
      <c r="BM21" s="7">
        <v>0.0309</v>
      </c>
      <c r="BN21" s="7">
        <v>0.0265</v>
      </c>
      <c r="BO21" s="4">
        <v>3</v>
      </c>
      <c r="BP21" s="8">
        <v>82.02</v>
      </c>
      <c r="BQ21" s="4">
        <v>4</v>
      </c>
      <c r="BR21" s="8">
        <v>136.72</v>
      </c>
      <c r="BS21" s="7">
        <v>-0.25</v>
      </c>
      <c r="BT21" s="7">
        <v>-0.4001</v>
      </c>
      <c r="BU21" s="2" t="s">
        <v>185</v>
      </c>
      <c r="BV21" s="2" t="s">
        <v>172</v>
      </c>
      <c r="BW21" s="2" t="s">
        <v>272</v>
      </c>
      <c r="BX21" s="2" t="s">
        <v>273</v>
      </c>
      <c r="BY21" s="2" t="s">
        <v>188</v>
      </c>
      <c r="BZ21" s="2" t="s">
        <v>175</v>
      </c>
      <c r="CA21" s="4">
        <v>34</v>
      </c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>
        <v>100</v>
      </c>
      <c r="DR21" s="4"/>
      <c r="DS21" s="4"/>
      <c r="DT21" s="4"/>
      <c r="DU21" s="4"/>
      <c r="DV21" s="4"/>
      <c r="DW21" s="4">
        <v>40</v>
      </c>
      <c r="DX21" s="4"/>
      <c r="DY21" s="4">
        <v>100</v>
      </c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</row>
    <row r="22">
      <c r="A22" s="2" t="s">
        <v>274</v>
      </c>
      <c r="B22" s="2" t="s">
        <v>162</v>
      </c>
      <c r="C22" s="2" t="s">
        <v>163</v>
      </c>
      <c r="D22" s="2" t="s">
        <v>164</v>
      </c>
      <c r="E22" s="2" t="s">
        <v>165</v>
      </c>
      <c r="F22" s="2" t="s">
        <v>226</v>
      </c>
      <c r="G22" s="2" t="s">
        <v>227</v>
      </c>
      <c r="H22" s="2" t="s">
        <v>228</v>
      </c>
      <c r="I22" s="2" t="s">
        <v>229</v>
      </c>
      <c r="J22" s="2" t="s">
        <v>190</v>
      </c>
      <c r="K22" s="2" t="s">
        <v>267</v>
      </c>
      <c r="L22" s="3">
        <v>36.72</v>
      </c>
      <c r="M22" s="3">
        <v>38.56</v>
      </c>
      <c r="N22" s="3">
        <v>69.99</v>
      </c>
      <c r="O22" s="2" t="s">
        <v>172</v>
      </c>
      <c r="P22" s="2" t="s">
        <v>268</v>
      </c>
      <c r="Q22" s="2" t="s">
        <v>174</v>
      </c>
      <c r="R22" s="2" t="s">
        <v>175</v>
      </c>
      <c r="S22" s="2" t="s">
        <v>269</v>
      </c>
      <c r="T22" s="2" t="s">
        <v>233</v>
      </c>
      <c r="U22" s="2" t="s">
        <v>191</v>
      </c>
      <c r="V22" s="2" t="s">
        <v>234</v>
      </c>
      <c r="W22" s="2" t="s">
        <v>235</v>
      </c>
      <c r="X22" s="2" t="s">
        <v>236</v>
      </c>
      <c r="Y22" s="2" t="s">
        <v>270</v>
      </c>
      <c r="Z22" s="4">
        <v>331</v>
      </c>
      <c r="AA22" s="4">
        <f>=ROUNDDOWN(7.88095238095238,0)</f>
      </c>
      <c r="AB22" s="5">
        <v>42</v>
      </c>
      <c r="AC22" s="2" t="s">
        <v>275</v>
      </c>
      <c r="AD22" s="4">
        <v>90</v>
      </c>
      <c r="AE22" s="4">
        <v>1180</v>
      </c>
      <c r="AF22" s="6">
        <v>64</v>
      </c>
      <c r="AG22" s="6">
        <v>47</v>
      </c>
      <c r="AH22" s="7">
        <v>0.8132</v>
      </c>
      <c r="AI22" s="4"/>
      <c r="AJ22" s="4">
        <f>=ROUNDDOWN({0},0)</f>
      </c>
      <c r="AK22" s="5"/>
      <c r="AL22" s="2" t="s">
        <v>175</v>
      </c>
      <c r="AM22" s="4"/>
      <c r="AN22" s="4"/>
      <c r="AO22" s="7">
        <v>0</v>
      </c>
      <c r="AP22" s="4">
        <v>9</v>
      </c>
      <c r="AQ22" s="8">
        <v>295.47</v>
      </c>
      <c r="AR22" s="4">
        <v>11</v>
      </c>
      <c r="AS22" s="8">
        <v>438.57</v>
      </c>
      <c r="AT22" s="7">
        <v>-0.1818</v>
      </c>
      <c r="AU22" s="7">
        <v>-0.3263</v>
      </c>
      <c r="AV22" s="4" t="s">
        <v>175</v>
      </c>
      <c r="AW22" s="8" t="s">
        <v>175</v>
      </c>
      <c r="AX22" s="4" t="s">
        <v>175</v>
      </c>
      <c r="AY22" s="8" t="s">
        <v>175</v>
      </c>
      <c r="AZ22" s="7" t="s">
        <v>175</v>
      </c>
      <c r="BA22" s="7" t="s">
        <v>175</v>
      </c>
      <c r="BB22" s="7">
        <v>0.3041</v>
      </c>
      <c r="BC22" s="4" t="s">
        <v>175</v>
      </c>
      <c r="BD22" s="8" t="s">
        <v>175</v>
      </c>
      <c r="BE22" s="4" t="s">
        <v>175</v>
      </c>
      <c r="BF22" s="8" t="s">
        <v>175</v>
      </c>
      <c r="BG22" s="7" t="s">
        <v>175</v>
      </c>
      <c r="BH22" s="7" t="s">
        <v>175</v>
      </c>
      <c r="BI22" s="7" t="s">
        <v>175</v>
      </c>
      <c r="BJ22" s="4">
        <v>457</v>
      </c>
      <c r="BK22" s="8">
        <v>15998.08</v>
      </c>
      <c r="BL22" s="2" t="s">
        <v>276</v>
      </c>
      <c r="BM22" s="7">
        <v>0.0197</v>
      </c>
      <c r="BN22" s="7">
        <v>0.0185</v>
      </c>
      <c r="BO22" s="4">
        <v>9</v>
      </c>
      <c r="BP22" s="8">
        <v>295.47</v>
      </c>
      <c r="BQ22" s="4">
        <v>11</v>
      </c>
      <c r="BR22" s="8">
        <v>438.57</v>
      </c>
      <c r="BS22" s="7">
        <v>-0.1818</v>
      </c>
      <c r="BT22" s="7">
        <v>-0.3263</v>
      </c>
      <c r="BU22" s="2" t="s">
        <v>185</v>
      </c>
      <c r="BV22" s="2" t="s">
        <v>172</v>
      </c>
      <c r="BW22" s="2" t="s">
        <v>277</v>
      </c>
      <c r="BX22" s="2" t="s">
        <v>278</v>
      </c>
      <c r="BY22" s="2" t="s">
        <v>188</v>
      </c>
      <c r="BZ22" s="2" t="s">
        <v>175</v>
      </c>
      <c r="CA22" s="4">
        <v>235</v>
      </c>
      <c r="CB22" s="4"/>
      <c r="CC22" s="4"/>
      <c r="CD22" s="4"/>
      <c r="CE22" s="4">
        <v>6</v>
      </c>
      <c r="CF22" s="4"/>
      <c r="CG22" s="4"/>
      <c r="CH22" s="4"/>
      <c r="CI22" s="4"/>
      <c r="CJ22" s="4"/>
      <c r="CK22" s="4"/>
      <c r="CL22" s="4">
        <v>90</v>
      </c>
      <c r="CM22" s="4"/>
      <c r="CN22" s="4"/>
      <c r="CO22" s="4"/>
      <c r="CP22" s="4"/>
      <c r="CQ22" s="4"/>
      <c r="CR22" s="4"/>
      <c r="CS22" s="4"/>
      <c r="CT22" s="4"/>
      <c r="CU22" s="4">
        <v>90</v>
      </c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>
        <v>310</v>
      </c>
      <c r="DR22" s="4"/>
      <c r="DS22" s="4"/>
      <c r="DT22" s="4"/>
      <c r="DU22" s="4"/>
      <c r="DV22" s="4"/>
      <c r="DW22" s="4">
        <v>260</v>
      </c>
      <c r="DX22" s="4"/>
      <c r="DY22" s="4"/>
      <c r="DZ22" s="4"/>
      <c r="EA22" s="4"/>
      <c r="EB22" s="4"/>
      <c r="EC22" s="4"/>
      <c r="ED22" s="4">
        <v>150</v>
      </c>
      <c r="EE22" s="4"/>
      <c r="EF22" s="4"/>
      <c r="EG22" s="4"/>
      <c r="EH22" s="4"/>
      <c r="EI22" s="4"/>
      <c r="EJ22" s="4"/>
      <c r="EK22" s="4">
        <v>370</v>
      </c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</row>
    <row r="23">
      <c r="A23" s="2" t="s">
        <v>279</v>
      </c>
      <c r="B23" s="2" t="s">
        <v>162</v>
      </c>
      <c r="C23" s="2" t="s">
        <v>163</v>
      </c>
      <c r="D23" s="2" t="s">
        <v>164</v>
      </c>
      <c r="E23" s="2" t="s">
        <v>165</v>
      </c>
      <c r="F23" s="2" t="s">
        <v>226</v>
      </c>
      <c r="G23" s="2" t="s">
        <v>227</v>
      </c>
      <c r="H23" s="2" t="s">
        <v>228</v>
      </c>
      <c r="I23" s="2" t="s">
        <v>229</v>
      </c>
      <c r="J23" s="2" t="s">
        <v>195</v>
      </c>
      <c r="K23" s="2" t="s">
        <v>267</v>
      </c>
      <c r="L23" s="3">
        <v>40.5</v>
      </c>
      <c r="M23" s="3">
        <v>42.52</v>
      </c>
      <c r="N23" s="3">
        <v>79.99</v>
      </c>
      <c r="O23" s="2" t="s">
        <v>172</v>
      </c>
      <c r="P23" s="2" t="s">
        <v>268</v>
      </c>
      <c r="Q23" s="2" t="s">
        <v>174</v>
      </c>
      <c r="R23" s="2" t="s">
        <v>175</v>
      </c>
      <c r="S23" s="2" t="s">
        <v>269</v>
      </c>
      <c r="T23" s="2" t="s">
        <v>233</v>
      </c>
      <c r="U23" s="2" t="s">
        <v>191</v>
      </c>
      <c r="V23" s="2" t="s">
        <v>234</v>
      </c>
      <c r="W23" s="2" t="s">
        <v>235</v>
      </c>
      <c r="X23" s="2" t="s">
        <v>236</v>
      </c>
      <c r="Y23" s="2" t="s">
        <v>280</v>
      </c>
      <c r="Z23" s="4">
        <v>219</v>
      </c>
      <c r="AA23" s="4">
        <f>=ROUNDDOWN(8.11111111111111,0)</f>
      </c>
      <c r="AB23" s="5">
        <v>27</v>
      </c>
      <c r="AC23" s="2" t="s">
        <v>275</v>
      </c>
      <c r="AD23" s="4">
        <v>100</v>
      </c>
      <c r="AE23" s="4">
        <v>810</v>
      </c>
      <c r="AF23" s="6">
        <v>64</v>
      </c>
      <c r="AG23" s="6">
        <v>47</v>
      </c>
      <c r="AH23" s="7">
        <v>1</v>
      </c>
      <c r="AI23" s="4"/>
      <c r="AJ23" s="4">
        <f>=ROUNDDOWN({0},0)</f>
      </c>
      <c r="AK23" s="5"/>
      <c r="AL23" s="2" t="s">
        <v>175</v>
      </c>
      <c r="AM23" s="4"/>
      <c r="AN23" s="4"/>
      <c r="AO23" s="7">
        <v>0</v>
      </c>
      <c r="AP23" s="4">
        <v>14</v>
      </c>
      <c r="AQ23" s="8">
        <v>594.02</v>
      </c>
      <c r="AR23" s="4">
        <v>11</v>
      </c>
      <c r="AS23" s="8">
        <v>525.14</v>
      </c>
      <c r="AT23" s="7">
        <v>0.2727</v>
      </c>
      <c r="AU23" s="7">
        <v>0.1312</v>
      </c>
      <c r="AV23" s="4" t="s">
        <v>175</v>
      </c>
      <c r="AW23" s="8" t="s">
        <v>175</v>
      </c>
      <c r="AX23" s="4" t="s">
        <v>175</v>
      </c>
      <c r="AY23" s="8" t="s">
        <v>175</v>
      </c>
      <c r="AZ23" s="7" t="s">
        <v>175</v>
      </c>
      <c r="BA23" s="7" t="s">
        <v>175</v>
      </c>
      <c r="BB23" s="7">
        <v>0.6114</v>
      </c>
      <c r="BC23" s="4" t="s">
        <v>175</v>
      </c>
      <c r="BD23" s="8" t="s">
        <v>175</v>
      </c>
      <c r="BE23" s="4" t="s">
        <v>175</v>
      </c>
      <c r="BF23" s="8" t="s">
        <v>175</v>
      </c>
      <c r="BG23" s="7" t="s">
        <v>175</v>
      </c>
      <c r="BH23" s="7" t="s">
        <v>175</v>
      </c>
      <c r="BI23" s="7" t="s">
        <v>175</v>
      </c>
      <c r="BJ23" s="4">
        <v>318</v>
      </c>
      <c r="BK23" s="8">
        <v>14278.57</v>
      </c>
      <c r="BL23" s="2" t="s">
        <v>281</v>
      </c>
      <c r="BM23" s="7">
        <v>0.044</v>
      </c>
      <c r="BN23" s="7">
        <v>0.0416</v>
      </c>
      <c r="BO23" s="4">
        <v>14</v>
      </c>
      <c r="BP23" s="8">
        <v>594.02</v>
      </c>
      <c r="BQ23" s="4">
        <v>11</v>
      </c>
      <c r="BR23" s="8">
        <v>525.14</v>
      </c>
      <c r="BS23" s="7">
        <v>0.2727</v>
      </c>
      <c r="BT23" s="7">
        <v>0.1312</v>
      </c>
      <c r="BU23" s="2" t="s">
        <v>185</v>
      </c>
      <c r="BV23" s="2" t="s">
        <v>172</v>
      </c>
      <c r="BW23" s="2" t="s">
        <v>280</v>
      </c>
      <c r="BX23" s="2" t="s">
        <v>282</v>
      </c>
      <c r="BY23" s="2" t="s">
        <v>188</v>
      </c>
      <c r="BZ23" s="2" t="s">
        <v>175</v>
      </c>
      <c r="CA23" s="4">
        <v>38</v>
      </c>
      <c r="CB23" s="4"/>
      <c r="CC23" s="4"/>
      <c r="CD23" s="4"/>
      <c r="CE23" s="4">
        <v>81</v>
      </c>
      <c r="CF23" s="4"/>
      <c r="CG23" s="4"/>
      <c r="CH23" s="4"/>
      <c r="CI23" s="4"/>
      <c r="CJ23" s="4"/>
      <c r="CK23" s="4"/>
      <c r="CL23" s="4">
        <v>100</v>
      </c>
      <c r="CM23" s="4"/>
      <c r="CN23" s="4"/>
      <c r="CO23" s="4"/>
      <c r="CP23" s="4"/>
      <c r="CQ23" s="4"/>
      <c r="CR23" s="4"/>
      <c r="CS23" s="4"/>
      <c r="CT23" s="4"/>
      <c r="CU23" s="4">
        <v>100</v>
      </c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>
        <v>300</v>
      </c>
      <c r="DR23" s="4"/>
      <c r="DS23" s="4"/>
      <c r="DT23" s="4"/>
      <c r="DU23" s="4"/>
      <c r="DV23" s="4"/>
      <c r="DW23" s="4">
        <v>150</v>
      </c>
      <c r="DX23" s="4"/>
      <c r="DY23" s="4"/>
      <c r="DZ23" s="4"/>
      <c r="EA23" s="4"/>
      <c r="EB23" s="4"/>
      <c r="EC23" s="4"/>
      <c r="ED23" s="4">
        <v>60</v>
      </c>
      <c r="EE23" s="4"/>
      <c r="EF23" s="4"/>
      <c r="EG23" s="4"/>
      <c r="EH23" s="4"/>
      <c r="EI23" s="4"/>
      <c r="EJ23" s="4"/>
      <c r="EK23" s="4">
        <v>200</v>
      </c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</row>
    <row r="24">
      <c r="A24" s="2" t="s">
        <v>283</v>
      </c>
      <c r="B24" s="2" t="s">
        <v>162</v>
      </c>
      <c r="C24" s="2" t="s">
        <v>163</v>
      </c>
      <c r="D24" s="2" t="s">
        <v>164</v>
      </c>
      <c r="E24" s="2" t="s">
        <v>165</v>
      </c>
      <c r="F24" s="2" t="s">
        <v>226</v>
      </c>
      <c r="G24" s="2" t="s">
        <v>227</v>
      </c>
      <c r="H24" s="2" t="s">
        <v>228</v>
      </c>
      <c r="I24" s="2" t="s">
        <v>229</v>
      </c>
      <c r="J24" s="2" t="s">
        <v>170</v>
      </c>
      <c r="K24" s="2" t="s">
        <v>284</v>
      </c>
      <c r="L24" s="3">
        <v>31.05</v>
      </c>
      <c r="M24" s="3">
        <v>32.6</v>
      </c>
      <c r="N24" s="3">
        <v>59.99</v>
      </c>
      <c r="O24" s="2" t="s">
        <v>172</v>
      </c>
      <c r="P24" s="2" t="s">
        <v>204</v>
      </c>
      <c r="Q24" s="2" t="s">
        <v>174</v>
      </c>
      <c r="R24" s="2" t="s">
        <v>175</v>
      </c>
      <c r="S24" s="2" t="s">
        <v>285</v>
      </c>
      <c r="T24" s="2" t="s">
        <v>233</v>
      </c>
      <c r="U24" s="2" t="s">
        <v>178</v>
      </c>
      <c r="V24" s="2" t="s">
        <v>234</v>
      </c>
      <c r="W24" s="2" t="s">
        <v>235</v>
      </c>
      <c r="X24" s="2" t="s">
        <v>236</v>
      </c>
      <c r="Y24" s="2" t="s">
        <v>253</v>
      </c>
      <c r="Z24" s="4">
        <v>81</v>
      </c>
      <c r="AA24" s="4">
        <f>=ROUNDDOWN(4.76470588235294,0)</f>
      </c>
      <c r="AB24" s="5">
        <v>17</v>
      </c>
      <c r="AC24" s="2" t="s">
        <v>254</v>
      </c>
      <c r="AD24" s="4">
        <v>150</v>
      </c>
      <c r="AE24" s="4">
        <v>590</v>
      </c>
      <c r="AF24" s="6">
        <v>64</v>
      </c>
      <c r="AG24" s="6">
        <v>47</v>
      </c>
      <c r="AH24" s="7">
        <v>1</v>
      </c>
      <c r="AI24" s="4"/>
      <c r="AJ24" s="4">
        <f>=ROUNDDOWN({0},0)</f>
      </c>
      <c r="AK24" s="5"/>
      <c r="AL24" s="2" t="s">
        <v>175</v>
      </c>
      <c r="AM24" s="4"/>
      <c r="AN24" s="4"/>
      <c r="AO24" s="7">
        <v>0</v>
      </c>
      <c r="AP24" s="4">
        <v>3</v>
      </c>
      <c r="AQ24" s="8">
        <v>82.02</v>
      </c>
      <c r="AR24" s="4">
        <v>4</v>
      </c>
      <c r="AS24" s="8">
        <v>136.72</v>
      </c>
      <c r="AT24" s="7">
        <v>-0.25</v>
      </c>
      <c r="AU24" s="7">
        <v>-0.4001</v>
      </c>
      <c r="AV24" s="4">
        <v>26</v>
      </c>
      <c r="AW24" s="8">
        <v>913.91</v>
      </c>
      <c r="AX24" s="4">
        <v>35</v>
      </c>
      <c r="AY24" s="8">
        <v>1490.74</v>
      </c>
      <c r="AZ24" s="7">
        <v>-0.2571</v>
      </c>
      <c r="BA24" s="7">
        <v>-0.3869</v>
      </c>
      <c r="BB24" s="7">
        <v>0.0897</v>
      </c>
      <c r="BC24" s="4" t="s">
        <v>175</v>
      </c>
      <c r="BD24" s="8" t="s">
        <v>175</v>
      </c>
      <c r="BE24" s="4" t="s">
        <v>175</v>
      </c>
      <c r="BF24" s="8" t="s">
        <v>175</v>
      </c>
      <c r="BG24" s="7" t="s">
        <v>175</v>
      </c>
      <c r="BH24" s="7" t="s">
        <v>175</v>
      </c>
      <c r="BI24" s="7">
        <v>0.1416</v>
      </c>
      <c r="BJ24" s="4">
        <v>232</v>
      </c>
      <c r="BK24" s="8">
        <v>8036.84</v>
      </c>
      <c r="BL24" s="2" t="s">
        <v>286</v>
      </c>
      <c r="BM24" s="7">
        <v>0.0129</v>
      </c>
      <c r="BN24" s="7">
        <v>0.0102</v>
      </c>
      <c r="BO24" s="4">
        <v>3</v>
      </c>
      <c r="BP24" s="8">
        <v>82.02</v>
      </c>
      <c r="BQ24" s="4">
        <v>4</v>
      </c>
      <c r="BR24" s="8">
        <v>136.72</v>
      </c>
      <c r="BS24" s="7">
        <v>-0.25</v>
      </c>
      <c r="BT24" s="7">
        <v>-0.4001</v>
      </c>
      <c r="BU24" s="2" t="s">
        <v>185</v>
      </c>
      <c r="BV24" s="2" t="s">
        <v>172</v>
      </c>
      <c r="BW24" s="2" t="s">
        <v>287</v>
      </c>
      <c r="BX24" s="2" t="s">
        <v>288</v>
      </c>
      <c r="BY24" s="2" t="s">
        <v>188</v>
      </c>
      <c r="BZ24" s="2" t="s">
        <v>175</v>
      </c>
      <c r="CA24" s="4">
        <v>52</v>
      </c>
      <c r="CB24" s="4"/>
      <c r="CC24" s="4"/>
      <c r="CD24" s="4"/>
      <c r="CE24" s="4">
        <v>29</v>
      </c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>
        <v>150</v>
      </c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>
        <v>50</v>
      </c>
      <c r="DN24" s="4"/>
      <c r="DO24" s="4"/>
      <c r="DP24" s="4"/>
      <c r="DQ24" s="4"/>
      <c r="DR24" s="4"/>
      <c r="DS24" s="4"/>
      <c r="DT24" s="4"/>
      <c r="DU24" s="4">
        <v>50</v>
      </c>
      <c r="DV24" s="4"/>
      <c r="DW24" s="4">
        <v>150</v>
      </c>
      <c r="DX24" s="4"/>
      <c r="DY24" s="4"/>
      <c r="DZ24" s="4"/>
      <c r="EA24" s="4"/>
      <c r="EB24" s="4"/>
      <c r="EC24" s="4"/>
      <c r="ED24" s="4"/>
      <c r="EE24" s="4"/>
      <c r="EF24" s="4"/>
      <c r="EG24" s="4">
        <v>30</v>
      </c>
      <c r="EH24" s="4">
        <v>50</v>
      </c>
      <c r="EI24" s="4"/>
      <c r="EJ24" s="4"/>
      <c r="EK24" s="4"/>
      <c r="EL24" s="4"/>
      <c r="EM24" s="4">
        <v>110</v>
      </c>
      <c r="EN24" s="4"/>
      <c r="EO24" s="4"/>
      <c r="EP24" s="4"/>
      <c r="EQ24" s="4"/>
      <c r="ER24" s="4"/>
      <c r="ES24" s="4"/>
      <c r="ET24" s="4"/>
      <c r="EU24" s="4"/>
      <c r="EV24" s="4"/>
    </row>
    <row r="25">
      <c r="A25" s="2" t="s">
        <v>289</v>
      </c>
      <c r="B25" s="2" t="s">
        <v>162</v>
      </c>
      <c r="C25" s="2" t="s">
        <v>163</v>
      </c>
      <c r="D25" s="2" t="s">
        <v>164</v>
      </c>
      <c r="E25" s="2" t="s">
        <v>165</v>
      </c>
      <c r="F25" s="2" t="s">
        <v>226</v>
      </c>
      <c r="G25" s="2" t="s">
        <v>227</v>
      </c>
      <c r="H25" s="2" t="s">
        <v>228</v>
      </c>
      <c r="I25" s="2" t="s">
        <v>229</v>
      </c>
      <c r="J25" s="2" t="s">
        <v>190</v>
      </c>
      <c r="K25" s="2" t="s">
        <v>284</v>
      </c>
      <c r="L25" s="3">
        <v>36.72</v>
      </c>
      <c r="M25" s="3">
        <v>38.56</v>
      </c>
      <c r="N25" s="3">
        <v>69.99</v>
      </c>
      <c r="O25" s="2" t="s">
        <v>172</v>
      </c>
      <c r="P25" s="2" t="s">
        <v>204</v>
      </c>
      <c r="Q25" s="2" t="s">
        <v>174</v>
      </c>
      <c r="R25" s="2" t="s">
        <v>175</v>
      </c>
      <c r="S25" s="2" t="s">
        <v>285</v>
      </c>
      <c r="T25" s="2" t="s">
        <v>233</v>
      </c>
      <c r="U25" s="2" t="s">
        <v>191</v>
      </c>
      <c r="V25" s="2" t="s">
        <v>234</v>
      </c>
      <c r="W25" s="2" t="s">
        <v>235</v>
      </c>
      <c r="X25" s="2" t="s">
        <v>236</v>
      </c>
      <c r="Y25" s="2" t="s">
        <v>290</v>
      </c>
      <c r="Z25" s="4">
        <v>148</v>
      </c>
      <c r="AA25" s="4">
        <f>=ROUNDDOWN(5.69230769230769,0)</f>
      </c>
      <c r="AB25" s="5">
        <v>26</v>
      </c>
      <c r="AC25" s="2" t="s">
        <v>254</v>
      </c>
      <c r="AD25" s="4">
        <v>80</v>
      </c>
      <c r="AE25" s="4">
        <v>900</v>
      </c>
      <c r="AF25" s="6">
        <v>64</v>
      </c>
      <c r="AG25" s="6">
        <v>47</v>
      </c>
      <c r="AH25" s="7">
        <v>0.978</v>
      </c>
      <c r="AI25" s="4"/>
      <c r="AJ25" s="4">
        <f>=ROUNDDOWN({0},0)</f>
      </c>
      <c r="AK25" s="5"/>
      <c r="AL25" s="2" t="s">
        <v>175</v>
      </c>
      <c r="AM25" s="4"/>
      <c r="AN25" s="4"/>
      <c r="AO25" s="7">
        <v>0</v>
      </c>
      <c r="AP25" s="4">
        <v>15</v>
      </c>
      <c r="AQ25" s="8">
        <v>492.45</v>
      </c>
      <c r="AR25" s="4">
        <v>16</v>
      </c>
      <c r="AS25" s="8">
        <v>637.92</v>
      </c>
      <c r="AT25" s="7">
        <v>-0.0625</v>
      </c>
      <c r="AU25" s="7">
        <v>-0.228</v>
      </c>
      <c r="AV25" s="4" t="s">
        <v>175</v>
      </c>
      <c r="AW25" s="8" t="s">
        <v>175</v>
      </c>
      <c r="AX25" s="4" t="s">
        <v>175</v>
      </c>
      <c r="AY25" s="8" t="s">
        <v>175</v>
      </c>
      <c r="AZ25" s="7" t="s">
        <v>175</v>
      </c>
      <c r="BA25" s="7" t="s">
        <v>175</v>
      </c>
      <c r="BB25" s="7">
        <v>0.5388</v>
      </c>
      <c r="BC25" s="4" t="s">
        <v>175</v>
      </c>
      <c r="BD25" s="8" t="s">
        <v>175</v>
      </c>
      <c r="BE25" s="4" t="s">
        <v>175</v>
      </c>
      <c r="BF25" s="8" t="s">
        <v>175</v>
      </c>
      <c r="BG25" s="7" t="s">
        <v>175</v>
      </c>
      <c r="BH25" s="7" t="s">
        <v>175</v>
      </c>
      <c r="BI25" s="7" t="s">
        <v>175</v>
      </c>
      <c r="BJ25" s="4">
        <v>441</v>
      </c>
      <c r="BK25" s="8">
        <v>17515.06</v>
      </c>
      <c r="BL25" s="2" t="s">
        <v>291</v>
      </c>
      <c r="BM25" s="7">
        <v>0.034</v>
      </c>
      <c r="BN25" s="7">
        <v>0.0281</v>
      </c>
      <c r="BO25" s="4">
        <v>15</v>
      </c>
      <c r="BP25" s="8">
        <v>492.45</v>
      </c>
      <c r="BQ25" s="4">
        <v>16</v>
      </c>
      <c r="BR25" s="8">
        <v>637.92</v>
      </c>
      <c r="BS25" s="7">
        <v>-0.0625</v>
      </c>
      <c r="BT25" s="7">
        <v>-0.228</v>
      </c>
      <c r="BU25" s="2" t="s">
        <v>185</v>
      </c>
      <c r="BV25" s="2" t="s">
        <v>172</v>
      </c>
      <c r="BW25" s="2" t="s">
        <v>256</v>
      </c>
      <c r="BX25" s="2" t="s">
        <v>292</v>
      </c>
      <c r="BY25" s="2" t="s">
        <v>188</v>
      </c>
      <c r="BZ25" s="2" t="s">
        <v>175</v>
      </c>
      <c r="CA25" s="4">
        <v>129</v>
      </c>
      <c r="CB25" s="4"/>
      <c r="CC25" s="4"/>
      <c r="CD25" s="4"/>
      <c r="CE25" s="4">
        <v>19</v>
      </c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>
        <v>80</v>
      </c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>
        <v>120</v>
      </c>
      <c r="DN25" s="4"/>
      <c r="DO25" s="4"/>
      <c r="DP25" s="4"/>
      <c r="DQ25" s="4"/>
      <c r="DR25" s="4"/>
      <c r="DS25" s="4"/>
      <c r="DT25" s="4"/>
      <c r="DU25" s="4">
        <v>60</v>
      </c>
      <c r="DV25" s="4"/>
      <c r="DW25" s="4">
        <v>100</v>
      </c>
      <c r="DX25" s="4"/>
      <c r="DY25" s="4"/>
      <c r="DZ25" s="4"/>
      <c r="EA25" s="4"/>
      <c r="EB25" s="4"/>
      <c r="EC25" s="4"/>
      <c r="ED25" s="4"/>
      <c r="EE25" s="4"/>
      <c r="EF25" s="4"/>
      <c r="EG25" s="4">
        <v>270</v>
      </c>
      <c r="EH25" s="4"/>
      <c r="EI25" s="4"/>
      <c r="EJ25" s="4"/>
      <c r="EK25" s="4"/>
      <c r="EL25" s="4"/>
      <c r="EM25" s="4">
        <v>200</v>
      </c>
      <c r="EN25" s="4">
        <v>70</v>
      </c>
      <c r="EO25" s="4"/>
      <c r="EP25" s="4"/>
      <c r="EQ25" s="4"/>
      <c r="ER25" s="4"/>
      <c r="ES25" s="4"/>
      <c r="ET25" s="4"/>
      <c r="EU25" s="4"/>
      <c r="EV25" s="4"/>
    </row>
    <row r="26">
      <c r="A26" s="2" t="s">
        <v>293</v>
      </c>
      <c r="B26" s="2" t="s">
        <v>162</v>
      </c>
      <c r="C26" s="2" t="s">
        <v>163</v>
      </c>
      <c r="D26" s="2" t="s">
        <v>164</v>
      </c>
      <c r="E26" s="2" t="s">
        <v>165</v>
      </c>
      <c r="F26" s="2" t="s">
        <v>226</v>
      </c>
      <c r="G26" s="2" t="s">
        <v>227</v>
      </c>
      <c r="H26" s="2" t="s">
        <v>228</v>
      </c>
      <c r="I26" s="2" t="s">
        <v>229</v>
      </c>
      <c r="J26" s="2" t="s">
        <v>195</v>
      </c>
      <c r="K26" s="2" t="s">
        <v>284</v>
      </c>
      <c r="L26" s="3">
        <v>40.5</v>
      </c>
      <c r="M26" s="3">
        <v>42.52</v>
      </c>
      <c r="N26" s="3">
        <v>79.99</v>
      </c>
      <c r="O26" s="2" t="s">
        <v>172</v>
      </c>
      <c r="P26" s="2" t="s">
        <v>204</v>
      </c>
      <c r="Q26" s="2" t="s">
        <v>174</v>
      </c>
      <c r="R26" s="2" t="s">
        <v>175</v>
      </c>
      <c r="S26" s="2" t="s">
        <v>285</v>
      </c>
      <c r="T26" s="2" t="s">
        <v>233</v>
      </c>
      <c r="U26" s="2" t="s">
        <v>191</v>
      </c>
      <c r="V26" s="2" t="s">
        <v>234</v>
      </c>
      <c r="W26" s="2" t="s">
        <v>235</v>
      </c>
      <c r="X26" s="2" t="s">
        <v>236</v>
      </c>
      <c r="Y26" s="2" t="s">
        <v>263</v>
      </c>
      <c r="Z26" s="4">
        <v>230</v>
      </c>
      <c r="AA26" s="4">
        <f>=ROUNDDOWN(12.7777777777778,0)</f>
      </c>
      <c r="AB26" s="5">
        <v>18</v>
      </c>
      <c r="AC26" s="2" t="s">
        <v>294</v>
      </c>
      <c r="AD26" s="4">
        <v>90</v>
      </c>
      <c r="AE26" s="4">
        <v>460</v>
      </c>
      <c r="AF26" s="6">
        <v>64</v>
      </c>
      <c r="AG26" s="6">
        <v>47</v>
      </c>
      <c r="AH26" s="7">
        <v>1</v>
      </c>
      <c r="AI26" s="4"/>
      <c r="AJ26" s="4">
        <f>=ROUNDDOWN({0},0)</f>
      </c>
      <c r="AK26" s="5"/>
      <c r="AL26" s="2" t="s">
        <v>175</v>
      </c>
      <c r="AM26" s="4"/>
      <c r="AN26" s="4"/>
      <c r="AO26" s="7">
        <v>0</v>
      </c>
      <c r="AP26" s="4">
        <v>8</v>
      </c>
      <c r="AQ26" s="8">
        <v>339.44</v>
      </c>
      <c r="AR26" s="4">
        <v>15</v>
      </c>
      <c r="AS26" s="8">
        <v>716.1</v>
      </c>
      <c r="AT26" s="7">
        <v>-0.4667</v>
      </c>
      <c r="AU26" s="7">
        <v>-0.526</v>
      </c>
      <c r="AV26" s="4" t="s">
        <v>175</v>
      </c>
      <c r="AW26" s="8" t="s">
        <v>175</v>
      </c>
      <c r="AX26" s="4" t="s">
        <v>175</v>
      </c>
      <c r="AY26" s="8" t="s">
        <v>175</v>
      </c>
      <c r="AZ26" s="7" t="s">
        <v>175</v>
      </c>
      <c r="BA26" s="7" t="s">
        <v>175</v>
      </c>
      <c r="BB26" s="7">
        <v>0.3714</v>
      </c>
      <c r="BC26" s="4" t="s">
        <v>175</v>
      </c>
      <c r="BD26" s="8" t="s">
        <v>175</v>
      </c>
      <c r="BE26" s="4" t="s">
        <v>175</v>
      </c>
      <c r="BF26" s="8" t="s">
        <v>175</v>
      </c>
      <c r="BG26" s="7" t="s">
        <v>175</v>
      </c>
      <c r="BH26" s="7" t="s">
        <v>175</v>
      </c>
      <c r="BI26" s="7" t="s">
        <v>175</v>
      </c>
      <c r="BJ26" s="4">
        <v>217</v>
      </c>
      <c r="BK26" s="8">
        <v>9661.29</v>
      </c>
      <c r="BL26" s="2" t="s">
        <v>281</v>
      </c>
      <c r="BM26" s="7">
        <v>0.0369</v>
      </c>
      <c r="BN26" s="7">
        <v>0.0351</v>
      </c>
      <c r="BO26" s="4">
        <v>8</v>
      </c>
      <c r="BP26" s="8">
        <v>339.44</v>
      </c>
      <c r="BQ26" s="4">
        <v>15</v>
      </c>
      <c r="BR26" s="8">
        <v>716.1</v>
      </c>
      <c r="BS26" s="7">
        <v>-0.4667</v>
      </c>
      <c r="BT26" s="7">
        <v>-0.526</v>
      </c>
      <c r="BU26" s="2" t="s">
        <v>185</v>
      </c>
      <c r="BV26" s="2" t="s">
        <v>172</v>
      </c>
      <c r="BW26" s="2" t="s">
        <v>263</v>
      </c>
      <c r="BX26" s="2" t="s">
        <v>295</v>
      </c>
      <c r="BY26" s="2" t="s">
        <v>188</v>
      </c>
      <c r="BZ26" s="2" t="s">
        <v>175</v>
      </c>
      <c r="CA26" s="4">
        <v>160</v>
      </c>
      <c r="CB26" s="4"/>
      <c r="CC26" s="4"/>
      <c r="CD26" s="4"/>
      <c r="CE26" s="4">
        <v>70</v>
      </c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>
        <v>90</v>
      </c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>
        <v>150</v>
      </c>
      <c r="EH26" s="4"/>
      <c r="EI26" s="4"/>
      <c r="EJ26" s="4"/>
      <c r="EK26" s="4"/>
      <c r="EL26" s="4"/>
      <c r="EM26" s="4">
        <v>160</v>
      </c>
      <c r="EN26" s="4">
        <v>60</v>
      </c>
      <c r="EO26" s="4"/>
      <c r="EP26" s="4"/>
      <c r="EQ26" s="4"/>
      <c r="ER26" s="4"/>
      <c r="ES26" s="4"/>
      <c r="ET26" s="4"/>
      <c r="EU26" s="4"/>
      <c r="EV26" s="4"/>
    </row>
    <row r="27">
      <c r="A27" s="2" t="s">
        <v>296</v>
      </c>
      <c r="B27" s="2" t="s">
        <v>162</v>
      </c>
      <c r="C27" s="2" t="s">
        <v>163</v>
      </c>
      <c r="D27" s="2" t="s">
        <v>164</v>
      </c>
      <c r="E27" s="2" t="s">
        <v>165</v>
      </c>
      <c r="F27" s="2" t="s">
        <v>226</v>
      </c>
      <c r="G27" s="2" t="s">
        <v>227</v>
      </c>
      <c r="H27" s="2" t="s">
        <v>228</v>
      </c>
      <c r="I27" s="2" t="s">
        <v>229</v>
      </c>
      <c r="J27" s="2" t="s">
        <v>170</v>
      </c>
      <c r="K27" s="2" t="s">
        <v>297</v>
      </c>
      <c r="L27" s="3">
        <v>31.05</v>
      </c>
      <c r="M27" s="3">
        <v>32.6</v>
      </c>
      <c r="N27" s="3">
        <v>59.99</v>
      </c>
      <c r="O27" s="2" t="s">
        <v>172</v>
      </c>
      <c r="P27" s="2" t="s">
        <v>268</v>
      </c>
      <c r="Q27" s="2" t="s">
        <v>174</v>
      </c>
      <c r="R27" s="2" t="s">
        <v>175</v>
      </c>
      <c r="S27" s="2" t="s">
        <v>298</v>
      </c>
      <c r="T27" s="2" t="s">
        <v>233</v>
      </c>
      <c r="U27" s="2" t="s">
        <v>178</v>
      </c>
      <c r="V27" s="2" t="s">
        <v>234</v>
      </c>
      <c r="W27" s="2" t="s">
        <v>235</v>
      </c>
      <c r="X27" s="2" t="s">
        <v>236</v>
      </c>
      <c r="Y27" s="2" t="s">
        <v>299</v>
      </c>
      <c r="Z27" s="4">
        <v>360</v>
      </c>
      <c r="AA27" s="4">
        <f>=ROUNDDOWN(40,0)</f>
      </c>
      <c r="AB27" s="5">
        <v>9</v>
      </c>
      <c r="AC27" s="2" t="s">
        <v>259</v>
      </c>
      <c r="AD27" s="4">
        <v>100</v>
      </c>
      <c r="AE27" s="4">
        <v>100</v>
      </c>
      <c r="AF27" s="6">
        <v>64</v>
      </c>
      <c r="AG27" s="6"/>
      <c r="AH27" s="7">
        <v>0.8242</v>
      </c>
      <c r="AI27" s="4"/>
      <c r="AJ27" s="4">
        <f>=ROUNDDOWN({0},0)</f>
      </c>
      <c r="AK27" s="5"/>
      <c r="AL27" s="2" t="s">
        <v>175</v>
      </c>
      <c r="AM27" s="4"/>
      <c r="AN27" s="4"/>
      <c r="AO27" s="7">
        <v>0</v>
      </c>
      <c r="AP27" s="4">
        <v>4</v>
      </c>
      <c r="AQ27" s="8">
        <v>109.36</v>
      </c>
      <c r="AR27" s="4">
        <v>12</v>
      </c>
      <c r="AS27" s="8">
        <v>410.16</v>
      </c>
      <c r="AT27" s="7">
        <v>-0.6667</v>
      </c>
      <c r="AU27" s="7">
        <v>-0.7334</v>
      </c>
      <c r="AV27" s="4">
        <v>24</v>
      </c>
      <c r="AW27" s="8">
        <v>813.96</v>
      </c>
      <c r="AX27" s="4">
        <v>40</v>
      </c>
      <c r="AY27" s="8">
        <v>1636.7</v>
      </c>
      <c r="AZ27" s="7">
        <v>-0.4</v>
      </c>
      <c r="BA27" s="7">
        <v>-0.5027</v>
      </c>
      <c r="BB27" s="7">
        <v>0.1344</v>
      </c>
      <c r="BC27" s="4" t="s">
        <v>175</v>
      </c>
      <c r="BD27" s="8" t="s">
        <v>175</v>
      </c>
      <c r="BE27" s="4" t="s">
        <v>175</v>
      </c>
      <c r="BF27" s="8" t="s">
        <v>175</v>
      </c>
      <c r="BG27" s="7" t="s">
        <v>175</v>
      </c>
      <c r="BH27" s="7" t="s">
        <v>175</v>
      </c>
      <c r="BI27" s="7">
        <v>0.1261</v>
      </c>
      <c r="BJ27" s="4">
        <v>49</v>
      </c>
      <c r="BK27" s="8">
        <v>1691.01</v>
      </c>
      <c r="BL27" s="2" t="s">
        <v>300</v>
      </c>
      <c r="BM27" s="7">
        <v>0.0816</v>
      </c>
      <c r="BN27" s="7">
        <v>0.0647</v>
      </c>
      <c r="BO27" s="4">
        <v>4</v>
      </c>
      <c r="BP27" s="8">
        <v>109.36</v>
      </c>
      <c r="BQ27" s="4">
        <v>12</v>
      </c>
      <c r="BR27" s="8">
        <v>410.16</v>
      </c>
      <c r="BS27" s="7">
        <v>-0.6667</v>
      </c>
      <c r="BT27" s="7">
        <v>-0.7334</v>
      </c>
      <c r="BU27" s="2" t="s">
        <v>185</v>
      </c>
      <c r="BV27" s="2" t="s">
        <v>172</v>
      </c>
      <c r="BW27" s="2" t="s">
        <v>299</v>
      </c>
      <c r="BX27" s="2" t="s">
        <v>301</v>
      </c>
      <c r="BY27" s="2" t="s">
        <v>188</v>
      </c>
      <c r="BZ27" s="2" t="s">
        <v>175</v>
      </c>
      <c r="CA27" s="4">
        <v>271</v>
      </c>
      <c r="CB27" s="4"/>
      <c r="CC27" s="4"/>
      <c r="CD27" s="4"/>
      <c r="CE27" s="4">
        <v>89</v>
      </c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>
        <v>100</v>
      </c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</row>
    <row r="28">
      <c r="A28" s="2" t="s">
        <v>302</v>
      </c>
      <c r="B28" s="2" t="s">
        <v>162</v>
      </c>
      <c r="C28" s="2" t="s">
        <v>163</v>
      </c>
      <c r="D28" s="2" t="s">
        <v>164</v>
      </c>
      <c r="E28" s="2" t="s">
        <v>165</v>
      </c>
      <c r="F28" s="2" t="s">
        <v>226</v>
      </c>
      <c r="G28" s="2" t="s">
        <v>227</v>
      </c>
      <c r="H28" s="2" t="s">
        <v>228</v>
      </c>
      <c r="I28" s="2" t="s">
        <v>229</v>
      </c>
      <c r="J28" s="2" t="s">
        <v>190</v>
      </c>
      <c r="K28" s="2" t="s">
        <v>297</v>
      </c>
      <c r="L28" s="3">
        <v>36.72</v>
      </c>
      <c r="M28" s="3">
        <v>38.56</v>
      </c>
      <c r="N28" s="3">
        <v>69.99</v>
      </c>
      <c r="O28" s="2" t="s">
        <v>172</v>
      </c>
      <c r="P28" s="2" t="s">
        <v>268</v>
      </c>
      <c r="Q28" s="2" t="s">
        <v>174</v>
      </c>
      <c r="R28" s="2" t="s">
        <v>175</v>
      </c>
      <c r="S28" s="2" t="s">
        <v>298</v>
      </c>
      <c r="T28" s="2" t="s">
        <v>233</v>
      </c>
      <c r="U28" s="2" t="s">
        <v>191</v>
      </c>
      <c r="V28" s="2" t="s">
        <v>234</v>
      </c>
      <c r="W28" s="2" t="s">
        <v>235</v>
      </c>
      <c r="X28" s="2" t="s">
        <v>236</v>
      </c>
      <c r="Y28" s="2" t="s">
        <v>303</v>
      </c>
      <c r="Z28" s="4">
        <v>415</v>
      </c>
      <c r="AA28" s="4">
        <f>=ROUNDDOWN(15.2573529411765,0)</f>
      </c>
      <c r="AB28" s="5">
        <v>27.2</v>
      </c>
      <c r="AC28" s="2" t="s">
        <v>259</v>
      </c>
      <c r="AD28" s="4">
        <v>140</v>
      </c>
      <c r="AE28" s="4">
        <v>990</v>
      </c>
      <c r="AF28" s="6">
        <v>64</v>
      </c>
      <c r="AG28" s="6"/>
      <c r="AH28" s="7">
        <v>0.8352</v>
      </c>
      <c r="AI28" s="4"/>
      <c r="AJ28" s="4">
        <f>=ROUNDDOWN({0},0)</f>
      </c>
      <c r="AK28" s="5"/>
      <c r="AL28" s="2" t="s">
        <v>175</v>
      </c>
      <c r="AM28" s="4"/>
      <c r="AN28" s="4"/>
      <c r="AO28" s="7">
        <v>0</v>
      </c>
      <c r="AP28" s="4">
        <v>15</v>
      </c>
      <c r="AQ28" s="8">
        <v>492.45</v>
      </c>
      <c r="AR28" s="4">
        <v>14</v>
      </c>
      <c r="AS28" s="8">
        <v>558.18</v>
      </c>
      <c r="AT28" s="7">
        <v>0.0714</v>
      </c>
      <c r="AU28" s="7">
        <v>-0.1178</v>
      </c>
      <c r="AV28" s="4" t="s">
        <v>175</v>
      </c>
      <c r="AW28" s="8" t="s">
        <v>175</v>
      </c>
      <c r="AX28" s="4" t="s">
        <v>175</v>
      </c>
      <c r="AY28" s="8" t="s">
        <v>175</v>
      </c>
      <c r="AZ28" s="7" t="s">
        <v>175</v>
      </c>
      <c r="BA28" s="7" t="s">
        <v>175</v>
      </c>
      <c r="BB28" s="7">
        <v>0.605</v>
      </c>
      <c r="BC28" s="4" t="s">
        <v>175</v>
      </c>
      <c r="BD28" s="8" t="s">
        <v>175</v>
      </c>
      <c r="BE28" s="4" t="s">
        <v>175</v>
      </c>
      <c r="BF28" s="8" t="s">
        <v>175</v>
      </c>
      <c r="BG28" s="7" t="s">
        <v>175</v>
      </c>
      <c r="BH28" s="7" t="s">
        <v>175</v>
      </c>
      <c r="BI28" s="7" t="s">
        <v>175</v>
      </c>
      <c r="BJ28" s="4">
        <v>281</v>
      </c>
      <c r="BK28" s="8">
        <v>10997.28</v>
      </c>
      <c r="BL28" s="2" t="s">
        <v>304</v>
      </c>
      <c r="BM28" s="7">
        <v>0.0534</v>
      </c>
      <c r="BN28" s="7">
        <v>0.0448</v>
      </c>
      <c r="BO28" s="4">
        <v>15</v>
      </c>
      <c r="BP28" s="8">
        <v>492.45</v>
      </c>
      <c r="BQ28" s="4">
        <v>14</v>
      </c>
      <c r="BR28" s="8">
        <v>558.18</v>
      </c>
      <c r="BS28" s="7">
        <v>0.0714</v>
      </c>
      <c r="BT28" s="7">
        <v>-0.1178</v>
      </c>
      <c r="BU28" s="2" t="s">
        <v>185</v>
      </c>
      <c r="BV28" s="2" t="s">
        <v>172</v>
      </c>
      <c r="BW28" s="2" t="s">
        <v>303</v>
      </c>
      <c r="BX28" s="2" t="s">
        <v>305</v>
      </c>
      <c r="BY28" s="2" t="s">
        <v>188</v>
      </c>
      <c r="BZ28" s="2" t="s">
        <v>175</v>
      </c>
      <c r="CA28" s="4">
        <v>340</v>
      </c>
      <c r="CB28" s="4"/>
      <c r="CC28" s="4"/>
      <c r="CD28" s="4"/>
      <c r="CE28" s="4">
        <v>75</v>
      </c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>
        <v>140</v>
      </c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>
        <v>250</v>
      </c>
      <c r="EH28" s="4"/>
      <c r="EI28" s="4"/>
      <c r="EJ28" s="4"/>
      <c r="EK28" s="4"/>
      <c r="EL28" s="4"/>
      <c r="EM28" s="4">
        <v>400</v>
      </c>
      <c r="EN28" s="4"/>
      <c r="EO28" s="4"/>
      <c r="EP28" s="4"/>
      <c r="EQ28" s="4"/>
      <c r="ER28" s="4"/>
      <c r="ES28" s="4"/>
      <c r="ET28" s="4">
        <v>200</v>
      </c>
      <c r="EU28" s="4"/>
      <c r="EV28" s="4"/>
    </row>
    <row r="29">
      <c r="A29" s="2" t="s">
        <v>306</v>
      </c>
      <c r="B29" s="2" t="s">
        <v>162</v>
      </c>
      <c r="C29" s="2" t="s">
        <v>163</v>
      </c>
      <c r="D29" s="2" t="s">
        <v>164</v>
      </c>
      <c r="E29" s="2" t="s">
        <v>165</v>
      </c>
      <c r="F29" s="2" t="s">
        <v>226</v>
      </c>
      <c r="G29" s="2" t="s">
        <v>227</v>
      </c>
      <c r="H29" s="2" t="s">
        <v>228</v>
      </c>
      <c r="I29" s="2" t="s">
        <v>229</v>
      </c>
      <c r="J29" s="2" t="s">
        <v>195</v>
      </c>
      <c r="K29" s="2" t="s">
        <v>297</v>
      </c>
      <c r="L29" s="3">
        <v>40.5</v>
      </c>
      <c r="M29" s="3">
        <v>42.52</v>
      </c>
      <c r="N29" s="3">
        <v>79.99</v>
      </c>
      <c r="O29" s="2" t="s">
        <v>172</v>
      </c>
      <c r="P29" s="2" t="s">
        <v>268</v>
      </c>
      <c r="Q29" s="2" t="s">
        <v>174</v>
      </c>
      <c r="R29" s="2" t="s">
        <v>175</v>
      </c>
      <c r="S29" s="2" t="s">
        <v>298</v>
      </c>
      <c r="T29" s="2" t="s">
        <v>233</v>
      </c>
      <c r="U29" s="2" t="s">
        <v>191</v>
      </c>
      <c r="V29" s="2" t="s">
        <v>234</v>
      </c>
      <c r="W29" s="2" t="s">
        <v>235</v>
      </c>
      <c r="X29" s="2" t="s">
        <v>236</v>
      </c>
      <c r="Y29" s="2" t="s">
        <v>307</v>
      </c>
      <c r="Z29" s="4">
        <v>259</v>
      </c>
      <c r="AA29" s="4">
        <f>=ROUNDDOWN(12.3333333333333,0)</f>
      </c>
      <c r="AB29" s="5">
        <v>21</v>
      </c>
      <c r="AC29" s="2" t="s">
        <v>259</v>
      </c>
      <c r="AD29" s="4">
        <v>90</v>
      </c>
      <c r="AE29" s="4">
        <v>590</v>
      </c>
      <c r="AF29" s="6">
        <v>64</v>
      </c>
      <c r="AG29" s="6"/>
      <c r="AH29" s="7">
        <v>0.8132</v>
      </c>
      <c r="AI29" s="4"/>
      <c r="AJ29" s="4">
        <f>=ROUNDDOWN({0},0)</f>
      </c>
      <c r="AK29" s="5"/>
      <c r="AL29" s="2" t="s">
        <v>175</v>
      </c>
      <c r="AM29" s="4"/>
      <c r="AN29" s="4"/>
      <c r="AO29" s="7">
        <v>0</v>
      </c>
      <c r="AP29" s="4">
        <v>5</v>
      </c>
      <c r="AQ29" s="8">
        <v>212.15</v>
      </c>
      <c r="AR29" s="4">
        <v>14</v>
      </c>
      <c r="AS29" s="8">
        <v>668.36</v>
      </c>
      <c r="AT29" s="7">
        <v>-0.6429</v>
      </c>
      <c r="AU29" s="7">
        <v>-0.6826</v>
      </c>
      <c r="AV29" s="4" t="s">
        <v>175</v>
      </c>
      <c r="AW29" s="8" t="s">
        <v>175</v>
      </c>
      <c r="AX29" s="4" t="s">
        <v>175</v>
      </c>
      <c r="AY29" s="8" t="s">
        <v>175</v>
      </c>
      <c r="AZ29" s="7" t="s">
        <v>175</v>
      </c>
      <c r="BA29" s="7" t="s">
        <v>175</v>
      </c>
      <c r="BB29" s="7">
        <v>0.2606</v>
      </c>
      <c r="BC29" s="4" t="s">
        <v>175</v>
      </c>
      <c r="BD29" s="8" t="s">
        <v>175</v>
      </c>
      <c r="BE29" s="4" t="s">
        <v>175</v>
      </c>
      <c r="BF29" s="8" t="s">
        <v>175</v>
      </c>
      <c r="BG29" s="7" t="s">
        <v>175</v>
      </c>
      <c r="BH29" s="7" t="s">
        <v>175</v>
      </c>
      <c r="BI29" s="7" t="s">
        <v>175</v>
      </c>
      <c r="BJ29" s="4">
        <v>181</v>
      </c>
      <c r="BK29" s="8">
        <v>8138.37</v>
      </c>
      <c r="BL29" s="2" t="s">
        <v>308</v>
      </c>
      <c r="BM29" s="7">
        <v>0.0276</v>
      </c>
      <c r="BN29" s="7">
        <v>0.0261</v>
      </c>
      <c r="BO29" s="4">
        <v>5</v>
      </c>
      <c r="BP29" s="8">
        <v>212.15</v>
      </c>
      <c r="BQ29" s="4">
        <v>14</v>
      </c>
      <c r="BR29" s="8">
        <v>668.36</v>
      </c>
      <c r="BS29" s="7">
        <v>-0.6429</v>
      </c>
      <c r="BT29" s="7">
        <v>-0.6826</v>
      </c>
      <c r="BU29" s="2" t="s">
        <v>185</v>
      </c>
      <c r="BV29" s="2" t="s">
        <v>172</v>
      </c>
      <c r="BW29" s="2" t="s">
        <v>307</v>
      </c>
      <c r="BX29" s="2" t="s">
        <v>309</v>
      </c>
      <c r="BY29" s="2" t="s">
        <v>188</v>
      </c>
      <c r="BZ29" s="2" t="s">
        <v>175</v>
      </c>
      <c r="CA29" s="4">
        <v>219</v>
      </c>
      <c r="CB29" s="4"/>
      <c r="CC29" s="4"/>
      <c r="CD29" s="4"/>
      <c r="CE29" s="4">
        <v>40</v>
      </c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>
        <v>90</v>
      </c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>
        <v>80</v>
      </c>
      <c r="EH29" s="4"/>
      <c r="EI29" s="4"/>
      <c r="EJ29" s="4"/>
      <c r="EK29" s="4"/>
      <c r="EL29" s="4"/>
      <c r="EM29" s="4">
        <v>300</v>
      </c>
      <c r="EN29" s="4"/>
      <c r="EO29" s="4"/>
      <c r="EP29" s="4"/>
      <c r="EQ29" s="4"/>
      <c r="ER29" s="4"/>
      <c r="ES29" s="4"/>
      <c r="ET29" s="4">
        <v>120</v>
      </c>
      <c r="EU29" s="4"/>
      <c r="EV29" s="4"/>
    </row>
    <row r="30">
      <c r="A30" s="2" t="s">
        <v>310</v>
      </c>
      <c r="B30" s="2" t="s">
        <v>162</v>
      </c>
      <c r="C30" s="2" t="s">
        <v>163</v>
      </c>
      <c r="D30" s="2" t="s">
        <v>164</v>
      </c>
      <c r="E30" s="2" t="s">
        <v>165</v>
      </c>
      <c r="F30" s="2" t="s">
        <v>226</v>
      </c>
      <c r="G30" s="2" t="s">
        <v>227</v>
      </c>
      <c r="H30" s="2" t="s">
        <v>228</v>
      </c>
      <c r="I30" s="2" t="s">
        <v>229</v>
      </c>
      <c r="J30" s="2" t="s">
        <v>170</v>
      </c>
      <c r="K30" s="2" t="s">
        <v>311</v>
      </c>
      <c r="L30" s="3">
        <v>31.05</v>
      </c>
      <c r="M30" s="3">
        <v>32.6</v>
      </c>
      <c r="N30" s="3">
        <v>59.99</v>
      </c>
      <c r="O30" s="2" t="s">
        <v>172</v>
      </c>
      <c r="P30" s="2" t="s">
        <v>268</v>
      </c>
      <c r="Q30" s="2" t="s">
        <v>174</v>
      </c>
      <c r="R30" s="2" t="s">
        <v>175</v>
      </c>
      <c r="S30" s="2" t="s">
        <v>312</v>
      </c>
      <c r="T30" s="2" t="s">
        <v>233</v>
      </c>
      <c r="U30" s="2" t="s">
        <v>178</v>
      </c>
      <c r="V30" s="2" t="s">
        <v>234</v>
      </c>
      <c r="W30" s="2" t="s">
        <v>235</v>
      </c>
      <c r="X30" s="2" t="s">
        <v>236</v>
      </c>
      <c r="Y30" s="2" t="s">
        <v>303</v>
      </c>
      <c r="Z30" s="4">
        <v>177</v>
      </c>
      <c r="AA30" s="4">
        <f>=ROUNDDOWN(22.125,0)</f>
      </c>
      <c r="AB30" s="5">
        <v>8</v>
      </c>
      <c r="AC30" s="2" t="s">
        <v>259</v>
      </c>
      <c r="AD30" s="4">
        <v>100</v>
      </c>
      <c r="AE30" s="4">
        <v>260</v>
      </c>
      <c r="AF30" s="6">
        <v>64</v>
      </c>
      <c r="AG30" s="6"/>
      <c r="AH30" s="7">
        <v>0.8242</v>
      </c>
      <c r="AI30" s="4"/>
      <c r="AJ30" s="4">
        <f>=ROUNDDOWN({0},0)</f>
      </c>
      <c r="AK30" s="5"/>
      <c r="AL30" s="2" t="s">
        <v>175</v>
      </c>
      <c r="AM30" s="4"/>
      <c r="AN30" s="4"/>
      <c r="AO30" s="7">
        <v>0</v>
      </c>
      <c r="AP30" s="4">
        <v>4</v>
      </c>
      <c r="AQ30" s="8">
        <v>109.36</v>
      </c>
      <c r="AR30" s="4">
        <v>5</v>
      </c>
      <c r="AS30" s="8">
        <v>170.9</v>
      </c>
      <c r="AT30" s="7">
        <v>-0.2</v>
      </c>
      <c r="AU30" s="7">
        <v>-0.3601</v>
      </c>
      <c r="AV30" s="4">
        <v>15</v>
      </c>
      <c r="AW30" s="8">
        <v>566.49</v>
      </c>
      <c r="AX30" s="4">
        <v>25</v>
      </c>
      <c r="AY30" s="8">
        <v>1015.52</v>
      </c>
      <c r="AZ30" s="7">
        <v>-0.4</v>
      </c>
      <c r="BA30" s="7">
        <v>-0.4422</v>
      </c>
      <c r="BB30" s="7">
        <v>0.193</v>
      </c>
      <c r="BC30" s="4" t="s">
        <v>175</v>
      </c>
      <c r="BD30" s="8" t="s">
        <v>175</v>
      </c>
      <c r="BE30" s="4" t="s">
        <v>175</v>
      </c>
      <c r="BF30" s="8" t="s">
        <v>175</v>
      </c>
      <c r="BG30" s="7" t="s">
        <v>175</v>
      </c>
      <c r="BH30" s="7" t="s">
        <v>175</v>
      </c>
      <c r="BI30" s="7">
        <v>0.0878</v>
      </c>
      <c r="BJ30" s="4">
        <v>46</v>
      </c>
      <c r="BK30" s="8">
        <v>1469.18</v>
      </c>
      <c r="BL30" s="2" t="s">
        <v>313</v>
      </c>
      <c r="BM30" s="7">
        <v>0.087</v>
      </c>
      <c r="BN30" s="7">
        <v>0.0744</v>
      </c>
      <c r="BO30" s="4">
        <v>4</v>
      </c>
      <c r="BP30" s="8">
        <v>109.36</v>
      </c>
      <c r="BQ30" s="4">
        <v>5</v>
      </c>
      <c r="BR30" s="8">
        <v>170.9</v>
      </c>
      <c r="BS30" s="7">
        <v>-0.2</v>
      </c>
      <c r="BT30" s="7">
        <v>-0.3601</v>
      </c>
      <c r="BU30" s="2" t="s">
        <v>185</v>
      </c>
      <c r="BV30" s="2" t="s">
        <v>172</v>
      </c>
      <c r="BW30" s="2" t="s">
        <v>303</v>
      </c>
      <c r="BX30" s="2" t="s">
        <v>305</v>
      </c>
      <c r="BY30" s="2" t="s">
        <v>188</v>
      </c>
      <c r="BZ30" s="2" t="s">
        <v>175</v>
      </c>
      <c r="CA30" s="4">
        <v>177</v>
      </c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>
        <v>100</v>
      </c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>
        <v>130</v>
      </c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>
        <v>30</v>
      </c>
    </row>
    <row r="31">
      <c r="A31" s="2" t="s">
        <v>314</v>
      </c>
      <c r="B31" s="2" t="s">
        <v>162</v>
      </c>
      <c r="C31" s="2" t="s">
        <v>163</v>
      </c>
      <c r="D31" s="2" t="s">
        <v>164</v>
      </c>
      <c r="E31" s="2" t="s">
        <v>165</v>
      </c>
      <c r="F31" s="2" t="s">
        <v>226</v>
      </c>
      <c r="G31" s="2" t="s">
        <v>227</v>
      </c>
      <c r="H31" s="2" t="s">
        <v>228</v>
      </c>
      <c r="I31" s="2" t="s">
        <v>229</v>
      </c>
      <c r="J31" s="2" t="s">
        <v>190</v>
      </c>
      <c r="K31" s="2" t="s">
        <v>311</v>
      </c>
      <c r="L31" s="3">
        <v>36.72</v>
      </c>
      <c r="M31" s="3">
        <v>38.56</v>
      </c>
      <c r="N31" s="3">
        <v>69.99</v>
      </c>
      <c r="O31" s="2" t="s">
        <v>172</v>
      </c>
      <c r="P31" s="2" t="s">
        <v>268</v>
      </c>
      <c r="Q31" s="2" t="s">
        <v>174</v>
      </c>
      <c r="R31" s="2" t="s">
        <v>175</v>
      </c>
      <c r="S31" s="2" t="s">
        <v>312</v>
      </c>
      <c r="T31" s="2" t="s">
        <v>233</v>
      </c>
      <c r="U31" s="2" t="s">
        <v>191</v>
      </c>
      <c r="V31" s="2" t="s">
        <v>234</v>
      </c>
      <c r="W31" s="2" t="s">
        <v>235</v>
      </c>
      <c r="X31" s="2" t="s">
        <v>236</v>
      </c>
      <c r="Y31" s="2" t="s">
        <v>303</v>
      </c>
      <c r="Z31" s="4">
        <v>107</v>
      </c>
      <c r="AA31" s="4">
        <f>=ROUNDDOWN(3.96296296296296,0)</f>
      </c>
      <c r="AB31" s="5">
        <v>27</v>
      </c>
      <c r="AC31" s="2" t="s">
        <v>254</v>
      </c>
      <c r="AD31" s="4">
        <v>170</v>
      </c>
      <c r="AE31" s="4">
        <v>1110</v>
      </c>
      <c r="AF31" s="6">
        <v>64</v>
      </c>
      <c r="AG31" s="6">
        <v>47</v>
      </c>
      <c r="AH31" s="7">
        <v>0.0549</v>
      </c>
      <c r="AI31" s="4"/>
      <c r="AJ31" s="4">
        <f>=ROUNDDOWN({0},0)</f>
      </c>
      <c r="AK31" s="5"/>
      <c r="AL31" s="2" t="s">
        <v>175</v>
      </c>
      <c r="AM31" s="4"/>
      <c r="AN31" s="4"/>
      <c r="AO31" s="7">
        <v>0</v>
      </c>
      <c r="AP31" s="4">
        <v>1</v>
      </c>
      <c r="AQ31" s="8">
        <v>32.83</v>
      </c>
      <c r="AR31" s="4">
        <v>14</v>
      </c>
      <c r="AS31" s="8">
        <v>558.18</v>
      </c>
      <c r="AT31" s="7">
        <v>-0.9286</v>
      </c>
      <c r="AU31" s="7">
        <v>-0.9412</v>
      </c>
      <c r="AV31" s="4" t="s">
        <v>175</v>
      </c>
      <c r="AW31" s="8" t="s">
        <v>175</v>
      </c>
      <c r="AX31" s="4" t="s">
        <v>175</v>
      </c>
      <c r="AY31" s="8" t="s">
        <v>175</v>
      </c>
      <c r="AZ31" s="7" t="s">
        <v>175</v>
      </c>
      <c r="BA31" s="7" t="s">
        <v>175</v>
      </c>
      <c r="BB31" s="7">
        <v>0.058</v>
      </c>
      <c r="BC31" s="4" t="s">
        <v>175</v>
      </c>
      <c r="BD31" s="8" t="s">
        <v>175</v>
      </c>
      <c r="BE31" s="4" t="s">
        <v>175</v>
      </c>
      <c r="BF31" s="8" t="s">
        <v>175</v>
      </c>
      <c r="BG31" s="7" t="s">
        <v>175</v>
      </c>
      <c r="BH31" s="7" t="s">
        <v>175</v>
      </c>
      <c r="BI31" s="7" t="s">
        <v>175</v>
      </c>
      <c r="BJ31" s="4">
        <v>17</v>
      </c>
      <c r="BK31" s="8">
        <v>691.77</v>
      </c>
      <c r="BL31" s="2" t="s">
        <v>315</v>
      </c>
      <c r="BM31" s="7">
        <v>0.0588</v>
      </c>
      <c r="BN31" s="7">
        <v>0.0475</v>
      </c>
      <c r="BO31" s="4">
        <v>1</v>
      </c>
      <c r="BP31" s="8">
        <v>32.83</v>
      </c>
      <c r="BQ31" s="4">
        <v>14</v>
      </c>
      <c r="BR31" s="8">
        <v>558.18</v>
      </c>
      <c r="BS31" s="7">
        <v>-0.9286</v>
      </c>
      <c r="BT31" s="7">
        <v>-0.9412</v>
      </c>
      <c r="BU31" s="2" t="s">
        <v>185</v>
      </c>
      <c r="BV31" s="2" t="s">
        <v>172</v>
      </c>
      <c r="BW31" s="2" t="s">
        <v>303</v>
      </c>
      <c r="BX31" s="2" t="s">
        <v>305</v>
      </c>
      <c r="BY31" s="2" t="s">
        <v>188</v>
      </c>
      <c r="BZ31" s="2" t="s">
        <v>175</v>
      </c>
      <c r="CA31" s="4"/>
      <c r="CB31" s="4"/>
      <c r="CC31" s="4"/>
      <c r="CD31" s="4"/>
      <c r="CE31" s="4">
        <v>107</v>
      </c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>
        <v>170</v>
      </c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>
        <v>100</v>
      </c>
      <c r="DL31" s="4"/>
      <c r="DM31" s="4">
        <v>100</v>
      </c>
      <c r="DN31" s="4"/>
      <c r="DO31" s="4"/>
      <c r="DP31" s="4"/>
      <c r="DQ31" s="4"/>
      <c r="DR31" s="4"/>
      <c r="DS31" s="4"/>
      <c r="DT31" s="4"/>
      <c r="DU31" s="4"/>
      <c r="DV31" s="4"/>
      <c r="DW31" s="4">
        <v>150</v>
      </c>
      <c r="DX31" s="4"/>
      <c r="DY31" s="4"/>
      <c r="DZ31" s="4"/>
      <c r="EA31" s="4"/>
      <c r="EB31" s="4">
        <v>310</v>
      </c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>
        <v>280</v>
      </c>
    </row>
    <row r="32">
      <c r="A32" s="2" t="s">
        <v>316</v>
      </c>
      <c r="B32" s="2" t="s">
        <v>162</v>
      </c>
      <c r="C32" s="2" t="s">
        <v>163</v>
      </c>
      <c r="D32" s="2" t="s">
        <v>164</v>
      </c>
      <c r="E32" s="2" t="s">
        <v>165</v>
      </c>
      <c r="F32" s="2" t="s">
        <v>226</v>
      </c>
      <c r="G32" s="2" t="s">
        <v>227</v>
      </c>
      <c r="H32" s="2" t="s">
        <v>228</v>
      </c>
      <c r="I32" s="2" t="s">
        <v>229</v>
      </c>
      <c r="J32" s="2" t="s">
        <v>195</v>
      </c>
      <c r="K32" s="2" t="s">
        <v>311</v>
      </c>
      <c r="L32" s="3">
        <v>40.5</v>
      </c>
      <c r="M32" s="3">
        <v>42.52</v>
      </c>
      <c r="N32" s="3">
        <v>79.99</v>
      </c>
      <c r="O32" s="2" t="s">
        <v>172</v>
      </c>
      <c r="P32" s="2" t="s">
        <v>268</v>
      </c>
      <c r="Q32" s="2" t="s">
        <v>174</v>
      </c>
      <c r="R32" s="2" t="s">
        <v>175</v>
      </c>
      <c r="S32" s="2" t="s">
        <v>312</v>
      </c>
      <c r="T32" s="2" t="s">
        <v>233</v>
      </c>
      <c r="U32" s="2" t="s">
        <v>191</v>
      </c>
      <c r="V32" s="2" t="s">
        <v>234</v>
      </c>
      <c r="W32" s="2" t="s">
        <v>235</v>
      </c>
      <c r="X32" s="2" t="s">
        <v>236</v>
      </c>
      <c r="Y32" s="2" t="s">
        <v>317</v>
      </c>
      <c r="Z32" s="4">
        <v>204</v>
      </c>
      <c r="AA32" s="4">
        <f>=ROUNDDOWN(7.55555555555556,0)</f>
      </c>
      <c r="AB32" s="5">
        <v>27</v>
      </c>
      <c r="AC32" s="2" t="s">
        <v>259</v>
      </c>
      <c r="AD32" s="4">
        <v>400</v>
      </c>
      <c r="AE32" s="4">
        <v>800</v>
      </c>
      <c r="AF32" s="6">
        <v>64</v>
      </c>
      <c r="AG32" s="6"/>
      <c r="AH32" s="7">
        <v>0.8242</v>
      </c>
      <c r="AI32" s="4"/>
      <c r="AJ32" s="4">
        <f>=ROUNDDOWN({0},0)</f>
      </c>
      <c r="AK32" s="5"/>
      <c r="AL32" s="2" t="s">
        <v>175</v>
      </c>
      <c r="AM32" s="4"/>
      <c r="AN32" s="4"/>
      <c r="AO32" s="7">
        <v>0</v>
      </c>
      <c r="AP32" s="4">
        <v>10</v>
      </c>
      <c r="AQ32" s="8">
        <v>424.3</v>
      </c>
      <c r="AR32" s="4">
        <v>6</v>
      </c>
      <c r="AS32" s="8">
        <v>286.44</v>
      </c>
      <c r="AT32" s="7">
        <v>0.6667</v>
      </c>
      <c r="AU32" s="7">
        <v>0.4813</v>
      </c>
      <c r="AV32" s="4" t="s">
        <v>175</v>
      </c>
      <c r="AW32" s="8" t="s">
        <v>175</v>
      </c>
      <c r="AX32" s="4" t="s">
        <v>175</v>
      </c>
      <c r="AY32" s="8" t="s">
        <v>175</v>
      </c>
      <c r="AZ32" s="7" t="s">
        <v>175</v>
      </c>
      <c r="BA32" s="7" t="s">
        <v>175</v>
      </c>
      <c r="BB32" s="7">
        <v>0.749</v>
      </c>
      <c r="BC32" s="4" t="s">
        <v>175</v>
      </c>
      <c r="BD32" s="8" t="s">
        <v>175</v>
      </c>
      <c r="BE32" s="4" t="s">
        <v>175</v>
      </c>
      <c r="BF32" s="8" t="s">
        <v>175</v>
      </c>
      <c r="BG32" s="7" t="s">
        <v>175</v>
      </c>
      <c r="BH32" s="7" t="s">
        <v>175</v>
      </c>
      <c r="BI32" s="7" t="s">
        <v>175</v>
      </c>
      <c r="BJ32" s="4">
        <v>201</v>
      </c>
      <c r="BK32" s="8">
        <v>9204.22</v>
      </c>
      <c r="BL32" s="2" t="s">
        <v>318</v>
      </c>
      <c r="BM32" s="7">
        <v>0.0498</v>
      </c>
      <c r="BN32" s="7">
        <v>0.0461</v>
      </c>
      <c r="BO32" s="4">
        <v>10</v>
      </c>
      <c r="BP32" s="8">
        <v>424.3</v>
      </c>
      <c r="BQ32" s="4">
        <v>6</v>
      </c>
      <c r="BR32" s="8">
        <v>286.44</v>
      </c>
      <c r="BS32" s="7">
        <v>0.6667</v>
      </c>
      <c r="BT32" s="7">
        <v>0.4813</v>
      </c>
      <c r="BU32" s="2" t="s">
        <v>185</v>
      </c>
      <c r="BV32" s="2" t="s">
        <v>172</v>
      </c>
      <c r="BW32" s="2" t="s">
        <v>317</v>
      </c>
      <c r="BX32" s="2" t="s">
        <v>319</v>
      </c>
      <c r="BY32" s="2" t="s">
        <v>188</v>
      </c>
      <c r="BZ32" s="2" t="s">
        <v>175</v>
      </c>
      <c r="CA32" s="4">
        <v>204</v>
      </c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>
        <v>400</v>
      </c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>
        <v>50</v>
      </c>
      <c r="DX32" s="4"/>
      <c r="DY32" s="4"/>
      <c r="DZ32" s="4"/>
      <c r="EA32" s="4"/>
      <c r="EB32" s="4">
        <v>200</v>
      </c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>
        <v>150</v>
      </c>
    </row>
    <row r="33">
      <c r="A33" s="2" t="s">
        <v>320</v>
      </c>
      <c r="B33" s="2" t="s">
        <v>162</v>
      </c>
      <c r="C33" s="2" t="s">
        <v>163</v>
      </c>
      <c r="D33" s="2" t="s">
        <v>164</v>
      </c>
      <c r="E33" s="2" t="s">
        <v>165</v>
      </c>
      <c r="F33" s="2" t="s">
        <v>226</v>
      </c>
      <c r="G33" s="2" t="s">
        <v>227</v>
      </c>
      <c r="H33" s="2" t="s">
        <v>228</v>
      </c>
      <c r="I33" s="2" t="s">
        <v>229</v>
      </c>
      <c r="J33" s="2" t="s">
        <v>170</v>
      </c>
      <c r="K33" s="2" t="s">
        <v>321</v>
      </c>
      <c r="L33" s="3">
        <v>31.05</v>
      </c>
      <c r="M33" s="3">
        <v>32.6</v>
      </c>
      <c r="N33" s="3">
        <v>59.99</v>
      </c>
      <c r="O33" s="2" t="s">
        <v>172</v>
      </c>
      <c r="P33" s="2" t="s">
        <v>219</v>
      </c>
      <c r="Q33" s="2" t="s">
        <v>174</v>
      </c>
      <c r="R33" s="2" t="s">
        <v>175</v>
      </c>
      <c r="S33" s="2" t="s">
        <v>322</v>
      </c>
      <c r="T33" s="2" t="s">
        <v>233</v>
      </c>
      <c r="U33" s="2" t="s">
        <v>178</v>
      </c>
      <c r="V33" s="2" t="s">
        <v>234</v>
      </c>
      <c r="W33" s="2" t="s">
        <v>235</v>
      </c>
      <c r="X33" s="2" t="s">
        <v>236</v>
      </c>
      <c r="Y33" s="2" t="s">
        <v>323</v>
      </c>
      <c r="Z33" s="4">
        <v>145</v>
      </c>
      <c r="AA33" s="4">
        <f>=ROUNDDOWN(16.1111111111111,0)</f>
      </c>
      <c r="AB33" s="5">
        <v>9</v>
      </c>
      <c r="AC33" s="2" t="s">
        <v>254</v>
      </c>
      <c r="AD33" s="4">
        <v>210</v>
      </c>
      <c r="AE33" s="4">
        <v>360</v>
      </c>
      <c r="AF33" s="6">
        <v>64</v>
      </c>
      <c r="AG33" s="6"/>
      <c r="AH33" s="7">
        <v>0.8242</v>
      </c>
      <c r="AI33" s="4"/>
      <c r="AJ33" s="4">
        <f>=ROUNDDOWN({0},0)</f>
      </c>
      <c r="AK33" s="5"/>
      <c r="AL33" s="2" t="s">
        <v>175</v>
      </c>
      <c r="AM33" s="4"/>
      <c r="AN33" s="4"/>
      <c r="AO33" s="7">
        <v>0</v>
      </c>
      <c r="AP33" s="4">
        <v>1</v>
      </c>
      <c r="AQ33" s="8">
        <v>27.34</v>
      </c>
      <c r="AR33" s="4">
        <v>2</v>
      </c>
      <c r="AS33" s="8">
        <v>68.36</v>
      </c>
      <c r="AT33" s="7">
        <v>-0.5</v>
      </c>
      <c r="AU33" s="7">
        <v>-0.6001</v>
      </c>
      <c r="AV33" s="4">
        <v>10</v>
      </c>
      <c r="AW33" s="8">
        <v>361.21</v>
      </c>
      <c r="AX33" s="4">
        <v>12</v>
      </c>
      <c r="AY33" s="8">
        <v>482.8</v>
      </c>
      <c r="AZ33" s="7">
        <v>-0.1667</v>
      </c>
      <c r="BA33" s="7">
        <v>-0.2518</v>
      </c>
      <c r="BB33" s="7">
        <v>0.0757</v>
      </c>
      <c r="BC33" s="4" t="s">
        <v>175</v>
      </c>
      <c r="BD33" s="8" t="s">
        <v>175</v>
      </c>
      <c r="BE33" s="4" t="s">
        <v>175</v>
      </c>
      <c r="BF33" s="8" t="s">
        <v>175</v>
      </c>
      <c r="BG33" s="7" t="s">
        <v>175</v>
      </c>
      <c r="BH33" s="7" t="s">
        <v>175</v>
      </c>
      <c r="BI33" s="7">
        <v>0.056</v>
      </c>
      <c r="BJ33" s="4">
        <v>35</v>
      </c>
      <c r="BK33" s="8">
        <v>1191</v>
      </c>
      <c r="BL33" s="2" t="s">
        <v>324</v>
      </c>
      <c r="BM33" s="7">
        <v>0.0286</v>
      </c>
      <c r="BN33" s="7">
        <v>0.023</v>
      </c>
      <c r="BO33" s="4">
        <v>1</v>
      </c>
      <c r="BP33" s="8">
        <v>27.34</v>
      </c>
      <c r="BQ33" s="4">
        <v>2</v>
      </c>
      <c r="BR33" s="8">
        <v>68.36</v>
      </c>
      <c r="BS33" s="7">
        <v>-0.5</v>
      </c>
      <c r="BT33" s="7">
        <v>-0.6001</v>
      </c>
      <c r="BU33" s="2" t="s">
        <v>185</v>
      </c>
      <c r="BV33" s="2" t="s">
        <v>172</v>
      </c>
      <c r="BW33" s="2" t="s">
        <v>325</v>
      </c>
      <c r="BX33" s="2" t="s">
        <v>326</v>
      </c>
      <c r="BY33" s="2" t="s">
        <v>188</v>
      </c>
      <c r="BZ33" s="2" t="s">
        <v>175</v>
      </c>
      <c r="CA33" s="4">
        <v>145</v>
      </c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>
        <v>210</v>
      </c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>
        <v>150</v>
      </c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</row>
    <row r="34">
      <c r="A34" s="2" t="s">
        <v>327</v>
      </c>
      <c r="B34" s="2" t="s">
        <v>162</v>
      </c>
      <c r="C34" s="2" t="s">
        <v>163</v>
      </c>
      <c r="D34" s="2" t="s">
        <v>164</v>
      </c>
      <c r="E34" s="2" t="s">
        <v>165</v>
      </c>
      <c r="F34" s="2" t="s">
        <v>226</v>
      </c>
      <c r="G34" s="2" t="s">
        <v>227</v>
      </c>
      <c r="H34" s="2" t="s">
        <v>228</v>
      </c>
      <c r="I34" s="2" t="s">
        <v>229</v>
      </c>
      <c r="J34" s="2" t="s">
        <v>190</v>
      </c>
      <c r="K34" s="2" t="s">
        <v>321</v>
      </c>
      <c r="L34" s="3">
        <v>36.72</v>
      </c>
      <c r="M34" s="3">
        <v>38.56</v>
      </c>
      <c r="N34" s="3">
        <v>69.99</v>
      </c>
      <c r="O34" s="2" t="s">
        <v>172</v>
      </c>
      <c r="P34" s="2" t="s">
        <v>219</v>
      </c>
      <c r="Q34" s="2" t="s">
        <v>174</v>
      </c>
      <c r="R34" s="2" t="s">
        <v>175</v>
      </c>
      <c r="S34" s="2" t="s">
        <v>322</v>
      </c>
      <c r="T34" s="2" t="s">
        <v>233</v>
      </c>
      <c r="U34" s="2" t="s">
        <v>191</v>
      </c>
      <c r="V34" s="2" t="s">
        <v>234</v>
      </c>
      <c r="W34" s="2" t="s">
        <v>235</v>
      </c>
      <c r="X34" s="2" t="s">
        <v>236</v>
      </c>
      <c r="Y34" s="2" t="s">
        <v>323</v>
      </c>
      <c r="Z34" s="4">
        <v>269</v>
      </c>
      <c r="AA34" s="4">
        <f>=ROUNDDOWN(22.4166666666667,0)</f>
      </c>
      <c r="AB34" s="5">
        <v>12</v>
      </c>
      <c r="AC34" s="2" t="s">
        <v>328</v>
      </c>
      <c r="AD34" s="4">
        <v>160</v>
      </c>
      <c r="AE34" s="4">
        <v>360</v>
      </c>
      <c r="AF34" s="6">
        <v>64</v>
      </c>
      <c r="AG34" s="6"/>
      <c r="AH34" s="7">
        <v>0.8352</v>
      </c>
      <c r="AI34" s="4"/>
      <c r="AJ34" s="4">
        <f>=ROUNDDOWN({0},0)</f>
      </c>
      <c r="AK34" s="5"/>
      <c r="AL34" s="2" t="s">
        <v>175</v>
      </c>
      <c r="AM34" s="4"/>
      <c r="AN34" s="4"/>
      <c r="AO34" s="7">
        <v>0</v>
      </c>
      <c r="AP34" s="4">
        <v>5</v>
      </c>
      <c r="AQ34" s="8">
        <v>164.15</v>
      </c>
      <c r="AR34" s="4">
        <v>8</v>
      </c>
      <c r="AS34" s="8">
        <v>318.96</v>
      </c>
      <c r="AT34" s="7">
        <v>-0.375</v>
      </c>
      <c r="AU34" s="7">
        <v>-0.4854</v>
      </c>
      <c r="AV34" s="4" t="s">
        <v>175</v>
      </c>
      <c r="AW34" s="8" t="s">
        <v>175</v>
      </c>
      <c r="AX34" s="4" t="s">
        <v>175</v>
      </c>
      <c r="AY34" s="8" t="s">
        <v>175</v>
      </c>
      <c r="AZ34" s="7" t="s">
        <v>175</v>
      </c>
      <c r="BA34" s="7" t="s">
        <v>175</v>
      </c>
      <c r="BB34" s="7">
        <v>0.4544</v>
      </c>
      <c r="BC34" s="4" t="s">
        <v>175</v>
      </c>
      <c r="BD34" s="8" t="s">
        <v>175</v>
      </c>
      <c r="BE34" s="4" t="s">
        <v>175</v>
      </c>
      <c r="BF34" s="8" t="s">
        <v>175</v>
      </c>
      <c r="BG34" s="7" t="s">
        <v>175</v>
      </c>
      <c r="BH34" s="7" t="s">
        <v>175</v>
      </c>
      <c r="BI34" s="7" t="s">
        <v>175</v>
      </c>
      <c r="BJ34" s="4">
        <v>129</v>
      </c>
      <c r="BK34" s="8">
        <v>5181.69</v>
      </c>
      <c r="BL34" s="2" t="s">
        <v>329</v>
      </c>
      <c r="BM34" s="7">
        <v>0.0388</v>
      </c>
      <c r="BN34" s="7">
        <v>0.0317</v>
      </c>
      <c r="BO34" s="4">
        <v>5</v>
      </c>
      <c r="BP34" s="8">
        <v>164.15</v>
      </c>
      <c r="BQ34" s="4">
        <v>8</v>
      </c>
      <c r="BR34" s="8">
        <v>318.96</v>
      </c>
      <c r="BS34" s="7">
        <v>-0.375</v>
      </c>
      <c r="BT34" s="7">
        <v>-0.4854</v>
      </c>
      <c r="BU34" s="2" t="s">
        <v>185</v>
      </c>
      <c r="BV34" s="2" t="s">
        <v>172</v>
      </c>
      <c r="BW34" s="2" t="s">
        <v>330</v>
      </c>
      <c r="BX34" s="2" t="s">
        <v>331</v>
      </c>
      <c r="BY34" s="2" t="s">
        <v>188</v>
      </c>
      <c r="BZ34" s="2" t="s">
        <v>175</v>
      </c>
      <c r="CA34" s="4">
        <v>269</v>
      </c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>
        <v>160</v>
      </c>
      <c r="CS34" s="4"/>
      <c r="CT34" s="4"/>
      <c r="CU34" s="4"/>
      <c r="CV34" s="4"/>
      <c r="CW34" s="4">
        <v>60</v>
      </c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>
        <v>140</v>
      </c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</row>
    <row r="35">
      <c r="A35" s="2" t="s">
        <v>332</v>
      </c>
      <c r="B35" s="2" t="s">
        <v>162</v>
      </c>
      <c r="C35" s="2" t="s">
        <v>163</v>
      </c>
      <c r="D35" s="2" t="s">
        <v>164</v>
      </c>
      <c r="E35" s="2" t="s">
        <v>165</v>
      </c>
      <c r="F35" s="2" t="s">
        <v>226</v>
      </c>
      <c r="G35" s="2" t="s">
        <v>227</v>
      </c>
      <c r="H35" s="2" t="s">
        <v>228</v>
      </c>
      <c r="I35" s="2" t="s">
        <v>229</v>
      </c>
      <c r="J35" s="2" t="s">
        <v>195</v>
      </c>
      <c r="K35" s="2" t="s">
        <v>321</v>
      </c>
      <c r="L35" s="3">
        <v>40.5</v>
      </c>
      <c r="M35" s="3">
        <v>42.52</v>
      </c>
      <c r="N35" s="3">
        <v>79.99</v>
      </c>
      <c r="O35" s="2" t="s">
        <v>172</v>
      </c>
      <c r="P35" s="2" t="s">
        <v>219</v>
      </c>
      <c r="Q35" s="2" t="s">
        <v>174</v>
      </c>
      <c r="R35" s="2" t="s">
        <v>175</v>
      </c>
      <c r="S35" s="2" t="s">
        <v>322</v>
      </c>
      <c r="T35" s="2" t="s">
        <v>233</v>
      </c>
      <c r="U35" s="2" t="s">
        <v>191</v>
      </c>
      <c r="V35" s="2" t="s">
        <v>234</v>
      </c>
      <c r="W35" s="2" t="s">
        <v>235</v>
      </c>
      <c r="X35" s="2" t="s">
        <v>236</v>
      </c>
      <c r="Y35" s="2" t="s">
        <v>323</v>
      </c>
      <c r="Z35" s="4">
        <v>415</v>
      </c>
      <c r="AA35" s="4">
        <f>=ROUNDDOWN(37.7272727272727,0)</f>
      </c>
      <c r="AB35" s="5">
        <v>11</v>
      </c>
      <c r="AC35" s="2" t="s">
        <v>328</v>
      </c>
      <c r="AD35" s="4">
        <v>150</v>
      </c>
      <c r="AE35" s="4">
        <v>150</v>
      </c>
      <c r="AF35" s="6">
        <v>64</v>
      </c>
      <c r="AG35" s="6"/>
      <c r="AH35" s="7">
        <v>0.8242</v>
      </c>
      <c r="AI35" s="4"/>
      <c r="AJ35" s="4">
        <f>=ROUNDDOWN({0},0)</f>
      </c>
      <c r="AK35" s="5"/>
      <c r="AL35" s="2" t="s">
        <v>175</v>
      </c>
      <c r="AM35" s="4"/>
      <c r="AN35" s="4"/>
      <c r="AO35" s="7">
        <v>0</v>
      </c>
      <c r="AP35" s="4">
        <v>4</v>
      </c>
      <c r="AQ35" s="8">
        <v>169.72</v>
      </c>
      <c r="AR35" s="4">
        <v>2</v>
      </c>
      <c r="AS35" s="8">
        <v>95.48</v>
      </c>
      <c r="AT35" s="7">
        <v>1</v>
      </c>
      <c r="AU35" s="7">
        <v>0.7775</v>
      </c>
      <c r="AV35" s="4" t="s">
        <v>175</v>
      </c>
      <c r="AW35" s="8" t="s">
        <v>175</v>
      </c>
      <c r="AX35" s="4" t="s">
        <v>175</v>
      </c>
      <c r="AY35" s="8" t="s">
        <v>175</v>
      </c>
      <c r="AZ35" s="7" t="s">
        <v>175</v>
      </c>
      <c r="BA35" s="7" t="s">
        <v>175</v>
      </c>
      <c r="BB35" s="7">
        <v>0.4699</v>
      </c>
      <c r="BC35" s="4" t="s">
        <v>175</v>
      </c>
      <c r="BD35" s="8" t="s">
        <v>175</v>
      </c>
      <c r="BE35" s="4" t="s">
        <v>175</v>
      </c>
      <c r="BF35" s="8" t="s">
        <v>175</v>
      </c>
      <c r="BG35" s="7" t="s">
        <v>175</v>
      </c>
      <c r="BH35" s="7" t="s">
        <v>175</v>
      </c>
      <c r="BI35" s="7" t="s">
        <v>175</v>
      </c>
      <c r="BJ35" s="4">
        <v>74</v>
      </c>
      <c r="BK35" s="8">
        <v>3280.53</v>
      </c>
      <c r="BL35" s="2" t="s">
        <v>333</v>
      </c>
      <c r="BM35" s="7">
        <v>0.0541</v>
      </c>
      <c r="BN35" s="7">
        <v>0.0517</v>
      </c>
      <c r="BO35" s="4">
        <v>4</v>
      </c>
      <c r="BP35" s="8">
        <v>169.72</v>
      </c>
      <c r="BQ35" s="4">
        <v>2</v>
      </c>
      <c r="BR35" s="8">
        <v>95.48</v>
      </c>
      <c r="BS35" s="7">
        <v>1</v>
      </c>
      <c r="BT35" s="7">
        <v>0.7775</v>
      </c>
      <c r="BU35" s="2" t="s">
        <v>185</v>
      </c>
      <c r="BV35" s="2" t="s">
        <v>172</v>
      </c>
      <c r="BW35" s="2" t="s">
        <v>330</v>
      </c>
      <c r="BX35" s="2" t="s">
        <v>326</v>
      </c>
      <c r="BY35" s="2" t="s">
        <v>188</v>
      </c>
      <c r="BZ35" s="2" t="s">
        <v>175</v>
      </c>
      <c r="CA35" s="4">
        <v>268</v>
      </c>
      <c r="CB35" s="4"/>
      <c r="CC35" s="4"/>
      <c r="CD35" s="4"/>
      <c r="CE35" s="4"/>
      <c r="CF35" s="4"/>
      <c r="CG35" s="4"/>
      <c r="CH35" s="4">
        <v>147</v>
      </c>
      <c r="CI35" s="4"/>
      <c r="CJ35" s="4"/>
      <c r="CK35" s="4"/>
      <c r="CL35" s="4"/>
      <c r="CM35" s="4"/>
      <c r="CN35" s="4"/>
      <c r="CO35" s="4"/>
      <c r="CP35" s="4"/>
      <c r="CQ35" s="4"/>
      <c r="CR35" s="4">
        <v>150</v>
      </c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</row>
    <row r="36">
      <c r="A36" s="2" t="s">
        <v>334</v>
      </c>
      <c r="B36" s="2" t="s">
        <v>162</v>
      </c>
      <c r="C36" s="2" t="s">
        <v>163</v>
      </c>
      <c r="D36" s="2" t="s">
        <v>164</v>
      </c>
      <c r="E36" s="2" t="s">
        <v>165</v>
      </c>
      <c r="F36" s="2" t="s">
        <v>226</v>
      </c>
      <c r="G36" s="2" t="s">
        <v>227</v>
      </c>
      <c r="H36" s="2" t="s">
        <v>228</v>
      </c>
      <c r="I36" s="2" t="s">
        <v>229</v>
      </c>
      <c r="J36" s="2" t="s">
        <v>170</v>
      </c>
      <c r="K36" s="2" t="s">
        <v>335</v>
      </c>
      <c r="L36" s="3">
        <v>31.05</v>
      </c>
      <c r="M36" s="3">
        <v>32.6</v>
      </c>
      <c r="N36" s="3">
        <v>59.99</v>
      </c>
      <c r="O36" s="2" t="s">
        <v>172</v>
      </c>
      <c r="P36" s="2" t="s">
        <v>219</v>
      </c>
      <c r="Q36" s="2" t="s">
        <v>174</v>
      </c>
      <c r="R36" s="2" t="s">
        <v>175</v>
      </c>
      <c r="S36" s="2" t="s">
        <v>336</v>
      </c>
      <c r="T36" s="2" t="s">
        <v>233</v>
      </c>
      <c r="U36" s="2" t="s">
        <v>178</v>
      </c>
      <c r="V36" s="2" t="s">
        <v>234</v>
      </c>
      <c r="W36" s="2" t="s">
        <v>235</v>
      </c>
      <c r="X36" s="2" t="s">
        <v>236</v>
      </c>
      <c r="Y36" s="2" t="s">
        <v>175</v>
      </c>
      <c r="Z36" s="4"/>
      <c r="AA36" s="4">
        <f>=ROUNDDOWN({0},0)</f>
      </c>
      <c r="AB36" s="5"/>
      <c r="AC36" s="2" t="s">
        <v>337</v>
      </c>
      <c r="AD36" s="4">
        <v>80</v>
      </c>
      <c r="AE36" s="4">
        <v>160</v>
      </c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175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 t="s">
        <v>175</v>
      </c>
      <c r="AW36" s="8" t="s">
        <v>175</v>
      </c>
      <c r="AX36" s="4" t="s">
        <v>175</v>
      </c>
      <c r="AY36" s="8" t="s">
        <v>175</v>
      </c>
      <c r="AZ36" s="7" t="s">
        <v>175</v>
      </c>
      <c r="BA36" s="7" t="s">
        <v>175</v>
      </c>
      <c r="BB36" s="7"/>
      <c r="BC36" s="4" t="s">
        <v>175</v>
      </c>
      <c r="BD36" s="8" t="s">
        <v>175</v>
      </c>
      <c r="BE36" s="4" t="s">
        <v>175</v>
      </c>
      <c r="BF36" s="8" t="s">
        <v>175</v>
      </c>
      <c r="BG36" s="7" t="s">
        <v>175</v>
      </c>
      <c r="BH36" s="7" t="s">
        <v>175</v>
      </c>
      <c r="BI36" s="7" t="s">
        <v>175</v>
      </c>
      <c r="BJ36" s="4"/>
      <c r="BK36" s="8"/>
      <c r="BL36" s="2" t="s">
        <v>175</v>
      </c>
      <c r="BM36" s="7"/>
      <c r="BN36" s="7"/>
      <c r="BO36" s="4"/>
      <c r="BP36" s="8"/>
      <c r="BQ36" s="4"/>
      <c r="BR36" s="8"/>
      <c r="BS36" s="7"/>
      <c r="BT36" s="7"/>
      <c r="BU36" s="2" t="s">
        <v>222</v>
      </c>
      <c r="BV36" s="2" t="s">
        <v>172</v>
      </c>
      <c r="BW36" s="2" t="s">
        <v>175</v>
      </c>
      <c r="BX36" s="2" t="s">
        <v>175</v>
      </c>
      <c r="BY36" s="2" t="s">
        <v>188</v>
      </c>
      <c r="BZ36" s="2" t="s">
        <v>175</v>
      </c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>
        <v>80</v>
      </c>
      <c r="EG36" s="4"/>
      <c r="EH36" s="4"/>
      <c r="EI36" s="4"/>
      <c r="EJ36" s="4"/>
      <c r="EK36" s="4"/>
      <c r="EL36" s="4"/>
      <c r="EM36" s="4"/>
      <c r="EN36" s="4"/>
      <c r="EO36" s="4">
        <v>80</v>
      </c>
      <c r="EP36" s="4"/>
      <c r="EQ36" s="4"/>
      <c r="ER36" s="4"/>
      <c r="ES36" s="4"/>
      <c r="ET36" s="4"/>
      <c r="EU36" s="4"/>
      <c r="EV36" s="4"/>
    </row>
    <row r="37">
      <c r="A37" s="2" t="s">
        <v>338</v>
      </c>
      <c r="B37" s="2" t="s">
        <v>162</v>
      </c>
      <c r="C37" s="2" t="s">
        <v>163</v>
      </c>
      <c r="D37" s="2" t="s">
        <v>164</v>
      </c>
      <c r="E37" s="2" t="s">
        <v>165</v>
      </c>
      <c r="F37" s="2" t="s">
        <v>226</v>
      </c>
      <c r="G37" s="2" t="s">
        <v>227</v>
      </c>
      <c r="H37" s="2" t="s">
        <v>228</v>
      </c>
      <c r="I37" s="2" t="s">
        <v>229</v>
      </c>
      <c r="J37" s="2" t="s">
        <v>190</v>
      </c>
      <c r="K37" s="2" t="s">
        <v>335</v>
      </c>
      <c r="L37" s="3">
        <v>36.72</v>
      </c>
      <c r="M37" s="3">
        <v>38.56</v>
      </c>
      <c r="N37" s="3">
        <v>69.99</v>
      </c>
      <c r="O37" s="2" t="s">
        <v>172</v>
      </c>
      <c r="P37" s="2" t="s">
        <v>219</v>
      </c>
      <c r="Q37" s="2" t="s">
        <v>174</v>
      </c>
      <c r="R37" s="2" t="s">
        <v>175</v>
      </c>
      <c r="S37" s="2" t="s">
        <v>336</v>
      </c>
      <c r="T37" s="2" t="s">
        <v>233</v>
      </c>
      <c r="U37" s="2" t="s">
        <v>191</v>
      </c>
      <c r="V37" s="2" t="s">
        <v>234</v>
      </c>
      <c r="W37" s="2" t="s">
        <v>235</v>
      </c>
      <c r="X37" s="2" t="s">
        <v>236</v>
      </c>
      <c r="Y37" s="2" t="s">
        <v>175</v>
      </c>
      <c r="Z37" s="4"/>
      <c r="AA37" s="4">
        <f>=ROUNDDOWN({0},0)</f>
      </c>
      <c r="AB37" s="5"/>
      <c r="AC37" s="2" t="s">
        <v>337</v>
      </c>
      <c r="AD37" s="4">
        <v>235</v>
      </c>
      <c r="AE37" s="4">
        <v>470</v>
      </c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175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 t="s">
        <v>175</v>
      </c>
      <c r="AW37" s="8" t="s">
        <v>175</v>
      </c>
      <c r="AX37" s="4" t="s">
        <v>175</v>
      </c>
      <c r="AY37" s="8" t="s">
        <v>175</v>
      </c>
      <c r="AZ37" s="7" t="s">
        <v>175</v>
      </c>
      <c r="BA37" s="7" t="s">
        <v>175</v>
      </c>
      <c r="BB37" s="7"/>
      <c r="BC37" s="4" t="s">
        <v>175</v>
      </c>
      <c r="BD37" s="8" t="s">
        <v>175</v>
      </c>
      <c r="BE37" s="4" t="s">
        <v>175</v>
      </c>
      <c r="BF37" s="8" t="s">
        <v>175</v>
      </c>
      <c r="BG37" s="7" t="s">
        <v>175</v>
      </c>
      <c r="BH37" s="7" t="s">
        <v>175</v>
      </c>
      <c r="BI37" s="7" t="s">
        <v>175</v>
      </c>
      <c r="BJ37" s="4"/>
      <c r="BK37" s="8"/>
      <c r="BL37" s="2" t="s">
        <v>175</v>
      </c>
      <c r="BM37" s="7"/>
      <c r="BN37" s="7"/>
      <c r="BO37" s="4"/>
      <c r="BP37" s="8"/>
      <c r="BQ37" s="4"/>
      <c r="BR37" s="8"/>
      <c r="BS37" s="7"/>
      <c r="BT37" s="7"/>
      <c r="BU37" s="2" t="s">
        <v>222</v>
      </c>
      <c r="BV37" s="2" t="s">
        <v>172</v>
      </c>
      <c r="BW37" s="2" t="s">
        <v>175</v>
      </c>
      <c r="BX37" s="2" t="s">
        <v>175</v>
      </c>
      <c r="BY37" s="2" t="s">
        <v>188</v>
      </c>
      <c r="BZ37" s="2" t="s">
        <v>175</v>
      </c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>
        <v>235</v>
      </c>
      <c r="EG37" s="4"/>
      <c r="EH37" s="4"/>
      <c r="EI37" s="4"/>
      <c r="EJ37" s="4"/>
      <c r="EK37" s="4"/>
      <c r="EL37" s="4"/>
      <c r="EM37" s="4"/>
      <c r="EN37" s="4"/>
      <c r="EO37" s="4">
        <v>235</v>
      </c>
      <c r="EP37" s="4"/>
      <c r="EQ37" s="4"/>
      <c r="ER37" s="4"/>
      <c r="ES37" s="4"/>
      <c r="ET37" s="4"/>
      <c r="EU37" s="4"/>
      <c r="EV37" s="4"/>
    </row>
    <row r="38">
      <c r="A38" s="2" t="s">
        <v>339</v>
      </c>
      <c r="B38" s="2" t="s">
        <v>162</v>
      </c>
      <c r="C38" s="2" t="s">
        <v>163</v>
      </c>
      <c r="D38" s="2" t="s">
        <v>164</v>
      </c>
      <c r="E38" s="2" t="s">
        <v>165</v>
      </c>
      <c r="F38" s="2" t="s">
        <v>226</v>
      </c>
      <c r="G38" s="2" t="s">
        <v>227</v>
      </c>
      <c r="H38" s="2" t="s">
        <v>228</v>
      </c>
      <c r="I38" s="2" t="s">
        <v>229</v>
      </c>
      <c r="J38" s="2" t="s">
        <v>195</v>
      </c>
      <c r="K38" s="2" t="s">
        <v>335</v>
      </c>
      <c r="L38" s="3">
        <v>40.5</v>
      </c>
      <c r="M38" s="3">
        <v>42.52</v>
      </c>
      <c r="N38" s="3">
        <v>79.99</v>
      </c>
      <c r="O38" s="2" t="s">
        <v>172</v>
      </c>
      <c r="P38" s="2" t="s">
        <v>219</v>
      </c>
      <c r="Q38" s="2" t="s">
        <v>174</v>
      </c>
      <c r="R38" s="2" t="s">
        <v>175</v>
      </c>
      <c r="S38" s="2" t="s">
        <v>336</v>
      </c>
      <c r="T38" s="2" t="s">
        <v>233</v>
      </c>
      <c r="U38" s="2" t="s">
        <v>191</v>
      </c>
      <c r="V38" s="2" t="s">
        <v>234</v>
      </c>
      <c r="W38" s="2" t="s">
        <v>235</v>
      </c>
      <c r="X38" s="2" t="s">
        <v>236</v>
      </c>
      <c r="Y38" s="2" t="s">
        <v>175</v>
      </c>
      <c r="Z38" s="4"/>
      <c r="AA38" s="4">
        <f>=ROUNDDOWN({0},0)</f>
      </c>
      <c r="AB38" s="5"/>
      <c r="AC38" s="2" t="s">
        <v>337</v>
      </c>
      <c r="AD38" s="4">
        <v>160</v>
      </c>
      <c r="AE38" s="4">
        <v>320</v>
      </c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175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 t="s">
        <v>175</v>
      </c>
      <c r="AW38" s="8" t="s">
        <v>175</v>
      </c>
      <c r="AX38" s="4" t="s">
        <v>175</v>
      </c>
      <c r="AY38" s="8" t="s">
        <v>175</v>
      </c>
      <c r="AZ38" s="7" t="s">
        <v>175</v>
      </c>
      <c r="BA38" s="7" t="s">
        <v>175</v>
      </c>
      <c r="BB38" s="7"/>
      <c r="BC38" s="4" t="s">
        <v>175</v>
      </c>
      <c r="BD38" s="8" t="s">
        <v>175</v>
      </c>
      <c r="BE38" s="4" t="s">
        <v>175</v>
      </c>
      <c r="BF38" s="8" t="s">
        <v>175</v>
      </c>
      <c r="BG38" s="7" t="s">
        <v>175</v>
      </c>
      <c r="BH38" s="7" t="s">
        <v>175</v>
      </c>
      <c r="BI38" s="7" t="s">
        <v>175</v>
      </c>
      <c r="BJ38" s="4"/>
      <c r="BK38" s="8"/>
      <c r="BL38" s="2" t="s">
        <v>175</v>
      </c>
      <c r="BM38" s="7"/>
      <c r="BN38" s="7"/>
      <c r="BO38" s="4"/>
      <c r="BP38" s="8"/>
      <c r="BQ38" s="4"/>
      <c r="BR38" s="8"/>
      <c r="BS38" s="7"/>
      <c r="BT38" s="7"/>
      <c r="BU38" s="2" t="s">
        <v>222</v>
      </c>
      <c r="BV38" s="2" t="s">
        <v>172</v>
      </c>
      <c r="BW38" s="2" t="s">
        <v>175</v>
      </c>
      <c r="BX38" s="2" t="s">
        <v>175</v>
      </c>
      <c r="BY38" s="2" t="s">
        <v>188</v>
      </c>
      <c r="BZ38" s="2" t="s">
        <v>175</v>
      </c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>
        <v>160</v>
      </c>
      <c r="EG38" s="4"/>
      <c r="EH38" s="4"/>
      <c r="EI38" s="4"/>
      <c r="EJ38" s="4"/>
      <c r="EK38" s="4"/>
      <c r="EL38" s="4"/>
      <c r="EM38" s="4"/>
      <c r="EN38" s="4"/>
      <c r="EO38" s="4">
        <v>160</v>
      </c>
      <c r="EP38" s="4"/>
      <c r="EQ38" s="4"/>
      <c r="ER38" s="4"/>
      <c r="ES38" s="4"/>
      <c r="ET38" s="4"/>
      <c r="EU38" s="4"/>
      <c r="EV38" s="4"/>
    </row>
    <row r="39">
      <c r="A39" s="2" t="s">
        <v>340</v>
      </c>
      <c r="B39" s="2" t="s">
        <v>162</v>
      </c>
      <c r="C39" s="2" t="s">
        <v>163</v>
      </c>
      <c r="D39" s="2" t="s">
        <v>164</v>
      </c>
      <c r="E39" s="2" t="s">
        <v>165</v>
      </c>
      <c r="F39" s="2" t="s">
        <v>226</v>
      </c>
      <c r="G39" s="2" t="s">
        <v>227</v>
      </c>
      <c r="H39" s="2" t="s">
        <v>228</v>
      </c>
      <c r="I39" s="2" t="s">
        <v>229</v>
      </c>
      <c r="J39" s="2" t="s">
        <v>170</v>
      </c>
      <c r="K39" s="2" t="s">
        <v>341</v>
      </c>
      <c r="L39" s="3">
        <v>31.05</v>
      </c>
      <c r="M39" s="3">
        <v>32.6</v>
      </c>
      <c r="N39" s="3">
        <v>59.99</v>
      </c>
      <c r="O39" s="2" t="s">
        <v>172</v>
      </c>
      <c r="P39" s="2" t="s">
        <v>219</v>
      </c>
      <c r="Q39" s="2" t="s">
        <v>174</v>
      </c>
      <c r="R39" s="2" t="s">
        <v>175</v>
      </c>
      <c r="S39" s="2" t="s">
        <v>342</v>
      </c>
      <c r="T39" s="2" t="s">
        <v>233</v>
      </c>
      <c r="U39" s="2" t="s">
        <v>178</v>
      </c>
      <c r="V39" s="2" t="s">
        <v>234</v>
      </c>
      <c r="W39" s="2" t="s">
        <v>235</v>
      </c>
      <c r="X39" s="2" t="s">
        <v>236</v>
      </c>
      <c r="Y39" s="2" t="s">
        <v>175</v>
      </c>
      <c r="Z39" s="4"/>
      <c r="AA39" s="4">
        <f>=ROUNDDOWN({0},0)</f>
      </c>
      <c r="AB39" s="5"/>
      <c r="AC39" s="2" t="s">
        <v>337</v>
      </c>
      <c r="AD39" s="4">
        <v>75</v>
      </c>
      <c r="AE39" s="4">
        <v>150</v>
      </c>
      <c r="AF39" s="6">
        <v>65</v>
      </c>
      <c r="AG39" s="6"/>
      <c r="AH39" s="7">
        <v>0</v>
      </c>
      <c r="AI39" s="4"/>
      <c r="AJ39" s="4">
        <f>=ROUNDDOWN({0},0)</f>
      </c>
      <c r="AK39" s="5"/>
      <c r="AL39" s="2" t="s">
        <v>175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 t="s">
        <v>175</v>
      </c>
      <c r="AW39" s="8" t="s">
        <v>175</v>
      </c>
      <c r="AX39" s="4" t="s">
        <v>175</v>
      </c>
      <c r="AY39" s="8" t="s">
        <v>175</v>
      </c>
      <c r="AZ39" s="7" t="s">
        <v>175</v>
      </c>
      <c r="BA39" s="7" t="s">
        <v>175</v>
      </c>
      <c r="BB39" s="7"/>
      <c r="BC39" s="4" t="s">
        <v>175</v>
      </c>
      <c r="BD39" s="8" t="s">
        <v>175</v>
      </c>
      <c r="BE39" s="4" t="s">
        <v>175</v>
      </c>
      <c r="BF39" s="8" t="s">
        <v>175</v>
      </c>
      <c r="BG39" s="7" t="s">
        <v>175</v>
      </c>
      <c r="BH39" s="7" t="s">
        <v>175</v>
      </c>
      <c r="BI39" s="7" t="s">
        <v>175</v>
      </c>
      <c r="BJ39" s="4"/>
      <c r="BK39" s="8"/>
      <c r="BL39" s="2" t="s">
        <v>175</v>
      </c>
      <c r="BM39" s="7"/>
      <c r="BN39" s="7"/>
      <c r="BO39" s="4"/>
      <c r="BP39" s="8"/>
      <c r="BQ39" s="4"/>
      <c r="BR39" s="8"/>
      <c r="BS39" s="7"/>
      <c r="BT39" s="7"/>
      <c r="BU39" s="2" t="s">
        <v>222</v>
      </c>
      <c r="BV39" s="2" t="s">
        <v>172</v>
      </c>
      <c r="BW39" s="2" t="s">
        <v>175</v>
      </c>
      <c r="BX39" s="2" t="s">
        <v>175</v>
      </c>
      <c r="BY39" s="2" t="s">
        <v>188</v>
      </c>
      <c r="BZ39" s="2" t="s">
        <v>175</v>
      </c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>
        <v>75</v>
      </c>
      <c r="EG39" s="4"/>
      <c r="EH39" s="4"/>
      <c r="EI39" s="4"/>
      <c r="EJ39" s="4"/>
      <c r="EK39" s="4"/>
      <c r="EL39" s="4"/>
      <c r="EM39" s="4"/>
      <c r="EN39" s="4"/>
      <c r="EO39" s="4">
        <v>75</v>
      </c>
      <c r="EP39" s="4"/>
      <c r="EQ39" s="4"/>
      <c r="ER39" s="4"/>
      <c r="ES39" s="4"/>
      <c r="ET39" s="4"/>
      <c r="EU39" s="4"/>
      <c r="EV39" s="4"/>
    </row>
    <row r="40">
      <c r="A40" s="2" t="s">
        <v>343</v>
      </c>
      <c r="B40" s="2" t="s">
        <v>162</v>
      </c>
      <c r="C40" s="2" t="s">
        <v>163</v>
      </c>
      <c r="D40" s="2" t="s">
        <v>164</v>
      </c>
      <c r="E40" s="2" t="s">
        <v>165</v>
      </c>
      <c r="F40" s="2" t="s">
        <v>226</v>
      </c>
      <c r="G40" s="2" t="s">
        <v>227</v>
      </c>
      <c r="H40" s="2" t="s">
        <v>228</v>
      </c>
      <c r="I40" s="2" t="s">
        <v>229</v>
      </c>
      <c r="J40" s="2" t="s">
        <v>190</v>
      </c>
      <c r="K40" s="2" t="s">
        <v>341</v>
      </c>
      <c r="L40" s="3">
        <v>36.72</v>
      </c>
      <c r="M40" s="3">
        <v>38.56</v>
      </c>
      <c r="N40" s="3">
        <v>69.99</v>
      </c>
      <c r="O40" s="2" t="s">
        <v>172</v>
      </c>
      <c r="P40" s="2" t="s">
        <v>219</v>
      </c>
      <c r="Q40" s="2" t="s">
        <v>174</v>
      </c>
      <c r="R40" s="2" t="s">
        <v>175</v>
      </c>
      <c r="S40" s="2" t="s">
        <v>342</v>
      </c>
      <c r="T40" s="2" t="s">
        <v>233</v>
      </c>
      <c r="U40" s="2" t="s">
        <v>191</v>
      </c>
      <c r="V40" s="2" t="s">
        <v>234</v>
      </c>
      <c r="W40" s="2" t="s">
        <v>235</v>
      </c>
      <c r="X40" s="2" t="s">
        <v>236</v>
      </c>
      <c r="Y40" s="2" t="s">
        <v>175</v>
      </c>
      <c r="Z40" s="4"/>
      <c r="AA40" s="4">
        <f>=ROUNDDOWN({0},0)</f>
      </c>
      <c r="AB40" s="5"/>
      <c r="AC40" s="2" t="s">
        <v>337</v>
      </c>
      <c r="AD40" s="4">
        <v>170</v>
      </c>
      <c r="AE40" s="4">
        <v>340</v>
      </c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175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 t="s">
        <v>175</v>
      </c>
      <c r="AW40" s="8" t="s">
        <v>175</v>
      </c>
      <c r="AX40" s="4" t="s">
        <v>175</v>
      </c>
      <c r="AY40" s="8" t="s">
        <v>175</v>
      </c>
      <c r="AZ40" s="7" t="s">
        <v>175</v>
      </c>
      <c r="BA40" s="7" t="s">
        <v>175</v>
      </c>
      <c r="BB40" s="7"/>
      <c r="BC40" s="4" t="s">
        <v>175</v>
      </c>
      <c r="BD40" s="8" t="s">
        <v>175</v>
      </c>
      <c r="BE40" s="4" t="s">
        <v>175</v>
      </c>
      <c r="BF40" s="8" t="s">
        <v>175</v>
      </c>
      <c r="BG40" s="7" t="s">
        <v>175</v>
      </c>
      <c r="BH40" s="7" t="s">
        <v>175</v>
      </c>
      <c r="BI40" s="7" t="s">
        <v>175</v>
      </c>
      <c r="BJ40" s="4"/>
      <c r="BK40" s="8"/>
      <c r="BL40" s="2" t="s">
        <v>175</v>
      </c>
      <c r="BM40" s="7"/>
      <c r="BN40" s="7"/>
      <c r="BO40" s="4"/>
      <c r="BP40" s="8"/>
      <c r="BQ40" s="4"/>
      <c r="BR40" s="8"/>
      <c r="BS40" s="7"/>
      <c r="BT40" s="7"/>
      <c r="BU40" s="2" t="s">
        <v>222</v>
      </c>
      <c r="BV40" s="2" t="s">
        <v>172</v>
      </c>
      <c r="BW40" s="2" t="s">
        <v>175</v>
      </c>
      <c r="BX40" s="2" t="s">
        <v>175</v>
      </c>
      <c r="BY40" s="2" t="s">
        <v>188</v>
      </c>
      <c r="BZ40" s="2" t="s">
        <v>175</v>
      </c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>
        <v>170</v>
      </c>
      <c r="EG40" s="4"/>
      <c r="EH40" s="4"/>
      <c r="EI40" s="4"/>
      <c r="EJ40" s="4"/>
      <c r="EK40" s="4"/>
      <c r="EL40" s="4"/>
      <c r="EM40" s="4"/>
      <c r="EN40" s="4"/>
      <c r="EO40" s="4">
        <v>170</v>
      </c>
      <c r="EP40" s="4"/>
      <c r="EQ40" s="4"/>
      <c r="ER40" s="4"/>
      <c r="ES40" s="4"/>
      <c r="ET40" s="4"/>
      <c r="EU40" s="4"/>
      <c r="EV40" s="4"/>
    </row>
    <row r="41">
      <c r="A41" s="2" t="s">
        <v>344</v>
      </c>
      <c r="B41" s="2" t="s">
        <v>162</v>
      </c>
      <c r="C41" s="2" t="s">
        <v>163</v>
      </c>
      <c r="D41" s="2" t="s">
        <v>164</v>
      </c>
      <c r="E41" s="2" t="s">
        <v>165</v>
      </c>
      <c r="F41" s="2" t="s">
        <v>226</v>
      </c>
      <c r="G41" s="2" t="s">
        <v>227</v>
      </c>
      <c r="H41" s="2" t="s">
        <v>228</v>
      </c>
      <c r="I41" s="2" t="s">
        <v>229</v>
      </c>
      <c r="J41" s="2" t="s">
        <v>195</v>
      </c>
      <c r="K41" s="2" t="s">
        <v>341</v>
      </c>
      <c r="L41" s="3">
        <v>40.5</v>
      </c>
      <c r="M41" s="3">
        <v>42.52</v>
      </c>
      <c r="N41" s="3">
        <v>79.99</v>
      </c>
      <c r="O41" s="2" t="s">
        <v>172</v>
      </c>
      <c r="P41" s="2" t="s">
        <v>219</v>
      </c>
      <c r="Q41" s="2" t="s">
        <v>174</v>
      </c>
      <c r="R41" s="2" t="s">
        <v>175</v>
      </c>
      <c r="S41" s="2" t="s">
        <v>342</v>
      </c>
      <c r="T41" s="2" t="s">
        <v>233</v>
      </c>
      <c r="U41" s="2" t="s">
        <v>191</v>
      </c>
      <c r="V41" s="2" t="s">
        <v>234</v>
      </c>
      <c r="W41" s="2" t="s">
        <v>235</v>
      </c>
      <c r="X41" s="2" t="s">
        <v>236</v>
      </c>
      <c r="Y41" s="2" t="s">
        <v>175</v>
      </c>
      <c r="Z41" s="4"/>
      <c r="AA41" s="4">
        <f>=ROUNDDOWN({0},0)</f>
      </c>
      <c r="AB41" s="5"/>
      <c r="AC41" s="2" t="s">
        <v>337</v>
      </c>
      <c r="AD41" s="4">
        <v>135</v>
      </c>
      <c r="AE41" s="4">
        <v>270</v>
      </c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175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 t="s">
        <v>175</v>
      </c>
      <c r="AW41" s="8" t="s">
        <v>175</v>
      </c>
      <c r="AX41" s="4" t="s">
        <v>175</v>
      </c>
      <c r="AY41" s="8" t="s">
        <v>175</v>
      </c>
      <c r="AZ41" s="7" t="s">
        <v>175</v>
      </c>
      <c r="BA41" s="7" t="s">
        <v>175</v>
      </c>
      <c r="BB41" s="7"/>
      <c r="BC41" s="4" t="s">
        <v>175</v>
      </c>
      <c r="BD41" s="8" t="s">
        <v>175</v>
      </c>
      <c r="BE41" s="4" t="s">
        <v>175</v>
      </c>
      <c r="BF41" s="8" t="s">
        <v>175</v>
      </c>
      <c r="BG41" s="7" t="s">
        <v>175</v>
      </c>
      <c r="BH41" s="7" t="s">
        <v>175</v>
      </c>
      <c r="BI41" s="7" t="s">
        <v>175</v>
      </c>
      <c r="BJ41" s="4"/>
      <c r="BK41" s="8"/>
      <c r="BL41" s="2" t="s">
        <v>175</v>
      </c>
      <c r="BM41" s="7"/>
      <c r="BN41" s="7"/>
      <c r="BO41" s="4"/>
      <c r="BP41" s="8"/>
      <c r="BQ41" s="4"/>
      <c r="BR41" s="8"/>
      <c r="BS41" s="7"/>
      <c r="BT41" s="7"/>
      <c r="BU41" s="2" t="s">
        <v>222</v>
      </c>
      <c r="BV41" s="2" t="s">
        <v>172</v>
      </c>
      <c r="BW41" s="2" t="s">
        <v>175</v>
      </c>
      <c r="BX41" s="2" t="s">
        <v>175</v>
      </c>
      <c r="BY41" s="2" t="s">
        <v>188</v>
      </c>
      <c r="BZ41" s="2" t="s">
        <v>175</v>
      </c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>
        <v>135</v>
      </c>
      <c r="EG41" s="4"/>
      <c r="EH41" s="4"/>
      <c r="EI41" s="4"/>
      <c r="EJ41" s="4"/>
      <c r="EK41" s="4"/>
      <c r="EL41" s="4"/>
      <c r="EM41" s="4"/>
      <c r="EN41" s="4"/>
      <c r="EO41" s="4">
        <v>135</v>
      </c>
      <c r="EP41" s="4"/>
      <c r="EQ41" s="4"/>
      <c r="ER41" s="4"/>
      <c r="ES41" s="4"/>
      <c r="ET41" s="4"/>
      <c r="EU41" s="4"/>
      <c r="EV41" s="4"/>
    </row>
    <row r="42">
      <c r="A42" s="2" t="s">
        <v>345</v>
      </c>
      <c r="B42" s="2" t="s">
        <v>162</v>
      </c>
      <c r="C42" s="2" t="s">
        <v>163</v>
      </c>
      <c r="D42" s="2" t="s">
        <v>164</v>
      </c>
      <c r="E42" s="2" t="s">
        <v>165</v>
      </c>
      <c r="F42" s="2" t="s">
        <v>226</v>
      </c>
      <c r="G42" s="2" t="s">
        <v>227</v>
      </c>
      <c r="H42" s="2" t="s">
        <v>228</v>
      </c>
      <c r="I42" s="2" t="s">
        <v>229</v>
      </c>
      <c r="J42" s="2" t="s">
        <v>170</v>
      </c>
      <c r="K42" s="2" t="s">
        <v>346</v>
      </c>
      <c r="L42" s="3">
        <v>31.05</v>
      </c>
      <c r="M42" s="3">
        <v>32.6</v>
      </c>
      <c r="N42" s="3">
        <v>59.99</v>
      </c>
      <c r="O42" s="2" t="s">
        <v>172</v>
      </c>
      <c r="P42" s="2" t="s">
        <v>219</v>
      </c>
      <c r="Q42" s="2" t="s">
        <v>174</v>
      </c>
      <c r="R42" s="2" t="s">
        <v>175</v>
      </c>
      <c r="S42" s="2" t="s">
        <v>347</v>
      </c>
      <c r="T42" s="2" t="s">
        <v>233</v>
      </c>
      <c r="U42" s="2" t="s">
        <v>178</v>
      </c>
      <c r="V42" s="2" t="s">
        <v>234</v>
      </c>
      <c r="W42" s="2" t="s">
        <v>235</v>
      </c>
      <c r="X42" s="2" t="s">
        <v>236</v>
      </c>
      <c r="Y42" s="2" t="s">
        <v>175</v>
      </c>
      <c r="Z42" s="4"/>
      <c r="AA42" s="4">
        <f>=ROUNDDOWN({0},0)</f>
      </c>
      <c r="AB42" s="5"/>
      <c r="AC42" s="2" t="s">
        <v>337</v>
      </c>
      <c r="AD42" s="4">
        <v>80</v>
      </c>
      <c r="AE42" s="4">
        <v>160</v>
      </c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175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 t="s">
        <v>175</v>
      </c>
      <c r="AW42" s="8" t="s">
        <v>175</v>
      </c>
      <c r="AX42" s="4" t="s">
        <v>175</v>
      </c>
      <c r="AY42" s="8" t="s">
        <v>175</v>
      </c>
      <c r="AZ42" s="7" t="s">
        <v>175</v>
      </c>
      <c r="BA42" s="7" t="s">
        <v>175</v>
      </c>
      <c r="BB42" s="7"/>
      <c r="BC42" s="4" t="s">
        <v>175</v>
      </c>
      <c r="BD42" s="8" t="s">
        <v>175</v>
      </c>
      <c r="BE42" s="4" t="s">
        <v>175</v>
      </c>
      <c r="BF42" s="8" t="s">
        <v>175</v>
      </c>
      <c r="BG42" s="7" t="s">
        <v>175</v>
      </c>
      <c r="BH42" s="7" t="s">
        <v>175</v>
      </c>
      <c r="BI42" s="7" t="s">
        <v>175</v>
      </c>
      <c r="BJ42" s="4"/>
      <c r="BK42" s="8"/>
      <c r="BL42" s="2" t="s">
        <v>175</v>
      </c>
      <c r="BM42" s="7"/>
      <c r="BN42" s="7"/>
      <c r="BO42" s="4"/>
      <c r="BP42" s="8"/>
      <c r="BQ42" s="4"/>
      <c r="BR42" s="8"/>
      <c r="BS42" s="7"/>
      <c r="BT42" s="7"/>
      <c r="BU42" s="2" t="s">
        <v>222</v>
      </c>
      <c r="BV42" s="2" t="s">
        <v>172</v>
      </c>
      <c r="BW42" s="2" t="s">
        <v>175</v>
      </c>
      <c r="BX42" s="2" t="s">
        <v>175</v>
      </c>
      <c r="BY42" s="2" t="s">
        <v>188</v>
      </c>
      <c r="BZ42" s="2" t="s">
        <v>175</v>
      </c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>
        <v>80</v>
      </c>
      <c r="EG42" s="4"/>
      <c r="EH42" s="4"/>
      <c r="EI42" s="4"/>
      <c r="EJ42" s="4"/>
      <c r="EK42" s="4"/>
      <c r="EL42" s="4"/>
      <c r="EM42" s="4"/>
      <c r="EN42" s="4"/>
      <c r="EO42" s="4">
        <v>80</v>
      </c>
      <c r="EP42" s="4"/>
      <c r="EQ42" s="4"/>
      <c r="ER42" s="4"/>
      <c r="ES42" s="4"/>
      <c r="ET42" s="4"/>
      <c r="EU42" s="4"/>
      <c r="EV42" s="4"/>
    </row>
    <row r="43">
      <c r="A43" s="2" t="s">
        <v>348</v>
      </c>
      <c r="B43" s="2" t="s">
        <v>162</v>
      </c>
      <c r="C43" s="2" t="s">
        <v>163</v>
      </c>
      <c r="D43" s="2" t="s">
        <v>164</v>
      </c>
      <c r="E43" s="2" t="s">
        <v>165</v>
      </c>
      <c r="F43" s="2" t="s">
        <v>226</v>
      </c>
      <c r="G43" s="2" t="s">
        <v>227</v>
      </c>
      <c r="H43" s="2" t="s">
        <v>228</v>
      </c>
      <c r="I43" s="2" t="s">
        <v>229</v>
      </c>
      <c r="J43" s="2" t="s">
        <v>190</v>
      </c>
      <c r="K43" s="2" t="s">
        <v>346</v>
      </c>
      <c r="L43" s="3">
        <v>36.72</v>
      </c>
      <c r="M43" s="3">
        <v>38.56</v>
      </c>
      <c r="N43" s="3">
        <v>69.99</v>
      </c>
      <c r="O43" s="2" t="s">
        <v>172</v>
      </c>
      <c r="P43" s="2" t="s">
        <v>219</v>
      </c>
      <c r="Q43" s="2" t="s">
        <v>174</v>
      </c>
      <c r="R43" s="2" t="s">
        <v>175</v>
      </c>
      <c r="S43" s="2" t="s">
        <v>347</v>
      </c>
      <c r="T43" s="2" t="s">
        <v>233</v>
      </c>
      <c r="U43" s="2" t="s">
        <v>191</v>
      </c>
      <c r="V43" s="2" t="s">
        <v>234</v>
      </c>
      <c r="W43" s="2" t="s">
        <v>235</v>
      </c>
      <c r="X43" s="2" t="s">
        <v>236</v>
      </c>
      <c r="Y43" s="2" t="s">
        <v>175</v>
      </c>
      <c r="Z43" s="4"/>
      <c r="AA43" s="4">
        <f>=ROUNDDOWN({0},0)</f>
      </c>
      <c r="AB43" s="5"/>
      <c r="AC43" s="2" t="s">
        <v>337</v>
      </c>
      <c r="AD43" s="4">
        <v>175</v>
      </c>
      <c r="AE43" s="4">
        <v>350</v>
      </c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175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 t="s">
        <v>175</v>
      </c>
      <c r="AW43" s="8" t="s">
        <v>175</v>
      </c>
      <c r="AX43" s="4" t="s">
        <v>175</v>
      </c>
      <c r="AY43" s="8" t="s">
        <v>175</v>
      </c>
      <c r="AZ43" s="7" t="s">
        <v>175</v>
      </c>
      <c r="BA43" s="7" t="s">
        <v>175</v>
      </c>
      <c r="BB43" s="7"/>
      <c r="BC43" s="4" t="s">
        <v>175</v>
      </c>
      <c r="BD43" s="8" t="s">
        <v>175</v>
      </c>
      <c r="BE43" s="4" t="s">
        <v>175</v>
      </c>
      <c r="BF43" s="8" t="s">
        <v>175</v>
      </c>
      <c r="BG43" s="7" t="s">
        <v>175</v>
      </c>
      <c r="BH43" s="7" t="s">
        <v>175</v>
      </c>
      <c r="BI43" s="7" t="s">
        <v>175</v>
      </c>
      <c r="BJ43" s="4"/>
      <c r="BK43" s="8"/>
      <c r="BL43" s="2" t="s">
        <v>175</v>
      </c>
      <c r="BM43" s="7"/>
      <c r="BN43" s="7"/>
      <c r="BO43" s="4"/>
      <c r="BP43" s="8"/>
      <c r="BQ43" s="4"/>
      <c r="BR43" s="8"/>
      <c r="BS43" s="7"/>
      <c r="BT43" s="7"/>
      <c r="BU43" s="2" t="s">
        <v>222</v>
      </c>
      <c r="BV43" s="2" t="s">
        <v>172</v>
      </c>
      <c r="BW43" s="2" t="s">
        <v>175</v>
      </c>
      <c r="BX43" s="2" t="s">
        <v>175</v>
      </c>
      <c r="BY43" s="2" t="s">
        <v>188</v>
      </c>
      <c r="BZ43" s="2" t="s">
        <v>175</v>
      </c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>
        <v>175</v>
      </c>
      <c r="EG43" s="4"/>
      <c r="EH43" s="4"/>
      <c r="EI43" s="4"/>
      <c r="EJ43" s="4"/>
      <c r="EK43" s="4"/>
      <c r="EL43" s="4"/>
      <c r="EM43" s="4"/>
      <c r="EN43" s="4"/>
      <c r="EO43" s="4">
        <v>175</v>
      </c>
      <c r="EP43" s="4"/>
      <c r="EQ43" s="4"/>
      <c r="ER43" s="4"/>
      <c r="ES43" s="4"/>
      <c r="ET43" s="4"/>
      <c r="EU43" s="4"/>
      <c r="EV43" s="4"/>
    </row>
    <row r="44">
      <c r="A44" s="2" t="s">
        <v>349</v>
      </c>
      <c r="B44" s="2" t="s">
        <v>162</v>
      </c>
      <c r="C44" s="2" t="s">
        <v>163</v>
      </c>
      <c r="D44" s="2" t="s">
        <v>164</v>
      </c>
      <c r="E44" s="2" t="s">
        <v>165</v>
      </c>
      <c r="F44" s="2" t="s">
        <v>226</v>
      </c>
      <c r="G44" s="2" t="s">
        <v>227</v>
      </c>
      <c r="H44" s="2" t="s">
        <v>228</v>
      </c>
      <c r="I44" s="2" t="s">
        <v>229</v>
      </c>
      <c r="J44" s="2" t="s">
        <v>195</v>
      </c>
      <c r="K44" s="2" t="s">
        <v>346</v>
      </c>
      <c r="L44" s="3">
        <v>40.5</v>
      </c>
      <c r="M44" s="3">
        <v>42.52</v>
      </c>
      <c r="N44" s="3">
        <v>79.99</v>
      </c>
      <c r="O44" s="2" t="s">
        <v>172</v>
      </c>
      <c r="P44" s="2" t="s">
        <v>219</v>
      </c>
      <c r="Q44" s="2" t="s">
        <v>174</v>
      </c>
      <c r="R44" s="2" t="s">
        <v>175</v>
      </c>
      <c r="S44" s="2" t="s">
        <v>347</v>
      </c>
      <c r="T44" s="2" t="s">
        <v>233</v>
      </c>
      <c r="U44" s="2" t="s">
        <v>191</v>
      </c>
      <c r="V44" s="2" t="s">
        <v>234</v>
      </c>
      <c r="W44" s="2" t="s">
        <v>235</v>
      </c>
      <c r="X44" s="2" t="s">
        <v>236</v>
      </c>
      <c r="Y44" s="2" t="s">
        <v>175</v>
      </c>
      <c r="Z44" s="4"/>
      <c r="AA44" s="4">
        <f>=ROUNDDOWN({0},0)</f>
      </c>
      <c r="AB44" s="5"/>
      <c r="AC44" s="2" t="s">
        <v>337</v>
      </c>
      <c r="AD44" s="4">
        <v>100</v>
      </c>
      <c r="AE44" s="4">
        <v>200</v>
      </c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175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 t="s">
        <v>175</v>
      </c>
      <c r="AW44" s="8" t="s">
        <v>175</v>
      </c>
      <c r="AX44" s="4" t="s">
        <v>175</v>
      </c>
      <c r="AY44" s="8" t="s">
        <v>175</v>
      </c>
      <c r="AZ44" s="7" t="s">
        <v>175</v>
      </c>
      <c r="BA44" s="7" t="s">
        <v>175</v>
      </c>
      <c r="BB44" s="7"/>
      <c r="BC44" s="4" t="s">
        <v>175</v>
      </c>
      <c r="BD44" s="8" t="s">
        <v>175</v>
      </c>
      <c r="BE44" s="4" t="s">
        <v>175</v>
      </c>
      <c r="BF44" s="8" t="s">
        <v>175</v>
      </c>
      <c r="BG44" s="7" t="s">
        <v>175</v>
      </c>
      <c r="BH44" s="7" t="s">
        <v>175</v>
      </c>
      <c r="BI44" s="7" t="s">
        <v>175</v>
      </c>
      <c r="BJ44" s="4"/>
      <c r="BK44" s="8"/>
      <c r="BL44" s="2" t="s">
        <v>175</v>
      </c>
      <c r="BM44" s="7"/>
      <c r="BN44" s="7"/>
      <c r="BO44" s="4"/>
      <c r="BP44" s="8"/>
      <c r="BQ44" s="4"/>
      <c r="BR44" s="8"/>
      <c r="BS44" s="7"/>
      <c r="BT44" s="7"/>
      <c r="BU44" s="2" t="s">
        <v>222</v>
      </c>
      <c r="BV44" s="2" t="s">
        <v>172</v>
      </c>
      <c r="BW44" s="2" t="s">
        <v>175</v>
      </c>
      <c r="BX44" s="2" t="s">
        <v>175</v>
      </c>
      <c r="BY44" s="2" t="s">
        <v>188</v>
      </c>
      <c r="BZ44" s="2" t="s">
        <v>175</v>
      </c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>
        <v>100</v>
      </c>
      <c r="EG44" s="4"/>
      <c r="EH44" s="4"/>
      <c r="EI44" s="4"/>
      <c r="EJ44" s="4"/>
      <c r="EK44" s="4"/>
      <c r="EL44" s="4"/>
      <c r="EM44" s="4"/>
      <c r="EN44" s="4"/>
      <c r="EO44" s="4">
        <v>100</v>
      </c>
      <c r="EP44" s="4"/>
      <c r="EQ44" s="4"/>
      <c r="ER44" s="4"/>
      <c r="ES44" s="4"/>
      <c r="ET44" s="4"/>
      <c r="EU44" s="4"/>
      <c r="EV44" s="4"/>
    </row>
    <row r="45">
      <c r="A45" s="2" t="s">
        <v>350</v>
      </c>
      <c r="B45" s="2" t="s">
        <v>162</v>
      </c>
      <c r="C45" s="2" t="s">
        <v>163</v>
      </c>
      <c r="D45" s="2" t="s">
        <v>164</v>
      </c>
      <c r="E45" s="2" t="s">
        <v>165</v>
      </c>
      <c r="F45" s="2" t="s">
        <v>351</v>
      </c>
      <c r="G45" s="2" t="s">
        <v>352</v>
      </c>
      <c r="H45" s="2" t="s">
        <v>353</v>
      </c>
      <c r="I45" s="2" t="s">
        <v>354</v>
      </c>
      <c r="J45" s="2" t="s">
        <v>170</v>
      </c>
      <c r="K45" s="2" t="s">
        <v>321</v>
      </c>
      <c r="L45" s="3">
        <v>31.29</v>
      </c>
      <c r="M45" s="3">
        <v>32.85</v>
      </c>
      <c r="N45" s="3">
        <v>64.99</v>
      </c>
      <c r="O45" s="2" t="s">
        <v>172</v>
      </c>
      <c r="P45" s="2" t="s">
        <v>204</v>
      </c>
      <c r="Q45" s="2" t="s">
        <v>174</v>
      </c>
      <c r="R45" s="2" t="s">
        <v>175</v>
      </c>
      <c r="S45" s="2" t="s">
        <v>355</v>
      </c>
      <c r="T45" s="2" t="s">
        <v>177</v>
      </c>
      <c r="U45" s="2" t="s">
        <v>191</v>
      </c>
      <c r="V45" s="2" t="s">
        <v>356</v>
      </c>
      <c r="W45" s="2" t="s">
        <v>181</v>
      </c>
      <c r="X45" s="2" t="s">
        <v>357</v>
      </c>
      <c r="Y45" s="2" t="s">
        <v>358</v>
      </c>
      <c r="Z45" s="4">
        <v>319</v>
      </c>
      <c r="AA45" s="4">
        <f>=ROUNDDOWN(45.5714285714286,0)</f>
      </c>
      <c r="AB45" s="5">
        <v>7</v>
      </c>
      <c r="AC45" s="2" t="s">
        <v>359</v>
      </c>
      <c r="AD45" s="4">
        <v>250</v>
      </c>
      <c r="AE45" s="4">
        <v>490</v>
      </c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175</v>
      </c>
      <c r="AM45" s="4"/>
      <c r="AN45" s="4"/>
      <c r="AO45" s="7">
        <v>0</v>
      </c>
      <c r="AP45" s="4">
        <v>13</v>
      </c>
      <c r="AQ45" s="8">
        <v>456.95</v>
      </c>
      <c r="AR45" s="4">
        <v>7</v>
      </c>
      <c r="AS45" s="8">
        <v>246.05</v>
      </c>
      <c r="AT45" s="7">
        <v>0.8571</v>
      </c>
      <c r="AU45" s="7">
        <v>0.8571</v>
      </c>
      <c r="AV45" s="4">
        <v>33</v>
      </c>
      <c r="AW45" s="8">
        <v>1306.6</v>
      </c>
      <c r="AX45" s="4">
        <v>58</v>
      </c>
      <c r="AY45" s="8">
        <v>2425.82</v>
      </c>
      <c r="AZ45" s="7">
        <v>-0.431</v>
      </c>
      <c r="BA45" s="7">
        <v>-0.4614</v>
      </c>
      <c r="BB45" s="7">
        <v>0.3497</v>
      </c>
      <c r="BC45" s="4">
        <v>43</v>
      </c>
      <c r="BD45" s="8">
        <v>1699.19</v>
      </c>
      <c r="BE45" s="4">
        <v>79</v>
      </c>
      <c r="BF45" s="8">
        <v>3322.32</v>
      </c>
      <c r="BG45" s="7">
        <v>-0.4557</v>
      </c>
      <c r="BH45" s="7">
        <v>-0.4886</v>
      </c>
      <c r="BI45" s="7">
        <v>0.769</v>
      </c>
      <c r="BJ45" s="4">
        <v>82</v>
      </c>
      <c r="BK45" s="8">
        <v>2862.74</v>
      </c>
      <c r="BL45" s="2" t="s">
        <v>360</v>
      </c>
      <c r="BM45" s="7">
        <v>0.1585</v>
      </c>
      <c r="BN45" s="7">
        <v>0.1596</v>
      </c>
      <c r="BO45" s="4">
        <v>13</v>
      </c>
      <c r="BP45" s="8">
        <v>456.95</v>
      </c>
      <c r="BQ45" s="4">
        <v>7</v>
      </c>
      <c r="BR45" s="8">
        <v>246.05</v>
      </c>
      <c r="BS45" s="7">
        <v>0.8571</v>
      </c>
      <c r="BT45" s="7">
        <v>0.8571</v>
      </c>
      <c r="BU45" s="2" t="s">
        <v>185</v>
      </c>
      <c r="BV45" s="2" t="s">
        <v>172</v>
      </c>
      <c r="BW45" s="2" t="s">
        <v>361</v>
      </c>
      <c r="BX45" s="2" t="s">
        <v>362</v>
      </c>
      <c r="BY45" s="2" t="s">
        <v>188</v>
      </c>
      <c r="BZ45" s="2" t="s">
        <v>175</v>
      </c>
      <c r="CA45" s="4">
        <v>319</v>
      </c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>
        <v>250</v>
      </c>
      <c r="CR45" s="4"/>
      <c r="CS45" s="4"/>
      <c r="CT45" s="4"/>
      <c r="CU45" s="4"/>
      <c r="CV45" s="4">
        <v>110</v>
      </c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>
        <v>100</v>
      </c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>
        <v>30</v>
      </c>
      <c r="EN45" s="4"/>
      <c r="EO45" s="4"/>
      <c r="EP45" s="4"/>
      <c r="EQ45" s="4"/>
      <c r="ER45" s="4"/>
      <c r="ES45" s="4"/>
      <c r="ET45" s="4"/>
      <c r="EU45" s="4"/>
      <c r="EV45" s="4"/>
    </row>
    <row r="46">
      <c r="A46" s="2" t="s">
        <v>363</v>
      </c>
      <c r="B46" s="2" t="s">
        <v>162</v>
      </c>
      <c r="C46" s="2" t="s">
        <v>163</v>
      </c>
      <c r="D46" s="2" t="s">
        <v>164</v>
      </c>
      <c r="E46" s="2" t="s">
        <v>165</v>
      </c>
      <c r="F46" s="2" t="s">
        <v>351</v>
      </c>
      <c r="G46" s="2" t="s">
        <v>352</v>
      </c>
      <c r="H46" s="2" t="s">
        <v>353</v>
      </c>
      <c r="I46" s="2" t="s">
        <v>354</v>
      </c>
      <c r="J46" s="2" t="s">
        <v>190</v>
      </c>
      <c r="K46" s="2" t="s">
        <v>321</v>
      </c>
      <c r="L46" s="3">
        <v>35.77</v>
      </c>
      <c r="M46" s="3">
        <v>37.56</v>
      </c>
      <c r="N46" s="3">
        <v>74.99</v>
      </c>
      <c r="O46" s="2" t="s">
        <v>172</v>
      </c>
      <c r="P46" s="2" t="s">
        <v>204</v>
      </c>
      <c r="Q46" s="2" t="s">
        <v>174</v>
      </c>
      <c r="R46" s="2" t="s">
        <v>175</v>
      </c>
      <c r="S46" s="2" t="s">
        <v>355</v>
      </c>
      <c r="T46" s="2" t="s">
        <v>177</v>
      </c>
      <c r="U46" s="2" t="s">
        <v>364</v>
      </c>
      <c r="V46" s="2" t="s">
        <v>356</v>
      </c>
      <c r="W46" s="2" t="s">
        <v>181</v>
      </c>
      <c r="X46" s="2" t="s">
        <v>357</v>
      </c>
      <c r="Y46" s="2" t="s">
        <v>358</v>
      </c>
      <c r="Z46" s="4">
        <v>998</v>
      </c>
      <c r="AA46" s="4">
        <f>=ROUNDDOWN(38.3846153846154,0)</f>
      </c>
      <c r="AB46" s="5">
        <v>26</v>
      </c>
      <c r="AC46" s="2" t="s">
        <v>359</v>
      </c>
      <c r="AD46" s="4">
        <v>290</v>
      </c>
      <c r="AE46" s="4">
        <v>1000</v>
      </c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175</v>
      </c>
      <c r="AM46" s="4"/>
      <c r="AN46" s="4"/>
      <c r="AO46" s="7">
        <v>0</v>
      </c>
      <c r="AP46" s="4">
        <v>15</v>
      </c>
      <c r="AQ46" s="8">
        <v>615.3</v>
      </c>
      <c r="AR46" s="4">
        <v>36</v>
      </c>
      <c r="AS46" s="8">
        <v>1476.72</v>
      </c>
      <c r="AT46" s="7">
        <v>-0.5833</v>
      </c>
      <c r="AU46" s="7">
        <v>-0.5833</v>
      </c>
      <c r="AV46" s="4" t="s">
        <v>175</v>
      </c>
      <c r="AW46" s="8" t="s">
        <v>175</v>
      </c>
      <c r="AX46" s="4" t="s">
        <v>175</v>
      </c>
      <c r="AY46" s="8" t="s">
        <v>175</v>
      </c>
      <c r="AZ46" s="7" t="s">
        <v>175</v>
      </c>
      <c r="BA46" s="7" t="s">
        <v>175</v>
      </c>
      <c r="BB46" s="7">
        <v>0.4709</v>
      </c>
      <c r="BC46" s="4" t="s">
        <v>175</v>
      </c>
      <c r="BD46" s="8" t="s">
        <v>175</v>
      </c>
      <c r="BE46" s="4" t="s">
        <v>175</v>
      </c>
      <c r="BF46" s="8" t="s">
        <v>175</v>
      </c>
      <c r="BG46" s="7" t="s">
        <v>175</v>
      </c>
      <c r="BH46" s="7" t="s">
        <v>175</v>
      </c>
      <c r="BI46" s="7" t="s">
        <v>175</v>
      </c>
      <c r="BJ46" s="4">
        <v>225</v>
      </c>
      <c r="BK46" s="8">
        <v>9301.01</v>
      </c>
      <c r="BL46" s="2" t="s">
        <v>365</v>
      </c>
      <c r="BM46" s="7">
        <v>0.0667</v>
      </c>
      <c r="BN46" s="7">
        <v>0.0662</v>
      </c>
      <c r="BO46" s="4">
        <v>15</v>
      </c>
      <c r="BP46" s="8">
        <v>615.3</v>
      </c>
      <c r="BQ46" s="4">
        <v>36</v>
      </c>
      <c r="BR46" s="8">
        <v>1476.72</v>
      </c>
      <c r="BS46" s="7">
        <v>-0.5833</v>
      </c>
      <c r="BT46" s="7">
        <v>-0.5833</v>
      </c>
      <c r="BU46" s="2" t="s">
        <v>185</v>
      </c>
      <c r="BV46" s="2" t="s">
        <v>172</v>
      </c>
      <c r="BW46" s="2" t="s">
        <v>361</v>
      </c>
      <c r="BX46" s="2" t="s">
        <v>366</v>
      </c>
      <c r="BY46" s="2" t="s">
        <v>188</v>
      </c>
      <c r="BZ46" s="2" t="s">
        <v>175</v>
      </c>
      <c r="CA46" s="4">
        <v>998</v>
      </c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>
        <v>290</v>
      </c>
      <c r="CR46" s="4"/>
      <c r="CS46" s="4"/>
      <c r="CT46" s="4"/>
      <c r="CU46" s="4"/>
      <c r="CV46" s="4">
        <v>240</v>
      </c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>
        <v>330</v>
      </c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>
        <v>140</v>
      </c>
      <c r="EN46" s="4"/>
      <c r="EO46" s="4"/>
      <c r="EP46" s="4"/>
      <c r="EQ46" s="4"/>
      <c r="ER46" s="4"/>
      <c r="ES46" s="4"/>
      <c r="ET46" s="4"/>
      <c r="EU46" s="4"/>
      <c r="EV46" s="4"/>
    </row>
    <row r="47">
      <c r="A47" s="2" t="s">
        <v>367</v>
      </c>
      <c r="B47" s="2" t="s">
        <v>162</v>
      </c>
      <c r="C47" s="2" t="s">
        <v>163</v>
      </c>
      <c r="D47" s="2" t="s">
        <v>164</v>
      </c>
      <c r="E47" s="2" t="s">
        <v>165</v>
      </c>
      <c r="F47" s="2" t="s">
        <v>351</v>
      </c>
      <c r="G47" s="2" t="s">
        <v>352</v>
      </c>
      <c r="H47" s="2" t="s">
        <v>353</v>
      </c>
      <c r="I47" s="2" t="s">
        <v>354</v>
      </c>
      <c r="J47" s="2" t="s">
        <v>195</v>
      </c>
      <c r="K47" s="2" t="s">
        <v>321</v>
      </c>
      <c r="L47" s="3">
        <v>41.12</v>
      </c>
      <c r="M47" s="3">
        <v>43.18</v>
      </c>
      <c r="N47" s="3">
        <v>84.99</v>
      </c>
      <c r="O47" s="2" t="s">
        <v>172</v>
      </c>
      <c r="P47" s="2" t="s">
        <v>204</v>
      </c>
      <c r="Q47" s="2" t="s">
        <v>174</v>
      </c>
      <c r="R47" s="2" t="s">
        <v>175</v>
      </c>
      <c r="S47" s="2" t="s">
        <v>355</v>
      </c>
      <c r="T47" s="2" t="s">
        <v>177</v>
      </c>
      <c r="U47" s="2" t="s">
        <v>364</v>
      </c>
      <c r="V47" s="2" t="s">
        <v>356</v>
      </c>
      <c r="W47" s="2" t="s">
        <v>181</v>
      </c>
      <c r="X47" s="2" t="s">
        <v>357</v>
      </c>
      <c r="Y47" s="2" t="s">
        <v>358</v>
      </c>
      <c r="Z47" s="4">
        <v>895</v>
      </c>
      <c r="AA47" s="4">
        <f>=ROUNDDOWN(45.6632653061224,0)</f>
      </c>
      <c r="AB47" s="5">
        <v>19.6</v>
      </c>
      <c r="AC47" s="2" t="s">
        <v>359</v>
      </c>
      <c r="AD47" s="4">
        <v>120</v>
      </c>
      <c r="AE47" s="4">
        <v>490</v>
      </c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175</v>
      </c>
      <c r="AM47" s="4"/>
      <c r="AN47" s="4"/>
      <c r="AO47" s="7">
        <v>0</v>
      </c>
      <c r="AP47" s="4">
        <v>5</v>
      </c>
      <c r="AQ47" s="8">
        <v>234.35</v>
      </c>
      <c r="AR47" s="4">
        <v>15</v>
      </c>
      <c r="AS47" s="8">
        <v>703.05</v>
      </c>
      <c r="AT47" s="7">
        <v>-0.6667</v>
      </c>
      <c r="AU47" s="7">
        <v>-0.6667</v>
      </c>
      <c r="AV47" s="4" t="s">
        <v>175</v>
      </c>
      <c r="AW47" s="8" t="s">
        <v>175</v>
      </c>
      <c r="AX47" s="4" t="s">
        <v>175</v>
      </c>
      <c r="AY47" s="8" t="s">
        <v>175</v>
      </c>
      <c r="AZ47" s="7" t="s">
        <v>175</v>
      </c>
      <c r="BA47" s="7" t="s">
        <v>175</v>
      </c>
      <c r="BB47" s="7">
        <v>0.1794</v>
      </c>
      <c r="BC47" s="4" t="s">
        <v>175</v>
      </c>
      <c r="BD47" s="8" t="s">
        <v>175</v>
      </c>
      <c r="BE47" s="4" t="s">
        <v>175</v>
      </c>
      <c r="BF47" s="8" t="s">
        <v>175</v>
      </c>
      <c r="BG47" s="7" t="s">
        <v>175</v>
      </c>
      <c r="BH47" s="7" t="s">
        <v>175</v>
      </c>
      <c r="BI47" s="7" t="s">
        <v>175</v>
      </c>
      <c r="BJ47" s="4">
        <v>160</v>
      </c>
      <c r="BK47" s="8">
        <v>7982.38</v>
      </c>
      <c r="BL47" s="2" t="s">
        <v>368</v>
      </c>
      <c r="BM47" s="7">
        <v>0.0312</v>
      </c>
      <c r="BN47" s="7">
        <v>0.0294</v>
      </c>
      <c r="BO47" s="4">
        <v>5</v>
      </c>
      <c r="BP47" s="8">
        <v>234.35</v>
      </c>
      <c r="BQ47" s="4">
        <v>15</v>
      </c>
      <c r="BR47" s="8">
        <v>703.05</v>
      </c>
      <c r="BS47" s="7">
        <v>-0.6667</v>
      </c>
      <c r="BT47" s="7">
        <v>-0.6667</v>
      </c>
      <c r="BU47" s="2" t="s">
        <v>185</v>
      </c>
      <c r="BV47" s="2" t="s">
        <v>172</v>
      </c>
      <c r="BW47" s="2" t="s">
        <v>361</v>
      </c>
      <c r="BX47" s="2" t="s">
        <v>369</v>
      </c>
      <c r="BY47" s="2" t="s">
        <v>188</v>
      </c>
      <c r="BZ47" s="2" t="s">
        <v>175</v>
      </c>
      <c r="CA47" s="4">
        <v>895</v>
      </c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>
        <v>120</v>
      </c>
      <c r="CR47" s="4"/>
      <c r="CS47" s="4"/>
      <c r="CT47" s="4"/>
      <c r="CU47" s="4"/>
      <c r="CV47" s="4">
        <v>170</v>
      </c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>
        <v>100</v>
      </c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>
        <v>100</v>
      </c>
      <c r="EN47" s="4"/>
      <c r="EO47" s="4"/>
      <c r="EP47" s="4"/>
      <c r="EQ47" s="4"/>
      <c r="ER47" s="4"/>
      <c r="ES47" s="4"/>
      <c r="ET47" s="4"/>
      <c r="EU47" s="4"/>
      <c r="EV47" s="4"/>
    </row>
    <row r="48">
      <c r="A48" s="2" t="s">
        <v>370</v>
      </c>
      <c r="B48" s="2" t="s">
        <v>162</v>
      </c>
      <c r="C48" s="2" t="s">
        <v>163</v>
      </c>
      <c r="D48" s="2" t="s">
        <v>164</v>
      </c>
      <c r="E48" s="2" t="s">
        <v>165</v>
      </c>
      <c r="F48" s="2" t="s">
        <v>351</v>
      </c>
      <c r="G48" s="2" t="s">
        <v>352</v>
      </c>
      <c r="H48" s="2" t="s">
        <v>353</v>
      </c>
      <c r="I48" s="2" t="s">
        <v>354</v>
      </c>
      <c r="J48" s="2" t="s">
        <v>170</v>
      </c>
      <c r="K48" s="2" t="s">
        <v>371</v>
      </c>
      <c r="L48" s="3">
        <v>31.29</v>
      </c>
      <c r="M48" s="3">
        <v>32.85</v>
      </c>
      <c r="N48" s="3">
        <v>64.99</v>
      </c>
      <c r="O48" s="2" t="s">
        <v>172</v>
      </c>
      <c r="P48" s="2" t="s">
        <v>219</v>
      </c>
      <c r="Q48" s="2" t="s">
        <v>174</v>
      </c>
      <c r="R48" s="2" t="s">
        <v>175</v>
      </c>
      <c r="S48" s="2" t="s">
        <v>372</v>
      </c>
      <c r="T48" s="2" t="s">
        <v>177</v>
      </c>
      <c r="U48" s="2" t="s">
        <v>191</v>
      </c>
      <c r="V48" s="2" t="s">
        <v>356</v>
      </c>
      <c r="W48" s="2" t="s">
        <v>181</v>
      </c>
      <c r="X48" s="2" t="s">
        <v>357</v>
      </c>
      <c r="Y48" s="2" t="s">
        <v>358</v>
      </c>
      <c r="Z48" s="4">
        <v>192</v>
      </c>
      <c r="AA48" s="4">
        <f>=ROUNDDOWN(32,0)</f>
      </c>
      <c r="AB48" s="5">
        <v>6</v>
      </c>
      <c r="AC48" s="2" t="s">
        <v>259</v>
      </c>
      <c r="AD48" s="4">
        <v>230</v>
      </c>
      <c r="AE48" s="4">
        <v>530</v>
      </c>
      <c r="AF48" s="6">
        <v>64</v>
      </c>
      <c r="AG48" s="6"/>
      <c r="AH48" s="7">
        <v>0.9231</v>
      </c>
      <c r="AI48" s="4"/>
      <c r="AJ48" s="4">
        <f>=ROUNDDOWN({0},0)</f>
      </c>
      <c r="AK48" s="5"/>
      <c r="AL48" s="2" t="s">
        <v>175</v>
      </c>
      <c r="AM48" s="4"/>
      <c r="AN48" s="4"/>
      <c r="AO48" s="7">
        <v>0</v>
      </c>
      <c r="AP48" s="4">
        <v>3</v>
      </c>
      <c r="AQ48" s="8">
        <v>105.45</v>
      </c>
      <c r="AR48" s="4">
        <v>1</v>
      </c>
      <c r="AS48" s="8">
        <v>35.15</v>
      </c>
      <c r="AT48" s="7">
        <v>2</v>
      </c>
      <c r="AU48" s="7">
        <v>2</v>
      </c>
      <c r="AV48" s="4">
        <v>10</v>
      </c>
      <c r="AW48" s="8">
        <v>392.59</v>
      </c>
      <c r="AX48" s="4">
        <v>21</v>
      </c>
      <c r="AY48" s="8">
        <v>896.5</v>
      </c>
      <c r="AZ48" s="7">
        <v>-0.5238</v>
      </c>
      <c r="BA48" s="7">
        <v>-0.5621</v>
      </c>
      <c r="BB48" s="7">
        <v>0.2686</v>
      </c>
      <c r="BC48" s="4" t="s">
        <v>175</v>
      </c>
      <c r="BD48" s="8" t="s">
        <v>175</v>
      </c>
      <c r="BE48" s="4" t="s">
        <v>175</v>
      </c>
      <c r="BF48" s="8" t="s">
        <v>175</v>
      </c>
      <c r="BG48" s="7" t="s">
        <v>175</v>
      </c>
      <c r="BH48" s="7" t="s">
        <v>175</v>
      </c>
      <c r="BI48" s="7">
        <v>0.231</v>
      </c>
      <c r="BJ48" s="4">
        <v>68</v>
      </c>
      <c r="BK48" s="8">
        <v>2509.62</v>
      </c>
      <c r="BL48" s="2" t="s">
        <v>373</v>
      </c>
      <c r="BM48" s="7">
        <v>0.0441</v>
      </c>
      <c r="BN48" s="7">
        <v>0.042</v>
      </c>
      <c r="BO48" s="4">
        <v>3</v>
      </c>
      <c r="BP48" s="8">
        <v>105.45</v>
      </c>
      <c r="BQ48" s="4">
        <v>1</v>
      </c>
      <c r="BR48" s="8">
        <v>35.15</v>
      </c>
      <c r="BS48" s="7">
        <v>2</v>
      </c>
      <c r="BT48" s="7">
        <v>2</v>
      </c>
      <c r="BU48" s="2" t="s">
        <v>185</v>
      </c>
      <c r="BV48" s="2" t="s">
        <v>172</v>
      </c>
      <c r="BW48" s="2" t="s">
        <v>361</v>
      </c>
      <c r="BX48" s="2" t="s">
        <v>374</v>
      </c>
      <c r="BY48" s="2" t="s">
        <v>188</v>
      </c>
      <c r="BZ48" s="2" t="s">
        <v>175</v>
      </c>
      <c r="CA48" s="4">
        <v>192</v>
      </c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>
        <v>230</v>
      </c>
      <c r="DL48" s="4"/>
      <c r="DM48" s="4"/>
      <c r="DN48" s="4"/>
      <c r="DO48" s="4"/>
      <c r="DP48" s="4"/>
      <c r="DQ48" s="4"/>
      <c r="DR48" s="4"/>
      <c r="DS48" s="4"/>
      <c r="DT48" s="4">
        <v>220</v>
      </c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>
        <v>80</v>
      </c>
      <c r="ES48" s="4"/>
      <c r="ET48" s="4"/>
      <c r="EU48" s="4"/>
      <c r="EV48" s="4"/>
    </row>
    <row r="49">
      <c r="A49" s="2" t="s">
        <v>375</v>
      </c>
      <c r="B49" s="2" t="s">
        <v>162</v>
      </c>
      <c r="C49" s="2" t="s">
        <v>163</v>
      </c>
      <c r="D49" s="2" t="s">
        <v>164</v>
      </c>
      <c r="E49" s="2" t="s">
        <v>165</v>
      </c>
      <c r="F49" s="2" t="s">
        <v>351</v>
      </c>
      <c r="G49" s="2" t="s">
        <v>352</v>
      </c>
      <c r="H49" s="2" t="s">
        <v>353</v>
      </c>
      <c r="I49" s="2" t="s">
        <v>354</v>
      </c>
      <c r="J49" s="2" t="s">
        <v>190</v>
      </c>
      <c r="K49" s="2" t="s">
        <v>371</v>
      </c>
      <c r="L49" s="3">
        <v>35.77</v>
      </c>
      <c r="M49" s="3">
        <v>37.56</v>
      </c>
      <c r="N49" s="3">
        <v>74.99</v>
      </c>
      <c r="O49" s="2" t="s">
        <v>172</v>
      </c>
      <c r="P49" s="2" t="s">
        <v>219</v>
      </c>
      <c r="Q49" s="2" t="s">
        <v>174</v>
      </c>
      <c r="R49" s="2" t="s">
        <v>175</v>
      </c>
      <c r="S49" s="2" t="s">
        <v>372</v>
      </c>
      <c r="T49" s="2" t="s">
        <v>177</v>
      </c>
      <c r="U49" s="2" t="s">
        <v>364</v>
      </c>
      <c r="V49" s="2" t="s">
        <v>356</v>
      </c>
      <c r="W49" s="2" t="s">
        <v>181</v>
      </c>
      <c r="X49" s="2" t="s">
        <v>357</v>
      </c>
      <c r="Y49" s="2" t="s">
        <v>358</v>
      </c>
      <c r="Z49" s="4">
        <v>514</v>
      </c>
      <c r="AA49" s="4">
        <f>=ROUNDDOWN(32.125,0)</f>
      </c>
      <c r="AB49" s="5">
        <v>16</v>
      </c>
      <c r="AC49" s="2" t="s">
        <v>259</v>
      </c>
      <c r="AD49" s="4">
        <v>380</v>
      </c>
      <c r="AE49" s="4">
        <v>540</v>
      </c>
      <c r="AF49" s="6">
        <v>64</v>
      </c>
      <c r="AG49" s="6"/>
      <c r="AH49" s="7">
        <v>1</v>
      </c>
      <c r="AI49" s="4"/>
      <c r="AJ49" s="4">
        <f>=ROUNDDOWN({0},0)</f>
      </c>
      <c r="AK49" s="5"/>
      <c r="AL49" s="2" t="s">
        <v>175</v>
      </c>
      <c r="AM49" s="4"/>
      <c r="AN49" s="4"/>
      <c r="AO49" s="7">
        <v>0</v>
      </c>
      <c r="AP49" s="4">
        <v>7</v>
      </c>
      <c r="AQ49" s="8">
        <v>287.14</v>
      </c>
      <c r="AR49" s="4">
        <v>13</v>
      </c>
      <c r="AS49" s="8">
        <v>533.26</v>
      </c>
      <c r="AT49" s="7">
        <v>-0.4615</v>
      </c>
      <c r="AU49" s="7">
        <v>-0.4615</v>
      </c>
      <c r="AV49" s="4" t="s">
        <v>175</v>
      </c>
      <c r="AW49" s="8" t="s">
        <v>175</v>
      </c>
      <c r="AX49" s="4" t="s">
        <v>175</v>
      </c>
      <c r="AY49" s="8" t="s">
        <v>175</v>
      </c>
      <c r="AZ49" s="7" t="s">
        <v>175</v>
      </c>
      <c r="BA49" s="7" t="s">
        <v>175</v>
      </c>
      <c r="BB49" s="7">
        <v>0.7314</v>
      </c>
      <c r="BC49" s="4" t="s">
        <v>175</v>
      </c>
      <c r="BD49" s="8" t="s">
        <v>175</v>
      </c>
      <c r="BE49" s="4" t="s">
        <v>175</v>
      </c>
      <c r="BF49" s="8" t="s">
        <v>175</v>
      </c>
      <c r="BG49" s="7" t="s">
        <v>175</v>
      </c>
      <c r="BH49" s="7" t="s">
        <v>175</v>
      </c>
      <c r="BI49" s="7" t="s">
        <v>175</v>
      </c>
      <c r="BJ49" s="4">
        <v>167</v>
      </c>
      <c r="BK49" s="8">
        <v>6977.56</v>
      </c>
      <c r="BL49" s="2" t="s">
        <v>376</v>
      </c>
      <c r="BM49" s="7">
        <v>0.0419</v>
      </c>
      <c r="BN49" s="7">
        <v>0.0412</v>
      </c>
      <c r="BO49" s="4">
        <v>7</v>
      </c>
      <c r="BP49" s="8">
        <v>287.14</v>
      </c>
      <c r="BQ49" s="4">
        <v>13</v>
      </c>
      <c r="BR49" s="8">
        <v>533.26</v>
      </c>
      <c r="BS49" s="7">
        <v>-0.4615</v>
      </c>
      <c r="BT49" s="7">
        <v>-0.4615</v>
      </c>
      <c r="BU49" s="2" t="s">
        <v>185</v>
      </c>
      <c r="BV49" s="2" t="s">
        <v>172</v>
      </c>
      <c r="BW49" s="2" t="s">
        <v>361</v>
      </c>
      <c r="BX49" s="2" t="s">
        <v>366</v>
      </c>
      <c r="BY49" s="2" t="s">
        <v>188</v>
      </c>
      <c r="BZ49" s="2" t="s">
        <v>175</v>
      </c>
      <c r="CA49" s="4">
        <v>514</v>
      </c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>
        <v>380</v>
      </c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>
        <v>160</v>
      </c>
      <c r="ES49" s="4"/>
      <c r="ET49" s="4"/>
      <c r="EU49" s="4"/>
      <c r="EV49" s="4"/>
    </row>
    <row r="50">
      <c r="A50" s="2" t="s">
        <v>377</v>
      </c>
      <c r="B50" s="2" t="s">
        <v>162</v>
      </c>
      <c r="C50" s="2" t="s">
        <v>163</v>
      </c>
      <c r="D50" s="2" t="s">
        <v>164</v>
      </c>
      <c r="E50" s="2" t="s">
        <v>165</v>
      </c>
      <c r="F50" s="2" t="s">
        <v>351</v>
      </c>
      <c r="G50" s="2" t="s">
        <v>352</v>
      </c>
      <c r="H50" s="2" t="s">
        <v>353</v>
      </c>
      <c r="I50" s="2" t="s">
        <v>354</v>
      </c>
      <c r="J50" s="2" t="s">
        <v>195</v>
      </c>
      <c r="K50" s="2" t="s">
        <v>371</v>
      </c>
      <c r="L50" s="3">
        <v>41.12</v>
      </c>
      <c r="M50" s="3">
        <v>43.18</v>
      </c>
      <c r="N50" s="3">
        <v>84.99</v>
      </c>
      <c r="O50" s="2" t="s">
        <v>172</v>
      </c>
      <c r="P50" s="2" t="s">
        <v>219</v>
      </c>
      <c r="Q50" s="2" t="s">
        <v>174</v>
      </c>
      <c r="R50" s="2" t="s">
        <v>175</v>
      </c>
      <c r="S50" s="2" t="s">
        <v>372</v>
      </c>
      <c r="T50" s="2" t="s">
        <v>177</v>
      </c>
      <c r="U50" s="2" t="s">
        <v>364</v>
      </c>
      <c r="V50" s="2" t="s">
        <v>356</v>
      </c>
      <c r="W50" s="2" t="s">
        <v>181</v>
      </c>
      <c r="X50" s="2" t="s">
        <v>357</v>
      </c>
      <c r="Y50" s="2" t="s">
        <v>358</v>
      </c>
      <c r="Z50" s="4">
        <v>334</v>
      </c>
      <c r="AA50" s="4">
        <f>=ROUNDDOWN(41.75,0)</f>
      </c>
      <c r="AB50" s="5">
        <v>8</v>
      </c>
      <c r="AC50" s="2" t="s">
        <v>259</v>
      </c>
      <c r="AD50" s="4">
        <v>140</v>
      </c>
      <c r="AE50" s="4">
        <v>340</v>
      </c>
      <c r="AF50" s="6">
        <v>64</v>
      </c>
      <c r="AG50" s="6"/>
      <c r="AH50" s="7">
        <v>1</v>
      </c>
      <c r="AI50" s="4"/>
      <c r="AJ50" s="4">
        <f>=ROUNDDOWN({0},0)</f>
      </c>
      <c r="AK50" s="5"/>
      <c r="AL50" s="2" t="s">
        <v>175</v>
      </c>
      <c r="AM50" s="4"/>
      <c r="AN50" s="4"/>
      <c r="AO50" s="7">
        <v>0</v>
      </c>
      <c r="AP50" s="4"/>
      <c r="AQ50" s="8"/>
      <c r="AR50" s="4">
        <v>7</v>
      </c>
      <c r="AS50" s="8">
        <v>328.09</v>
      </c>
      <c r="AT50" s="7">
        <v>-1</v>
      </c>
      <c r="AU50" s="7">
        <v>-1</v>
      </c>
      <c r="AV50" s="4" t="s">
        <v>175</v>
      </c>
      <c r="AW50" s="8" t="s">
        <v>175</v>
      </c>
      <c r="AX50" s="4" t="s">
        <v>175</v>
      </c>
      <c r="AY50" s="8" t="s">
        <v>175</v>
      </c>
      <c r="AZ50" s="7" t="s">
        <v>175</v>
      </c>
      <c r="BA50" s="7" t="s">
        <v>175</v>
      </c>
      <c r="BB50" s="7"/>
      <c r="BC50" s="4" t="s">
        <v>175</v>
      </c>
      <c r="BD50" s="8" t="s">
        <v>175</v>
      </c>
      <c r="BE50" s="4" t="s">
        <v>175</v>
      </c>
      <c r="BF50" s="8" t="s">
        <v>175</v>
      </c>
      <c r="BG50" s="7" t="s">
        <v>175</v>
      </c>
      <c r="BH50" s="7" t="s">
        <v>175</v>
      </c>
      <c r="BI50" s="7" t="s">
        <v>175</v>
      </c>
      <c r="BJ50" s="4">
        <v>77</v>
      </c>
      <c r="BK50" s="8">
        <v>3630.9</v>
      </c>
      <c r="BL50" s="2" t="s">
        <v>378</v>
      </c>
      <c r="BM50" s="7"/>
      <c r="BN50" s="7"/>
      <c r="BO50" s="4"/>
      <c r="BP50" s="8"/>
      <c r="BQ50" s="4">
        <v>7</v>
      </c>
      <c r="BR50" s="8">
        <v>328.09</v>
      </c>
      <c r="BS50" s="7">
        <v>-1</v>
      </c>
      <c r="BT50" s="7">
        <v>-1</v>
      </c>
      <c r="BU50" s="2" t="s">
        <v>185</v>
      </c>
      <c r="BV50" s="2" t="s">
        <v>172</v>
      </c>
      <c r="BW50" s="2" t="s">
        <v>361</v>
      </c>
      <c r="BX50" s="2" t="s">
        <v>379</v>
      </c>
      <c r="BY50" s="2" t="s">
        <v>188</v>
      </c>
      <c r="BZ50" s="2" t="s">
        <v>175</v>
      </c>
      <c r="CA50" s="4">
        <v>179</v>
      </c>
      <c r="CB50" s="4">
        <v>70</v>
      </c>
      <c r="CC50" s="4"/>
      <c r="CD50" s="4"/>
      <c r="CE50" s="4">
        <v>85</v>
      </c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>
        <v>140</v>
      </c>
      <c r="DL50" s="4"/>
      <c r="DM50" s="4"/>
      <c r="DN50" s="4"/>
      <c r="DO50" s="4"/>
      <c r="DP50" s="4"/>
      <c r="DQ50" s="4"/>
      <c r="DR50" s="4"/>
      <c r="DS50" s="4"/>
      <c r="DT50" s="4">
        <v>100</v>
      </c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>
        <v>100</v>
      </c>
      <c r="ES50" s="4"/>
      <c r="ET50" s="4"/>
      <c r="EU50" s="4"/>
      <c r="EV50" s="4"/>
    </row>
    <row r="51">
      <c r="A51" s="2" t="s">
        <v>380</v>
      </c>
      <c r="B51" s="2" t="s">
        <v>162</v>
      </c>
      <c r="C51" s="2" t="s">
        <v>163</v>
      </c>
      <c r="D51" s="2" t="s">
        <v>164</v>
      </c>
      <c r="E51" s="2" t="s">
        <v>165</v>
      </c>
      <c r="F51" s="2" t="s">
        <v>381</v>
      </c>
      <c r="G51" s="2" t="s">
        <v>382</v>
      </c>
      <c r="H51" s="2" t="s">
        <v>383</v>
      </c>
      <c r="I51" s="2" t="s">
        <v>384</v>
      </c>
      <c r="J51" s="2" t="s">
        <v>170</v>
      </c>
      <c r="K51" s="2" t="s">
        <v>385</v>
      </c>
      <c r="L51" s="3">
        <v>35.19</v>
      </c>
      <c r="M51" s="3">
        <v>36.95</v>
      </c>
      <c r="N51" s="3">
        <v>69.99</v>
      </c>
      <c r="O51" s="2" t="s">
        <v>172</v>
      </c>
      <c r="P51" s="2" t="s">
        <v>268</v>
      </c>
      <c r="Q51" s="2" t="s">
        <v>174</v>
      </c>
      <c r="R51" s="2" t="s">
        <v>175</v>
      </c>
      <c r="S51" s="2" t="s">
        <v>386</v>
      </c>
      <c r="T51" s="2" t="s">
        <v>177</v>
      </c>
      <c r="U51" s="2" t="s">
        <v>191</v>
      </c>
      <c r="V51" s="2" t="s">
        <v>387</v>
      </c>
      <c r="W51" s="2" t="s">
        <v>180</v>
      </c>
      <c r="X51" s="2" t="s">
        <v>235</v>
      </c>
      <c r="Y51" s="2" t="s">
        <v>388</v>
      </c>
      <c r="Z51" s="4">
        <v>502</v>
      </c>
      <c r="AA51" s="4">
        <f>=ROUNDDOWN(55.7777777777778,0)</f>
      </c>
      <c r="AB51" s="5">
        <v>9</v>
      </c>
      <c r="AC51" s="2" t="s">
        <v>175</v>
      </c>
      <c r="AD51" s="4"/>
      <c r="AE51" s="4"/>
      <c r="AF51" s="6">
        <v>64</v>
      </c>
      <c r="AG51" s="6">
        <v>47</v>
      </c>
      <c r="AH51" s="7">
        <v>1</v>
      </c>
      <c r="AI51" s="4"/>
      <c r="AJ51" s="4">
        <f>=ROUNDDOWN({0},0)</f>
      </c>
      <c r="AK51" s="5"/>
      <c r="AL51" s="2" t="s">
        <v>175</v>
      </c>
      <c r="AM51" s="4"/>
      <c r="AN51" s="4"/>
      <c r="AO51" s="7">
        <v>0</v>
      </c>
      <c r="AP51" s="4">
        <v>5</v>
      </c>
      <c r="AQ51" s="8">
        <v>145.25</v>
      </c>
      <c r="AR51" s="4">
        <v>5</v>
      </c>
      <c r="AS51" s="8">
        <v>176.35</v>
      </c>
      <c r="AT51" s="7"/>
      <c r="AU51" s="7">
        <v>-0.1764</v>
      </c>
      <c r="AV51" s="4">
        <v>14</v>
      </c>
      <c r="AW51" s="8">
        <v>460.57</v>
      </c>
      <c r="AX51" s="4">
        <v>24</v>
      </c>
      <c r="AY51" s="8">
        <v>972.48</v>
      </c>
      <c r="AZ51" s="7">
        <v>-0.4167</v>
      </c>
      <c r="BA51" s="7">
        <v>-0.5264</v>
      </c>
      <c r="BB51" s="7">
        <v>0.3154</v>
      </c>
      <c r="BC51" s="4">
        <v>46</v>
      </c>
      <c r="BD51" s="8">
        <v>1537.07</v>
      </c>
      <c r="BE51" s="4">
        <v>91</v>
      </c>
      <c r="BF51" s="8">
        <v>3698.45</v>
      </c>
      <c r="BG51" s="7">
        <v>-0.4945</v>
      </c>
      <c r="BH51" s="7">
        <v>-0.5844</v>
      </c>
      <c r="BI51" s="7">
        <v>0.2996</v>
      </c>
      <c r="BJ51" s="4">
        <v>81</v>
      </c>
      <c r="BK51" s="8">
        <v>2953.51</v>
      </c>
      <c r="BL51" s="2" t="s">
        <v>389</v>
      </c>
      <c r="BM51" s="7">
        <v>0.0617</v>
      </c>
      <c r="BN51" s="7">
        <v>0.0492</v>
      </c>
      <c r="BO51" s="4">
        <v>5</v>
      </c>
      <c r="BP51" s="8">
        <v>145.25</v>
      </c>
      <c r="BQ51" s="4">
        <v>5</v>
      </c>
      <c r="BR51" s="8">
        <v>176.35</v>
      </c>
      <c r="BS51" s="7"/>
      <c r="BT51" s="7">
        <v>-0.1764</v>
      </c>
      <c r="BU51" s="2" t="s">
        <v>185</v>
      </c>
      <c r="BV51" s="2" t="s">
        <v>172</v>
      </c>
      <c r="BW51" s="2" t="s">
        <v>390</v>
      </c>
      <c r="BX51" s="2" t="s">
        <v>391</v>
      </c>
      <c r="BY51" s="2" t="s">
        <v>188</v>
      </c>
      <c r="BZ51" s="2" t="s">
        <v>175</v>
      </c>
      <c r="CA51" s="4">
        <v>144</v>
      </c>
      <c r="CB51" s="4">
        <v>125</v>
      </c>
      <c r="CC51" s="4"/>
      <c r="CD51" s="4"/>
      <c r="CE51" s="4">
        <v>233</v>
      </c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</row>
    <row r="52">
      <c r="A52" s="2" t="s">
        <v>392</v>
      </c>
      <c r="B52" s="2" t="s">
        <v>162</v>
      </c>
      <c r="C52" s="2" t="s">
        <v>163</v>
      </c>
      <c r="D52" s="2" t="s">
        <v>164</v>
      </c>
      <c r="E52" s="2" t="s">
        <v>165</v>
      </c>
      <c r="F52" s="2" t="s">
        <v>381</v>
      </c>
      <c r="G52" s="2" t="s">
        <v>382</v>
      </c>
      <c r="H52" s="2" t="s">
        <v>383</v>
      </c>
      <c r="I52" s="2" t="s">
        <v>384</v>
      </c>
      <c r="J52" s="2" t="s">
        <v>190</v>
      </c>
      <c r="K52" s="2" t="s">
        <v>385</v>
      </c>
      <c r="L52" s="3">
        <v>40.18</v>
      </c>
      <c r="M52" s="3">
        <v>42.19</v>
      </c>
      <c r="N52" s="3">
        <v>79.99</v>
      </c>
      <c r="O52" s="2" t="s">
        <v>172</v>
      </c>
      <c r="P52" s="2" t="s">
        <v>268</v>
      </c>
      <c r="Q52" s="2" t="s">
        <v>174</v>
      </c>
      <c r="R52" s="2" t="s">
        <v>175</v>
      </c>
      <c r="S52" s="2" t="s">
        <v>386</v>
      </c>
      <c r="T52" s="2" t="s">
        <v>177</v>
      </c>
      <c r="U52" s="2" t="s">
        <v>364</v>
      </c>
      <c r="V52" s="2" t="s">
        <v>387</v>
      </c>
      <c r="W52" s="2" t="s">
        <v>180</v>
      </c>
      <c r="X52" s="2" t="s">
        <v>235</v>
      </c>
      <c r="Y52" s="2" t="s">
        <v>388</v>
      </c>
      <c r="Z52" s="4">
        <v>1718</v>
      </c>
      <c r="AA52" s="4">
        <f>=ROUNDDOWN(53.6875,0)</f>
      </c>
      <c r="AB52" s="5">
        <v>32</v>
      </c>
      <c r="AC52" s="2" t="s">
        <v>175</v>
      </c>
      <c r="AD52" s="4"/>
      <c r="AE52" s="4"/>
      <c r="AF52" s="6">
        <v>64</v>
      </c>
      <c r="AG52" s="6">
        <v>47</v>
      </c>
      <c r="AH52" s="7">
        <v>1</v>
      </c>
      <c r="AI52" s="4"/>
      <c r="AJ52" s="4">
        <f>=ROUNDDOWN({0},0)</f>
      </c>
      <c r="AK52" s="5"/>
      <c r="AL52" s="2" t="s">
        <v>175</v>
      </c>
      <c r="AM52" s="4"/>
      <c r="AN52" s="4"/>
      <c r="AO52" s="7">
        <v>0</v>
      </c>
      <c r="AP52" s="4">
        <v>7</v>
      </c>
      <c r="AQ52" s="8">
        <v>237.58</v>
      </c>
      <c r="AR52" s="4">
        <v>13</v>
      </c>
      <c r="AS52" s="8">
        <v>524.03</v>
      </c>
      <c r="AT52" s="7">
        <v>-0.4615</v>
      </c>
      <c r="AU52" s="7">
        <v>-0.5466</v>
      </c>
      <c r="AV52" s="4" t="s">
        <v>175</v>
      </c>
      <c r="AW52" s="8" t="s">
        <v>175</v>
      </c>
      <c r="AX52" s="4" t="s">
        <v>175</v>
      </c>
      <c r="AY52" s="8" t="s">
        <v>175</v>
      </c>
      <c r="AZ52" s="7" t="s">
        <v>175</v>
      </c>
      <c r="BA52" s="7" t="s">
        <v>175</v>
      </c>
      <c r="BB52" s="7">
        <v>0.5158</v>
      </c>
      <c r="BC52" s="4" t="s">
        <v>175</v>
      </c>
      <c r="BD52" s="8" t="s">
        <v>175</v>
      </c>
      <c r="BE52" s="4" t="s">
        <v>175</v>
      </c>
      <c r="BF52" s="8" t="s">
        <v>175</v>
      </c>
      <c r="BG52" s="7" t="s">
        <v>175</v>
      </c>
      <c r="BH52" s="7" t="s">
        <v>175</v>
      </c>
      <c r="BI52" s="7" t="s">
        <v>175</v>
      </c>
      <c r="BJ52" s="4">
        <v>198</v>
      </c>
      <c r="BK52" s="8">
        <v>8296.6</v>
      </c>
      <c r="BL52" s="2" t="s">
        <v>393</v>
      </c>
      <c r="BM52" s="7">
        <v>0.0354</v>
      </c>
      <c r="BN52" s="7">
        <v>0.0286</v>
      </c>
      <c r="BO52" s="4">
        <v>7</v>
      </c>
      <c r="BP52" s="8">
        <v>237.58</v>
      </c>
      <c r="BQ52" s="4">
        <v>13</v>
      </c>
      <c r="BR52" s="8">
        <v>524.03</v>
      </c>
      <c r="BS52" s="7">
        <v>-0.4615</v>
      </c>
      <c r="BT52" s="7">
        <v>-0.5466</v>
      </c>
      <c r="BU52" s="2" t="s">
        <v>185</v>
      </c>
      <c r="BV52" s="2" t="s">
        <v>172</v>
      </c>
      <c r="BW52" s="2" t="s">
        <v>390</v>
      </c>
      <c r="BX52" s="2" t="s">
        <v>394</v>
      </c>
      <c r="BY52" s="2" t="s">
        <v>188</v>
      </c>
      <c r="BZ52" s="2" t="s">
        <v>175</v>
      </c>
      <c r="CA52" s="4">
        <v>3</v>
      </c>
      <c r="CB52" s="4">
        <v>1715</v>
      </c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</row>
    <row r="53">
      <c r="A53" s="2" t="s">
        <v>395</v>
      </c>
      <c r="B53" s="2" t="s">
        <v>162</v>
      </c>
      <c r="C53" s="2" t="s">
        <v>163</v>
      </c>
      <c r="D53" s="2" t="s">
        <v>164</v>
      </c>
      <c r="E53" s="2" t="s">
        <v>165</v>
      </c>
      <c r="F53" s="2" t="s">
        <v>381</v>
      </c>
      <c r="G53" s="2" t="s">
        <v>382</v>
      </c>
      <c r="H53" s="2" t="s">
        <v>383</v>
      </c>
      <c r="I53" s="2" t="s">
        <v>384</v>
      </c>
      <c r="J53" s="2" t="s">
        <v>195</v>
      </c>
      <c r="K53" s="2" t="s">
        <v>385</v>
      </c>
      <c r="L53" s="3">
        <v>45.36</v>
      </c>
      <c r="M53" s="3">
        <v>47.63</v>
      </c>
      <c r="N53" s="3">
        <v>89.99</v>
      </c>
      <c r="O53" s="2" t="s">
        <v>172</v>
      </c>
      <c r="P53" s="2" t="s">
        <v>268</v>
      </c>
      <c r="Q53" s="2" t="s">
        <v>174</v>
      </c>
      <c r="R53" s="2" t="s">
        <v>175</v>
      </c>
      <c r="S53" s="2" t="s">
        <v>386</v>
      </c>
      <c r="T53" s="2" t="s">
        <v>177</v>
      </c>
      <c r="U53" s="2" t="s">
        <v>364</v>
      </c>
      <c r="V53" s="2" t="s">
        <v>387</v>
      </c>
      <c r="W53" s="2" t="s">
        <v>180</v>
      </c>
      <c r="X53" s="2" t="s">
        <v>235</v>
      </c>
      <c r="Y53" s="2" t="s">
        <v>388</v>
      </c>
      <c r="Z53" s="4">
        <v>200</v>
      </c>
      <c r="AA53" s="4">
        <f>=ROUNDDOWN(9.52380952380952,0)</f>
      </c>
      <c r="AB53" s="5">
        <v>21</v>
      </c>
      <c r="AC53" s="2" t="s">
        <v>259</v>
      </c>
      <c r="AD53" s="4">
        <v>150</v>
      </c>
      <c r="AE53" s="4">
        <v>650</v>
      </c>
      <c r="AF53" s="6">
        <v>64</v>
      </c>
      <c r="AG53" s="6">
        <v>47</v>
      </c>
      <c r="AH53" s="7">
        <v>0.8132</v>
      </c>
      <c r="AI53" s="4"/>
      <c r="AJ53" s="4">
        <f>=ROUNDDOWN({0},0)</f>
      </c>
      <c r="AK53" s="5"/>
      <c r="AL53" s="2" t="s">
        <v>175</v>
      </c>
      <c r="AM53" s="4"/>
      <c r="AN53" s="4"/>
      <c r="AO53" s="7">
        <v>0</v>
      </c>
      <c r="AP53" s="4">
        <v>2</v>
      </c>
      <c r="AQ53" s="8">
        <v>77.74</v>
      </c>
      <c r="AR53" s="4">
        <v>6</v>
      </c>
      <c r="AS53" s="8">
        <v>272.1</v>
      </c>
      <c r="AT53" s="7">
        <v>-0.6667</v>
      </c>
      <c r="AU53" s="7">
        <v>-0.7143</v>
      </c>
      <c r="AV53" s="4" t="s">
        <v>175</v>
      </c>
      <c r="AW53" s="8" t="s">
        <v>175</v>
      </c>
      <c r="AX53" s="4" t="s">
        <v>175</v>
      </c>
      <c r="AY53" s="8" t="s">
        <v>175</v>
      </c>
      <c r="AZ53" s="7" t="s">
        <v>175</v>
      </c>
      <c r="BA53" s="7" t="s">
        <v>175</v>
      </c>
      <c r="BB53" s="7">
        <v>0.1688</v>
      </c>
      <c r="BC53" s="4" t="s">
        <v>175</v>
      </c>
      <c r="BD53" s="8" t="s">
        <v>175</v>
      </c>
      <c r="BE53" s="4" t="s">
        <v>175</v>
      </c>
      <c r="BF53" s="8" t="s">
        <v>175</v>
      </c>
      <c r="BG53" s="7" t="s">
        <v>175</v>
      </c>
      <c r="BH53" s="7" t="s">
        <v>175</v>
      </c>
      <c r="BI53" s="7" t="s">
        <v>175</v>
      </c>
      <c r="BJ53" s="4">
        <v>191</v>
      </c>
      <c r="BK53" s="8">
        <v>9716.54</v>
      </c>
      <c r="BL53" s="2" t="s">
        <v>396</v>
      </c>
      <c r="BM53" s="7">
        <v>0.0105</v>
      </c>
      <c r="BN53" s="7">
        <v>0.008</v>
      </c>
      <c r="BO53" s="4">
        <v>2</v>
      </c>
      <c r="BP53" s="8">
        <v>77.74</v>
      </c>
      <c r="BQ53" s="4">
        <v>6</v>
      </c>
      <c r="BR53" s="8">
        <v>272.1</v>
      </c>
      <c r="BS53" s="7">
        <v>-0.6667</v>
      </c>
      <c r="BT53" s="7">
        <v>-0.7143</v>
      </c>
      <c r="BU53" s="2" t="s">
        <v>185</v>
      </c>
      <c r="BV53" s="2" t="s">
        <v>172</v>
      </c>
      <c r="BW53" s="2" t="s">
        <v>397</v>
      </c>
      <c r="BX53" s="2" t="s">
        <v>391</v>
      </c>
      <c r="BY53" s="2" t="s">
        <v>188</v>
      </c>
      <c r="BZ53" s="2" t="s">
        <v>175</v>
      </c>
      <c r="CA53" s="4">
        <v>192</v>
      </c>
      <c r="CB53" s="4"/>
      <c r="CC53" s="4"/>
      <c r="CD53" s="4"/>
      <c r="CE53" s="4">
        <v>8</v>
      </c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>
        <v>150</v>
      </c>
      <c r="DL53" s="4"/>
      <c r="DM53" s="4">
        <v>200</v>
      </c>
      <c r="DN53" s="4"/>
      <c r="DO53" s="4"/>
      <c r="DP53" s="4"/>
      <c r="DQ53" s="4"/>
      <c r="DR53" s="4"/>
      <c r="DS53" s="4"/>
      <c r="DT53" s="4"/>
      <c r="DU53" s="4"/>
      <c r="DV53" s="4"/>
      <c r="DW53" s="4">
        <v>300</v>
      </c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</row>
    <row r="54">
      <c r="A54" s="2" t="s">
        <v>398</v>
      </c>
      <c r="B54" s="2" t="s">
        <v>162</v>
      </c>
      <c r="C54" s="2" t="s">
        <v>163</v>
      </c>
      <c r="D54" s="2" t="s">
        <v>164</v>
      </c>
      <c r="E54" s="2" t="s">
        <v>165</v>
      </c>
      <c r="F54" s="2" t="s">
        <v>381</v>
      </c>
      <c r="G54" s="2" t="s">
        <v>382</v>
      </c>
      <c r="H54" s="2" t="s">
        <v>383</v>
      </c>
      <c r="I54" s="2" t="s">
        <v>384</v>
      </c>
      <c r="J54" s="2" t="s">
        <v>170</v>
      </c>
      <c r="K54" s="2" t="s">
        <v>399</v>
      </c>
      <c r="L54" s="3">
        <v>35.19</v>
      </c>
      <c r="M54" s="3">
        <v>36.95</v>
      </c>
      <c r="N54" s="3">
        <v>69.99</v>
      </c>
      <c r="O54" s="2" t="s">
        <v>172</v>
      </c>
      <c r="P54" s="2" t="s">
        <v>204</v>
      </c>
      <c r="Q54" s="2" t="s">
        <v>174</v>
      </c>
      <c r="R54" s="2" t="s">
        <v>175</v>
      </c>
      <c r="S54" s="2" t="s">
        <v>400</v>
      </c>
      <c r="T54" s="2" t="s">
        <v>177</v>
      </c>
      <c r="U54" s="2" t="s">
        <v>191</v>
      </c>
      <c r="V54" s="2" t="s">
        <v>387</v>
      </c>
      <c r="W54" s="2" t="s">
        <v>180</v>
      </c>
      <c r="X54" s="2" t="s">
        <v>235</v>
      </c>
      <c r="Y54" s="2" t="s">
        <v>401</v>
      </c>
      <c r="Z54" s="4">
        <v>1121</v>
      </c>
      <c r="AA54" s="4">
        <f>=ROUNDDOWN(59,0)</f>
      </c>
      <c r="AB54" s="5">
        <v>19</v>
      </c>
      <c r="AC54" s="2" t="s">
        <v>175</v>
      </c>
      <c r="AD54" s="4"/>
      <c r="AE54" s="4"/>
      <c r="AF54" s="6">
        <v>64</v>
      </c>
      <c r="AG54" s="6">
        <v>47</v>
      </c>
      <c r="AH54" s="7">
        <v>1</v>
      </c>
      <c r="AI54" s="4"/>
      <c r="AJ54" s="4">
        <f>=ROUNDDOWN({0},0)</f>
      </c>
      <c r="AK54" s="5"/>
      <c r="AL54" s="2" t="s">
        <v>175</v>
      </c>
      <c r="AM54" s="4"/>
      <c r="AN54" s="4"/>
      <c r="AO54" s="7">
        <v>0</v>
      </c>
      <c r="AP54" s="4"/>
      <c r="AQ54" s="8"/>
      <c r="AR54" s="4">
        <v>6</v>
      </c>
      <c r="AS54" s="8">
        <v>211.62</v>
      </c>
      <c r="AT54" s="7">
        <v>-1</v>
      </c>
      <c r="AU54" s="7">
        <v>-1</v>
      </c>
      <c r="AV54" s="4">
        <v>13</v>
      </c>
      <c r="AW54" s="8">
        <v>451.08</v>
      </c>
      <c r="AX54" s="4">
        <v>26</v>
      </c>
      <c r="AY54" s="8">
        <v>1048.06</v>
      </c>
      <c r="AZ54" s="7">
        <v>-0.5</v>
      </c>
      <c r="BA54" s="7">
        <v>-0.5696</v>
      </c>
      <c r="BB54" s="7"/>
      <c r="BC54" s="4" t="s">
        <v>175</v>
      </c>
      <c r="BD54" s="8" t="s">
        <v>175</v>
      </c>
      <c r="BE54" s="4" t="s">
        <v>175</v>
      </c>
      <c r="BF54" s="8" t="s">
        <v>175</v>
      </c>
      <c r="BG54" s="7" t="s">
        <v>175</v>
      </c>
      <c r="BH54" s="7" t="s">
        <v>175</v>
      </c>
      <c r="BI54" s="7">
        <v>0.2935</v>
      </c>
      <c r="BJ54" s="4">
        <v>98</v>
      </c>
      <c r="BK54" s="8">
        <v>3510.2</v>
      </c>
      <c r="BL54" s="2" t="s">
        <v>402</v>
      </c>
      <c r="BM54" s="7"/>
      <c r="BN54" s="7"/>
      <c r="BO54" s="4"/>
      <c r="BP54" s="8"/>
      <c r="BQ54" s="4">
        <v>6</v>
      </c>
      <c r="BR54" s="8">
        <v>211.62</v>
      </c>
      <c r="BS54" s="7">
        <v>-1</v>
      </c>
      <c r="BT54" s="7">
        <v>-1</v>
      </c>
      <c r="BU54" s="2" t="s">
        <v>185</v>
      </c>
      <c r="BV54" s="2" t="s">
        <v>172</v>
      </c>
      <c r="BW54" s="2" t="s">
        <v>403</v>
      </c>
      <c r="BX54" s="2" t="s">
        <v>404</v>
      </c>
      <c r="BY54" s="2" t="s">
        <v>188</v>
      </c>
      <c r="BZ54" s="2" t="s">
        <v>175</v>
      </c>
      <c r="CA54" s="4">
        <v>1</v>
      </c>
      <c r="CB54" s="4">
        <v>657</v>
      </c>
      <c r="CC54" s="4"/>
      <c r="CD54" s="4"/>
      <c r="CE54" s="4">
        <v>463</v>
      </c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</row>
    <row r="55">
      <c r="A55" s="2" t="s">
        <v>405</v>
      </c>
      <c r="B55" s="2" t="s">
        <v>162</v>
      </c>
      <c r="C55" s="2" t="s">
        <v>163</v>
      </c>
      <c r="D55" s="2" t="s">
        <v>164</v>
      </c>
      <c r="E55" s="2" t="s">
        <v>165</v>
      </c>
      <c r="F55" s="2" t="s">
        <v>381</v>
      </c>
      <c r="G55" s="2" t="s">
        <v>382</v>
      </c>
      <c r="H55" s="2" t="s">
        <v>383</v>
      </c>
      <c r="I55" s="2" t="s">
        <v>384</v>
      </c>
      <c r="J55" s="2" t="s">
        <v>190</v>
      </c>
      <c r="K55" s="2" t="s">
        <v>399</v>
      </c>
      <c r="L55" s="3">
        <v>40.18</v>
      </c>
      <c r="M55" s="3">
        <v>42.19</v>
      </c>
      <c r="N55" s="3">
        <v>79.99</v>
      </c>
      <c r="O55" s="2" t="s">
        <v>172</v>
      </c>
      <c r="P55" s="2" t="s">
        <v>204</v>
      </c>
      <c r="Q55" s="2" t="s">
        <v>174</v>
      </c>
      <c r="R55" s="2" t="s">
        <v>175</v>
      </c>
      <c r="S55" s="2" t="s">
        <v>400</v>
      </c>
      <c r="T55" s="2" t="s">
        <v>177</v>
      </c>
      <c r="U55" s="2" t="s">
        <v>364</v>
      </c>
      <c r="V55" s="2" t="s">
        <v>387</v>
      </c>
      <c r="W55" s="2" t="s">
        <v>180</v>
      </c>
      <c r="X55" s="2" t="s">
        <v>235</v>
      </c>
      <c r="Y55" s="2" t="s">
        <v>406</v>
      </c>
      <c r="Z55" s="4">
        <v>3538</v>
      </c>
      <c r="AA55" s="4">
        <f>=ROUNDDOWN(95.6216216216216,0)</f>
      </c>
      <c r="AB55" s="5">
        <v>37</v>
      </c>
      <c r="AC55" s="2" t="s">
        <v>175</v>
      </c>
      <c r="AD55" s="4"/>
      <c r="AE55" s="4"/>
      <c r="AF55" s="6">
        <v>64</v>
      </c>
      <c r="AG55" s="6">
        <v>47</v>
      </c>
      <c r="AH55" s="7">
        <v>1</v>
      </c>
      <c r="AI55" s="4"/>
      <c r="AJ55" s="4">
        <f>=ROUNDDOWN({0},0)</f>
      </c>
      <c r="AK55" s="5"/>
      <c r="AL55" s="2" t="s">
        <v>175</v>
      </c>
      <c r="AM55" s="4"/>
      <c r="AN55" s="4"/>
      <c r="AO55" s="7">
        <v>0</v>
      </c>
      <c r="AP55" s="4">
        <v>11</v>
      </c>
      <c r="AQ55" s="8">
        <v>373.34</v>
      </c>
      <c r="AR55" s="4">
        <v>14</v>
      </c>
      <c r="AS55" s="8">
        <v>564.34</v>
      </c>
      <c r="AT55" s="7">
        <v>-0.2143</v>
      </c>
      <c r="AU55" s="7">
        <v>-0.3384</v>
      </c>
      <c r="AV55" s="4" t="s">
        <v>175</v>
      </c>
      <c r="AW55" s="8" t="s">
        <v>175</v>
      </c>
      <c r="AX55" s="4" t="s">
        <v>175</v>
      </c>
      <c r="AY55" s="8" t="s">
        <v>175</v>
      </c>
      <c r="AZ55" s="7" t="s">
        <v>175</v>
      </c>
      <c r="BA55" s="7" t="s">
        <v>175</v>
      </c>
      <c r="BB55" s="7">
        <v>0.8277</v>
      </c>
      <c r="BC55" s="4" t="s">
        <v>175</v>
      </c>
      <c r="BD55" s="8" t="s">
        <v>175</v>
      </c>
      <c r="BE55" s="4" t="s">
        <v>175</v>
      </c>
      <c r="BF55" s="8" t="s">
        <v>175</v>
      </c>
      <c r="BG55" s="7" t="s">
        <v>175</v>
      </c>
      <c r="BH55" s="7" t="s">
        <v>175</v>
      </c>
      <c r="BI55" s="7" t="s">
        <v>175</v>
      </c>
      <c r="BJ55" s="4">
        <v>384</v>
      </c>
      <c r="BK55" s="8">
        <v>15910.42</v>
      </c>
      <c r="BL55" s="2" t="s">
        <v>407</v>
      </c>
      <c r="BM55" s="7">
        <v>0.0286</v>
      </c>
      <c r="BN55" s="7">
        <v>0.0235</v>
      </c>
      <c r="BO55" s="4">
        <v>11</v>
      </c>
      <c r="BP55" s="8">
        <v>373.34</v>
      </c>
      <c r="BQ55" s="4">
        <v>14</v>
      </c>
      <c r="BR55" s="8">
        <v>564.34</v>
      </c>
      <c r="BS55" s="7">
        <v>-0.2143</v>
      </c>
      <c r="BT55" s="7">
        <v>-0.3384</v>
      </c>
      <c r="BU55" s="2" t="s">
        <v>185</v>
      </c>
      <c r="BV55" s="2" t="s">
        <v>172</v>
      </c>
      <c r="BW55" s="2" t="s">
        <v>403</v>
      </c>
      <c r="BX55" s="2" t="s">
        <v>408</v>
      </c>
      <c r="BY55" s="2" t="s">
        <v>188</v>
      </c>
      <c r="BZ55" s="2" t="s">
        <v>175</v>
      </c>
      <c r="CA55" s="4">
        <v>3</v>
      </c>
      <c r="CB55" s="4">
        <v>1481</v>
      </c>
      <c r="CC55" s="4"/>
      <c r="CD55" s="4"/>
      <c r="CE55" s="4">
        <v>2054</v>
      </c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</row>
    <row r="56">
      <c r="A56" s="2" t="s">
        <v>409</v>
      </c>
      <c r="B56" s="2" t="s">
        <v>162</v>
      </c>
      <c r="C56" s="2" t="s">
        <v>163</v>
      </c>
      <c r="D56" s="2" t="s">
        <v>164</v>
      </c>
      <c r="E56" s="2" t="s">
        <v>165</v>
      </c>
      <c r="F56" s="2" t="s">
        <v>381</v>
      </c>
      <c r="G56" s="2" t="s">
        <v>382</v>
      </c>
      <c r="H56" s="2" t="s">
        <v>383</v>
      </c>
      <c r="I56" s="2" t="s">
        <v>384</v>
      </c>
      <c r="J56" s="2" t="s">
        <v>195</v>
      </c>
      <c r="K56" s="2" t="s">
        <v>399</v>
      </c>
      <c r="L56" s="3">
        <v>45.36</v>
      </c>
      <c r="M56" s="3">
        <v>47.63</v>
      </c>
      <c r="N56" s="3">
        <v>89.99</v>
      </c>
      <c r="O56" s="2" t="s">
        <v>172</v>
      </c>
      <c r="P56" s="2" t="s">
        <v>204</v>
      </c>
      <c r="Q56" s="2" t="s">
        <v>174</v>
      </c>
      <c r="R56" s="2" t="s">
        <v>175</v>
      </c>
      <c r="S56" s="2" t="s">
        <v>410</v>
      </c>
      <c r="T56" s="2" t="s">
        <v>177</v>
      </c>
      <c r="U56" s="2" t="s">
        <v>364</v>
      </c>
      <c r="V56" s="2" t="s">
        <v>387</v>
      </c>
      <c r="W56" s="2" t="s">
        <v>180</v>
      </c>
      <c r="X56" s="2" t="s">
        <v>235</v>
      </c>
      <c r="Y56" s="2" t="s">
        <v>406</v>
      </c>
      <c r="Z56" s="4">
        <v>594</v>
      </c>
      <c r="AA56" s="4">
        <f>=ROUNDDOWN(37.125,0)</f>
      </c>
      <c r="AB56" s="5">
        <v>16</v>
      </c>
      <c r="AC56" s="2" t="s">
        <v>175</v>
      </c>
      <c r="AD56" s="4"/>
      <c r="AE56" s="4"/>
      <c r="AF56" s="6">
        <v>64</v>
      </c>
      <c r="AG56" s="6">
        <v>47</v>
      </c>
      <c r="AH56" s="7">
        <v>1</v>
      </c>
      <c r="AI56" s="4"/>
      <c r="AJ56" s="4">
        <f>=ROUNDDOWN({0},0)</f>
      </c>
      <c r="AK56" s="5"/>
      <c r="AL56" s="2" t="s">
        <v>175</v>
      </c>
      <c r="AM56" s="4"/>
      <c r="AN56" s="4"/>
      <c r="AO56" s="7">
        <v>0</v>
      </c>
      <c r="AP56" s="4">
        <v>2</v>
      </c>
      <c r="AQ56" s="8">
        <v>77.74</v>
      </c>
      <c r="AR56" s="4">
        <v>6</v>
      </c>
      <c r="AS56" s="8">
        <v>272.1</v>
      </c>
      <c r="AT56" s="7">
        <v>-0.6667</v>
      </c>
      <c r="AU56" s="7">
        <v>-0.7143</v>
      </c>
      <c r="AV56" s="4" t="s">
        <v>175</v>
      </c>
      <c r="AW56" s="8" t="s">
        <v>175</v>
      </c>
      <c r="AX56" s="4" t="s">
        <v>175</v>
      </c>
      <c r="AY56" s="8" t="s">
        <v>175</v>
      </c>
      <c r="AZ56" s="7" t="s">
        <v>175</v>
      </c>
      <c r="BA56" s="7" t="s">
        <v>175</v>
      </c>
      <c r="BB56" s="7">
        <v>0.1723</v>
      </c>
      <c r="BC56" s="4" t="s">
        <v>175</v>
      </c>
      <c r="BD56" s="8" t="s">
        <v>175</v>
      </c>
      <c r="BE56" s="4" t="s">
        <v>175</v>
      </c>
      <c r="BF56" s="8" t="s">
        <v>175</v>
      </c>
      <c r="BG56" s="7" t="s">
        <v>175</v>
      </c>
      <c r="BH56" s="7" t="s">
        <v>175</v>
      </c>
      <c r="BI56" s="7" t="s">
        <v>175</v>
      </c>
      <c r="BJ56" s="4">
        <v>125</v>
      </c>
      <c r="BK56" s="8">
        <v>6018.83</v>
      </c>
      <c r="BL56" s="2" t="s">
        <v>411</v>
      </c>
      <c r="BM56" s="7">
        <v>0.016</v>
      </c>
      <c r="BN56" s="7">
        <v>0.0129</v>
      </c>
      <c r="BO56" s="4">
        <v>2</v>
      </c>
      <c r="BP56" s="8">
        <v>77.74</v>
      </c>
      <c r="BQ56" s="4">
        <v>6</v>
      </c>
      <c r="BR56" s="8">
        <v>272.1</v>
      </c>
      <c r="BS56" s="7">
        <v>-0.6667</v>
      </c>
      <c r="BT56" s="7">
        <v>-0.7143</v>
      </c>
      <c r="BU56" s="2" t="s">
        <v>185</v>
      </c>
      <c r="BV56" s="2" t="s">
        <v>172</v>
      </c>
      <c r="BW56" s="2" t="s">
        <v>403</v>
      </c>
      <c r="BX56" s="2" t="s">
        <v>412</v>
      </c>
      <c r="BY56" s="2" t="s">
        <v>188</v>
      </c>
      <c r="BZ56" s="2" t="s">
        <v>175</v>
      </c>
      <c r="CA56" s="4">
        <v>3</v>
      </c>
      <c r="CB56" s="4">
        <v>521</v>
      </c>
      <c r="CC56" s="4"/>
      <c r="CD56" s="4"/>
      <c r="CE56" s="4">
        <v>70</v>
      </c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</row>
    <row r="57">
      <c r="A57" s="2" t="s">
        <v>413</v>
      </c>
      <c r="B57" s="2" t="s">
        <v>162</v>
      </c>
      <c r="C57" s="2" t="s">
        <v>163</v>
      </c>
      <c r="D57" s="2" t="s">
        <v>164</v>
      </c>
      <c r="E57" s="2" t="s">
        <v>165</v>
      </c>
      <c r="F57" s="2" t="s">
        <v>381</v>
      </c>
      <c r="G57" s="2" t="s">
        <v>382</v>
      </c>
      <c r="H57" s="2" t="s">
        <v>383</v>
      </c>
      <c r="I57" s="2" t="s">
        <v>384</v>
      </c>
      <c r="J57" s="2" t="s">
        <v>170</v>
      </c>
      <c r="K57" s="2" t="s">
        <v>414</v>
      </c>
      <c r="L57" s="3">
        <v>35.19</v>
      </c>
      <c r="M57" s="3">
        <v>36.95</v>
      </c>
      <c r="N57" s="3">
        <v>69.99</v>
      </c>
      <c r="O57" s="2" t="s">
        <v>172</v>
      </c>
      <c r="P57" s="2" t="s">
        <v>231</v>
      </c>
      <c r="Q57" s="2" t="s">
        <v>174</v>
      </c>
      <c r="R57" s="2" t="s">
        <v>175</v>
      </c>
      <c r="S57" s="2" t="s">
        <v>415</v>
      </c>
      <c r="T57" s="2" t="s">
        <v>177</v>
      </c>
      <c r="U57" s="2" t="s">
        <v>191</v>
      </c>
      <c r="V57" s="2" t="s">
        <v>387</v>
      </c>
      <c r="W57" s="2" t="s">
        <v>180</v>
      </c>
      <c r="X57" s="2" t="s">
        <v>235</v>
      </c>
      <c r="Y57" s="2" t="s">
        <v>401</v>
      </c>
      <c r="Z57" s="4">
        <v>208</v>
      </c>
      <c r="AA57" s="4">
        <f>=ROUNDDOWN(14.8571428571429,0)</f>
      </c>
      <c r="AB57" s="5">
        <v>14</v>
      </c>
      <c r="AC57" s="2" t="s">
        <v>275</v>
      </c>
      <c r="AD57" s="4">
        <v>120</v>
      </c>
      <c r="AE57" s="4">
        <v>550</v>
      </c>
      <c r="AF57" s="6">
        <v>64</v>
      </c>
      <c r="AG57" s="6">
        <v>47</v>
      </c>
      <c r="AH57" s="7">
        <v>1</v>
      </c>
      <c r="AI57" s="4"/>
      <c r="AJ57" s="4">
        <f>=ROUNDDOWN({0},0)</f>
      </c>
      <c r="AK57" s="5"/>
      <c r="AL57" s="2" t="s">
        <v>175</v>
      </c>
      <c r="AM57" s="4"/>
      <c r="AN57" s="4"/>
      <c r="AO57" s="7">
        <v>0</v>
      </c>
      <c r="AP57" s="4">
        <v>5</v>
      </c>
      <c r="AQ57" s="8">
        <v>145.25</v>
      </c>
      <c r="AR57" s="4">
        <v>3</v>
      </c>
      <c r="AS57" s="8">
        <v>105.81</v>
      </c>
      <c r="AT57" s="7">
        <v>0.6667</v>
      </c>
      <c r="AU57" s="7">
        <v>0.3727</v>
      </c>
      <c r="AV57" s="4">
        <v>12</v>
      </c>
      <c r="AW57" s="8">
        <v>392.69</v>
      </c>
      <c r="AX57" s="4">
        <v>14</v>
      </c>
      <c r="AY57" s="8">
        <v>584.5</v>
      </c>
      <c r="AZ57" s="7">
        <v>-0.1429</v>
      </c>
      <c r="BA57" s="7">
        <v>-0.3282</v>
      </c>
      <c r="BB57" s="7">
        <v>0.3699</v>
      </c>
      <c r="BC57" s="4" t="s">
        <v>175</v>
      </c>
      <c r="BD57" s="8" t="s">
        <v>175</v>
      </c>
      <c r="BE57" s="4" t="s">
        <v>175</v>
      </c>
      <c r="BF57" s="8" t="s">
        <v>175</v>
      </c>
      <c r="BG57" s="7" t="s">
        <v>175</v>
      </c>
      <c r="BH57" s="7" t="s">
        <v>175</v>
      </c>
      <c r="BI57" s="7">
        <v>0.2555</v>
      </c>
      <c r="BJ57" s="4">
        <v>89</v>
      </c>
      <c r="BK57" s="8">
        <v>2949.41</v>
      </c>
      <c r="BL57" s="2" t="s">
        <v>416</v>
      </c>
      <c r="BM57" s="7">
        <v>0.0562</v>
      </c>
      <c r="BN57" s="7">
        <v>0.0492</v>
      </c>
      <c r="BO57" s="4">
        <v>5</v>
      </c>
      <c r="BP57" s="8">
        <v>145.25</v>
      </c>
      <c r="BQ57" s="4">
        <v>3</v>
      </c>
      <c r="BR57" s="8">
        <v>105.81</v>
      </c>
      <c r="BS57" s="7">
        <v>0.6667</v>
      </c>
      <c r="BT57" s="7">
        <v>0.3727</v>
      </c>
      <c r="BU57" s="2" t="s">
        <v>185</v>
      </c>
      <c r="BV57" s="2" t="s">
        <v>172</v>
      </c>
      <c r="BW57" s="2" t="s">
        <v>403</v>
      </c>
      <c r="BX57" s="2" t="s">
        <v>417</v>
      </c>
      <c r="BY57" s="2" t="s">
        <v>188</v>
      </c>
      <c r="BZ57" s="2" t="s">
        <v>175</v>
      </c>
      <c r="CA57" s="4">
        <v>88</v>
      </c>
      <c r="CB57" s="4"/>
      <c r="CC57" s="4"/>
      <c r="CD57" s="4"/>
      <c r="CE57" s="4">
        <v>112</v>
      </c>
      <c r="CF57" s="4"/>
      <c r="CG57" s="4"/>
      <c r="CH57" s="4"/>
      <c r="CI57" s="4"/>
      <c r="CJ57" s="4"/>
      <c r="CK57" s="4"/>
      <c r="CL57" s="4">
        <v>8</v>
      </c>
      <c r="CM57" s="4"/>
      <c r="CN57" s="4"/>
      <c r="CO57" s="4"/>
      <c r="CP57" s="4"/>
      <c r="CQ57" s="4"/>
      <c r="CR57" s="4"/>
      <c r="CS57" s="4"/>
      <c r="CT57" s="4"/>
      <c r="CU57" s="4">
        <v>120</v>
      </c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>
        <v>220</v>
      </c>
      <c r="DO57" s="4"/>
      <c r="DP57" s="4"/>
      <c r="DQ57" s="4">
        <v>50</v>
      </c>
      <c r="DR57" s="4"/>
      <c r="DS57" s="4"/>
      <c r="DT57" s="4"/>
      <c r="DU57" s="4"/>
      <c r="DV57" s="4"/>
      <c r="DW57" s="4"/>
      <c r="DX57" s="4"/>
      <c r="DY57" s="4"/>
      <c r="DZ57" s="4"/>
      <c r="EA57" s="4">
        <v>160</v>
      </c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</row>
    <row r="58">
      <c r="A58" s="2" t="s">
        <v>418</v>
      </c>
      <c r="B58" s="2" t="s">
        <v>162</v>
      </c>
      <c r="C58" s="2" t="s">
        <v>163</v>
      </c>
      <c r="D58" s="2" t="s">
        <v>164</v>
      </c>
      <c r="E58" s="2" t="s">
        <v>165</v>
      </c>
      <c r="F58" s="2" t="s">
        <v>381</v>
      </c>
      <c r="G58" s="2" t="s">
        <v>382</v>
      </c>
      <c r="H58" s="2" t="s">
        <v>383</v>
      </c>
      <c r="I58" s="2" t="s">
        <v>384</v>
      </c>
      <c r="J58" s="2" t="s">
        <v>190</v>
      </c>
      <c r="K58" s="2" t="s">
        <v>414</v>
      </c>
      <c r="L58" s="3">
        <v>40.18</v>
      </c>
      <c r="M58" s="3">
        <v>42.19</v>
      </c>
      <c r="N58" s="3">
        <v>79.99</v>
      </c>
      <c r="O58" s="2" t="s">
        <v>172</v>
      </c>
      <c r="P58" s="2" t="s">
        <v>231</v>
      </c>
      <c r="Q58" s="2" t="s">
        <v>174</v>
      </c>
      <c r="R58" s="2" t="s">
        <v>175</v>
      </c>
      <c r="S58" s="2" t="s">
        <v>419</v>
      </c>
      <c r="T58" s="2" t="s">
        <v>177</v>
      </c>
      <c r="U58" s="2" t="s">
        <v>364</v>
      </c>
      <c r="V58" s="2" t="s">
        <v>387</v>
      </c>
      <c r="W58" s="2" t="s">
        <v>180</v>
      </c>
      <c r="X58" s="2" t="s">
        <v>235</v>
      </c>
      <c r="Y58" s="2" t="s">
        <v>401</v>
      </c>
      <c r="Z58" s="4">
        <v>442</v>
      </c>
      <c r="AA58" s="4">
        <f>=ROUNDDOWN(8.5,0)</f>
      </c>
      <c r="AB58" s="5">
        <v>52</v>
      </c>
      <c r="AC58" s="2" t="s">
        <v>420</v>
      </c>
      <c r="AD58" s="4">
        <v>90</v>
      </c>
      <c r="AE58" s="4">
        <v>1270</v>
      </c>
      <c r="AF58" s="6">
        <v>64</v>
      </c>
      <c r="AG58" s="6">
        <v>47</v>
      </c>
      <c r="AH58" s="7">
        <v>0.956</v>
      </c>
      <c r="AI58" s="4"/>
      <c r="AJ58" s="4">
        <f>=ROUNDDOWN({0},0)</f>
      </c>
      <c r="AK58" s="5"/>
      <c r="AL58" s="2" t="s">
        <v>175</v>
      </c>
      <c r="AM58" s="4"/>
      <c r="AN58" s="4"/>
      <c r="AO58" s="7">
        <v>0</v>
      </c>
      <c r="AP58" s="4">
        <v>5</v>
      </c>
      <c r="AQ58" s="8">
        <v>169.7</v>
      </c>
      <c r="AR58" s="4">
        <v>4</v>
      </c>
      <c r="AS58" s="8">
        <v>161.24</v>
      </c>
      <c r="AT58" s="7">
        <v>0.25</v>
      </c>
      <c r="AU58" s="7">
        <v>0.0525</v>
      </c>
      <c r="AV58" s="4" t="s">
        <v>175</v>
      </c>
      <c r="AW58" s="8" t="s">
        <v>175</v>
      </c>
      <c r="AX58" s="4" t="s">
        <v>175</v>
      </c>
      <c r="AY58" s="8" t="s">
        <v>175</v>
      </c>
      <c r="AZ58" s="7" t="s">
        <v>175</v>
      </c>
      <c r="BA58" s="7" t="s">
        <v>175</v>
      </c>
      <c r="BB58" s="7">
        <v>0.4321</v>
      </c>
      <c r="BC58" s="4" t="s">
        <v>175</v>
      </c>
      <c r="BD58" s="8" t="s">
        <v>175</v>
      </c>
      <c r="BE58" s="4" t="s">
        <v>175</v>
      </c>
      <c r="BF58" s="8" t="s">
        <v>175</v>
      </c>
      <c r="BG58" s="7" t="s">
        <v>175</v>
      </c>
      <c r="BH58" s="7" t="s">
        <v>175</v>
      </c>
      <c r="BI58" s="7" t="s">
        <v>175</v>
      </c>
      <c r="BJ58" s="4">
        <v>538</v>
      </c>
      <c r="BK58" s="8">
        <v>22233.69</v>
      </c>
      <c r="BL58" s="2" t="s">
        <v>421</v>
      </c>
      <c r="BM58" s="7">
        <v>0.0093</v>
      </c>
      <c r="BN58" s="7">
        <v>0.0076</v>
      </c>
      <c r="BO58" s="4">
        <v>5</v>
      </c>
      <c r="BP58" s="8">
        <v>169.7</v>
      </c>
      <c r="BQ58" s="4">
        <v>4</v>
      </c>
      <c r="BR58" s="8">
        <v>161.24</v>
      </c>
      <c r="BS58" s="7">
        <v>0.25</v>
      </c>
      <c r="BT58" s="7">
        <v>0.0525</v>
      </c>
      <c r="BU58" s="2" t="s">
        <v>185</v>
      </c>
      <c r="BV58" s="2" t="s">
        <v>172</v>
      </c>
      <c r="BW58" s="2" t="s">
        <v>403</v>
      </c>
      <c r="BX58" s="2" t="s">
        <v>422</v>
      </c>
      <c r="BY58" s="2" t="s">
        <v>188</v>
      </c>
      <c r="BZ58" s="2" t="s">
        <v>175</v>
      </c>
      <c r="CA58" s="4">
        <v>310</v>
      </c>
      <c r="CB58" s="4"/>
      <c r="CC58" s="4"/>
      <c r="CD58" s="4"/>
      <c r="CE58" s="4">
        <v>132</v>
      </c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>
        <v>90</v>
      </c>
      <c r="DO58" s="4"/>
      <c r="DP58" s="4"/>
      <c r="DQ58" s="4">
        <v>250</v>
      </c>
      <c r="DR58" s="4"/>
      <c r="DS58" s="4"/>
      <c r="DT58" s="4"/>
      <c r="DU58" s="4"/>
      <c r="DV58" s="4"/>
      <c r="DW58" s="4"/>
      <c r="DX58" s="4"/>
      <c r="DY58" s="4"/>
      <c r="DZ58" s="4">
        <v>50</v>
      </c>
      <c r="EA58" s="4">
        <v>350</v>
      </c>
      <c r="EB58" s="4"/>
      <c r="EC58" s="4"/>
      <c r="ED58" s="4"/>
      <c r="EE58" s="4"/>
      <c r="EF58" s="4"/>
      <c r="EG58" s="4"/>
      <c r="EH58" s="4">
        <v>160</v>
      </c>
      <c r="EI58" s="4"/>
      <c r="EJ58" s="4">
        <v>200</v>
      </c>
      <c r="EK58" s="4"/>
      <c r="EL58" s="4"/>
      <c r="EM58" s="4">
        <v>170</v>
      </c>
      <c r="EN58" s="4"/>
      <c r="EO58" s="4"/>
      <c r="EP58" s="4"/>
      <c r="EQ58" s="4"/>
      <c r="ER58" s="4"/>
      <c r="ES58" s="4"/>
      <c r="ET58" s="4"/>
      <c r="EU58" s="4"/>
      <c r="EV58" s="4"/>
    </row>
    <row r="59">
      <c r="A59" s="2" t="s">
        <v>423</v>
      </c>
      <c r="B59" s="2" t="s">
        <v>162</v>
      </c>
      <c r="C59" s="2" t="s">
        <v>163</v>
      </c>
      <c r="D59" s="2" t="s">
        <v>164</v>
      </c>
      <c r="E59" s="2" t="s">
        <v>165</v>
      </c>
      <c r="F59" s="2" t="s">
        <v>381</v>
      </c>
      <c r="G59" s="2" t="s">
        <v>382</v>
      </c>
      <c r="H59" s="2" t="s">
        <v>383</v>
      </c>
      <c r="I59" s="2" t="s">
        <v>384</v>
      </c>
      <c r="J59" s="2" t="s">
        <v>195</v>
      </c>
      <c r="K59" s="2" t="s">
        <v>414</v>
      </c>
      <c r="L59" s="3">
        <v>45.36</v>
      </c>
      <c r="M59" s="3">
        <v>47.63</v>
      </c>
      <c r="N59" s="3">
        <v>89.99</v>
      </c>
      <c r="O59" s="2" t="s">
        <v>172</v>
      </c>
      <c r="P59" s="2" t="s">
        <v>231</v>
      </c>
      <c r="Q59" s="2" t="s">
        <v>174</v>
      </c>
      <c r="R59" s="2" t="s">
        <v>175</v>
      </c>
      <c r="S59" s="2" t="s">
        <v>415</v>
      </c>
      <c r="T59" s="2" t="s">
        <v>177</v>
      </c>
      <c r="U59" s="2" t="s">
        <v>364</v>
      </c>
      <c r="V59" s="2" t="s">
        <v>387</v>
      </c>
      <c r="W59" s="2" t="s">
        <v>180</v>
      </c>
      <c r="X59" s="2" t="s">
        <v>235</v>
      </c>
      <c r="Y59" s="2" t="s">
        <v>401</v>
      </c>
      <c r="Z59" s="4">
        <v>70</v>
      </c>
      <c r="AA59" s="4">
        <f>=ROUNDDOWN(1.02941176470588,0)</f>
      </c>
      <c r="AB59" s="5">
        <v>68</v>
      </c>
      <c r="AC59" s="2" t="s">
        <v>275</v>
      </c>
      <c r="AD59" s="4">
        <v>40</v>
      </c>
      <c r="AE59" s="4">
        <v>1680</v>
      </c>
      <c r="AF59" s="6">
        <v>64</v>
      </c>
      <c r="AG59" s="6">
        <v>47</v>
      </c>
      <c r="AH59" s="7">
        <v>1</v>
      </c>
      <c r="AI59" s="4"/>
      <c r="AJ59" s="4">
        <f>=ROUNDDOWN({0},0)</f>
      </c>
      <c r="AK59" s="5"/>
      <c r="AL59" s="2" t="s">
        <v>175</v>
      </c>
      <c r="AM59" s="4"/>
      <c r="AN59" s="4"/>
      <c r="AO59" s="7">
        <v>0</v>
      </c>
      <c r="AP59" s="4">
        <v>2</v>
      </c>
      <c r="AQ59" s="8">
        <v>77.74</v>
      </c>
      <c r="AR59" s="4">
        <v>7</v>
      </c>
      <c r="AS59" s="8">
        <v>317.45</v>
      </c>
      <c r="AT59" s="7">
        <v>-0.7143</v>
      </c>
      <c r="AU59" s="7">
        <v>-0.7551</v>
      </c>
      <c r="AV59" s="4" t="s">
        <v>175</v>
      </c>
      <c r="AW59" s="8" t="s">
        <v>175</v>
      </c>
      <c r="AX59" s="4" t="s">
        <v>175</v>
      </c>
      <c r="AY59" s="8" t="s">
        <v>175</v>
      </c>
      <c r="AZ59" s="7" t="s">
        <v>175</v>
      </c>
      <c r="BA59" s="7" t="s">
        <v>175</v>
      </c>
      <c r="BB59" s="7">
        <v>0.198</v>
      </c>
      <c r="BC59" s="4" t="s">
        <v>175</v>
      </c>
      <c r="BD59" s="8" t="s">
        <v>175</v>
      </c>
      <c r="BE59" s="4" t="s">
        <v>175</v>
      </c>
      <c r="BF59" s="8" t="s">
        <v>175</v>
      </c>
      <c r="BG59" s="7" t="s">
        <v>175</v>
      </c>
      <c r="BH59" s="7" t="s">
        <v>175</v>
      </c>
      <c r="BI59" s="7" t="s">
        <v>175</v>
      </c>
      <c r="BJ59" s="4">
        <v>663</v>
      </c>
      <c r="BK59" s="8">
        <v>31379.6</v>
      </c>
      <c r="BL59" s="2" t="s">
        <v>424</v>
      </c>
      <c r="BM59" s="7">
        <v>0.003</v>
      </c>
      <c r="BN59" s="7">
        <v>0.0025</v>
      </c>
      <c r="BO59" s="4">
        <v>2</v>
      </c>
      <c r="BP59" s="8">
        <v>77.74</v>
      </c>
      <c r="BQ59" s="4">
        <v>7</v>
      </c>
      <c r="BR59" s="8">
        <v>317.45</v>
      </c>
      <c r="BS59" s="7">
        <v>-0.7143</v>
      </c>
      <c r="BT59" s="7">
        <v>-0.7551</v>
      </c>
      <c r="BU59" s="2" t="s">
        <v>185</v>
      </c>
      <c r="BV59" s="2" t="s">
        <v>172</v>
      </c>
      <c r="BW59" s="2" t="s">
        <v>403</v>
      </c>
      <c r="BX59" s="2" t="s">
        <v>425</v>
      </c>
      <c r="BY59" s="2" t="s">
        <v>188</v>
      </c>
      <c r="BZ59" s="2" t="s">
        <v>175</v>
      </c>
      <c r="CA59" s="4"/>
      <c r="CB59" s="4"/>
      <c r="CC59" s="4"/>
      <c r="CD59" s="4"/>
      <c r="CE59" s="4">
        <v>70</v>
      </c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>
        <v>40</v>
      </c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>
        <v>240</v>
      </c>
      <c r="DO59" s="4"/>
      <c r="DP59" s="4"/>
      <c r="DQ59" s="4">
        <v>80</v>
      </c>
      <c r="DR59" s="4"/>
      <c r="DS59" s="4"/>
      <c r="DT59" s="4"/>
      <c r="DU59" s="4"/>
      <c r="DV59" s="4"/>
      <c r="DW59" s="4"/>
      <c r="DX59" s="4"/>
      <c r="DY59" s="4"/>
      <c r="DZ59" s="4">
        <v>150</v>
      </c>
      <c r="EA59" s="4">
        <v>200</v>
      </c>
      <c r="EB59" s="4"/>
      <c r="EC59" s="4"/>
      <c r="ED59" s="4"/>
      <c r="EE59" s="4"/>
      <c r="EF59" s="4"/>
      <c r="EG59" s="4"/>
      <c r="EH59" s="4">
        <v>150</v>
      </c>
      <c r="EI59" s="4"/>
      <c r="EJ59" s="4">
        <v>400</v>
      </c>
      <c r="EK59" s="4"/>
      <c r="EL59" s="4"/>
      <c r="EM59" s="4">
        <v>420</v>
      </c>
      <c r="EN59" s="4"/>
      <c r="EO59" s="4"/>
      <c r="EP59" s="4"/>
      <c r="EQ59" s="4"/>
      <c r="ER59" s="4"/>
      <c r="ES59" s="4"/>
      <c r="ET59" s="4"/>
      <c r="EU59" s="4"/>
      <c r="EV59" s="4"/>
    </row>
    <row r="60">
      <c r="A60" s="2" t="s">
        <v>426</v>
      </c>
      <c r="B60" s="2" t="s">
        <v>162</v>
      </c>
      <c r="C60" s="2" t="s">
        <v>163</v>
      </c>
      <c r="D60" s="2" t="s">
        <v>164</v>
      </c>
      <c r="E60" s="2" t="s">
        <v>165</v>
      </c>
      <c r="F60" s="2" t="s">
        <v>381</v>
      </c>
      <c r="G60" s="2" t="s">
        <v>382</v>
      </c>
      <c r="H60" s="2" t="s">
        <v>383</v>
      </c>
      <c r="I60" s="2" t="s">
        <v>384</v>
      </c>
      <c r="J60" s="2" t="s">
        <v>170</v>
      </c>
      <c r="K60" s="2" t="s">
        <v>427</v>
      </c>
      <c r="L60" s="3">
        <v>35.19</v>
      </c>
      <c r="M60" s="3">
        <v>36.95</v>
      </c>
      <c r="N60" s="3">
        <v>69.99</v>
      </c>
      <c r="O60" s="2" t="s">
        <v>172</v>
      </c>
      <c r="P60" s="2" t="s">
        <v>268</v>
      </c>
      <c r="Q60" s="2" t="s">
        <v>174</v>
      </c>
      <c r="R60" s="2" t="s">
        <v>175</v>
      </c>
      <c r="S60" s="2" t="s">
        <v>428</v>
      </c>
      <c r="T60" s="2" t="s">
        <v>177</v>
      </c>
      <c r="U60" s="2" t="s">
        <v>191</v>
      </c>
      <c r="V60" s="2" t="s">
        <v>387</v>
      </c>
      <c r="W60" s="2" t="s">
        <v>180</v>
      </c>
      <c r="X60" s="2" t="s">
        <v>235</v>
      </c>
      <c r="Y60" s="2" t="s">
        <v>401</v>
      </c>
      <c r="Z60" s="4">
        <v>607</v>
      </c>
      <c r="AA60" s="4">
        <f>=ROUNDDOWN(60.7,0)</f>
      </c>
      <c r="AB60" s="5">
        <v>10</v>
      </c>
      <c r="AC60" s="2" t="s">
        <v>175</v>
      </c>
      <c r="AD60" s="4"/>
      <c r="AE60" s="4"/>
      <c r="AF60" s="6">
        <v>64</v>
      </c>
      <c r="AG60" s="6">
        <v>47</v>
      </c>
      <c r="AH60" s="7">
        <v>1</v>
      </c>
      <c r="AI60" s="4"/>
      <c r="AJ60" s="4">
        <f>=ROUNDDOWN({0},0)</f>
      </c>
      <c r="AK60" s="5"/>
      <c r="AL60" s="2" t="s">
        <v>175</v>
      </c>
      <c r="AM60" s="4"/>
      <c r="AN60" s="4"/>
      <c r="AO60" s="7">
        <v>0</v>
      </c>
      <c r="AP60" s="4">
        <v>2</v>
      </c>
      <c r="AQ60" s="8">
        <v>58.1</v>
      </c>
      <c r="AR60" s="4">
        <v>2</v>
      </c>
      <c r="AS60" s="8">
        <v>70.54</v>
      </c>
      <c r="AT60" s="7"/>
      <c r="AU60" s="7">
        <v>-0.1764</v>
      </c>
      <c r="AV60" s="4">
        <v>6</v>
      </c>
      <c r="AW60" s="8">
        <v>193.86</v>
      </c>
      <c r="AX60" s="4">
        <v>18</v>
      </c>
      <c r="AY60" s="8">
        <v>740.7</v>
      </c>
      <c r="AZ60" s="7">
        <v>-0.6667</v>
      </c>
      <c r="BA60" s="7">
        <v>-0.7383</v>
      </c>
      <c r="BB60" s="7">
        <v>0.2997</v>
      </c>
      <c r="BC60" s="4" t="s">
        <v>175</v>
      </c>
      <c r="BD60" s="8" t="s">
        <v>175</v>
      </c>
      <c r="BE60" s="4" t="s">
        <v>175</v>
      </c>
      <c r="BF60" s="8" t="s">
        <v>175</v>
      </c>
      <c r="BG60" s="7" t="s">
        <v>175</v>
      </c>
      <c r="BH60" s="7" t="s">
        <v>175</v>
      </c>
      <c r="BI60" s="7">
        <v>0.1261</v>
      </c>
      <c r="BJ60" s="4">
        <v>100</v>
      </c>
      <c r="BK60" s="8">
        <v>3615.44</v>
      </c>
      <c r="BL60" s="2" t="s">
        <v>429</v>
      </c>
      <c r="BM60" s="7">
        <v>0.02</v>
      </c>
      <c r="BN60" s="7">
        <v>0.0161</v>
      </c>
      <c r="BO60" s="4">
        <v>2</v>
      </c>
      <c r="BP60" s="8">
        <v>58.1</v>
      </c>
      <c r="BQ60" s="4">
        <v>2</v>
      </c>
      <c r="BR60" s="8">
        <v>70.54</v>
      </c>
      <c r="BS60" s="7"/>
      <c r="BT60" s="7">
        <v>-0.1764</v>
      </c>
      <c r="BU60" s="2" t="s">
        <v>185</v>
      </c>
      <c r="BV60" s="2" t="s">
        <v>172</v>
      </c>
      <c r="BW60" s="2" t="s">
        <v>403</v>
      </c>
      <c r="BX60" s="2" t="s">
        <v>417</v>
      </c>
      <c r="BY60" s="2" t="s">
        <v>188</v>
      </c>
      <c r="BZ60" s="2" t="s">
        <v>175</v>
      </c>
      <c r="CA60" s="4"/>
      <c r="CB60" s="4"/>
      <c r="CC60" s="4"/>
      <c r="CD60" s="4"/>
      <c r="CE60" s="4">
        <v>607</v>
      </c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</row>
    <row r="61">
      <c r="A61" s="2" t="s">
        <v>430</v>
      </c>
      <c r="B61" s="2" t="s">
        <v>162</v>
      </c>
      <c r="C61" s="2" t="s">
        <v>163</v>
      </c>
      <c r="D61" s="2" t="s">
        <v>164</v>
      </c>
      <c r="E61" s="2" t="s">
        <v>165</v>
      </c>
      <c r="F61" s="2" t="s">
        <v>381</v>
      </c>
      <c r="G61" s="2" t="s">
        <v>382</v>
      </c>
      <c r="H61" s="2" t="s">
        <v>383</v>
      </c>
      <c r="I61" s="2" t="s">
        <v>384</v>
      </c>
      <c r="J61" s="2" t="s">
        <v>190</v>
      </c>
      <c r="K61" s="2" t="s">
        <v>427</v>
      </c>
      <c r="L61" s="3">
        <v>40.18</v>
      </c>
      <c r="M61" s="3">
        <v>42.19</v>
      </c>
      <c r="N61" s="3">
        <v>79.99</v>
      </c>
      <c r="O61" s="2" t="s">
        <v>172</v>
      </c>
      <c r="P61" s="2" t="s">
        <v>268</v>
      </c>
      <c r="Q61" s="2" t="s">
        <v>174</v>
      </c>
      <c r="R61" s="2" t="s">
        <v>175</v>
      </c>
      <c r="S61" s="2" t="s">
        <v>428</v>
      </c>
      <c r="T61" s="2" t="s">
        <v>177</v>
      </c>
      <c r="U61" s="2" t="s">
        <v>364</v>
      </c>
      <c r="V61" s="2" t="s">
        <v>387</v>
      </c>
      <c r="W61" s="2" t="s">
        <v>180</v>
      </c>
      <c r="X61" s="2" t="s">
        <v>235</v>
      </c>
      <c r="Y61" s="2" t="s">
        <v>401</v>
      </c>
      <c r="Z61" s="4">
        <v>506</v>
      </c>
      <c r="AA61" s="4">
        <f>=ROUNDDOWN(13.3157894736842,0)</f>
      </c>
      <c r="AB61" s="5">
        <v>38</v>
      </c>
      <c r="AC61" s="2" t="s">
        <v>183</v>
      </c>
      <c r="AD61" s="4">
        <v>200</v>
      </c>
      <c r="AE61" s="4">
        <v>550</v>
      </c>
      <c r="AF61" s="6">
        <v>64</v>
      </c>
      <c r="AG61" s="6">
        <v>47</v>
      </c>
      <c r="AH61" s="7">
        <v>0.8791</v>
      </c>
      <c r="AI61" s="4"/>
      <c r="AJ61" s="4">
        <f>=ROUNDDOWN({0},0)</f>
      </c>
      <c r="AK61" s="5"/>
      <c r="AL61" s="2" t="s">
        <v>175</v>
      </c>
      <c r="AM61" s="4"/>
      <c r="AN61" s="4"/>
      <c r="AO61" s="7">
        <v>0</v>
      </c>
      <c r="AP61" s="4">
        <v>4</v>
      </c>
      <c r="AQ61" s="8">
        <v>135.76</v>
      </c>
      <c r="AR61" s="4">
        <v>11</v>
      </c>
      <c r="AS61" s="8">
        <v>443.41</v>
      </c>
      <c r="AT61" s="7">
        <v>-0.6364</v>
      </c>
      <c r="AU61" s="7">
        <v>-0.6938</v>
      </c>
      <c r="AV61" s="4" t="s">
        <v>175</v>
      </c>
      <c r="AW61" s="8" t="s">
        <v>175</v>
      </c>
      <c r="AX61" s="4" t="s">
        <v>175</v>
      </c>
      <c r="AY61" s="8" t="s">
        <v>175</v>
      </c>
      <c r="AZ61" s="7" t="s">
        <v>175</v>
      </c>
      <c r="BA61" s="7" t="s">
        <v>175</v>
      </c>
      <c r="BB61" s="7">
        <v>0.7003</v>
      </c>
      <c r="BC61" s="4" t="s">
        <v>175</v>
      </c>
      <c r="BD61" s="8" t="s">
        <v>175</v>
      </c>
      <c r="BE61" s="4" t="s">
        <v>175</v>
      </c>
      <c r="BF61" s="8" t="s">
        <v>175</v>
      </c>
      <c r="BG61" s="7" t="s">
        <v>175</v>
      </c>
      <c r="BH61" s="7" t="s">
        <v>175</v>
      </c>
      <c r="BI61" s="7" t="s">
        <v>175</v>
      </c>
      <c r="BJ61" s="4">
        <v>176</v>
      </c>
      <c r="BK61" s="8">
        <v>7721.5</v>
      </c>
      <c r="BL61" s="2" t="s">
        <v>431</v>
      </c>
      <c r="BM61" s="7">
        <v>0.0227</v>
      </c>
      <c r="BN61" s="7">
        <v>0.0176</v>
      </c>
      <c r="BO61" s="4">
        <v>4</v>
      </c>
      <c r="BP61" s="8">
        <v>135.76</v>
      </c>
      <c r="BQ61" s="4">
        <v>11</v>
      </c>
      <c r="BR61" s="8">
        <v>443.41</v>
      </c>
      <c r="BS61" s="7">
        <v>-0.6364</v>
      </c>
      <c r="BT61" s="7">
        <v>-0.6938</v>
      </c>
      <c r="BU61" s="2" t="s">
        <v>185</v>
      </c>
      <c r="BV61" s="2" t="s">
        <v>172</v>
      </c>
      <c r="BW61" s="2" t="s">
        <v>403</v>
      </c>
      <c r="BX61" s="2" t="s">
        <v>422</v>
      </c>
      <c r="BY61" s="2" t="s">
        <v>188</v>
      </c>
      <c r="BZ61" s="2" t="s">
        <v>175</v>
      </c>
      <c r="CA61" s="4">
        <v>408</v>
      </c>
      <c r="CB61" s="4"/>
      <c r="CC61" s="4"/>
      <c r="CD61" s="4"/>
      <c r="CE61" s="4">
        <v>98</v>
      </c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>
        <v>200</v>
      </c>
      <c r="CW61" s="4"/>
      <c r="CX61" s="4"/>
      <c r="CY61" s="4"/>
      <c r="CZ61" s="4"/>
      <c r="DA61" s="4"/>
      <c r="DB61" s="4"/>
      <c r="DC61" s="4"/>
      <c r="DD61" s="4"/>
      <c r="DE61" s="4"/>
      <c r="DF61" s="4">
        <v>200</v>
      </c>
      <c r="DG61" s="4"/>
      <c r="DH61" s="4"/>
      <c r="DI61" s="4"/>
      <c r="DJ61" s="4"/>
      <c r="DK61" s="4"/>
      <c r="DL61" s="4"/>
      <c r="DM61" s="4"/>
      <c r="DN61" s="4"/>
      <c r="DO61" s="4"/>
      <c r="DP61" s="4">
        <v>150</v>
      </c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</row>
    <row r="62">
      <c r="A62" s="2" t="s">
        <v>432</v>
      </c>
      <c r="B62" s="2" t="s">
        <v>162</v>
      </c>
      <c r="C62" s="2" t="s">
        <v>163</v>
      </c>
      <c r="D62" s="2" t="s">
        <v>164</v>
      </c>
      <c r="E62" s="2" t="s">
        <v>165</v>
      </c>
      <c r="F62" s="2" t="s">
        <v>381</v>
      </c>
      <c r="G62" s="2" t="s">
        <v>382</v>
      </c>
      <c r="H62" s="2" t="s">
        <v>383</v>
      </c>
      <c r="I62" s="2" t="s">
        <v>384</v>
      </c>
      <c r="J62" s="2" t="s">
        <v>195</v>
      </c>
      <c r="K62" s="2" t="s">
        <v>427</v>
      </c>
      <c r="L62" s="3">
        <v>45.36</v>
      </c>
      <c r="M62" s="3">
        <v>47.63</v>
      </c>
      <c r="N62" s="3">
        <v>89.99</v>
      </c>
      <c r="O62" s="2" t="s">
        <v>172</v>
      </c>
      <c r="P62" s="2" t="s">
        <v>268</v>
      </c>
      <c r="Q62" s="2" t="s">
        <v>174</v>
      </c>
      <c r="R62" s="2" t="s">
        <v>175</v>
      </c>
      <c r="S62" s="2" t="s">
        <v>433</v>
      </c>
      <c r="T62" s="2" t="s">
        <v>177</v>
      </c>
      <c r="U62" s="2" t="s">
        <v>364</v>
      </c>
      <c r="V62" s="2" t="s">
        <v>387</v>
      </c>
      <c r="W62" s="2" t="s">
        <v>180</v>
      </c>
      <c r="X62" s="2" t="s">
        <v>235</v>
      </c>
      <c r="Y62" s="2" t="s">
        <v>401</v>
      </c>
      <c r="Z62" s="4">
        <v>190</v>
      </c>
      <c r="AA62" s="4">
        <f>=ROUNDDOWN(9.04761904761905,0)</f>
      </c>
      <c r="AB62" s="5">
        <v>21</v>
      </c>
      <c r="AC62" s="2" t="s">
        <v>254</v>
      </c>
      <c r="AD62" s="4">
        <v>200</v>
      </c>
      <c r="AE62" s="4">
        <v>400</v>
      </c>
      <c r="AF62" s="6">
        <v>64</v>
      </c>
      <c r="AG62" s="6">
        <v>47</v>
      </c>
      <c r="AH62" s="7">
        <v>0.1978</v>
      </c>
      <c r="AI62" s="4"/>
      <c r="AJ62" s="4">
        <f>=ROUNDDOWN({0},0)</f>
      </c>
      <c r="AK62" s="5"/>
      <c r="AL62" s="2" t="s">
        <v>175</v>
      </c>
      <c r="AM62" s="4"/>
      <c r="AN62" s="4"/>
      <c r="AO62" s="7">
        <v>0</v>
      </c>
      <c r="AP62" s="4"/>
      <c r="AQ62" s="8"/>
      <c r="AR62" s="4">
        <v>5</v>
      </c>
      <c r="AS62" s="8">
        <v>226.75</v>
      </c>
      <c r="AT62" s="7">
        <v>-1</v>
      </c>
      <c r="AU62" s="7">
        <v>-1</v>
      </c>
      <c r="AV62" s="4" t="s">
        <v>175</v>
      </c>
      <c r="AW62" s="8" t="s">
        <v>175</v>
      </c>
      <c r="AX62" s="4" t="s">
        <v>175</v>
      </c>
      <c r="AY62" s="8" t="s">
        <v>175</v>
      </c>
      <c r="AZ62" s="7" t="s">
        <v>175</v>
      </c>
      <c r="BA62" s="7" t="s">
        <v>175</v>
      </c>
      <c r="BB62" s="7"/>
      <c r="BC62" s="4" t="s">
        <v>175</v>
      </c>
      <c r="BD62" s="8" t="s">
        <v>175</v>
      </c>
      <c r="BE62" s="4" t="s">
        <v>175</v>
      </c>
      <c r="BF62" s="8" t="s">
        <v>175</v>
      </c>
      <c r="BG62" s="7" t="s">
        <v>175</v>
      </c>
      <c r="BH62" s="7" t="s">
        <v>175</v>
      </c>
      <c r="BI62" s="7" t="s">
        <v>175</v>
      </c>
      <c r="BJ62" s="4">
        <v>30</v>
      </c>
      <c r="BK62" s="8">
        <v>1399.02</v>
      </c>
      <c r="BL62" s="2" t="s">
        <v>434</v>
      </c>
      <c r="BM62" s="7"/>
      <c r="BN62" s="7"/>
      <c r="BO62" s="4"/>
      <c r="BP62" s="8"/>
      <c r="BQ62" s="4">
        <v>5</v>
      </c>
      <c r="BR62" s="8">
        <v>226.75</v>
      </c>
      <c r="BS62" s="7">
        <v>-1</v>
      </c>
      <c r="BT62" s="7">
        <v>-1</v>
      </c>
      <c r="BU62" s="2" t="s">
        <v>185</v>
      </c>
      <c r="BV62" s="2" t="s">
        <v>172</v>
      </c>
      <c r="BW62" s="2" t="s">
        <v>435</v>
      </c>
      <c r="BX62" s="2" t="s">
        <v>436</v>
      </c>
      <c r="BY62" s="2" t="s">
        <v>188</v>
      </c>
      <c r="BZ62" s="2" t="s">
        <v>175</v>
      </c>
      <c r="CA62" s="4"/>
      <c r="CB62" s="4"/>
      <c r="CC62" s="4"/>
      <c r="CD62" s="4"/>
      <c r="CE62" s="4">
        <v>190</v>
      </c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>
        <v>200</v>
      </c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>
        <v>200</v>
      </c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</row>
    <row r="63">
      <c r="A63" s="2" t="s">
        <v>437</v>
      </c>
      <c r="B63" s="2" t="s">
        <v>162</v>
      </c>
      <c r="C63" s="2" t="s">
        <v>163</v>
      </c>
      <c r="D63" s="2" t="s">
        <v>164</v>
      </c>
      <c r="E63" s="2" t="s">
        <v>165</v>
      </c>
      <c r="F63" s="2" t="s">
        <v>381</v>
      </c>
      <c r="G63" s="2" t="s">
        <v>382</v>
      </c>
      <c r="H63" s="2" t="s">
        <v>383</v>
      </c>
      <c r="I63" s="2" t="s">
        <v>384</v>
      </c>
      <c r="J63" s="2" t="s">
        <v>170</v>
      </c>
      <c r="K63" s="2" t="s">
        <v>438</v>
      </c>
      <c r="L63" s="3">
        <v>35.19</v>
      </c>
      <c r="M63" s="3">
        <v>36.95</v>
      </c>
      <c r="N63" s="3">
        <v>69.99</v>
      </c>
      <c r="O63" s="2" t="s">
        <v>172</v>
      </c>
      <c r="P63" s="2" t="s">
        <v>219</v>
      </c>
      <c r="Q63" s="2" t="s">
        <v>174</v>
      </c>
      <c r="R63" s="2" t="s">
        <v>175</v>
      </c>
      <c r="S63" s="2" t="s">
        <v>439</v>
      </c>
      <c r="T63" s="2" t="s">
        <v>177</v>
      </c>
      <c r="U63" s="2" t="s">
        <v>191</v>
      </c>
      <c r="V63" s="2" t="s">
        <v>387</v>
      </c>
      <c r="W63" s="2" t="s">
        <v>180</v>
      </c>
      <c r="X63" s="2" t="s">
        <v>235</v>
      </c>
      <c r="Y63" s="2" t="s">
        <v>440</v>
      </c>
      <c r="Z63" s="4">
        <v>106</v>
      </c>
      <c r="AA63" s="4">
        <f>=ROUNDDOWN(17.6666666666667,0)</f>
      </c>
      <c r="AB63" s="5">
        <v>6</v>
      </c>
      <c r="AC63" s="2" t="s">
        <v>207</v>
      </c>
      <c r="AD63" s="4">
        <v>90</v>
      </c>
      <c r="AE63" s="4">
        <v>210</v>
      </c>
      <c r="AF63" s="6">
        <v>64</v>
      </c>
      <c r="AG63" s="6"/>
      <c r="AH63" s="7">
        <v>1</v>
      </c>
      <c r="AI63" s="4"/>
      <c r="AJ63" s="4">
        <f>=ROUNDDOWN({0},0)</f>
      </c>
      <c r="AK63" s="5"/>
      <c r="AL63" s="2" t="s">
        <v>175</v>
      </c>
      <c r="AM63" s="4"/>
      <c r="AN63" s="4"/>
      <c r="AO63" s="7">
        <v>0</v>
      </c>
      <c r="AP63" s="4"/>
      <c r="AQ63" s="8"/>
      <c r="AR63" s="4">
        <v>2</v>
      </c>
      <c r="AS63" s="8">
        <v>70.54</v>
      </c>
      <c r="AT63" s="7">
        <v>-1</v>
      </c>
      <c r="AU63" s="7">
        <v>-1</v>
      </c>
      <c r="AV63" s="4">
        <v>1</v>
      </c>
      <c r="AW63" s="8">
        <v>38.87</v>
      </c>
      <c r="AX63" s="4">
        <v>9</v>
      </c>
      <c r="AY63" s="8">
        <v>352.71</v>
      </c>
      <c r="AZ63" s="7">
        <v>-0.8889</v>
      </c>
      <c r="BA63" s="7">
        <v>-0.8898</v>
      </c>
      <c r="BB63" s="7"/>
      <c r="BC63" s="4" t="s">
        <v>175</v>
      </c>
      <c r="BD63" s="8" t="s">
        <v>175</v>
      </c>
      <c r="BE63" s="4" t="s">
        <v>175</v>
      </c>
      <c r="BF63" s="8" t="s">
        <v>175</v>
      </c>
      <c r="BG63" s="7" t="s">
        <v>175</v>
      </c>
      <c r="BH63" s="7" t="s">
        <v>175</v>
      </c>
      <c r="BI63" s="7">
        <v>0.0253</v>
      </c>
      <c r="BJ63" s="4">
        <v>29</v>
      </c>
      <c r="BK63" s="8">
        <v>1109.52</v>
      </c>
      <c r="BL63" s="2" t="s">
        <v>441</v>
      </c>
      <c r="BM63" s="7"/>
      <c r="BN63" s="7"/>
      <c r="BO63" s="4"/>
      <c r="BP63" s="8"/>
      <c r="BQ63" s="4">
        <v>2</v>
      </c>
      <c r="BR63" s="8">
        <v>70.54</v>
      </c>
      <c r="BS63" s="7">
        <v>-1</v>
      </c>
      <c r="BT63" s="7">
        <v>-1</v>
      </c>
      <c r="BU63" s="2" t="s">
        <v>185</v>
      </c>
      <c r="BV63" s="2" t="s">
        <v>172</v>
      </c>
      <c r="BW63" s="2" t="s">
        <v>442</v>
      </c>
      <c r="BX63" s="2" t="s">
        <v>443</v>
      </c>
      <c r="BY63" s="2" t="s">
        <v>188</v>
      </c>
      <c r="BZ63" s="2" t="s">
        <v>175</v>
      </c>
      <c r="CA63" s="4">
        <v>106</v>
      </c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>
        <v>90</v>
      </c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>
        <v>60</v>
      </c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>
        <v>60</v>
      </c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</row>
    <row r="64">
      <c r="A64" s="2" t="s">
        <v>444</v>
      </c>
      <c r="B64" s="2" t="s">
        <v>162</v>
      </c>
      <c r="C64" s="2" t="s">
        <v>163</v>
      </c>
      <c r="D64" s="2" t="s">
        <v>164</v>
      </c>
      <c r="E64" s="2" t="s">
        <v>165</v>
      </c>
      <c r="F64" s="2" t="s">
        <v>381</v>
      </c>
      <c r="G64" s="2" t="s">
        <v>382</v>
      </c>
      <c r="H64" s="2" t="s">
        <v>383</v>
      </c>
      <c r="I64" s="2" t="s">
        <v>384</v>
      </c>
      <c r="J64" s="2" t="s">
        <v>190</v>
      </c>
      <c r="K64" s="2" t="s">
        <v>438</v>
      </c>
      <c r="L64" s="3">
        <v>40.18</v>
      </c>
      <c r="M64" s="3">
        <v>42.19</v>
      </c>
      <c r="N64" s="3">
        <v>79.99</v>
      </c>
      <c r="O64" s="2" t="s">
        <v>172</v>
      </c>
      <c r="P64" s="2" t="s">
        <v>219</v>
      </c>
      <c r="Q64" s="2" t="s">
        <v>174</v>
      </c>
      <c r="R64" s="2" t="s">
        <v>175</v>
      </c>
      <c r="S64" s="2" t="s">
        <v>175</v>
      </c>
      <c r="T64" s="2" t="s">
        <v>177</v>
      </c>
      <c r="U64" s="2" t="s">
        <v>364</v>
      </c>
      <c r="V64" s="2" t="s">
        <v>387</v>
      </c>
      <c r="W64" s="2" t="s">
        <v>180</v>
      </c>
      <c r="X64" s="2" t="s">
        <v>235</v>
      </c>
      <c r="Y64" s="2" t="s">
        <v>440</v>
      </c>
      <c r="Z64" s="4">
        <v>114</v>
      </c>
      <c r="AA64" s="4">
        <f>=ROUNDDOWN(6.70588235294118,0)</f>
      </c>
      <c r="AB64" s="5">
        <v>17</v>
      </c>
      <c r="AC64" s="2" t="s">
        <v>207</v>
      </c>
      <c r="AD64" s="4">
        <v>170</v>
      </c>
      <c r="AE64" s="4">
        <v>500</v>
      </c>
      <c r="AF64" s="6">
        <v>64</v>
      </c>
      <c r="AG64" s="6"/>
      <c r="AH64" s="7">
        <v>0.7692</v>
      </c>
      <c r="AI64" s="4"/>
      <c r="AJ64" s="4">
        <f>=ROUNDDOWN({0},0)</f>
      </c>
      <c r="AK64" s="5"/>
      <c r="AL64" s="2" t="s">
        <v>175</v>
      </c>
      <c r="AM64" s="4"/>
      <c r="AN64" s="4"/>
      <c r="AO64" s="7">
        <v>0</v>
      </c>
      <c r="AP64" s="4"/>
      <c r="AQ64" s="8"/>
      <c r="AR64" s="4">
        <v>7</v>
      </c>
      <c r="AS64" s="8">
        <v>282.17</v>
      </c>
      <c r="AT64" s="7">
        <v>-1</v>
      </c>
      <c r="AU64" s="7">
        <v>-1</v>
      </c>
      <c r="AV64" s="4" t="s">
        <v>175</v>
      </c>
      <c r="AW64" s="8" t="s">
        <v>175</v>
      </c>
      <c r="AX64" s="4" t="s">
        <v>175</v>
      </c>
      <c r="AY64" s="8" t="s">
        <v>175</v>
      </c>
      <c r="AZ64" s="7" t="s">
        <v>175</v>
      </c>
      <c r="BA64" s="7" t="s">
        <v>175</v>
      </c>
      <c r="BB64" s="7"/>
      <c r="BC64" s="4" t="s">
        <v>175</v>
      </c>
      <c r="BD64" s="8" t="s">
        <v>175</v>
      </c>
      <c r="BE64" s="4" t="s">
        <v>175</v>
      </c>
      <c r="BF64" s="8" t="s">
        <v>175</v>
      </c>
      <c r="BG64" s="7" t="s">
        <v>175</v>
      </c>
      <c r="BH64" s="7" t="s">
        <v>175</v>
      </c>
      <c r="BI64" s="7" t="s">
        <v>175</v>
      </c>
      <c r="BJ64" s="4">
        <v>165</v>
      </c>
      <c r="BK64" s="8">
        <v>7614.18</v>
      </c>
      <c r="BL64" s="2" t="s">
        <v>445</v>
      </c>
      <c r="BM64" s="7"/>
      <c r="BN64" s="7"/>
      <c r="BO64" s="4"/>
      <c r="BP64" s="8"/>
      <c r="BQ64" s="4">
        <v>7</v>
      </c>
      <c r="BR64" s="8">
        <v>282.17</v>
      </c>
      <c r="BS64" s="7">
        <v>-1</v>
      </c>
      <c r="BT64" s="7">
        <v>-1</v>
      </c>
      <c r="BU64" s="2" t="s">
        <v>185</v>
      </c>
      <c r="BV64" s="2" t="s">
        <v>172</v>
      </c>
      <c r="BW64" s="2" t="s">
        <v>442</v>
      </c>
      <c r="BX64" s="2" t="s">
        <v>443</v>
      </c>
      <c r="BY64" s="2" t="s">
        <v>188</v>
      </c>
      <c r="BZ64" s="2" t="s">
        <v>175</v>
      </c>
      <c r="CA64" s="4">
        <v>114</v>
      </c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>
        <v>170</v>
      </c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>
        <v>180</v>
      </c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>
        <v>150</v>
      </c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</row>
    <row r="65">
      <c r="A65" s="2" t="s">
        <v>446</v>
      </c>
      <c r="B65" s="2" t="s">
        <v>162</v>
      </c>
      <c r="C65" s="2" t="s">
        <v>163</v>
      </c>
      <c r="D65" s="2" t="s">
        <v>164</v>
      </c>
      <c r="E65" s="2" t="s">
        <v>165</v>
      </c>
      <c r="F65" s="2" t="s">
        <v>381</v>
      </c>
      <c r="G65" s="2" t="s">
        <v>382</v>
      </c>
      <c r="H65" s="2" t="s">
        <v>383</v>
      </c>
      <c r="I65" s="2" t="s">
        <v>384</v>
      </c>
      <c r="J65" s="2" t="s">
        <v>195</v>
      </c>
      <c r="K65" s="2" t="s">
        <v>438</v>
      </c>
      <c r="L65" s="3">
        <v>45.36</v>
      </c>
      <c r="M65" s="3">
        <v>47.63</v>
      </c>
      <c r="N65" s="3">
        <v>89.99</v>
      </c>
      <c r="O65" s="2" t="s">
        <v>172</v>
      </c>
      <c r="P65" s="2" t="s">
        <v>219</v>
      </c>
      <c r="Q65" s="2" t="s">
        <v>174</v>
      </c>
      <c r="R65" s="2" t="s">
        <v>175</v>
      </c>
      <c r="S65" s="2" t="s">
        <v>439</v>
      </c>
      <c r="T65" s="2" t="s">
        <v>177</v>
      </c>
      <c r="U65" s="2" t="s">
        <v>364</v>
      </c>
      <c r="V65" s="2" t="s">
        <v>387</v>
      </c>
      <c r="W65" s="2" t="s">
        <v>180</v>
      </c>
      <c r="X65" s="2" t="s">
        <v>235</v>
      </c>
      <c r="Y65" s="2" t="s">
        <v>440</v>
      </c>
      <c r="Z65" s="4">
        <v>61</v>
      </c>
      <c r="AA65" s="4">
        <f>=ROUNDDOWN(3.58823529411765,0)</f>
      </c>
      <c r="AB65" s="5">
        <v>17</v>
      </c>
      <c r="AC65" s="2" t="s">
        <v>207</v>
      </c>
      <c r="AD65" s="4">
        <v>130</v>
      </c>
      <c r="AE65" s="4">
        <v>380</v>
      </c>
      <c r="AF65" s="6">
        <v>64</v>
      </c>
      <c r="AG65" s="6"/>
      <c r="AH65" s="7">
        <v>1</v>
      </c>
      <c r="AI65" s="4"/>
      <c r="AJ65" s="4">
        <f>=ROUNDDOWN({0},0)</f>
      </c>
      <c r="AK65" s="5"/>
      <c r="AL65" s="2" t="s">
        <v>175</v>
      </c>
      <c r="AM65" s="4"/>
      <c r="AN65" s="4"/>
      <c r="AO65" s="7">
        <v>0</v>
      </c>
      <c r="AP65" s="4">
        <v>1</v>
      </c>
      <c r="AQ65" s="8">
        <v>38.87</v>
      </c>
      <c r="AR65" s="4"/>
      <c r="AS65" s="8"/>
      <c r="AT65" s="7"/>
      <c r="AU65" s="7"/>
      <c r="AV65" s="4" t="s">
        <v>175</v>
      </c>
      <c r="AW65" s="8" t="s">
        <v>175</v>
      </c>
      <c r="AX65" s="4" t="s">
        <v>175</v>
      </c>
      <c r="AY65" s="8" t="s">
        <v>175</v>
      </c>
      <c r="AZ65" s="7" t="s">
        <v>175</v>
      </c>
      <c r="BA65" s="7" t="s">
        <v>175</v>
      </c>
      <c r="BB65" s="7">
        <v>1</v>
      </c>
      <c r="BC65" s="4" t="s">
        <v>175</v>
      </c>
      <c r="BD65" s="8" t="s">
        <v>175</v>
      </c>
      <c r="BE65" s="4" t="s">
        <v>175</v>
      </c>
      <c r="BF65" s="8" t="s">
        <v>175</v>
      </c>
      <c r="BG65" s="7" t="s">
        <v>175</v>
      </c>
      <c r="BH65" s="7" t="s">
        <v>175</v>
      </c>
      <c r="BI65" s="7" t="s">
        <v>175</v>
      </c>
      <c r="BJ65" s="4">
        <v>192</v>
      </c>
      <c r="BK65" s="8">
        <v>9706.76</v>
      </c>
      <c r="BL65" s="2" t="s">
        <v>447</v>
      </c>
      <c r="BM65" s="7">
        <v>0.0052</v>
      </c>
      <c r="BN65" s="7">
        <v>0.004</v>
      </c>
      <c r="BO65" s="4">
        <v>1</v>
      </c>
      <c r="BP65" s="8">
        <v>38.87</v>
      </c>
      <c r="BQ65" s="4"/>
      <c r="BR65" s="8"/>
      <c r="BS65" s="7"/>
      <c r="BT65" s="7"/>
      <c r="BU65" s="2" t="s">
        <v>185</v>
      </c>
      <c r="BV65" s="2" t="s">
        <v>172</v>
      </c>
      <c r="BW65" s="2" t="s">
        <v>442</v>
      </c>
      <c r="BX65" s="2" t="s">
        <v>278</v>
      </c>
      <c r="BY65" s="2" t="s">
        <v>188</v>
      </c>
      <c r="BZ65" s="2" t="s">
        <v>175</v>
      </c>
      <c r="CA65" s="4">
        <v>61</v>
      </c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>
        <v>130</v>
      </c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>
        <v>140</v>
      </c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>
        <v>110</v>
      </c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</row>
    <row r="66">
      <c r="A66" s="2" t="s">
        <v>448</v>
      </c>
      <c r="B66" s="2" t="s">
        <v>162</v>
      </c>
      <c r="C66" s="2" t="s">
        <v>163</v>
      </c>
      <c r="D66" s="2" t="s">
        <v>164</v>
      </c>
      <c r="E66" s="2" t="s">
        <v>449</v>
      </c>
      <c r="F66" s="2" t="s">
        <v>450</v>
      </c>
      <c r="G66" s="2" t="s">
        <v>451</v>
      </c>
      <c r="H66" s="2" t="s">
        <v>452</v>
      </c>
      <c r="I66" s="2" t="s">
        <v>453</v>
      </c>
      <c r="J66" s="2" t="s">
        <v>170</v>
      </c>
      <c r="K66" s="2" t="s">
        <v>454</v>
      </c>
      <c r="L66" s="3">
        <v>33.33</v>
      </c>
      <c r="M66" s="3">
        <v>35</v>
      </c>
      <c r="N66" s="3">
        <v>69.99</v>
      </c>
      <c r="O66" s="2" t="s">
        <v>172</v>
      </c>
      <c r="P66" s="2" t="s">
        <v>204</v>
      </c>
      <c r="Q66" s="2" t="s">
        <v>174</v>
      </c>
      <c r="R66" s="2" t="s">
        <v>175</v>
      </c>
      <c r="S66" s="2" t="s">
        <v>455</v>
      </c>
      <c r="T66" s="2" t="s">
        <v>456</v>
      </c>
      <c r="U66" s="2" t="s">
        <v>457</v>
      </c>
      <c r="V66" s="2" t="s">
        <v>234</v>
      </c>
      <c r="W66" s="2" t="s">
        <v>180</v>
      </c>
      <c r="X66" s="2" t="s">
        <v>181</v>
      </c>
      <c r="Y66" s="2" t="s">
        <v>458</v>
      </c>
      <c r="Z66" s="4">
        <v>943</v>
      </c>
      <c r="AA66" s="4">
        <f>=ROUNDDOWN(72.5384615384615,0)</f>
      </c>
      <c r="AB66" s="5">
        <v>13</v>
      </c>
      <c r="AC66" s="2" t="s">
        <v>175</v>
      </c>
      <c r="AD66" s="4"/>
      <c r="AE66" s="4"/>
      <c r="AF66" s="6">
        <v>66</v>
      </c>
      <c r="AG66" s="6"/>
      <c r="AH66" s="7">
        <v>1</v>
      </c>
      <c r="AI66" s="4"/>
      <c r="AJ66" s="4">
        <f>=ROUNDDOWN({0},0)</f>
      </c>
      <c r="AK66" s="5"/>
      <c r="AL66" s="2" t="s">
        <v>175</v>
      </c>
      <c r="AM66" s="4"/>
      <c r="AN66" s="4"/>
      <c r="AO66" s="7">
        <v>0</v>
      </c>
      <c r="AP66" s="4">
        <v>7</v>
      </c>
      <c r="AQ66" s="8">
        <v>264.6</v>
      </c>
      <c r="AR66" s="4">
        <v>10</v>
      </c>
      <c r="AS66" s="8">
        <v>378</v>
      </c>
      <c r="AT66" s="7">
        <v>-0.3</v>
      </c>
      <c r="AU66" s="7">
        <v>-0.3</v>
      </c>
      <c r="AV66" s="4">
        <v>34</v>
      </c>
      <c r="AW66" s="8">
        <v>1484.73</v>
      </c>
      <c r="AX66" s="4">
        <v>18</v>
      </c>
      <c r="AY66" s="8">
        <v>723.52</v>
      </c>
      <c r="AZ66" s="7">
        <v>0.8889</v>
      </c>
      <c r="BA66" s="7">
        <v>1.0521</v>
      </c>
      <c r="BB66" s="7">
        <v>0.1782</v>
      </c>
      <c r="BC66" s="4">
        <v>134</v>
      </c>
      <c r="BD66" s="8">
        <v>5965.85</v>
      </c>
      <c r="BE66" s="4">
        <v>46</v>
      </c>
      <c r="BF66" s="8">
        <v>1873.55</v>
      </c>
      <c r="BG66" s="7">
        <v>1.913</v>
      </c>
      <c r="BH66" s="7">
        <v>2.1842</v>
      </c>
      <c r="BI66" s="7">
        <v>0.2489</v>
      </c>
      <c r="BJ66" s="4">
        <v>165</v>
      </c>
      <c r="BK66" s="8">
        <v>6136.56</v>
      </c>
      <c r="BL66" s="2" t="s">
        <v>459</v>
      </c>
      <c r="BM66" s="7">
        <v>0.0424</v>
      </c>
      <c r="BN66" s="7">
        <v>0.0431</v>
      </c>
      <c r="BO66" s="4">
        <v>7</v>
      </c>
      <c r="BP66" s="8">
        <v>264.6</v>
      </c>
      <c r="BQ66" s="4">
        <v>10</v>
      </c>
      <c r="BR66" s="8">
        <v>378</v>
      </c>
      <c r="BS66" s="7">
        <v>-0.3</v>
      </c>
      <c r="BT66" s="7">
        <v>-0.3</v>
      </c>
      <c r="BU66" s="2" t="s">
        <v>185</v>
      </c>
      <c r="BV66" s="2" t="s">
        <v>172</v>
      </c>
      <c r="BW66" s="2" t="s">
        <v>460</v>
      </c>
      <c r="BX66" s="2" t="s">
        <v>461</v>
      </c>
      <c r="BY66" s="2" t="s">
        <v>188</v>
      </c>
      <c r="BZ66" s="2" t="s">
        <v>175</v>
      </c>
      <c r="CA66" s="4">
        <v>943</v>
      </c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</row>
    <row r="67">
      <c r="A67" s="2" t="s">
        <v>462</v>
      </c>
      <c r="B67" s="2" t="s">
        <v>162</v>
      </c>
      <c r="C67" s="2" t="s">
        <v>163</v>
      </c>
      <c r="D67" s="2" t="s">
        <v>164</v>
      </c>
      <c r="E67" s="2" t="s">
        <v>449</v>
      </c>
      <c r="F67" s="2" t="s">
        <v>450</v>
      </c>
      <c r="G67" s="2" t="s">
        <v>451</v>
      </c>
      <c r="H67" s="2" t="s">
        <v>452</v>
      </c>
      <c r="I67" s="2" t="s">
        <v>453</v>
      </c>
      <c r="J67" s="2" t="s">
        <v>190</v>
      </c>
      <c r="K67" s="2" t="s">
        <v>454</v>
      </c>
      <c r="L67" s="3">
        <v>38.09</v>
      </c>
      <c r="M67" s="3">
        <v>40</v>
      </c>
      <c r="N67" s="3">
        <v>79.99</v>
      </c>
      <c r="O67" s="2" t="s">
        <v>172</v>
      </c>
      <c r="P67" s="2" t="s">
        <v>204</v>
      </c>
      <c r="Q67" s="2" t="s">
        <v>174</v>
      </c>
      <c r="R67" s="2" t="s">
        <v>175</v>
      </c>
      <c r="S67" s="2" t="s">
        <v>455</v>
      </c>
      <c r="T67" s="2" t="s">
        <v>456</v>
      </c>
      <c r="U67" s="2" t="s">
        <v>178</v>
      </c>
      <c r="V67" s="2" t="s">
        <v>234</v>
      </c>
      <c r="W67" s="2" t="s">
        <v>180</v>
      </c>
      <c r="X67" s="2" t="s">
        <v>181</v>
      </c>
      <c r="Y67" s="2" t="s">
        <v>458</v>
      </c>
      <c r="Z67" s="4">
        <v>961</v>
      </c>
      <c r="AA67" s="4">
        <f>=ROUNDDOWN(45.7619047619048,0)</f>
      </c>
      <c r="AB67" s="5">
        <v>21</v>
      </c>
      <c r="AC67" s="2" t="s">
        <v>175</v>
      </c>
      <c r="AD67" s="4"/>
      <c r="AE67" s="4"/>
      <c r="AF67" s="6">
        <v>66</v>
      </c>
      <c r="AG67" s="6"/>
      <c r="AH67" s="7">
        <v>1</v>
      </c>
      <c r="AI67" s="4"/>
      <c r="AJ67" s="4">
        <f>=ROUNDDOWN({0},0)</f>
      </c>
      <c r="AK67" s="5"/>
      <c r="AL67" s="2" t="s">
        <v>175</v>
      </c>
      <c r="AM67" s="4"/>
      <c r="AN67" s="4"/>
      <c r="AO67" s="7">
        <v>0</v>
      </c>
      <c r="AP67" s="4">
        <v>17</v>
      </c>
      <c r="AQ67" s="8">
        <v>734.23</v>
      </c>
      <c r="AR67" s="4">
        <v>8</v>
      </c>
      <c r="AS67" s="8">
        <v>345.52</v>
      </c>
      <c r="AT67" s="7">
        <v>1.125</v>
      </c>
      <c r="AU67" s="7">
        <v>1.125</v>
      </c>
      <c r="AV67" s="4" t="s">
        <v>175</v>
      </c>
      <c r="AW67" s="8" t="s">
        <v>175</v>
      </c>
      <c r="AX67" s="4" t="s">
        <v>175</v>
      </c>
      <c r="AY67" s="8" t="s">
        <v>175</v>
      </c>
      <c r="AZ67" s="7" t="s">
        <v>175</v>
      </c>
      <c r="BA67" s="7" t="s">
        <v>175</v>
      </c>
      <c r="BB67" s="7">
        <v>0.4945</v>
      </c>
      <c r="BC67" s="4" t="s">
        <v>175</v>
      </c>
      <c r="BD67" s="8" t="s">
        <v>175</v>
      </c>
      <c r="BE67" s="4" t="s">
        <v>175</v>
      </c>
      <c r="BF67" s="8" t="s">
        <v>175</v>
      </c>
      <c r="BG67" s="7" t="s">
        <v>175</v>
      </c>
      <c r="BH67" s="7" t="s">
        <v>175</v>
      </c>
      <c r="BI67" s="7" t="s">
        <v>175</v>
      </c>
      <c r="BJ67" s="4">
        <v>239</v>
      </c>
      <c r="BK67" s="8">
        <v>10058.96</v>
      </c>
      <c r="BL67" s="2" t="s">
        <v>463</v>
      </c>
      <c r="BM67" s="7">
        <v>0.0711</v>
      </c>
      <c r="BN67" s="7">
        <v>0.073</v>
      </c>
      <c r="BO67" s="4">
        <v>17</v>
      </c>
      <c r="BP67" s="8">
        <v>734.23</v>
      </c>
      <c r="BQ67" s="4">
        <v>8</v>
      </c>
      <c r="BR67" s="8">
        <v>345.52</v>
      </c>
      <c r="BS67" s="7">
        <v>1.125</v>
      </c>
      <c r="BT67" s="7">
        <v>1.125</v>
      </c>
      <c r="BU67" s="2" t="s">
        <v>185</v>
      </c>
      <c r="BV67" s="2" t="s">
        <v>172</v>
      </c>
      <c r="BW67" s="2" t="s">
        <v>460</v>
      </c>
      <c r="BX67" s="2" t="s">
        <v>464</v>
      </c>
      <c r="BY67" s="2" t="s">
        <v>188</v>
      </c>
      <c r="BZ67" s="2" t="s">
        <v>175</v>
      </c>
      <c r="CA67" s="4">
        <v>961</v>
      </c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</row>
    <row r="68">
      <c r="A68" s="2" t="s">
        <v>465</v>
      </c>
      <c r="B68" s="2" t="s">
        <v>162</v>
      </c>
      <c r="C68" s="2" t="s">
        <v>163</v>
      </c>
      <c r="D68" s="2" t="s">
        <v>164</v>
      </c>
      <c r="E68" s="2" t="s">
        <v>449</v>
      </c>
      <c r="F68" s="2" t="s">
        <v>450</v>
      </c>
      <c r="G68" s="2" t="s">
        <v>451</v>
      </c>
      <c r="H68" s="2" t="s">
        <v>452</v>
      </c>
      <c r="I68" s="2" t="s">
        <v>453</v>
      </c>
      <c r="J68" s="2" t="s">
        <v>195</v>
      </c>
      <c r="K68" s="2" t="s">
        <v>454</v>
      </c>
      <c r="L68" s="3">
        <v>42.85</v>
      </c>
      <c r="M68" s="3">
        <v>44.99</v>
      </c>
      <c r="N68" s="3">
        <v>89.99</v>
      </c>
      <c r="O68" s="2" t="s">
        <v>172</v>
      </c>
      <c r="P68" s="2" t="s">
        <v>204</v>
      </c>
      <c r="Q68" s="2" t="s">
        <v>174</v>
      </c>
      <c r="R68" s="2" t="s">
        <v>175</v>
      </c>
      <c r="S68" s="2" t="s">
        <v>455</v>
      </c>
      <c r="T68" s="2" t="s">
        <v>456</v>
      </c>
      <c r="U68" s="2" t="s">
        <v>178</v>
      </c>
      <c r="V68" s="2" t="s">
        <v>234</v>
      </c>
      <c r="W68" s="2" t="s">
        <v>180</v>
      </c>
      <c r="X68" s="2" t="s">
        <v>181</v>
      </c>
      <c r="Y68" s="2" t="s">
        <v>466</v>
      </c>
      <c r="Z68" s="4">
        <v>492</v>
      </c>
      <c r="AA68" s="4">
        <f>=ROUNDDOWN(70.2857142857143,0)</f>
      </c>
      <c r="AB68" s="5">
        <v>7</v>
      </c>
      <c r="AC68" s="2" t="s">
        <v>175</v>
      </c>
      <c r="AD68" s="4"/>
      <c r="AE68" s="4"/>
      <c r="AF68" s="6">
        <v>66</v>
      </c>
      <c r="AG68" s="6"/>
      <c r="AH68" s="7">
        <v>1</v>
      </c>
      <c r="AI68" s="4"/>
      <c r="AJ68" s="4">
        <f>=ROUNDDOWN({0},0)</f>
      </c>
      <c r="AK68" s="5"/>
      <c r="AL68" s="2" t="s">
        <v>175</v>
      </c>
      <c r="AM68" s="4"/>
      <c r="AN68" s="4"/>
      <c r="AO68" s="7">
        <v>0</v>
      </c>
      <c r="AP68" s="4">
        <v>10</v>
      </c>
      <c r="AQ68" s="8">
        <v>485.9</v>
      </c>
      <c r="AR68" s="4"/>
      <c r="AS68" s="8"/>
      <c r="AT68" s="7"/>
      <c r="AU68" s="7"/>
      <c r="AV68" s="4" t="s">
        <v>175</v>
      </c>
      <c r="AW68" s="8" t="s">
        <v>175</v>
      </c>
      <c r="AX68" s="4" t="s">
        <v>175</v>
      </c>
      <c r="AY68" s="8" t="s">
        <v>175</v>
      </c>
      <c r="AZ68" s="7" t="s">
        <v>175</v>
      </c>
      <c r="BA68" s="7" t="s">
        <v>175</v>
      </c>
      <c r="BB68" s="7">
        <v>0.3273</v>
      </c>
      <c r="BC68" s="4" t="s">
        <v>175</v>
      </c>
      <c r="BD68" s="8" t="s">
        <v>175</v>
      </c>
      <c r="BE68" s="4" t="s">
        <v>175</v>
      </c>
      <c r="BF68" s="8" t="s">
        <v>175</v>
      </c>
      <c r="BG68" s="7" t="s">
        <v>175</v>
      </c>
      <c r="BH68" s="7" t="s">
        <v>175</v>
      </c>
      <c r="BI68" s="7" t="s">
        <v>175</v>
      </c>
      <c r="BJ68" s="4">
        <v>55</v>
      </c>
      <c r="BK68" s="8">
        <v>2597.36</v>
      </c>
      <c r="BL68" s="2" t="s">
        <v>208</v>
      </c>
      <c r="BM68" s="7">
        <v>0.1818</v>
      </c>
      <c r="BN68" s="7">
        <v>0.1871</v>
      </c>
      <c r="BO68" s="4">
        <v>10</v>
      </c>
      <c r="BP68" s="8">
        <v>485.9</v>
      </c>
      <c r="BQ68" s="4"/>
      <c r="BR68" s="8"/>
      <c r="BS68" s="7"/>
      <c r="BT68" s="7"/>
      <c r="BU68" s="2" t="s">
        <v>185</v>
      </c>
      <c r="BV68" s="2" t="s">
        <v>172</v>
      </c>
      <c r="BW68" s="2" t="s">
        <v>467</v>
      </c>
      <c r="BX68" s="2" t="s">
        <v>468</v>
      </c>
      <c r="BY68" s="2" t="s">
        <v>188</v>
      </c>
      <c r="BZ68" s="2" t="s">
        <v>175</v>
      </c>
      <c r="CA68" s="4">
        <v>492</v>
      </c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</row>
    <row r="69">
      <c r="A69" s="2" t="s">
        <v>469</v>
      </c>
      <c r="B69" s="2" t="s">
        <v>162</v>
      </c>
      <c r="C69" s="2" t="s">
        <v>163</v>
      </c>
      <c r="D69" s="2" t="s">
        <v>164</v>
      </c>
      <c r="E69" s="2" t="s">
        <v>449</v>
      </c>
      <c r="F69" s="2" t="s">
        <v>450</v>
      </c>
      <c r="G69" s="2" t="s">
        <v>451</v>
      </c>
      <c r="H69" s="2" t="s">
        <v>452</v>
      </c>
      <c r="I69" s="2" t="s">
        <v>453</v>
      </c>
      <c r="J69" s="2" t="s">
        <v>170</v>
      </c>
      <c r="K69" s="2" t="s">
        <v>346</v>
      </c>
      <c r="L69" s="3">
        <v>33.33</v>
      </c>
      <c r="M69" s="3">
        <v>35</v>
      </c>
      <c r="N69" s="3">
        <v>69.99</v>
      </c>
      <c r="O69" s="2" t="s">
        <v>172</v>
      </c>
      <c r="P69" s="2" t="s">
        <v>219</v>
      </c>
      <c r="Q69" s="2" t="s">
        <v>174</v>
      </c>
      <c r="R69" s="2" t="s">
        <v>175</v>
      </c>
      <c r="S69" s="2" t="s">
        <v>470</v>
      </c>
      <c r="T69" s="2" t="s">
        <v>456</v>
      </c>
      <c r="U69" s="2" t="s">
        <v>457</v>
      </c>
      <c r="V69" s="2" t="s">
        <v>234</v>
      </c>
      <c r="W69" s="2" t="s">
        <v>180</v>
      </c>
      <c r="X69" s="2" t="s">
        <v>181</v>
      </c>
      <c r="Y69" s="2" t="s">
        <v>471</v>
      </c>
      <c r="Z69" s="4">
        <v>185</v>
      </c>
      <c r="AA69" s="4">
        <f>=ROUNDDOWN(37,0)</f>
      </c>
      <c r="AB69" s="5">
        <v>5</v>
      </c>
      <c r="AC69" s="2" t="s">
        <v>238</v>
      </c>
      <c r="AD69" s="4">
        <v>260</v>
      </c>
      <c r="AE69" s="4">
        <v>260</v>
      </c>
      <c r="AF69" s="6">
        <v>66</v>
      </c>
      <c r="AG69" s="6"/>
      <c r="AH69" s="7">
        <v>1</v>
      </c>
      <c r="AI69" s="4"/>
      <c r="AJ69" s="4">
        <f>=ROUNDDOWN({0},0)</f>
      </c>
      <c r="AK69" s="5"/>
      <c r="AL69" s="2" t="s">
        <v>175</v>
      </c>
      <c r="AM69" s="4"/>
      <c r="AN69" s="4"/>
      <c r="AO69" s="7">
        <v>0</v>
      </c>
      <c r="AP69" s="4">
        <v>1</v>
      </c>
      <c r="AQ69" s="8">
        <v>37.8</v>
      </c>
      <c r="AR69" s="4"/>
      <c r="AS69" s="8"/>
      <c r="AT69" s="7"/>
      <c r="AU69" s="7"/>
      <c r="AV69" s="4">
        <v>28</v>
      </c>
      <c r="AW69" s="8">
        <v>1257.93</v>
      </c>
      <c r="AX69" s="4" t="s">
        <v>175</v>
      </c>
      <c r="AY69" s="8" t="s">
        <v>175</v>
      </c>
      <c r="AZ69" s="7" t="s">
        <v>175</v>
      </c>
      <c r="BA69" s="7" t="s">
        <v>175</v>
      </c>
      <c r="BB69" s="7">
        <v>0.03</v>
      </c>
      <c r="BC69" s="4" t="s">
        <v>175</v>
      </c>
      <c r="BD69" s="8" t="s">
        <v>175</v>
      </c>
      <c r="BE69" s="4" t="s">
        <v>175</v>
      </c>
      <c r="BF69" s="8" t="s">
        <v>175</v>
      </c>
      <c r="BG69" s="7" t="s">
        <v>175</v>
      </c>
      <c r="BH69" s="7" t="s">
        <v>175</v>
      </c>
      <c r="BI69" s="7">
        <v>0.2109</v>
      </c>
      <c r="BJ69" s="4">
        <v>30</v>
      </c>
      <c r="BK69" s="8">
        <v>1087.46</v>
      </c>
      <c r="BL69" s="2" t="s">
        <v>208</v>
      </c>
      <c r="BM69" s="7">
        <v>0.0333</v>
      </c>
      <c r="BN69" s="7">
        <v>0.0348</v>
      </c>
      <c r="BO69" s="4">
        <v>1</v>
      </c>
      <c r="BP69" s="8">
        <v>37.8</v>
      </c>
      <c r="BQ69" s="4"/>
      <c r="BR69" s="8"/>
      <c r="BS69" s="7"/>
      <c r="BT69" s="7"/>
      <c r="BU69" s="2" t="s">
        <v>185</v>
      </c>
      <c r="BV69" s="2" t="s">
        <v>172</v>
      </c>
      <c r="BW69" s="2" t="s">
        <v>472</v>
      </c>
      <c r="BX69" s="2" t="s">
        <v>473</v>
      </c>
      <c r="BY69" s="2" t="s">
        <v>188</v>
      </c>
      <c r="BZ69" s="2" t="s">
        <v>175</v>
      </c>
      <c r="CA69" s="4">
        <v>185</v>
      </c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>
        <v>260</v>
      </c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</row>
    <row r="70">
      <c r="A70" s="2" t="s">
        <v>474</v>
      </c>
      <c r="B70" s="2" t="s">
        <v>162</v>
      </c>
      <c r="C70" s="2" t="s">
        <v>163</v>
      </c>
      <c r="D70" s="2" t="s">
        <v>164</v>
      </c>
      <c r="E70" s="2" t="s">
        <v>449</v>
      </c>
      <c r="F70" s="2" t="s">
        <v>450</v>
      </c>
      <c r="G70" s="2" t="s">
        <v>451</v>
      </c>
      <c r="H70" s="2" t="s">
        <v>452</v>
      </c>
      <c r="I70" s="2" t="s">
        <v>453</v>
      </c>
      <c r="J70" s="2" t="s">
        <v>190</v>
      </c>
      <c r="K70" s="2" t="s">
        <v>346</v>
      </c>
      <c r="L70" s="3">
        <v>38.09</v>
      </c>
      <c r="M70" s="3">
        <v>40</v>
      </c>
      <c r="N70" s="3">
        <v>79.99</v>
      </c>
      <c r="O70" s="2" t="s">
        <v>172</v>
      </c>
      <c r="P70" s="2" t="s">
        <v>219</v>
      </c>
      <c r="Q70" s="2" t="s">
        <v>174</v>
      </c>
      <c r="R70" s="2" t="s">
        <v>175</v>
      </c>
      <c r="S70" s="2" t="s">
        <v>470</v>
      </c>
      <c r="T70" s="2" t="s">
        <v>456</v>
      </c>
      <c r="U70" s="2" t="s">
        <v>178</v>
      </c>
      <c r="V70" s="2" t="s">
        <v>234</v>
      </c>
      <c r="W70" s="2" t="s">
        <v>180</v>
      </c>
      <c r="X70" s="2" t="s">
        <v>181</v>
      </c>
      <c r="Y70" s="2" t="s">
        <v>471</v>
      </c>
      <c r="Z70" s="4">
        <v>384</v>
      </c>
      <c r="AA70" s="4">
        <f>=ROUNDDOWN(38.4,0)</f>
      </c>
      <c r="AB70" s="5">
        <v>10</v>
      </c>
      <c r="AC70" s="2" t="s">
        <v>238</v>
      </c>
      <c r="AD70" s="4">
        <v>450</v>
      </c>
      <c r="AE70" s="4">
        <v>450</v>
      </c>
      <c r="AF70" s="6">
        <v>66</v>
      </c>
      <c r="AG70" s="6"/>
      <c r="AH70" s="7">
        <v>1</v>
      </c>
      <c r="AI70" s="4"/>
      <c r="AJ70" s="4">
        <f>=ROUNDDOWN({0},0)</f>
      </c>
      <c r="AK70" s="5"/>
      <c r="AL70" s="2" t="s">
        <v>175</v>
      </c>
      <c r="AM70" s="4"/>
      <c r="AN70" s="4"/>
      <c r="AO70" s="7">
        <v>0</v>
      </c>
      <c r="AP70" s="4">
        <v>17</v>
      </c>
      <c r="AQ70" s="8">
        <v>734.23</v>
      </c>
      <c r="AR70" s="4"/>
      <c r="AS70" s="8"/>
      <c r="AT70" s="7"/>
      <c r="AU70" s="7"/>
      <c r="AV70" s="4" t="s">
        <v>175</v>
      </c>
      <c r="AW70" s="8" t="s">
        <v>175</v>
      </c>
      <c r="AX70" s="4" t="s">
        <v>175</v>
      </c>
      <c r="AY70" s="8" t="s">
        <v>175</v>
      </c>
      <c r="AZ70" s="7" t="s">
        <v>175</v>
      </c>
      <c r="BA70" s="7" t="s">
        <v>175</v>
      </c>
      <c r="BB70" s="7">
        <v>0.5837</v>
      </c>
      <c r="BC70" s="4" t="s">
        <v>175</v>
      </c>
      <c r="BD70" s="8" t="s">
        <v>175</v>
      </c>
      <c r="BE70" s="4" t="s">
        <v>175</v>
      </c>
      <c r="BF70" s="8" t="s">
        <v>175</v>
      </c>
      <c r="BG70" s="7" t="s">
        <v>175</v>
      </c>
      <c r="BH70" s="7" t="s">
        <v>175</v>
      </c>
      <c r="BI70" s="7" t="s">
        <v>175</v>
      </c>
      <c r="BJ70" s="4">
        <v>96</v>
      </c>
      <c r="BK70" s="8">
        <v>4056.85</v>
      </c>
      <c r="BL70" s="2" t="s">
        <v>475</v>
      </c>
      <c r="BM70" s="7">
        <v>0.1771</v>
      </c>
      <c r="BN70" s="7">
        <v>0.181</v>
      </c>
      <c r="BO70" s="4">
        <v>17</v>
      </c>
      <c r="BP70" s="8">
        <v>734.23</v>
      </c>
      <c r="BQ70" s="4"/>
      <c r="BR70" s="8"/>
      <c r="BS70" s="7"/>
      <c r="BT70" s="7"/>
      <c r="BU70" s="2" t="s">
        <v>185</v>
      </c>
      <c r="BV70" s="2" t="s">
        <v>172</v>
      </c>
      <c r="BW70" s="2" t="s">
        <v>472</v>
      </c>
      <c r="BX70" s="2" t="s">
        <v>476</v>
      </c>
      <c r="BY70" s="2" t="s">
        <v>188</v>
      </c>
      <c r="BZ70" s="2" t="s">
        <v>175</v>
      </c>
      <c r="CA70" s="4">
        <v>384</v>
      </c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>
        <v>450</v>
      </c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</row>
    <row r="71">
      <c r="A71" s="2" t="s">
        <v>477</v>
      </c>
      <c r="B71" s="2" t="s">
        <v>162</v>
      </c>
      <c r="C71" s="2" t="s">
        <v>163</v>
      </c>
      <c r="D71" s="2" t="s">
        <v>164</v>
      </c>
      <c r="E71" s="2" t="s">
        <v>449</v>
      </c>
      <c r="F71" s="2" t="s">
        <v>450</v>
      </c>
      <c r="G71" s="2" t="s">
        <v>451</v>
      </c>
      <c r="H71" s="2" t="s">
        <v>452</v>
      </c>
      <c r="I71" s="2" t="s">
        <v>453</v>
      </c>
      <c r="J71" s="2" t="s">
        <v>195</v>
      </c>
      <c r="K71" s="2" t="s">
        <v>346</v>
      </c>
      <c r="L71" s="3">
        <v>42.85</v>
      </c>
      <c r="M71" s="3">
        <v>44.99</v>
      </c>
      <c r="N71" s="3">
        <v>89.99</v>
      </c>
      <c r="O71" s="2" t="s">
        <v>172</v>
      </c>
      <c r="P71" s="2" t="s">
        <v>219</v>
      </c>
      <c r="Q71" s="2" t="s">
        <v>174</v>
      </c>
      <c r="R71" s="2" t="s">
        <v>175</v>
      </c>
      <c r="S71" s="2" t="s">
        <v>470</v>
      </c>
      <c r="T71" s="2" t="s">
        <v>456</v>
      </c>
      <c r="U71" s="2" t="s">
        <v>178</v>
      </c>
      <c r="V71" s="2" t="s">
        <v>234</v>
      </c>
      <c r="W71" s="2" t="s">
        <v>180</v>
      </c>
      <c r="X71" s="2" t="s">
        <v>181</v>
      </c>
      <c r="Y71" s="2" t="s">
        <v>471</v>
      </c>
      <c r="Z71" s="4">
        <v>107</v>
      </c>
      <c r="AA71" s="4">
        <f>=ROUNDDOWN(17.8333333333333,0)</f>
      </c>
      <c r="AB71" s="5">
        <v>6</v>
      </c>
      <c r="AC71" s="2" t="s">
        <v>238</v>
      </c>
      <c r="AD71" s="4">
        <v>269</v>
      </c>
      <c r="AE71" s="4">
        <v>300</v>
      </c>
      <c r="AF71" s="6">
        <v>66</v>
      </c>
      <c r="AG71" s="6"/>
      <c r="AH71" s="7">
        <v>1</v>
      </c>
      <c r="AI71" s="4"/>
      <c r="AJ71" s="4">
        <f>=ROUNDDOWN({0},0)</f>
      </c>
      <c r="AK71" s="5"/>
      <c r="AL71" s="2" t="s">
        <v>175</v>
      </c>
      <c r="AM71" s="4"/>
      <c r="AN71" s="4"/>
      <c r="AO71" s="7">
        <v>0</v>
      </c>
      <c r="AP71" s="4">
        <v>10</v>
      </c>
      <c r="AQ71" s="8">
        <v>485.9</v>
      </c>
      <c r="AR71" s="4"/>
      <c r="AS71" s="8"/>
      <c r="AT71" s="7"/>
      <c r="AU71" s="7"/>
      <c r="AV71" s="4" t="s">
        <v>175</v>
      </c>
      <c r="AW71" s="8" t="s">
        <v>175</v>
      </c>
      <c r="AX71" s="4" t="s">
        <v>175</v>
      </c>
      <c r="AY71" s="8" t="s">
        <v>175</v>
      </c>
      <c r="AZ71" s="7" t="s">
        <v>175</v>
      </c>
      <c r="BA71" s="7" t="s">
        <v>175</v>
      </c>
      <c r="BB71" s="7">
        <v>0.3863</v>
      </c>
      <c r="BC71" s="4" t="s">
        <v>175</v>
      </c>
      <c r="BD71" s="8" t="s">
        <v>175</v>
      </c>
      <c r="BE71" s="4" t="s">
        <v>175</v>
      </c>
      <c r="BF71" s="8" t="s">
        <v>175</v>
      </c>
      <c r="BG71" s="7" t="s">
        <v>175</v>
      </c>
      <c r="BH71" s="7" t="s">
        <v>175</v>
      </c>
      <c r="BI71" s="7" t="s">
        <v>175</v>
      </c>
      <c r="BJ71" s="4">
        <v>64</v>
      </c>
      <c r="BK71" s="8">
        <v>2970.53</v>
      </c>
      <c r="BL71" s="2" t="s">
        <v>208</v>
      </c>
      <c r="BM71" s="7">
        <v>0.1562</v>
      </c>
      <c r="BN71" s="7">
        <v>0.1636</v>
      </c>
      <c r="BO71" s="4">
        <v>10</v>
      </c>
      <c r="BP71" s="8">
        <v>485.9</v>
      </c>
      <c r="BQ71" s="4"/>
      <c r="BR71" s="8"/>
      <c r="BS71" s="7"/>
      <c r="BT71" s="7"/>
      <c r="BU71" s="2" t="s">
        <v>185</v>
      </c>
      <c r="BV71" s="2" t="s">
        <v>172</v>
      </c>
      <c r="BW71" s="2" t="s">
        <v>471</v>
      </c>
      <c r="BX71" s="2" t="s">
        <v>476</v>
      </c>
      <c r="BY71" s="2" t="s">
        <v>188</v>
      </c>
      <c r="BZ71" s="2" t="s">
        <v>175</v>
      </c>
      <c r="CA71" s="4">
        <v>107</v>
      </c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>
        <v>269</v>
      </c>
      <c r="DE71" s="4"/>
      <c r="DF71" s="4"/>
      <c r="DG71" s="4"/>
      <c r="DH71" s="4"/>
      <c r="DI71" s="4"/>
      <c r="DJ71" s="4">
        <v>31</v>
      </c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</row>
    <row r="72">
      <c r="A72" s="2" t="s">
        <v>478</v>
      </c>
      <c r="B72" s="2" t="s">
        <v>162</v>
      </c>
      <c r="C72" s="2" t="s">
        <v>163</v>
      </c>
      <c r="D72" s="2" t="s">
        <v>164</v>
      </c>
      <c r="E72" s="2" t="s">
        <v>449</v>
      </c>
      <c r="F72" s="2" t="s">
        <v>450</v>
      </c>
      <c r="G72" s="2" t="s">
        <v>451</v>
      </c>
      <c r="H72" s="2" t="s">
        <v>452</v>
      </c>
      <c r="I72" s="2" t="s">
        <v>453</v>
      </c>
      <c r="J72" s="2" t="s">
        <v>170</v>
      </c>
      <c r="K72" s="2" t="s">
        <v>284</v>
      </c>
      <c r="L72" s="3">
        <v>33.33</v>
      </c>
      <c r="M72" s="3">
        <v>35</v>
      </c>
      <c r="N72" s="3">
        <v>69.99</v>
      </c>
      <c r="O72" s="2" t="s">
        <v>172</v>
      </c>
      <c r="P72" s="2" t="s">
        <v>219</v>
      </c>
      <c r="Q72" s="2" t="s">
        <v>174</v>
      </c>
      <c r="R72" s="2" t="s">
        <v>175</v>
      </c>
      <c r="S72" s="2" t="s">
        <v>479</v>
      </c>
      <c r="T72" s="2" t="s">
        <v>456</v>
      </c>
      <c r="U72" s="2" t="s">
        <v>457</v>
      </c>
      <c r="V72" s="2" t="s">
        <v>234</v>
      </c>
      <c r="W72" s="2" t="s">
        <v>180</v>
      </c>
      <c r="X72" s="2" t="s">
        <v>181</v>
      </c>
      <c r="Y72" s="2" t="s">
        <v>471</v>
      </c>
      <c r="Z72" s="4">
        <v>206</v>
      </c>
      <c r="AA72" s="4">
        <f>=ROUNDDOWN(41.2,0)</f>
      </c>
      <c r="AB72" s="5">
        <v>5</v>
      </c>
      <c r="AC72" s="2" t="s">
        <v>238</v>
      </c>
      <c r="AD72" s="4">
        <v>250</v>
      </c>
      <c r="AE72" s="4">
        <v>250</v>
      </c>
      <c r="AF72" s="6">
        <v>66</v>
      </c>
      <c r="AG72" s="6"/>
      <c r="AH72" s="7">
        <v>1</v>
      </c>
      <c r="AI72" s="4"/>
      <c r="AJ72" s="4">
        <f>=ROUNDDOWN({0},0)</f>
      </c>
      <c r="AK72" s="5"/>
      <c r="AL72" s="2" t="s">
        <v>175</v>
      </c>
      <c r="AM72" s="4"/>
      <c r="AN72" s="4"/>
      <c r="AO72" s="7">
        <v>0</v>
      </c>
      <c r="AP72" s="4">
        <v>6</v>
      </c>
      <c r="AQ72" s="8">
        <v>226.8</v>
      </c>
      <c r="AR72" s="4"/>
      <c r="AS72" s="8"/>
      <c r="AT72" s="7"/>
      <c r="AU72" s="7"/>
      <c r="AV72" s="4">
        <v>27</v>
      </c>
      <c r="AW72" s="8">
        <v>1220.19</v>
      </c>
      <c r="AX72" s="4" t="s">
        <v>175</v>
      </c>
      <c r="AY72" s="8" t="s">
        <v>175</v>
      </c>
      <c r="AZ72" s="7" t="s">
        <v>175</v>
      </c>
      <c r="BA72" s="7" t="s">
        <v>175</v>
      </c>
      <c r="BB72" s="7">
        <v>0.1859</v>
      </c>
      <c r="BC72" s="4" t="s">
        <v>175</v>
      </c>
      <c r="BD72" s="8" t="s">
        <v>175</v>
      </c>
      <c r="BE72" s="4" t="s">
        <v>175</v>
      </c>
      <c r="BF72" s="8" t="s">
        <v>175</v>
      </c>
      <c r="BG72" s="7" t="s">
        <v>175</v>
      </c>
      <c r="BH72" s="7" t="s">
        <v>175</v>
      </c>
      <c r="BI72" s="7">
        <v>0.2045</v>
      </c>
      <c r="BJ72" s="4">
        <v>36</v>
      </c>
      <c r="BK72" s="8">
        <v>1319.87</v>
      </c>
      <c r="BL72" s="2" t="s">
        <v>480</v>
      </c>
      <c r="BM72" s="7">
        <v>0.1667</v>
      </c>
      <c r="BN72" s="7">
        <v>0.1718</v>
      </c>
      <c r="BO72" s="4">
        <v>6</v>
      </c>
      <c r="BP72" s="8">
        <v>226.8</v>
      </c>
      <c r="BQ72" s="4"/>
      <c r="BR72" s="8"/>
      <c r="BS72" s="7"/>
      <c r="BT72" s="7"/>
      <c r="BU72" s="2" t="s">
        <v>185</v>
      </c>
      <c r="BV72" s="2" t="s">
        <v>172</v>
      </c>
      <c r="BW72" s="2" t="s">
        <v>472</v>
      </c>
      <c r="BX72" s="2" t="s">
        <v>481</v>
      </c>
      <c r="BY72" s="2" t="s">
        <v>188</v>
      </c>
      <c r="BZ72" s="2" t="s">
        <v>175</v>
      </c>
      <c r="CA72" s="4">
        <v>206</v>
      </c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>
        <v>250</v>
      </c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</row>
    <row r="73">
      <c r="A73" s="2" t="s">
        <v>482</v>
      </c>
      <c r="B73" s="2" t="s">
        <v>162</v>
      </c>
      <c r="C73" s="2" t="s">
        <v>163</v>
      </c>
      <c r="D73" s="2" t="s">
        <v>164</v>
      </c>
      <c r="E73" s="2" t="s">
        <v>449</v>
      </c>
      <c r="F73" s="2" t="s">
        <v>450</v>
      </c>
      <c r="G73" s="2" t="s">
        <v>451</v>
      </c>
      <c r="H73" s="2" t="s">
        <v>452</v>
      </c>
      <c r="I73" s="2" t="s">
        <v>453</v>
      </c>
      <c r="J73" s="2" t="s">
        <v>190</v>
      </c>
      <c r="K73" s="2" t="s">
        <v>284</v>
      </c>
      <c r="L73" s="3">
        <v>38.09</v>
      </c>
      <c r="M73" s="3">
        <v>40</v>
      </c>
      <c r="N73" s="3">
        <v>79.99</v>
      </c>
      <c r="O73" s="2" t="s">
        <v>172</v>
      </c>
      <c r="P73" s="2" t="s">
        <v>219</v>
      </c>
      <c r="Q73" s="2" t="s">
        <v>174</v>
      </c>
      <c r="R73" s="2" t="s">
        <v>175</v>
      </c>
      <c r="S73" s="2" t="s">
        <v>479</v>
      </c>
      <c r="T73" s="2" t="s">
        <v>456</v>
      </c>
      <c r="U73" s="2" t="s">
        <v>178</v>
      </c>
      <c r="V73" s="2" t="s">
        <v>234</v>
      </c>
      <c r="W73" s="2" t="s">
        <v>180</v>
      </c>
      <c r="X73" s="2" t="s">
        <v>181</v>
      </c>
      <c r="Y73" s="2" t="s">
        <v>483</v>
      </c>
      <c r="Z73" s="4">
        <v>477</v>
      </c>
      <c r="AA73" s="4">
        <f>=ROUNDDOWN(53,0)</f>
      </c>
      <c r="AB73" s="5">
        <v>9</v>
      </c>
      <c r="AC73" s="2" t="s">
        <v>238</v>
      </c>
      <c r="AD73" s="4">
        <v>420</v>
      </c>
      <c r="AE73" s="4">
        <v>420</v>
      </c>
      <c r="AF73" s="6">
        <v>66</v>
      </c>
      <c r="AG73" s="6"/>
      <c r="AH73" s="7">
        <v>1</v>
      </c>
      <c r="AI73" s="4"/>
      <c r="AJ73" s="4">
        <f>=ROUNDDOWN({0},0)</f>
      </c>
      <c r="AK73" s="5"/>
      <c r="AL73" s="2" t="s">
        <v>175</v>
      </c>
      <c r="AM73" s="4"/>
      <c r="AN73" s="4"/>
      <c r="AO73" s="7">
        <v>0</v>
      </c>
      <c r="AP73" s="4">
        <v>5</v>
      </c>
      <c r="AQ73" s="8">
        <v>215.95</v>
      </c>
      <c r="AR73" s="4"/>
      <c r="AS73" s="8"/>
      <c r="AT73" s="7"/>
      <c r="AU73" s="7"/>
      <c r="AV73" s="4" t="s">
        <v>175</v>
      </c>
      <c r="AW73" s="8" t="s">
        <v>175</v>
      </c>
      <c r="AX73" s="4" t="s">
        <v>175</v>
      </c>
      <c r="AY73" s="8" t="s">
        <v>175</v>
      </c>
      <c r="AZ73" s="7" t="s">
        <v>175</v>
      </c>
      <c r="BA73" s="7" t="s">
        <v>175</v>
      </c>
      <c r="BB73" s="7">
        <v>0.177</v>
      </c>
      <c r="BC73" s="4" t="s">
        <v>175</v>
      </c>
      <c r="BD73" s="8" t="s">
        <v>175</v>
      </c>
      <c r="BE73" s="4" t="s">
        <v>175</v>
      </c>
      <c r="BF73" s="8" t="s">
        <v>175</v>
      </c>
      <c r="BG73" s="7" t="s">
        <v>175</v>
      </c>
      <c r="BH73" s="7" t="s">
        <v>175</v>
      </c>
      <c r="BI73" s="7" t="s">
        <v>175</v>
      </c>
      <c r="BJ73" s="4">
        <v>78</v>
      </c>
      <c r="BK73" s="8">
        <v>3238.9</v>
      </c>
      <c r="BL73" s="2" t="s">
        <v>484</v>
      </c>
      <c r="BM73" s="7">
        <v>0.0641</v>
      </c>
      <c r="BN73" s="7">
        <v>0.0667</v>
      </c>
      <c r="BO73" s="4">
        <v>5</v>
      </c>
      <c r="BP73" s="8">
        <v>215.95</v>
      </c>
      <c r="BQ73" s="4"/>
      <c r="BR73" s="8"/>
      <c r="BS73" s="7"/>
      <c r="BT73" s="7"/>
      <c r="BU73" s="2" t="s">
        <v>185</v>
      </c>
      <c r="BV73" s="2" t="s">
        <v>172</v>
      </c>
      <c r="BW73" s="2" t="s">
        <v>471</v>
      </c>
      <c r="BX73" s="2" t="s">
        <v>485</v>
      </c>
      <c r="BY73" s="2" t="s">
        <v>188</v>
      </c>
      <c r="BZ73" s="2" t="s">
        <v>175</v>
      </c>
      <c r="CA73" s="4">
        <v>477</v>
      </c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>
        <v>420</v>
      </c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</row>
    <row r="74">
      <c r="A74" s="2" t="s">
        <v>486</v>
      </c>
      <c r="B74" s="2" t="s">
        <v>162</v>
      </c>
      <c r="C74" s="2" t="s">
        <v>163</v>
      </c>
      <c r="D74" s="2" t="s">
        <v>164</v>
      </c>
      <c r="E74" s="2" t="s">
        <v>449</v>
      </c>
      <c r="F74" s="2" t="s">
        <v>450</v>
      </c>
      <c r="G74" s="2" t="s">
        <v>451</v>
      </c>
      <c r="H74" s="2" t="s">
        <v>452</v>
      </c>
      <c r="I74" s="2" t="s">
        <v>453</v>
      </c>
      <c r="J74" s="2" t="s">
        <v>195</v>
      </c>
      <c r="K74" s="2" t="s">
        <v>284</v>
      </c>
      <c r="L74" s="3">
        <v>42.85</v>
      </c>
      <c r="M74" s="3">
        <v>44.99</v>
      </c>
      <c r="N74" s="3">
        <v>89.99</v>
      </c>
      <c r="O74" s="2" t="s">
        <v>172</v>
      </c>
      <c r="P74" s="2" t="s">
        <v>219</v>
      </c>
      <c r="Q74" s="2" t="s">
        <v>174</v>
      </c>
      <c r="R74" s="2" t="s">
        <v>175</v>
      </c>
      <c r="S74" s="2" t="s">
        <v>479</v>
      </c>
      <c r="T74" s="2" t="s">
        <v>456</v>
      </c>
      <c r="U74" s="2" t="s">
        <v>178</v>
      </c>
      <c r="V74" s="2" t="s">
        <v>234</v>
      </c>
      <c r="W74" s="2" t="s">
        <v>180</v>
      </c>
      <c r="X74" s="2" t="s">
        <v>181</v>
      </c>
      <c r="Y74" s="2" t="s">
        <v>483</v>
      </c>
      <c r="Z74" s="4">
        <v>110</v>
      </c>
      <c r="AA74" s="4">
        <f>=ROUNDDOWN(13.75,0)</f>
      </c>
      <c r="AB74" s="5">
        <v>8</v>
      </c>
      <c r="AC74" s="2" t="s">
        <v>238</v>
      </c>
      <c r="AD74" s="4">
        <v>290</v>
      </c>
      <c r="AE74" s="4">
        <v>290</v>
      </c>
      <c r="AF74" s="6">
        <v>66</v>
      </c>
      <c r="AG74" s="6"/>
      <c r="AH74" s="7">
        <v>1</v>
      </c>
      <c r="AI74" s="4"/>
      <c r="AJ74" s="4">
        <f>=ROUNDDOWN({0},0)</f>
      </c>
      <c r="AK74" s="5"/>
      <c r="AL74" s="2" t="s">
        <v>175</v>
      </c>
      <c r="AM74" s="4"/>
      <c r="AN74" s="4"/>
      <c r="AO74" s="7">
        <v>0</v>
      </c>
      <c r="AP74" s="4">
        <v>16</v>
      </c>
      <c r="AQ74" s="8">
        <v>777.44</v>
      </c>
      <c r="AR74" s="4"/>
      <c r="AS74" s="8"/>
      <c r="AT74" s="7"/>
      <c r="AU74" s="7"/>
      <c r="AV74" s="4" t="s">
        <v>175</v>
      </c>
      <c r="AW74" s="8" t="s">
        <v>175</v>
      </c>
      <c r="AX74" s="4" t="s">
        <v>175</v>
      </c>
      <c r="AY74" s="8" t="s">
        <v>175</v>
      </c>
      <c r="AZ74" s="7" t="s">
        <v>175</v>
      </c>
      <c r="BA74" s="7" t="s">
        <v>175</v>
      </c>
      <c r="BB74" s="7">
        <v>0.6371</v>
      </c>
      <c r="BC74" s="4" t="s">
        <v>175</v>
      </c>
      <c r="BD74" s="8" t="s">
        <v>175</v>
      </c>
      <c r="BE74" s="4" t="s">
        <v>175</v>
      </c>
      <c r="BF74" s="8" t="s">
        <v>175</v>
      </c>
      <c r="BG74" s="7" t="s">
        <v>175</v>
      </c>
      <c r="BH74" s="7" t="s">
        <v>175</v>
      </c>
      <c r="BI74" s="7" t="s">
        <v>175</v>
      </c>
      <c r="BJ74" s="4">
        <v>82</v>
      </c>
      <c r="BK74" s="8">
        <v>3802.13</v>
      </c>
      <c r="BL74" s="2" t="s">
        <v>487</v>
      </c>
      <c r="BM74" s="7">
        <v>0.1951</v>
      </c>
      <c r="BN74" s="7">
        <v>0.2045</v>
      </c>
      <c r="BO74" s="4">
        <v>16</v>
      </c>
      <c r="BP74" s="8">
        <v>777.44</v>
      </c>
      <c r="BQ74" s="4"/>
      <c r="BR74" s="8"/>
      <c r="BS74" s="7"/>
      <c r="BT74" s="7"/>
      <c r="BU74" s="2" t="s">
        <v>185</v>
      </c>
      <c r="BV74" s="2" t="s">
        <v>172</v>
      </c>
      <c r="BW74" s="2" t="s">
        <v>471</v>
      </c>
      <c r="BX74" s="2" t="s">
        <v>488</v>
      </c>
      <c r="BY74" s="2" t="s">
        <v>188</v>
      </c>
      <c r="BZ74" s="2" t="s">
        <v>175</v>
      </c>
      <c r="CA74" s="4">
        <v>110</v>
      </c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>
        <v>290</v>
      </c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</row>
    <row r="75">
      <c r="A75" s="2" t="s">
        <v>489</v>
      </c>
      <c r="B75" s="2" t="s">
        <v>162</v>
      </c>
      <c r="C75" s="2" t="s">
        <v>163</v>
      </c>
      <c r="D75" s="2" t="s">
        <v>164</v>
      </c>
      <c r="E75" s="2" t="s">
        <v>449</v>
      </c>
      <c r="F75" s="2" t="s">
        <v>450</v>
      </c>
      <c r="G75" s="2" t="s">
        <v>451</v>
      </c>
      <c r="H75" s="2" t="s">
        <v>452</v>
      </c>
      <c r="I75" s="2" t="s">
        <v>453</v>
      </c>
      <c r="J75" s="2" t="s">
        <v>170</v>
      </c>
      <c r="K75" s="2" t="s">
        <v>371</v>
      </c>
      <c r="L75" s="3">
        <v>33.33</v>
      </c>
      <c r="M75" s="3">
        <v>35</v>
      </c>
      <c r="N75" s="3">
        <v>69.99</v>
      </c>
      <c r="O75" s="2" t="s">
        <v>172</v>
      </c>
      <c r="P75" s="2" t="s">
        <v>268</v>
      </c>
      <c r="Q75" s="2" t="s">
        <v>174</v>
      </c>
      <c r="R75" s="2" t="s">
        <v>175</v>
      </c>
      <c r="S75" s="2" t="s">
        <v>490</v>
      </c>
      <c r="T75" s="2" t="s">
        <v>456</v>
      </c>
      <c r="U75" s="2" t="s">
        <v>457</v>
      </c>
      <c r="V75" s="2" t="s">
        <v>234</v>
      </c>
      <c r="W75" s="2" t="s">
        <v>180</v>
      </c>
      <c r="X75" s="2" t="s">
        <v>181</v>
      </c>
      <c r="Y75" s="2" t="s">
        <v>458</v>
      </c>
      <c r="Z75" s="4">
        <v>682</v>
      </c>
      <c r="AA75" s="4">
        <f>=ROUNDDOWN(31,0)</f>
      </c>
      <c r="AB75" s="5">
        <v>22</v>
      </c>
      <c r="AC75" s="2" t="s">
        <v>491</v>
      </c>
      <c r="AD75" s="4">
        <v>440</v>
      </c>
      <c r="AE75" s="4">
        <v>640</v>
      </c>
      <c r="AF75" s="6">
        <v>66</v>
      </c>
      <c r="AG75" s="6"/>
      <c r="AH75" s="7">
        <v>1</v>
      </c>
      <c r="AI75" s="4"/>
      <c r="AJ75" s="4">
        <f>=ROUNDDOWN({0},0)</f>
      </c>
      <c r="AK75" s="5"/>
      <c r="AL75" s="2" t="s">
        <v>175</v>
      </c>
      <c r="AM75" s="4"/>
      <c r="AN75" s="4"/>
      <c r="AO75" s="7">
        <v>0</v>
      </c>
      <c r="AP75" s="4"/>
      <c r="AQ75" s="8"/>
      <c r="AR75" s="4">
        <v>11</v>
      </c>
      <c r="AS75" s="8">
        <v>415.8</v>
      </c>
      <c r="AT75" s="7">
        <v>-1</v>
      </c>
      <c r="AU75" s="7">
        <v>-1</v>
      </c>
      <c r="AV75" s="4">
        <v>23</v>
      </c>
      <c r="AW75" s="8">
        <v>1036.57</v>
      </c>
      <c r="AX75" s="4">
        <v>28</v>
      </c>
      <c r="AY75" s="8">
        <v>1150.03</v>
      </c>
      <c r="AZ75" s="7">
        <v>-0.1786</v>
      </c>
      <c r="BA75" s="7">
        <v>-0.0987</v>
      </c>
      <c r="BB75" s="7"/>
      <c r="BC75" s="4" t="s">
        <v>175</v>
      </c>
      <c r="BD75" s="8" t="s">
        <v>175</v>
      </c>
      <c r="BE75" s="4" t="s">
        <v>175</v>
      </c>
      <c r="BF75" s="8" t="s">
        <v>175</v>
      </c>
      <c r="BG75" s="7" t="s">
        <v>175</v>
      </c>
      <c r="BH75" s="7" t="s">
        <v>175</v>
      </c>
      <c r="BI75" s="7">
        <v>0.1738</v>
      </c>
      <c r="BJ75" s="4">
        <v>247</v>
      </c>
      <c r="BK75" s="8">
        <v>9162.1</v>
      </c>
      <c r="BL75" s="2" t="s">
        <v>492</v>
      </c>
      <c r="BM75" s="7"/>
      <c r="BN75" s="7"/>
      <c r="BO75" s="4"/>
      <c r="BP75" s="8"/>
      <c r="BQ75" s="4">
        <v>11</v>
      </c>
      <c r="BR75" s="8">
        <v>415.8</v>
      </c>
      <c r="BS75" s="7">
        <v>-1</v>
      </c>
      <c r="BT75" s="7">
        <v>-1</v>
      </c>
      <c r="BU75" s="2" t="s">
        <v>185</v>
      </c>
      <c r="BV75" s="2" t="s">
        <v>172</v>
      </c>
      <c r="BW75" s="2" t="s">
        <v>460</v>
      </c>
      <c r="BX75" s="2" t="s">
        <v>493</v>
      </c>
      <c r="BY75" s="2" t="s">
        <v>188</v>
      </c>
      <c r="BZ75" s="2" t="s">
        <v>175</v>
      </c>
      <c r="CA75" s="4">
        <v>682</v>
      </c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>
        <v>440</v>
      </c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>
        <v>200</v>
      </c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</row>
    <row r="76">
      <c r="A76" s="2" t="s">
        <v>494</v>
      </c>
      <c r="B76" s="2" t="s">
        <v>162</v>
      </c>
      <c r="C76" s="2" t="s">
        <v>163</v>
      </c>
      <c r="D76" s="2" t="s">
        <v>164</v>
      </c>
      <c r="E76" s="2" t="s">
        <v>449</v>
      </c>
      <c r="F76" s="2" t="s">
        <v>450</v>
      </c>
      <c r="G76" s="2" t="s">
        <v>451</v>
      </c>
      <c r="H76" s="2" t="s">
        <v>452</v>
      </c>
      <c r="I76" s="2" t="s">
        <v>453</v>
      </c>
      <c r="J76" s="2" t="s">
        <v>190</v>
      </c>
      <c r="K76" s="2" t="s">
        <v>371</v>
      </c>
      <c r="L76" s="3">
        <v>38.09</v>
      </c>
      <c r="M76" s="3">
        <v>40</v>
      </c>
      <c r="N76" s="3">
        <v>79.99</v>
      </c>
      <c r="O76" s="2" t="s">
        <v>172</v>
      </c>
      <c r="P76" s="2" t="s">
        <v>268</v>
      </c>
      <c r="Q76" s="2" t="s">
        <v>174</v>
      </c>
      <c r="R76" s="2" t="s">
        <v>175</v>
      </c>
      <c r="S76" s="2" t="s">
        <v>490</v>
      </c>
      <c r="T76" s="2" t="s">
        <v>456</v>
      </c>
      <c r="U76" s="2" t="s">
        <v>178</v>
      </c>
      <c r="V76" s="2" t="s">
        <v>234</v>
      </c>
      <c r="W76" s="2" t="s">
        <v>180</v>
      </c>
      <c r="X76" s="2" t="s">
        <v>181</v>
      </c>
      <c r="Y76" s="2" t="s">
        <v>458</v>
      </c>
      <c r="Z76" s="4">
        <v>1088</v>
      </c>
      <c r="AA76" s="4">
        <f>=ROUNDDOWN(32,0)</f>
      </c>
      <c r="AB76" s="5">
        <v>34</v>
      </c>
      <c r="AC76" s="2" t="s">
        <v>495</v>
      </c>
      <c r="AD76" s="4">
        <v>530</v>
      </c>
      <c r="AE76" s="4">
        <v>530</v>
      </c>
      <c r="AF76" s="6">
        <v>66</v>
      </c>
      <c r="AG76" s="6"/>
      <c r="AH76" s="7">
        <v>1</v>
      </c>
      <c r="AI76" s="4"/>
      <c r="AJ76" s="4">
        <f>=ROUNDDOWN({0},0)</f>
      </c>
      <c r="AK76" s="5"/>
      <c r="AL76" s="2" t="s">
        <v>175</v>
      </c>
      <c r="AM76" s="4"/>
      <c r="AN76" s="4"/>
      <c r="AO76" s="7">
        <v>0</v>
      </c>
      <c r="AP76" s="4">
        <v>15</v>
      </c>
      <c r="AQ76" s="8">
        <v>647.85</v>
      </c>
      <c r="AR76" s="4">
        <v>17</v>
      </c>
      <c r="AS76" s="8">
        <v>734.23</v>
      </c>
      <c r="AT76" s="7">
        <v>-0.1176</v>
      </c>
      <c r="AU76" s="7">
        <v>-0.1176</v>
      </c>
      <c r="AV76" s="4" t="s">
        <v>175</v>
      </c>
      <c r="AW76" s="8" t="s">
        <v>175</v>
      </c>
      <c r="AX76" s="4" t="s">
        <v>175</v>
      </c>
      <c r="AY76" s="8" t="s">
        <v>175</v>
      </c>
      <c r="AZ76" s="7" t="s">
        <v>175</v>
      </c>
      <c r="BA76" s="7" t="s">
        <v>175</v>
      </c>
      <c r="BB76" s="7">
        <v>0.625</v>
      </c>
      <c r="BC76" s="4" t="s">
        <v>175</v>
      </c>
      <c r="BD76" s="8" t="s">
        <v>175</v>
      </c>
      <c r="BE76" s="4" t="s">
        <v>175</v>
      </c>
      <c r="BF76" s="8" t="s">
        <v>175</v>
      </c>
      <c r="BG76" s="7" t="s">
        <v>175</v>
      </c>
      <c r="BH76" s="7" t="s">
        <v>175</v>
      </c>
      <c r="BI76" s="7" t="s">
        <v>175</v>
      </c>
      <c r="BJ76" s="4">
        <v>379</v>
      </c>
      <c r="BK76" s="8">
        <v>16109.21</v>
      </c>
      <c r="BL76" s="2" t="s">
        <v>496</v>
      </c>
      <c r="BM76" s="7">
        <v>0.0396</v>
      </c>
      <c r="BN76" s="7">
        <v>0.0402</v>
      </c>
      <c r="BO76" s="4">
        <v>15</v>
      </c>
      <c r="BP76" s="8">
        <v>647.85</v>
      </c>
      <c r="BQ76" s="4">
        <v>17</v>
      </c>
      <c r="BR76" s="8">
        <v>734.23</v>
      </c>
      <c r="BS76" s="7">
        <v>-0.1176</v>
      </c>
      <c r="BT76" s="7">
        <v>-0.1176</v>
      </c>
      <c r="BU76" s="2" t="s">
        <v>185</v>
      </c>
      <c r="BV76" s="2" t="s">
        <v>172</v>
      </c>
      <c r="BW76" s="2" t="s">
        <v>460</v>
      </c>
      <c r="BX76" s="2" t="s">
        <v>461</v>
      </c>
      <c r="BY76" s="2" t="s">
        <v>188</v>
      </c>
      <c r="BZ76" s="2" t="s">
        <v>175</v>
      </c>
      <c r="CA76" s="4">
        <v>1088</v>
      </c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>
        <v>530</v>
      </c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</row>
    <row r="77">
      <c r="A77" s="2" t="s">
        <v>497</v>
      </c>
      <c r="B77" s="2" t="s">
        <v>162</v>
      </c>
      <c r="C77" s="2" t="s">
        <v>163</v>
      </c>
      <c r="D77" s="2" t="s">
        <v>164</v>
      </c>
      <c r="E77" s="2" t="s">
        <v>449</v>
      </c>
      <c r="F77" s="2" t="s">
        <v>450</v>
      </c>
      <c r="G77" s="2" t="s">
        <v>451</v>
      </c>
      <c r="H77" s="2" t="s">
        <v>452</v>
      </c>
      <c r="I77" s="2" t="s">
        <v>453</v>
      </c>
      <c r="J77" s="2" t="s">
        <v>195</v>
      </c>
      <c r="K77" s="2" t="s">
        <v>371</v>
      </c>
      <c r="L77" s="3">
        <v>42.85</v>
      </c>
      <c r="M77" s="3">
        <v>44.99</v>
      </c>
      <c r="N77" s="3">
        <v>89.99</v>
      </c>
      <c r="O77" s="2" t="s">
        <v>172</v>
      </c>
      <c r="P77" s="2" t="s">
        <v>268</v>
      </c>
      <c r="Q77" s="2" t="s">
        <v>174</v>
      </c>
      <c r="R77" s="2" t="s">
        <v>175</v>
      </c>
      <c r="S77" s="2" t="s">
        <v>490</v>
      </c>
      <c r="T77" s="2" t="s">
        <v>456</v>
      </c>
      <c r="U77" s="2" t="s">
        <v>178</v>
      </c>
      <c r="V77" s="2" t="s">
        <v>234</v>
      </c>
      <c r="W77" s="2" t="s">
        <v>180</v>
      </c>
      <c r="X77" s="2" t="s">
        <v>181</v>
      </c>
      <c r="Y77" s="2" t="s">
        <v>471</v>
      </c>
      <c r="Z77" s="4">
        <v>352</v>
      </c>
      <c r="AA77" s="4">
        <f>=ROUNDDOWN(58.6666666666667,0)</f>
      </c>
      <c r="AB77" s="5">
        <v>6</v>
      </c>
      <c r="AC77" s="2" t="s">
        <v>175</v>
      </c>
      <c r="AD77" s="4"/>
      <c r="AE77" s="4"/>
      <c r="AF77" s="6">
        <v>66</v>
      </c>
      <c r="AG77" s="6"/>
      <c r="AH77" s="7">
        <v>1</v>
      </c>
      <c r="AI77" s="4"/>
      <c r="AJ77" s="4">
        <f>=ROUNDDOWN({0},0)</f>
      </c>
      <c r="AK77" s="5"/>
      <c r="AL77" s="2" t="s">
        <v>175</v>
      </c>
      <c r="AM77" s="4"/>
      <c r="AN77" s="4"/>
      <c r="AO77" s="7">
        <v>0</v>
      </c>
      <c r="AP77" s="4">
        <v>8</v>
      </c>
      <c r="AQ77" s="8">
        <v>388.72</v>
      </c>
      <c r="AR77" s="4"/>
      <c r="AS77" s="8"/>
      <c r="AT77" s="7"/>
      <c r="AU77" s="7"/>
      <c r="AV77" s="4" t="s">
        <v>175</v>
      </c>
      <c r="AW77" s="8" t="s">
        <v>175</v>
      </c>
      <c r="AX77" s="4" t="s">
        <v>175</v>
      </c>
      <c r="AY77" s="8" t="s">
        <v>175</v>
      </c>
      <c r="AZ77" s="7" t="s">
        <v>175</v>
      </c>
      <c r="BA77" s="7" t="s">
        <v>175</v>
      </c>
      <c r="BB77" s="7">
        <v>0.375</v>
      </c>
      <c r="BC77" s="4" t="s">
        <v>175</v>
      </c>
      <c r="BD77" s="8" t="s">
        <v>175</v>
      </c>
      <c r="BE77" s="4" t="s">
        <v>175</v>
      </c>
      <c r="BF77" s="8" t="s">
        <v>175</v>
      </c>
      <c r="BG77" s="7" t="s">
        <v>175</v>
      </c>
      <c r="BH77" s="7" t="s">
        <v>175</v>
      </c>
      <c r="BI77" s="7" t="s">
        <v>175</v>
      </c>
      <c r="BJ77" s="4">
        <v>47</v>
      </c>
      <c r="BK77" s="8">
        <v>2116.78</v>
      </c>
      <c r="BL77" s="2" t="s">
        <v>498</v>
      </c>
      <c r="BM77" s="7">
        <v>0.1702</v>
      </c>
      <c r="BN77" s="7">
        <v>0.1836</v>
      </c>
      <c r="BO77" s="4">
        <v>8</v>
      </c>
      <c r="BP77" s="8">
        <v>388.72</v>
      </c>
      <c r="BQ77" s="4"/>
      <c r="BR77" s="8"/>
      <c r="BS77" s="7"/>
      <c r="BT77" s="7"/>
      <c r="BU77" s="2" t="s">
        <v>185</v>
      </c>
      <c r="BV77" s="2" t="s">
        <v>172</v>
      </c>
      <c r="BW77" s="2" t="s">
        <v>472</v>
      </c>
      <c r="BX77" s="2" t="s">
        <v>499</v>
      </c>
      <c r="BY77" s="2" t="s">
        <v>188</v>
      </c>
      <c r="BZ77" s="2" t="s">
        <v>175</v>
      </c>
      <c r="CA77" s="4">
        <v>352</v>
      </c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</row>
    <row r="78">
      <c r="A78" s="2" t="s">
        <v>500</v>
      </c>
      <c r="B78" s="2" t="s">
        <v>162</v>
      </c>
      <c r="C78" s="2" t="s">
        <v>163</v>
      </c>
      <c r="D78" s="2" t="s">
        <v>164</v>
      </c>
      <c r="E78" s="2" t="s">
        <v>449</v>
      </c>
      <c r="F78" s="2" t="s">
        <v>450</v>
      </c>
      <c r="G78" s="2" t="s">
        <v>451</v>
      </c>
      <c r="H78" s="2" t="s">
        <v>452</v>
      </c>
      <c r="I78" s="2" t="s">
        <v>453</v>
      </c>
      <c r="J78" s="2" t="s">
        <v>170</v>
      </c>
      <c r="K78" s="2" t="s">
        <v>267</v>
      </c>
      <c r="L78" s="3">
        <v>33.33</v>
      </c>
      <c r="M78" s="3">
        <v>35</v>
      </c>
      <c r="N78" s="3">
        <v>69.99</v>
      </c>
      <c r="O78" s="2" t="s">
        <v>172</v>
      </c>
      <c r="P78" s="2" t="s">
        <v>219</v>
      </c>
      <c r="Q78" s="2" t="s">
        <v>174</v>
      </c>
      <c r="R78" s="2" t="s">
        <v>175</v>
      </c>
      <c r="S78" s="2" t="s">
        <v>501</v>
      </c>
      <c r="T78" s="2" t="s">
        <v>456</v>
      </c>
      <c r="U78" s="2" t="s">
        <v>457</v>
      </c>
      <c r="V78" s="2" t="s">
        <v>234</v>
      </c>
      <c r="W78" s="2" t="s">
        <v>180</v>
      </c>
      <c r="X78" s="2" t="s">
        <v>181</v>
      </c>
      <c r="Y78" s="2" t="s">
        <v>471</v>
      </c>
      <c r="Z78" s="4">
        <v>268</v>
      </c>
      <c r="AA78" s="4">
        <f>=ROUNDDOWN(53.6,0)</f>
      </c>
      <c r="AB78" s="5">
        <v>5</v>
      </c>
      <c r="AC78" s="2" t="s">
        <v>491</v>
      </c>
      <c r="AD78" s="4">
        <v>200</v>
      </c>
      <c r="AE78" s="4">
        <v>200</v>
      </c>
      <c r="AF78" s="6">
        <v>66</v>
      </c>
      <c r="AG78" s="6"/>
      <c r="AH78" s="7">
        <v>1</v>
      </c>
      <c r="AI78" s="4"/>
      <c r="AJ78" s="4">
        <f>=ROUNDDOWN({0},0)</f>
      </c>
      <c r="AK78" s="5"/>
      <c r="AL78" s="2" t="s">
        <v>175</v>
      </c>
      <c r="AM78" s="4"/>
      <c r="AN78" s="4"/>
      <c r="AO78" s="7">
        <v>0</v>
      </c>
      <c r="AP78" s="4">
        <v>5</v>
      </c>
      <c r="AQ78" s="8">
        <v>189</v>
      </c>
      <c r="AR78" s="4"/>
      <c r="AS78" s="8"/>
      <c r="AT78" s="7"/>
      <c r="AU78" s="7"/>
      <c r="AV78" s="4">
        <v>22</v>
      </c>
      <c r="AW78" s="8">
        <v>966.43</v>
      </c>
      <c r="AX78" s="4" t="s">
        <v>175</v>
      </c>
      <c r="AY78" s="8" t="s">
        <v>175</v>
      </c>
      <c r="AZ78" s="7" t="s">
        <v>175</v>
      </c>
      <c r="BA78" s="7" t="s">
        <v>175</v>
      </c>
      <c r="BB78" s="7">
        <v>0.1956</v>
      </c>
      <c r="BC78" s="4" t="s">
        <v>175</v>
      </c>
      <c r="BD78" s="8" t="s">
        <v>175</v>
      </c>
      <c r="BE78" s="4" t="s">
        <v>175</v>
      </c>
      <c r="BF78" s="8" t="s">
        <v>175</v>
      </c>
      <c r="BG78" s="7" t="s">
        <v>175</v>
      </c>
      <c r="BH78" s="7" t="s">
        <v>175</v>
      </c>
      <c r="BI78" s="7">
        <v>0.162</v>
      </c>
      <c r="BJ78" s="4">
        <v>18</v>
      </c>
      <c r="BK78" s="8">
        <v>658.36</v>
      </c>
      <c r="BL78" s="2" t="s">
        <v>502</v>
      </c>
      <c r="BM78" s="7">
        <v>0.2778</v>
      </c>
      <c r="BN78" s="7">
        <v>0.2871</v>
      </c>
      <c r="BO78" s="4">
        <v>5</v>
      </c>
      <c r="BP78" s="8">
        <v>189</v>
      </c>
      <c r="BQ78" s="4"/>
      <c r="BR78" s="8"/>
      <c r="BS78" s="7"/>
      <c r="BT78" s="7"/>
      <c r="BU78" s="2" t="s">
        <v>185</v>
      </c>
      <c r="BV78" s="2" t="s">
        <v>172</v>
      </c>
      <c r="BW78" s="2" t="s">
        <v>472</v>
      </c>
      <c r="BX78" s="2" t="s">
        <v>476</v>
      </c>
      <c r="BY78" s="2" t="s">
        <v>188</v>
      </c>
      <c r="BZ78" s="2" t="s">
        <v>175</v>
      </c>
      <c r="CA78" s="4">
        <v>268</v>
      </c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>
        <v>200</v>
      </c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</row>
    <row r="79">
      <c r="A79" s="2" t="s">
        <v>503</v>
      </c>
      <c r="B79" s="2" t="s">
        <v>162</v>
      </c>
      <c r="C79" s="2" t="s">
        <v>163</v>
      </c>
      <c r="D79" s="2" t="s">
        <v>164</v>
      </c>
      <c r="E79" s="2" t="s">
        <v>449</v>
      </c>
      <c r="F79" s="2" t="s">
        <v>450</v>
      </c>
      <c r="G79" s="2" t="s">
        <v>451</v>
      </c>
      <c r="H79" s="2" t="s">
        <v>452</v>
      </c>
      <c r="I79" s="2" t="s">
        <v>453</v>
      </c>
      <c r="J79" s="2" t="s">
        <v>190</v>
      </c>
      <c r="K79" s="2" t="s">
        <v>267</v>
      </c>
      <c r="L79" s="3">
        <v>38.09</v>
      </c>
      <c r="M79" s="3">
        <v>40</v>
      </c>
      <c r="N79" s="3">
        <v>79.99</v>
      </c>
      <c r="O79" s="2" t="s">
        <v>172</v>
      </c>
      <c r="P79" s="2" t="s">
        <v>219</v>
      </c>
      <c r="Q79" s="2" t="s">
        <v>174</v>
      </c>
      <c r="R79" s="2" t="s">
        <v>175</v>
      </c>
      <c r="S79" s="2" t="s">
        <v>501</v>
      </c>
      <c r="T79" s="2" t="s">
        <v>456</v>
      </c>
      <c r="U79" s="2" t="s">
        <v>178</v>
      </c>
      <c r="V79" s="2" t="s">
        <v>234</v>
      </c>
      <c r="W79" s="2" t="s">
        <v>180</v>
      </c>
      <c r="X79" s="2" t="s">
        <v>181</v>
      </c>
      <c r="Y79" s="2" t="s">
        <v>471</v>
      </c>
      <c r="Z79" s="4">
        <v>646</v>
      </c>
      <c r="AA79" s="4">
        <f>=ROUNDDOWN(80.75,0)</f>
      </c>
      <c r="AB79" s="5">
        <v>8</v>
      </c>
      <c r="AC79" s="2" t="s">
        <v>175</v>
      </c>
      <c r="AD79" s="4"/>
      <c r="AE79" s="4"/>
      <c r="AF79" s="6">
        <v>66</v>
      </c>
      <c r="AG79" s="6"/>
      <c r="AH79" s="7">
        <v>1</v>
      </c>
      <c r="AI79" s="4"/>
      <c r="AJ79" s="4">
        <f>=ROUNDDOWN({0},0)</f>
      </c>
      <c r="AK79" s="5"/>
      <c r="AL79" s="2" t="s">
        <v>175</v>
      </c>
      <c r="AM79" s="4"/>
      <c r="AN79" s="4"/>
      <c r="AO79" s="7">
        <v>0</v>
      </c>
      <c r="AP79" s="4">
        <v>9</v>
      </c>
      <c r="AQ79" s="8">
        <v>388.71</v>
      </c>
      <c r="AR79" s="4"/>
      <c r="AS79" s="8"/>
      <c r="AT79" s="7"/>
      <c r="AU79" s="7"/>
      <c r="AV79" s="4" t="s">
        <v>175</v>
      </c>
      <c r="AW79" s="8" t="s">
        <v>175</v>
      </c>
      <c r="AX79" s="4" t="s">
        <v>175</v>
      </c>
      <c r="AY79" s="8" t="s">
        <v>175</v>
      </c>
      <c r="AZ79" s="7" t="s">
        <v>175</v>
      </c>
      <c r="BA79" s="7" t="s">
        <v>175</v>
      </c>
      <c r="BB79" s="7">
        <v>0.4022</v>
      </c>
      <c r="BC79" s="4" t="s">
        <v>175</v>
      </c>
      <c r="BD79" s="8" t="s">
        <v>175</v>
      </c>
      <c r="BE79" s="4" t="s">
        <v>175</v>
      </c>
      <c r="BF79" s="8" t="s">
        <v>175</v>
      </c>
      <c r="BG79" s="7" t="s">
        <v>175</v>
      </c>
      <c r="BH79" s="7" t="s">
        <v>175</v>
      </c>
      <c r="BI79" s="7" t="s">
        <v>175</v>
      </c>
      <c r="BJ79" s="4">
        <v>35</v>
      </c>
      <c r="BK79" s="8">
        <v>1467.3</v>
      </c>
      <c r="BL79" s="2" t="s">
        <v>208</v>
      </c>
      <c r="BM79" s="7">
        <v>0.2571</v>
      </c>
      <c r="BN79" s="7">
        <v>0.2649</v>
      </c>
      <c r="BO79" s="4">
        <v>9</v>
      </c>
      <c r="BP79" s="8">
        <v>388.71</v>
      </c>
      <c r="BQ79" s="4"/>
      <c r="BR79" s="8"/>
      <c r="BS79" s="7"/>
      <c r="BT79" s="7"/>
      <c r="BU79" s="2" t="s">
        <v>185</v>
      </c>
      <c r="BV79" s="2" t="s">
        <v>172</v>
      </c>
      <c r="BW79" s="2" t="s">
        <v>472</v>
      </c>
      <c r="BX79" s="2" t="s">
        <v>488</v>
      </c>
      <c r="BY79" s="2" t="s">
        <v>188</v>
      </c>
      <c r="BZ79" s="2" t="s">
        <v>175</v>
      </c>
      <c r="CA79" s="4">
        <v>646</v>
      </c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</row>
    <row r="80">
      <c r="A80" s="2" t="s">
        <v>504</v>
      </c>
      <c r="B80" s="2" t="s">
        <v>162</v>
      </c>
      <c r="C80" s="2" t="s">
        <v>163</v>
      </c>
      <c r="D80" s="2" t="s">
        <v>164</v>
      </c>
      <c r="E80" s="2" t="s">
        <v>449</v>
      </c>
      <c r="F80" s="2" t="s">
        <v>450</v>
      </c>
      <c r="G80" s="2" t="s">
        <v>451</v>
      </c>
      <c r="H80" s="2" t="s">
        <v>452</v>
      </c>
      <c r="I80" s="2" t="s">
        <v>453</v>
      </c>
      <c r="J80" s="2" t="s">
        <v>195</v>
      </c>
      <c r="K80" s="2" t="s">
        <v>267</v>
      </c>
      <c r="L80" s="3">
        <v>42.85</v>
      </c>
      <c r="M80" s="3">
        <v>44.99</v>
      </c>
      <c r="N80" s="3">
        <v>89.99</v>
      </c>
      <c r="O80" s="2" t="s">
        <v>172</v>
      </c>
      <c r="P80" s="2" t="s">
        <v>219</v>
      </c>
      <c r="Q80" s="2" t="s">
        <v>174</v>
      </c>
      <c r="R80" s="2" t="s">
        <v>175</v>
      </c>
      <c r="S80" s="2" t="s">
        <v>501</v>
      </c>
      <c r="T80" s="2" t="s">
        <v>456</v>
      </c>
      <c r="U80" s="2" t="s">
        <v>178</v>
      </c>
      <c r="V80" s="2" t="s">
        <v>234</v>
      </c>
      <c r="W80" s="2" t="s">
        <v>180</v>
      </c>
      <c r="X80" s="2" t="s">
        <v>181</v>
      </c>
      <c r="Y80" s="2" t="s">
        <v>483</v>
      </c>
      <c r="Z80" s="4">
        <v>290</v>
      </c>
      <c r="AA80" s="4">
        <f>=ROUNDDOWN(72.5,0)</f>
      </c>
      <c r="AB80" s="5">
        <v>4</v>
      </c>
      <c r="AC80" s="2" t="s">
        <v>175</v>
      </c>
      <c r="AD80" s="4"/>
      <c r="AE80" s="4"/>
      <c r="AF80" s="6">
        <v>66</v>
      </c>
      <c r="AG80" s="6"/>
      <c r="AH80" s="7">
        <v>1</v>
      </c>
      <c r="AI80" s="4"/>
      <c r="AJ80" s="4">
        <f>=ROUNDDOWN({0},0)</f>
      </c>
      <c r="AK80" s="5"/>
      <c r="AL80" s="2" t="s">
        <v>175</v>
      </c>
      <c r="AM80" s="4"/>
      <c r="AN80" s="4"/>
      <c r="AO80" s="7">
        <v>0</v>
      </c>
      <c r="AP80" s="4">
        <v>8</v>
      </c>
      <c r="AQ80" s="8">
        <v>388.72</v>
      </c>
      <c r="AR80" s="4"/>
      <c r="AS80" s="8"/>
      <c r="AT80" s="7"/>
      <c r="AU80" s="7"/>
      <c r="AV80" s="4" t="s">
        <v>175</v>
      </c>
      <c r="AW80" s="8" t="s">
        <v>175</v>
      </c>
      <c r="AX80" s="4" t="s">
        <v>175</v>
      </c>
      <c r="AY80" s="8" t="s">
        <v>175</v>
      </c>
      <c r="AZ80" s="7" t="s">
        <v>175</v>
      </c>
      <c r="BA80" s="7" t="s">
        <v>175</v>
      </c>
      <c r="BB80" s="7">
        <v>0.4022</v>
      </c>
      <c r="BC80" s="4" t="s">
        <v>175</v>
      </c>
      <c r="BD80" s="8" t="s">
        <v>175</v>
      </c>
      <c r="BE80" s="4" t="s">
        <v>175</v>
      </c>
      <c r="BF80" s="8" t="s">
        <v>175</v>
      </c>
      <c r="BG80" s="7" t="s">
        <v>175</v>
      </c>
      <c r="BH80" s="7" t="s">
        <v>175</v>
      </c>
      <c r="BI80" s="7" t="s">
        <v>175</v>
      </c>
      <c r="BJ80" s="4">
        <v>32</v>
      </c>
      <c r="BK80" s="8">
        <v>1490.22</v>
      </c>
      <c r="BL80" s="2" t="s">
        <v>498</v>
      </c>
      <c r="BM80" s="7">
        <v>0.25</v>
      </c>
      <c r="BN80" s="7">
        <v>0.2608</v>
      </c>
      <c r="BO80" s="4">
        <v>8</v>
      </c>
      <c r="BP80" s="8">
        <v>388.72</v>
      </c>
      <c r="BQ80" s="4"/>
      <c r="BR80" s="8"/>
      <c r="BS80" s="7"/>
      <c r="BT80" s="7"/>
      <c r="BU80" s="2" t="s">
        <v>185</v>
      </c>
      <c r="BV80" s="2" t="s">
        <v>172</v>
      </c>
      <c r="BW80" s="2" t="s">
        <v>471</v>
      </c>
      <c r="BX80" s="2" t="s">
        <v>466</v>
      </c>
      <c r="BY80" s="2" t="s">
        <v>188</v>
      </c>
      <c r="BZ80" s="2" t="s">
        <v>175</v>
      </c>
      <c r="CA80" s="4">
        <v>290</v>
      </c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</row>
    <row r="81">
      <c r="A81" s="2" t="s">
        <v>505</v>
      </c>
      <c r="B81" s="2" t="s">
        <v>162</v>
      </c>
      <c r="C81" s="2" t="s">
        <v>163</v>
      </c>
      <c r="D81" s="2" t="s">
        <v>164</v>
      </c>
      <c r="E81" s="2" t="s">
        <v>449</v>
      </c>
      <c r="F81" s="2" t="s">
        <v>450</v>
      </c>
      <c r="G81" s="2" t="s">
        <v>451</v>
      </c>
      <c r="H81" s="2" t="s">
        <v>452</v>
      </c>
      <c r="I81" s="2" t="s">
        <v>453</v>
      </c>
      <c r="J81" s="2" t="s">
        <v>170</v>
      </c>
      <c r="K81" s="2" t="s">
        <v>230</v>
      </c>
      <c r="L81" s="3">
        <v>33.33</v>
      </c>
      <c r="M81" s="3">
        <v>35</v>
      </c>
      <c r="N81" s="3">
        <v>69.99</v>
      </c>
      <c r="O81" s="2" t="s">
        <v>172</v>
      </c>
      <c r="P81" s="2" t="s">
        <v>219</v>
      </c>
      <c r="Q81" s="2" t="s">
        <v>174</v>
      </c>
      <c r="R81" s="2" t="s">
        <v>175</v>
      </c>
      <c r="S81" s="2" t="s">
        <v>506</v>
      </c>
      <c r="T81" s="2" t="s">
        <v>456</v>
      </c>
      <c r="U81" s="2" t="s">
        <v>457</v>
      </c>
      <c r="V81" s="2" t="s">
        <v>234</v>
      </c>
      <c r="W81" s="2" t="s">
        <v>180</v>
      </c>
      <c r="X81" s="2" t="s">
        <v>181</v>
      </c>
      <c r="Y81" s="2" t="s">
        <v>175</v>
      </c>
      <c r="Z81" s="4"/>
      <c r="AA81" s="4">
        <f>=ROUNDDOWN({0},0)</f>
      </c>
      <c r="AB81" s="5"/>
      <c r="AC81" s="2" t="s">
        <v>491</v>
      </c>
      <c r="AD81" s="4">
        <v>150</v>
      </c>
      <c r="AE81" s="4">
        <v>300</v>
      </c>
      <c r="AF81" s="6">
        <v>66</v>
      </c>
      <c r="AG81" s="6"/>
      <c r="AH81" s="7">
        <v>0</v>
      </c>
      <c r="AI81" s="4"/>
      <c r="AJ81" s="4">
        <f>=ROUNDDOWN({0},0)</f>
      </c>
      <c r="AK81" s="5"/>
      <c r="AL81" s="2" t="s">
        <v>175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 t="s">
        <v>175</v>
      </c>
      <c r="AW81" s="8" t="s">
        <v>175</v>
      </c>
      <c r="AX81" s="4" t="s">
        <v>175</v>
      </c>
      <c r="AY81" s="8" t="s">
        <v>175</v>
      </c>
      <c r="AZ81" s="7" t="s">
        <v>175</v>
      </c>
      <c r="BA81" s="7" t="s">
        <v>175</v>
      </c>
      <c r="BB81" s="7"/>
      <c r="BC81" s="4" t="s">
        <v>175</v>
      </c>
      <c r="BD81" s="8" t="s">
        <v>175</v>
      </c>
      <c r="BE81" s="4" t="s">
        <v>175</v>
      </c>
      <c r="BF81" s="8" t="s">
        <v>175</v>
      </c>
      <c r="BG81" s="7" t="s">
        <v>175</v>
      </c>
      <c r="BH81" s="7" t="s">
        <v>175</v>
      </c>
      <c r="BI81" s="7" t="s">
        <v>175</v>
      </c>
      <c r="BJ81" s="4"/>
      <c r="BK81" s="8"/>
      <c r="BL81" s="2" t="s">
        <v>175</v>
      </c>
      <c r="BM81" s="7"/>
      <c r="BN81" s="7"/>
      <c r="BO81" s="4"/>
      <c r="BP81" s="8"/>
      <c r="BQ81" s="4"/>
      <c r="BR81" s="8"/>
      <c r="BS81" s="7"/>
      <c r="BT81" s="7"/>
      <c r="BU81" s="2" t="s">
        <v>222</v>
      </c>
      <c r="BV81" s="2" t="s">
        <v>172</v>
      </c>
      <c r="BW81" s="2" t="s">
        <v>175</v>
      </c>
      <c r="BX81" s="2" t="s">
        <v>175</v>
      </c>
      <c r="BY81" s="2" t="s">
        <v>188</v>
      </c>
      <c r="BZ81" s="2" t="s">
        <v>175</v>
      </c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>
        <v>150</v>
      </c>
      <c r="DU81" s="4"/>
      <c r="DV81" s="4"/>
      <c r="DW81" s="4"/>
      <c r="DX81" s="4"/>
      <c r="DY81" s="4"/>
      <c r="DZ81" s="4"/>
      <c r="EA81" s="4"/>
      <c r="EB81" s="4"/>
      <c r="EC81" s="4">
        <v>150</v>
      </c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</row>
    <row r="82">
      <c r="A82" s="2" t="s">
        <v>507</v>
      </c>
      <c r="B82" s="2" t="s">
        <v>162</v>
      </c>
      <c r="C82" s="2" t="s">
        <v>163</v>
      </c>
      <c r="D82" s="2" t="s">
        <v>164</v>
      </c>
      <c r="E82" s="2" t="s">
        <v>449</v>
      </c>
      <c r="F82" s="2" t="s">
        <v>450</v>
      </c>
      <c r="G82" s="2" t="s">
        <v>451</v>
      </c>
      <c r="H82" s="2" t="s">
        <v>452</v>
      </c>
      <c r="I82" s="2" t="s">
        <v>453</v>
      </c>
      <c r="J82" s="2" t="s">
        <v>190</v>
      </c>
      <c r="K82" s="2" t="s">
        <v>230</v>
      </c>
      <c r="L82" s="3">
        <v>38.09</v>
      </c>
      <c r="M82" s="3">
        <v>40</v>
      </c>
      <c r="N82" s="3">
        <v>79.99</v>
      </c>
      <c r="O82" s="2" t="s">
        <v>172</v>
      </c>
      <c r="P82" s="2" t="s">
        <v>219</v>
      </c>
      <c r="Q82" s="2" t="s">
        <v>174</v>
      </c>
      <c r="R82" s="2" t="s">
        <v>175</v>
      </c>
      <c r="S82" s="2" t="s">
        <v>506</v>
      </c>
      <c r="T82" s="2" t="s">
        <v>456</v>
      </c>
      <c r="U82" s="2" t="s">
        <v>178</v>
      </c>
      <c r="V82" s="2" t="s">
        <v>234</v>
      </c>
      <c r="W82" s="2" t="s">
        <v>180</v>
      </c>
      <c r="X82" s="2" t="s">
        <v>181</v>
      </c>
      <c r="Y82" s="2" t="s">
        <v>175</v>
      </c>
      <c r="Z82" s="4"/>
      <c r="AA82" s="4">
        <f>=ROUNDDOWN({0},0)</f>
      </c>
      <c r="AB82" s="5"/>
      <c r="AC82" s="2" t="s">
        <v>491</v>
      </c>
      <c r="AD82" s="4">
        <v>160</v>
      </c>
      <c r="AE82" s="4">
        <v>320</v>
      </c>
      <c r="AF82" s="6">
        <v>66</v>
      </c>
      <c r="AG82" s="6"/>
      <c r="AH82" s="7">
        <v>0</v>
      </c>
      <c r="AI82" s="4"/>
      <c r="AJ82" s="4">
        <f>=ROUNDDOWN({0},0)</f>
      </c>
      <c r="AK82" s="5"/>
      <c r="AL82" s="2" t="s">
        <v>175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 t="s">
        <v>175</v>
      </c>
      <c r="AW82" s="8" t="s">
        <v>175</v>
      </c>
      <c r="AX82" s="4" t="s">
        <v>175</v>
      </c>
      <c r="AY82" s="8" t="s">
        <v>175</v>
      </c>
      <c r="AZ82" s="7" t="s">
        <v>175</v>
      </c>
      <c r="BA82" s="7" t="s">
        <v>175</v>
      </c>
      <c r="BB82" s="7"/>
      <c r="BC82" s="4" t="s">
        <v>175</v>
      </c>
      <c r="BD82" s="8" t="s">
        <v>175</v>
      </c>
      <c r="BE82" s="4" t="s">
        <v>175</v>
      </c>
      <c r="BF82" s="8" t="s">
        <v>175</v>
      </c>
      <c r="BG82" s="7" t="s">
        <v>175</v>
      </c>
      <c r="BH82" s="7" t="s">
        <v>175</v>
      </c>
      <c r="BI82" s="7" t="s">
        <v>175</v>
      </c>
      <c r="BJ82" s="4"/>
      <c r="BK82" s="8"/>
      <c r="BL82" s="2" t="s">
        <v>175</v>
      </c>
      <c r="BM82" s="7"/>
      <c r="BN82" s="7"/>
      <c r="BO82" s="4"/>
      <c r="BP82" s="8"/>
      <c r="BQ82" s="4"/>
      <c r="BR82" s="8"/>
      <c r="BS82" s="7"/>
      <c r="BT82" s="7"/>
      <c r="BU82" s="2" t="s">
        <v>222</v>
      </c>
      <c r="BV82" s="2" t="s">
        <v>172</v>
      </c>
      <c r="BW82" s="2" t="s">
        <v>175</v>
      </c>
      <c r="BX82" s="2" t="s">
        <v>175</v>
      </c>
      <c r="BY82" s="2" t="s">
        <v>188</v>
      </c>
      <c r="BZ82" s="2" t="s">
        <v>175</v>
      </c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>
        <v>160</v>
      </c>
      <c r="DU82" s="4"/>
      <c r="DV82" s="4"/>
      <c r="DW82" s="4"/>
      <c r="DX82" s="4"/>
      <c r="DY82" s="4"/>
      <c r="DZ82" s="4"/>
      <c r="EA82" s="4"/>
      <c r="EB82" s="4"/>
      <c r="EC82" s="4">
        <v>160</v>
      </c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</row>
    <row r="83">
      <c r="A83" s="2" t="s">
        <v>508</v>
      </c>
      <c r="B83" s="2" t="s">
        <v>162</v>
      </c>
      <c r="C83" s="2" t="s">
        <v>163</v>
      </c>
      <c r="D83" s="2" t="s">
        <v>164</v>
      </c>
      <c r="E83" s="2" t="s">
        <v>449</v>
      </c>
      <c r="F83" s="2" t="s">
        <v>450</v>
      </c>
      <c r="G83" s="2" t="s">
        <v>451</v>
      </c>
      <c r="H83" s="2" t="s">
        <v>452</v>
      </c>
      <c r="I83" s="2" t="s">
        <v>453</v>
      </c>
      <c r="J83" s="2" t="s">
        <v>195</v>
      </c>
      <c r="K83" s="2" t="s">
        <v>230</v>
      </c>
      <c r="L83" s="3">
        <v>42.85</v>
      </c>
      <c r="M83" s="3">
        <v>44.99</v>
      </c>
      <c r="N83" s="3">
        <v>89.99</v>
      </c>
      <c r="O83" s="2" t="s">
        <v>172</v>
      </c>
      <c r="P83" s="2" t="s">
        <v>219</v>
      </c>
      <c r="Q83" s="2" t="s">
        <v>174</v>
      </c>
      <c r="R83" s="2" t="s">
        <v>175</v>
      </c>
      <c r="S83" s="2" t="s">
        <v>506</v>
      </c>
      <c r="T83" s="2" t="s">
        <v>456</v>
      </c>
      <c r="U83" s="2" t="s">
        <v>178</v>
      </c>
      <c r="V83" s="2" t="s">
        <v>234</v>
      </c>
      <c r="W83" s="2" t="s">
        <v>180</v>
      </c>
      <c r="X83" s="2" t="s">
        <v>181</v>
      </c>
      <c r="Y83" s="2" t="s">
        <v>175</v>
      </c>
      <c r="Z83" s="4"/>
      <c r="AA83" s="4">
        <f>=ROUNDDOWN({0},0)</f>
      </c>
      <c r="AB83" s="5"/>
      <c r="AC83" s="2" t="s">
        <v>491</v>
      </c>
      <c r="AD83" s="4">
        <v>90</v>
      </c>
      <c r="AE83" s="4">
        <v>180</v>
      </c>
      <c r="AF83" s="6">
        <v>66</v>
      </c>
      <c r="AG83" s="6"/>
      <c r="AH83" s="7">
        <v>0</v>
      </c>
      <c r="AI83" s="4"/>
      <c r="AJ83" s="4">
        <f>=ROUNDDOWN({0},0)</f>
      </c>
      <c r="AK83" s="5"/>
      <c r="AL83" s="2" t="s">
        <v>175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 t="s">
        <v>175</v>
      </c>
      <c r="AW83" s="8" t="s">
        <v>175</v>
      </c>
      <c r="AX83" s="4" t="s">
        <v>175</v>
      </c>
      <c r="AY83" s="8" t="s">
        <v>175</v>
      </c>
      <c r="AZ83" s="7" t="s">
        <v>175</v>
      </c>
      <c r="BA83" s="7" t="s">
        <v>175</v>
      </c>
      <c r="BB83" s="7"/>
      <c r="BC83" s="4" t="s">
        <v>175</v>
      </c>
      <c r="BD83" s="8" t="s">
        <v>175</v>
      </c>
      <c r="BE83" s="4" t="s">
        <v>175</v>
      </c>
      <c r="BF83" s="8" t="s">
        <v>175</v>
      </c>
      <c r="BG83" s="7" t="s">
        <v>175</v>
      </c>
      <c r="BH83" s="7" t="s">
        <v>175</v>
      </c>
      <c r="BI83" s="7" t="s">
        <v>175</v>
      </c>
      <c r="BJ83" s="4"/>
      <c r="BK83" s="8"/>
      <c r="BL83" s="2" t="s">
        <v>175</v>
      </c>
      <c r="BM83" s="7"/>
      <c r="BN83" s="7"/>
      <c r="BO83" s="4"/>
      <c r="BP83" s="8"/>
      <c r="BQ83" s="4"/>
      <c r="BR83" s="8"/>
      <c r="BS83" s="7"/>
      <c r="BT83" s="7"/>
      <c r="BU83" s="2" t="s">
        <v>222</v>
      </c>
      <c r="BV83" s="2" t="s">
        <v>172</v>
      </c>
      <c r="BW83" s="2" t="s">
        <v>175</v>
      </c>
      <c r="BX83" s="2" t="s">
        <v>175</v>
      </c>
      <c r="BY83" s="2" t="s">
        <v>188</v>
      </c>
      <c r="BZ83" s="2" t="s">
        <v>175</v>
      </c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>
        <v>90</v>
      </c>
      <c r="DU83" s="4"/>
      <c r="DV83" s="4"/>
      <c r="DW83" s="4"/>
      <c r="DX83" s="4"/>
      <c r="DY83" s="4"/>
      <c r="DZ83" s="4"/>
      <c r="EA83" s="4"/>
      <c r="EB83" s="4"/>
      <c r="EC83" s="4">
        <v>90</v>
      </c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</row>
    <row r="84">
      <c r="A84" s="2" t="s">
        <v>509</v>
      </c>
      <c r="B84" s="2" t="s">
        <v>162</v>
      </c>
      <c r="C84" s="2" t="s">
        <v>163</v>
      </c>
      <c r="D84" s="2" t="s">
        <v>164</v>
      </c>
      <c r="E84" s="2" t="s">
        <v>449</v>
      </c>
      <c r="F84" s="2" t="s">
        <v>450</v>
      </c>
      <c r="G84" s="2" t="s">
        <v>451</v>
      </c>
      <c r="H84" s="2" t="s">
        <v>452</v>
      </c>
      <c r="I84" s="2" t="s">
        <v>453</v>
      </c>
      <c r="J84" s="2" t="s">
        <v>170</v>
      </c>
      <c r="K84" s="2" t="s">
        <v>321</v>
      </c>
      <c r="L84" s="3">
        <v>33.33</v>
      </c>
      <c r="M84" s="3">
        <v>35</v>
      </c>
      <c r="N84" s="3">
        <v>69.99</v>
      </c>
      <c r="O84" s="2" t="s">
        <v>172</v>
      </c>
      <c r="P84" s="2" t="s">
        <v>219</v>
      </c>
      <c r="Q84" s="2" t="s">
        <v>174</v>
      </c>
      <c r="R84" s="2" t="s">
        <v>175</v>
      </c>
      <c r="S84" s="2" t="s">
        <v>510</v>
      </c>
      <c r="T84" s="2" t="s">
        <v>456</v>
      </c>
      <c r="U84" s="2" t="s">
        <v>457</v>
      </c>
      <c r="V84" s="2" t="s">
        <v>234</v>
      </c>
      <c r="W84" s="2" t="s">
        <v>180</v>
      </c>
      <c r="X84" s="2" t="s">
        <v>181</v>
      </c>
      <c r="Y84" s="2" t="s">
        <v>175</v>
      </c>
      <c r="Z84" s="4"/>
      <c r="AA84" s="4">
        <f>=ROUNDDOWN({0},0)</f>
      </c>
      <c r="AB84" s="5"/>
      <c r="AC84" s="2" t="s">
        <v>491</v>
      </c>
      <c r="AD84" s="4">
        <v>145</v>
      </c>
      <c r="AE84" s="4">
        <v>290</v>
      </c>
      <c r="AF84" s="6">
        <v>66</v>
      </c>
      <c r="AG84" s="6"/>
      <c r="AH84" s="7">
        <v>0</v>
      </c>
      <c r="AI84" s="4"/>
      <c r="AJ84" s="4">
        <f>=ROUNDDOWN({0},0)</f>
      </c>
      <c r="AK84" s="5"/>
      <c r="AL84" s="2" t="s">
        <v>175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 t="s">
        <v>175</v>
      </c>
      <c r="AW84" s="8" t="s">
        <v>175</v>
      </c>
      <c r="AX84" s="4" t="s">
        <v>175</v>
      </c>
      <c r="AY84" s="8" t="s">
        <v>175</v>
      </c>
      <c r="AZ84" s="7" t="s">
        <v>175</v>
      </c>
      <c r="BA84" s="7" t="s">
        <v>175</v>
      </c>
      <c r="BB84" s="7"/>
      <c r="BC84" s="4" t="s">
        <v>175</v>
      </c>
      <c r="BD84" s="8" t="s">
        <v>175</v>
      </c>
      <c r="BE84" s="4" t="s">
        <v>175</v>
      </c>
      <c r="BF84" s="8" t="s">
        <v>175</v>
      </c>
      <c r="BG84" s="7" t="s">
        <v>175</v>
      </c>
      <c r="BH84" s="7" t="s">
        <v>175</v>
      </c>
      <c r="BI84" s="7" t="s">
        <v>175</v>
      </c>
      <c r="BJ84" s="4"/>
      <c r="BK84" s="8"/>
      <c r="BL84" s="2" t="s">
        <v>175</v>
      </c>
      <c r="BM84" s="7"/>
      <c r="BN84" s="7"/>
      <c r="BO84" s="4"/>
      <c r="BP84" s="8"/>
      <c r="BQ84" s="4"/>
      <c r="BR84" s="8"/>
      <c r="BS84" s="7"/>
      <c r="BT84" s="7"/>
      <c r="BU84" s="2" t="s">
        <v>222</v>
      </c>
      <c r="BV84" s="2" t="s">
        <v>172</v>
      </c>
      <c r="BW84" s="2" t="s">
        <v>175</v>
      </c>
      <c r="BX84" s="2" t="s">
        <v>175</v>
      </c>
      <c r="BY84" s="2" t="s">
        <v>188</v>
      </c>
      <c r="BZ84" s="2" t="s">
        <v>175</v>
      </c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>
        <v>145</v>
      </c>
      <c r="DU84" s="4"/>
      <c r="DV84" s="4"/>
      <c r="DW84" s="4"/>
      <c r="DX84" s="4"/>
      <c r="DY84" s="4"/>
      <c r="DZ84" s="4"/>
      <c r="EA84" s="4"/>
      <c r="EB84" s="4"/>
      <c r="EC84" s="4">
        <v>145</v>
      </c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</row>
    <row r="85">
      <c r="A85" s="2" t="s">
        <v>511</v>
      </c>
      <c r="B85" s="2" t="s">
        <v>162</v>
      </c>
      <c r="C85" s="2" t="s">
        <v>163</v>
      </c>
      <c r="D85" s="2" t="s">
        <v>164</v>
      </c>
      <c r="E85" s="2" t="s">
        <v>449</v>
      </c>
      <c r="F85" s="2" t="s">
        <v>450</v>
      </c>
      <c r="G85" s="2" t="s">
        <v>451</v>
      </c>
      <c r="H85" s="2" t="s">
        <v>452</v>
      </c>
      <c r="I85" s="2" t="s">
        <v>453</v>
      </c>
      <c r="J85" s="2" t="s">
        <v>190</v>
      </c>
      <c r="K85" s="2" t="s">
        <v>321</v>
      </c>
      <c r="L85" s="3">
        <v>38.09</v>
      </c>
      <c r="M85" s="3">
        <v>40</v>
      </c>
      <c r="N85" s="3">
        <v>79.99</v>
      </c>
      <c r="O85" s="2" t="s">
        <v>172</v>
      </c>
      <c r="P85" s="2" t="s">
        <v>219</v>
      </c>
      <c r="Q85" s="2" t="s">
        <v>174</v>
      </c>
      <c r="R85" s="2" t="s">
        <v>175</v>
      </c>
      <c r="S85" s="2" t="s">
        <v>510</v>
      </c>
      <c r="T85" s="2" t="s">
        <v>456</v>
      </c>
      <c r="U85" s="2" t="s">
        <v>178</v>
      </c>
      <c r="V85" s="2" t="s">
        <v>234</v>
      </c>
      <c r="W85" s="2" t="s">
        <v>180</v>
      </c>
      <c r="X85" s="2" t="s">
        <v>181</v>
      </c>
      <c r="Y85" s="2" t="s">
        <v>175</v>
      </c>
      <c r="Z85" s="4"/>
      <c r="AA85" s="4">
        <f>=ROUNDDOWN({0},0)</f>
      </c>
      <c r="AB85" s="5"/>
      <c r="AC85" s="2" t="s">
        <v>491</v>
      </c>
      <c r="AD85" s="4">
        <v>150</v>
      </c>
      <c r="AE85" s="4">
        <v>300</v>
      </c>
      <c r="AF85" s="6">
        <v>66</v>
      </c>
      <c r="AG85" s="6"/>
      <c r="AH85" s="7">
        <v>0</v>
      </c>
      <c r="AI85" s="4"/>
      <c r="AJ85" s="4">
        <f>=ROUNDDOWN({0},0)</f>
      </c>
      <c r="AK85" s="5"/>
      <c r="AL85" s="2" t="s">
        <v>175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 t="s">
        <v>175</v>
      </c>
      <c r="AW85" s="8" t="s">
        <v>175</v>
      </c>
      <c r="AX85" s="4" t="s">
        <v>175</v>
      </c>
      <c r="AY85" s="8" t="s">
        <v>175</v>
      </c>
      <c r="AZ85" s="7" t="s">
        <v>175</v>
      </c>
      <c r="BA85" s="7" t="s">
        <v>175</v>
      </c>
      <c r="BB85" s="7"/>
      <c r="BC85" s="4" t="s">
        <v>175</v>
      </c>
      <c r="BD85" s="8" t="s">
        <v>175</v>
      </c>
      <c r="BE85" s="4" t="s">
        <v>175</v>
      </c>
      <c r="BF85" s="8" t="s">
        <v>175</v>
      </c>
      <c r="BG85" s="7" t="s">
        <v>175</v>
      </c>
      <c r="BH85" s="7" t="s">
        <v>175</v>
      </c>
      <c r="BI85" s="7" t="s">
        <v>175</v>
      </c>
      <c r="BJ85" s="4"/>
      <c r="BK85" s="8"/>
      <c r="BL85" s="2" t="s">
        <v>175</v>
      </c>
      <c r="BM85" s="7"/>
      <c r="BN85" s="7"/>
      <c r="BO85" s="4"/>
      <c r="BP85" s="8"/>
      <c r="BQ85" s="4"/>
      <c r="BR85" s="8"/>
      <c r="BS85" s="7"/>
      <c r="BT85" s="7"/>
      <c r="BU85" s="2" t="s">
        <v>222</v>
      </c>
      <c r="BV85" s="2" t="s">
        <v>172</v>
      </c>
      <c r="BW85" s="2" t="s">
        <v>175</v>
      </c>
      <c r="BX85" s="2" t="s">
        <v>175</v>
      </c>
      <c r="BY85" s="2" t="s">
        <v>188</v>
      </c>
      <c r="BZ85" s="2" t="s">
        <v>175</v>
      </c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>
        <v>150</v>
      </c>
      <c r="DU85" s="4"/>
      <c r="DV85" s="4"/>
      <c r="DW85" s="4"/>
      <c r="DX85" s="4"/>
      <c r="DY85" s="4"/>
      <c r="DZ85" s="4"/>
      <c r="EA85" s="4"/>
      <c r="EB85" s="4"/>
      <c r="EC85" s="4">
        <v>150</v>
      </c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</row>
    <row r="86">
      <c r="A86" s="2" t="s">
        <v>512</v>
      </c>
      <c r="B86" s="2" t="s">
        <v>162</v>
      </c>
      <c r="C86" s="2" t="s">
        <v>163</v>
      </c>
      <c r="D86" s="2" t="s">
        <v>164</v>
      </c>
      <c r="E86" s="2" t="s">
        <v>449</v>
      </c>
      <c r="F86" s="2" t="s">
        <v>450</v>
      </c>
      <c r="G86" s="2" t="s">
        <v>451</v>
      </c>
      <c r="H86" s="2" t="s">
        <v>452</v>
      </c>
      <c r="I86" s="2" t="s">
        <v>453</v>
      </c>
      <c r="J86" s="2" t="s">
        <v>195</v>
      </c>
      <c r="K86" s="2" t="s">
        <v>321</v>
      </c>
      <c r="L86" s="3">
        <v>42.85</v>
      </c>
      <c r="M86" s="3">
        <v>44.99</v>
      </c>
      <c r="N86" s="3">
        <v>89.99</v>
      </c>
      <c r="O86" s="2" t="s">
        <v>172</v>
      </c>
      <c r="P86" s="2" t="s">
        <v>219</v>
      </c>
      <c r="Q86" s="2" t="s">
        <v>174</v>
      </c>
      <c r="R86" s="2" t="s">
        <v>175</v>
      </c>
      <c r="S86" s="2" t="s">
        <v>510</v>
      </c>
      <c r="T86" s="2" t="s">
        <v>456</v>
      </c>
      <c r="U86" s="2" t="s">
        <v>178</v>
      </c>
      <c r="V86" s="2" t="s">
        <v>234</v>
      </c>
      <c r="W86" s="2" t="s">
        <v>180</v>
      </c>
      <c r="X86" s="2" t="s">
        <v>181</v>
      </c>
      <c r="Y86" s="2" t="s">
        <v>175</v>
      </c>
      <c r="Z86" s="4"/>
      <c r="AA86" s="4">
        <f>=ROUNDDOWN({0},0)</f>
      </c>
      <c r="AB86" s="5"/>
      <c r="AC86" s="2" t="s">
        <v>491</v>
      </c>
      <c r="AD86" s="4">
        <v>85</v>
      </c>
      <c r="AE86" s="4">
        <v>170</v>
      </c>
      <c r="AF86" s="6">
        <v>66</v>
      </c>
      <c r="AG86" s="6"/>
      <c r="AH86" s="7">
        <v>0</v>
      </c>
      <c r="AI86" s="4"/>
      <c r="AJ86" s="4">
        <f>=ROUNDDOWN({0},0)</f>
      </c>
      <c r="AK86" s="5"/>
      <c r="AL86" s="2" t="s">
        <v>175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 t="s">
        <v>175</v>
      </c>
      <c r="AW86" s="8" t="s">
        <v>175</v>
      </c>
      <c r="AX86" s="4" t="s">
        <v>175</v>
      </c>
      <c r="AY86" s="8" t="s">
        <v>175</v>
      </c>
      <c r="AZ86" s="7" t="s">
        <v>175</v>
      </c>
      <c r="BA86" s="7" t="s">
        <v>175</v>
      </c>
      <c r="BB86" s="7"/>
      <c r="BC86" s="4" t="s">
        <v>175</v>
      </c>
      <c r="BD86" s="8" t="s">
        <v>175</v>
      </c>
      <c r="BE86" s="4" t="s">
        <v>175</v>
      </c>
      <c r="BF86" s="8" t="s">
        <v>175</v>
      </c>
      <c r="BG86" s="7" t="s">
        <v>175</v>
      </c>
      <c r="BH86" s="7" t="s">
        <v>175</v>
      </c>
      <c r="BI86" s="7" t="s">
        <v>175</v>
      </c>
      <c r="BJ86" s="4"/>
      <c r="BK86" s="8"/>
      <c r="BL86" s="2" t="s">
        <v>175</v>
      </c>
      <c r="BM86" s="7"/>
      <c r="BN86" s="7"/>
      <c r="BO86" s="4"/>
      <c r="BP86" s="8"/>
      <c r="BQ86" s="4"/>
      <c r="BR86" s="8"/>
      <c r="BS86" s="7"/>
      <c r="BT86" s="7"/>
      <c r="BU86" s="2" t="s">
        <v>222</v>
      </c>
      <c r="BV86" s="2" t="s">
        <v>172</v>
      </c>
      <c r="BW86" s="2" t="s">
        <v>175</v>
      </c>
      <c r="BX86" s="2" t="s">
        <v>175</v>
      </c>
      <c r="BY86" s="2" t="s">
        <v>188</v>
      </c>
      <c r="BZ86" s="2" t="s">
        <v>175</v>
      </c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>
        <v>85</v>
      </c>
      <c r="DU86" s="4"/>
      <c r="DV86" s="4"/>
      <c r="DW86" s="4"/>
      <c r="DX86" s="4"/>
      <c r="DY86" s="4"/>
      <c r="DZ86" s="4"/>
      <c r="EA86" s="4"/>
      <c r="EB86" s="4"/>
      <c r="EC86" s="4">
        <v>85</v>
      </c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</row>
    <row r="87">
      <c r="A87" s="2" t="s">
        <v>513</v>
      </c>
      <c r="B87" s="2" t="s">
        <v>162</v>
      </c>
      <c r="C87" s="2" t="s">
        <v>163</v>
      </c>
      <c r="D87" s="2" t="s">
        <v>164</v>
      </c>
      <c r="E87" s="2" t="s">
        <v>514</v>
      </c>
      <c r="F87" s="2" t="s">
        <v>515</v>
      </c>
      <c r="G87" s="2" t="s">
        <v>516</v>
      </c>
      <c r="H87" s="2" t="s">
        <v>517</v>
      </c>
      <c r="I87" s="2" t="s">
        <v>518</v>
      </c>
      <c r="J87" s="2" t="s">
        <v>519</v>
      </c>
      <c r="K87" s="2" t="s">
        <v>520</v>
      </c>
      <c r="L87" s="3">
        <v>33.6</v>
      </c>
      <c r="M87" s="3">
        <v>35.28</v>
      </c>
      <c r="N87" s="3">
        <v>74.99</v>
      </c>
      <c r="O87" s="2" t="s">
        <v>172</v>
      </c>
      <c r="P87" s="2" t="s">
        <v>231</v>
      </c>
      <c r="Q87" s="2" t="s">
        <v>174</v>
      </c>
      <c r="R87" s="2" t="s">
        <v>175</v>
      </c>
      <c r="S87" s="2" t="s">
        <v>521</v>
      </c>
      <c r="T87" s="2" t="s">
        <v>177</v>
      </c>
      <c r="U87" s="2" t="s">
        <v>522</v>
      </c>
      <c r="V87" s="2" t="s">
        <v>523</v>
      </c>
      <c r="W87" s="2" t="s">
        <v>181</v>
      </c>
      <c r="X87" s="2" t="s">
        <v>524</v>
      </c>
      <c r="Y87" s="2" t="s">
        <v>525</v>
      </c>
      <c r="Z87" s="4">
        <v>436</v>
      </c>
      <c r="AA87" s="4">
        <f>=ROUNDDOWN(29.0666666666667,0)</f>
      </c>
      <c r="AB87" s="5">
        <v>15</v>
      </c>
      <c r="AC87" s="2" t="s">
        <v>526</v>
      </c>
      <c r="AD87" s="4">
        <v>300</v>
      </c>
      <c r="AE87" s="4">
        <v>300</v>
      </c>
      <c r="AF87" s="6">
        <v>64</v>
      </c>
      <c r="AG87" s="6">
        <v>47</v>
      </c>
      <c r="AH87" s="7">
        <v>1</v>
      </c>
      <c r="AI87" s="4"/>
      <c r="AJ87" s="4">
        <f>=ROUNDDOWN({0},0)</f>
      </c>
      <c r="AK87" s="5"/>
      <c r="AL87" s="2" t="s">
        <v>175</v>
      </c>
      <c r="AM87" s="4"/>
      <c r="AN87" s="4"/>
      <c r="AO87" s="7">
        <v>0</v>
      </c>
      <c r="AP87" s="4">
        <v>7</v>
      </c>
      <c r="AQ87" s="8">
        <v>239.19</v>
      </c>
      <c r="AR87" s="4">
        <v>9</v>
      </c>
      <c r="AS87" s="8">
        <v>307.53</v>
      </c>
      <c r="AT87" s="7">
        <v>-0.2222</v>
      </c>
      <c r="AU87" s="7">
        <v>-0.2222</v>
      </c>
      <c r="AV87" s="4">
        <v>44</v>
      </c>
      <c r="AW87" s="8">
        <v>1815.49</v>
      </c>
      <c r="AX87" s="4">
        <v>39</v>
      </c>
      <c r="AY87" s="8">
        <v>1546.69</v>
      </c>
      <c r="AZ87" s="7">
        <v>0.1282</v>
      </c>
      <c r="BA87" s="7">
        <v>0.1738</v>
      </c>
      <c r="BB87" s="7">
        <v>0.1317</v>
      </c>
      <c r="BC87" s="4">
        <v>44</v>
      </c>
      <c r="BD87" s="8">
        <v>1815.49</v>
      </c>
      <c r="BE87" s="4">
        <v>39</v>
      </c>
      <c r="BF87" s="8">
        <v>1546.69</v>
      </c>
      <c r="BG87" s="7">
        <v>0.1282</v>
      </c>
      <c r="BH87" s="7">
        <v>0.1738</v>
      </c>
      <c r="BI87" s="7">
        <v>1</v>
      </c>
      <c r="BJ87" s="4">
        <v>126</v>
      </c>
      <c r="BK87" s="8">
        <v>4420.89</v>
      </c>
      <c r="BL87" s="2" t="s">
        <v>527</v>
      </c>
      <c r="BM87" s="7">
        <v>0.0556</v>
      </c>
      <c r="BN87" s="7">
        <v>0.0541</v>
      </c>
      <c r="BO87" s="4">
        <v>7</v>
      </c>
      <c r="BP87" s="8">
        <v>239.19</v>
      </c>
      <c r="BQ87" s="4">
        <v>9</v>
      </c>
      <c r="BR87" s="8">
        <v>307.53</v>
      </c>
      <c r="BS87" s="7">
        <v>-0.2222</v>
      </c>
      <c r="BT87" s="7">
        <v>-0.2222</v>
      </c>
      <c r="BU87" s="2" t="s">
        <v>185</v>
      </c>
      <c r="BV87" s="2" t="s">
        <v>172</v>
      </c>
      <c r="BW87" s="2" t="s">
        <v>528</v>
      </c>
      <c r="BX87" s="2" t="s">
        <v>529</v>
      </c>
      <c r="BY87" s="2" t="s">
        <v>188</v>
      </c>
      <c r="BZ87" s="2" t="s">
        <v>175</v>
      </c>
      <c r="CA87" s="4">
        <v>230</v>
      </c>
      <c r="CB87" s="4"/>
      <c r="CC87" s="4"/>
      <c r="CD87" s="4"/>
      <c r="CE87" s="4">
        <v>206</v>
      </c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>
        <v>300</v>
      </c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</row>
    <row r="88">
      <c r="A88" s="2" t="s">
        <v>530</v>
      </c>
      <c r="B88" s="2" t="s">
        <v>162</v>
      </c>
      <c r="C88" s="2" t="s">
        <v>163</v>
      </c>
      <c r="D88" s="2" t="s">
        <v>164</v>
      </c>
      <c r="E88" s="2" t="s">
        <v>514</v>
      </c>
      <c r="F88" s="2" t="s">
        <v>515</v>
      </c>
      <c r="G88" s="2" t="s">
        <v>516</v>
      </c>
      <c r="H88" s="2" t="s">
        <v>517</v>
      </c>
      <c r="I88" s="2" t="s">
        <v>518</v>
      </c>
      <c r="J88" s="2" t="s">
        <v>531</v>
      </c>
      <c r="K88" s="2" t="s">
        <v>520</v>
      </c>
      <c r="L88" s="3">
        <v>35.52</v>
      </c>
      <c r="M88" s="3">
        <v>37.3</v>
      </c>
      <c r="N88" s="3">
        <v>78.99</v>
      </c>
      <c r="O88" s="2" t="s">
        <v>172</v>
      </c>
      <c r="P88" s="2" t="s">
        <v>231</v>
      </c>
      <c r="Q88" s="2" t="s">
        <v>174</v>
      </c>
      <c r="R88" s="2" t="s">
        <v>175</v>
      </c>
      <c r="S88" s="2" t="s">
        <v>521</v>
      </c>
      <c r="T88" s="2" t="s">
        <v>177</v>
      </c>
      <c r="U88" s="2" t="s">
        <v>522</v>
      </c>
      <c r="V88" s="2" t="s">
        <v>523</v>
      </c>
      <c r="W88" s="2" t="s">
        <v>181</v>
      </c>
      <c r="X88" s="2" t="s">
        <v>524</v>
      </c>
      <c r="Y88" s="2" t="s">
        <v>525</v>
      </c>
      <c r="Z88" s="4">
        <v>740</v>
      </c>
      <c r="AA88" s="4">
        <f>=ROUNDDOWN(41.1111111111111,0)</f>
      </c>
      <c r="AB88" s="5">
        <v>18</v>
      </c>
      <c r="AC88" s="2" t="s">
        <v>294</v>
      </c>
      <c r="AD88" s="4">
        <v>150</v>
      </c>
      <c r="AE88" s="4">
        <v>150</v>
      </c>
      <c r="AF88" s="6">
        <v>64</v>
      </c>
      <c r="AG88" s="6">
        <v>47</v>
      </c>
      <c r="AH88" s="7">
        <v>1</v>
      </c>
      <c r="AI88" s="4"/>
      <c r="AJ88" s="4">
        <f>=ROUNDDOWN({0},0)</f>
      </c>
      <c r="AK88" s="5"/>
      <c r="AL88" s="2" t="s">
        <v>175</v>
      </c>
      <c r="AM88" s="4"/>
      <c r="AN88" s="4"/>
      <c r="AO88" s="7">
        <v>0</v>
      </c>
      <c r="AP88" s="4">
        <v>2</v>
      </c>
      <c r="AQ88" s="8">
        <v>72.9</v>
      </c>
      <c r="AR88" s="4">
        <v>4</v>
      </c>
      <c r="AS88" s="8">
        <v>145.8</v>
      </c>
      <c r="AT88" s="7">
        <v>-0.5</v>
      </c>
      <c r="AU88" s="7">
        <v>-0.5</v>
      </c>
      <c r="AV88" s="4" t="s">
        <v>175</v>
      </c>
      <c r="AW88" s="8" t="s">
        <v>175</v>
      </c>
      <c r="AX88" s="4" t="s">
        <v>175</v>
      </c>
      <c r="AY88" s="8" t="s">
        <v>175</v>
      </c>
      <c r="AZ88" s="7" t="s">
        <v>175</v>
      </c>
      <c r="BA88" s="7" t="s">
        <v>175</v>
      </c>
      <c r="BB88" s="7">
        <v>0.0402</v>
      </c>
      <c r="BC88" s="4" t="s">
        <v>175</v>
      </c>
      <c r="BD88" s="8" t="s">
        <v>175</v>
      </c>
      <c r="BE88" s="4" t="s">
        <v>175</v>
      </c>
      <c r="BF88" s="8" t="s">
        <v>175</v>
      </c>
      <c r="BG88" s="7" t="s">
        <v>175</v>
      </c>
      <c r="BH88" s="7" t="s">
        <v>175</v>
      </c>
      <c r="BI88" s="7" t="s">
        <v>175</v>
      </c>
      <c r="BJ88" s="4">
        <v>223</v>
      </c>
      <c r="BK88" s="8">
        <v>8320.27</v>
      </c>
      <c r="BL88" s="2" t="s">
        <v>532</v>
      </c>
      <c r="BM88" s="7">
        <v>0.009</v>
      </c>
      <c r="BN88" s="7">
        <v>0.0088</v>
      </c>
      <c r="BO88" s="4">
        <v>2</v>
      </c>
      <c r="BP88" s="8">
        <v>72.9</v>
      </c>
      <c r="BQ88" s="4">
        <v>4</v>
      </c>
      <c r="BR88" s="8">
        <v>145.8</v>
      </c>
      <c r="BS88" s="7">
        <v>-0.5</v>
      </c>
      <c r="BT88" s="7">
        <v>-0.5</v>
      </c>
      <c r="BU88" s="2" t="s">
        <v>185</v>
      </c>
      <c r="BV88" s="2" t="s">
        <v>172</v>
      </c>
      <c r="BW88" s="2" t="s">
        <v>528</v>
      </c>
      <c r="BX88" s="2" t="s">
        <v>533</v>
      </c>
      <c r="BY88" s="2" t="s">
        <v>188</v>
      </c>
      <c r="BZ88" s="2" t="s">
        <v>175</v>
      </c>
      <c r="CA88" s="4">
        <v>620</v>
      </c>
      <c r="CB88" s="4"/>
      <c r="CC88" s="4"/>
      <c r="CD88" s="4"/>
      <c r="CE88" s="4">
        <v>120</v>
      </c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>
        <v>150</v>
      </c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</row>
    <row r="89">
      <c r="A89" s="2" t="s">
        <v>534</v>
      </c>
      <c r="B89" s="2" t="s">
        <v>162</v>
      </c>
      <c r="C89" s="2" t="s">
        <v>163</v>
      </c>
      <c r="D89" s="2" t="s">
        <v>164</v>
      </c>
      <c r="E89" s="2" t="s">
        <v>514</v>
      </c>
      <c r="F89" s="2" t="s">
        <v>515</v>
      </c>
      <c r="G89" s="2" t="s">
        <v>516</v>
      </c>
      <c r="H89" s="2" t="s">
        <v>517</v>
      </c>
      <c r="I89" s="2" t="s">
        <v>518</v>
      </c>
      <c r="J89" s="2" t="s">
        <v>535</v>
      </c>
      <c r="K89" s="2" t="s">
        <v>520</v>
      </c>
      <c r="L89" s="3">
        <v>38.4</v>
      </c>
      <c r="M89" s="3">
        <v>40.32</v>
      </c>
      <c r="N89" s="3">
        <v>84.99</v>
      </c>
      <c r="O89" s="2" t="s">
        <v>172</v>
      </c>
      <c r="P89" s="2" t="s">
        <v>231</v>
      </c>
      <c r="Q89" s="2" t="s">
        <v>174</v>
      </c>
      <c r="R89" s="2" t="s">
        <v>175</v>
      </c>
      <c r="S89" s="2" t="s">
        <v>521</v>
      </c>
      <c r="T89" s="2" t="s">
        <v>177</v>
      </c>
      <c r="U89" s="2" t="s">
        <v>536</v>
      </c>
      <c r="V89" s="2" t="s">
        <v>523</v>
      </c>
      <c r="W89" s="2" t="s">
        <v>181</v>
      </c>
      <c r="X89" s="2" t="s">
        <v>524</v>
      </c>
      <c r="Y89" s="2" t="s">
        <v>525</v>
      </c>
      <c r="Z89" s="4">
        <v>819</v>
      </c>
      <c r="AA89" s="4">
        <f>=ROUNDDOWN(27.3,0)</f>
      </c>
      <c r="AB89" s="5">
        <v>30</v>
      </c>
      <c r="AC89" s="2" t="s">
        <v>526</v>
      </c>
      <c r="AD89" s="4">
        <v>350</v>
      </c>
      <c r="AE89" s="4">
        <v>450</v>
      </c>
      <c r="AF89" s="6">
        <v>64</v>
      </c>
      <c r="AG89" s="6">
        <v>47</v>
      </c>
      <c r="AH89" s="7">
        <v>1</v>
      </c>
      <c r="AI89" s="4"/>
      <c r="AJ89" s="4">
        <f>=ROUNDDOWN({0},0)</f>
      </c>
      <c r="AK89" s="5"/>
      <c r="AL89" s="2" t="s">
        <v>175</v>
      </c>
      <c r="AM89" s="4"/>
      <c r="AN89" s="4"/>
      <c r="AO89" s="7">
        <v>0</v>
      </c>
      <c r="AP89" s="4">
        <v>16</v>
      </c>
      <c r="AQ89" s="8">
        <v>637.76</v>
      </c>
      <c r="AR89" s="4">
        <v>16</v>
      </c>
      <c r="AS89" s="8">
        <v>637.76</v>
      </c>
      <c r="AT89" s="7"/>
      <c r="AU89" s="7"/>
      <c r="AV89" s="4" t="s">
        <v>175</v>
      </c>
      <c r="AW89" s="8" t="s">
        <v>175</v>
      </c>
      <c r="AX89" s="4" t="s">
        <v>175</v>
      </c>
      <c r="AY89" s="8" t="s">
        <v>175</v>
      </c>
      <c r="AZ89" s="7" t="s">
        <v>175</v>
      </c>
      <c r="BA89" s="7" t="s">
        <v>175</v>
      </c>
      <c r="BB89" s="7">
        <v>0.3513</v>
      </c>
      <c r="BC89" s="4" t="s">
        <v>175</v>
      </c>
      <c r="BD89" s="8" t="s">
        <v>175</v>
      </c>
      <c r="BE89" s="4" t="s">
        <v>175</v>
      </c>
      <c r="BF89" s="8" t="s">
        <v>175</v>
      </c>
      <c r="BG89" s="7" t="s">
        <v>175</v>
      </c>
      <c r="BH89" s="7" t="s">
        <v>175</v>
      </c>
      <c r="BI89" s="7" t="s">
        <v>175</v>
      </c>
      <c r="BJ89" s="4">
        <v>333</v>
      </c>
      <c r="BK89" s="8">
        <v>13735.95</v>
      </c>
      <c r="BL89" s="2" t="s">
        <v>537</v>
      </c>
      <c r="BM89" s="7">
        <v>0.048</v>
      </c>
      <c r="BN89" s="7">
        <v>0.0464</v>
      </c>
      <c r="BO89" s="4">
        <v>16</v>
      </c>
      <c r="BP89" s="8">
        <v>637.76</v>
      </c>
      <c r="BQ89" s="4">
        <v>16</v>
      </c>
      <c r="BR89" s="8">
        <v>637.76</v>
      </c>
      <c r="BS89" s="7"/>
      <c r="BT89" s="7"/>
      <c r="BU89" s="2" t="s">
        <v>185</v>
      </c>
      <c r="BV89" s="2" t="s">
        <v>172</v>
      </c>
      <c r="BW89" s="2" t="s">
        <v>528</v>
      </c>
      <c r="BX89" s="2" t="s">
        <v>529</v>
      </c>
      <c r="BY89" s="2" t="s">
        <v>188</v>
      </c>
      <c r="BZ89" s="2" t="s">
        <v>175</v>
      </c>
      <c r="CA89" s="4">
        <v>622</v>
      </c>
      <c r="CB89" s="4"/>
      <c r="CC89" s="4"/>
      <c r="CD89" s="4"/>
      <c r="CE89" s="4">
        <v>197</v>
      </c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>
        <v>350</v>
      </c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>
        <v>100</v>
      </c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</row>
    <row r="90">
      <c r="A90" s="2" t="s">
        <v>538</v>
      </c>
      <c r="B90" s="2" t="s">
        <v>162</v>
      </c>
      <c r="C90" s="2" t="s">
        <v>163</v>
      </c>
      <c r="D90" s="2" t="s">
        <v>164</v>
      </c>
      <c r="E90" s="2" t="s">
        <v>514</v>
      </c>
      <c r="F90" s="2" t="s">
        <v>515</v>
      </c>
      <c r="G90" s="2" t="s">
        <v>516</v>
      </c>
      <c r="H90" s="2" t="s">
        <v>517</v>
      </c>
      <c r="I90" s="2" t="s">
        <v>518</v>
      </c>
      <c r="J90" s="2" t="s">
        <v>539</v>
      </c>
      <c r="K90" s="2" t="s">
        <v>520</v>
      </c>
      <c r="L90" s="3">
        <v>44.1</v>
      </c>
      <c r="M90" s="3">
        <v>46.3</v>
      </c>
      <c r="N90" s="3">
        <v>94.99</v>
      </c>
      <c r="O90" s="2" t="s">
        <v>172</v>
      </c>
      <c r="P90" s="2" t="s">
        <v>231</v>
      </c>
      <c r="Q90" s="2" t="s">
        <v>174</v>
      </c>
      <c r="R90" s="2" t="s">
        <v>175</v>
      </c>
      <c r="S90" s="2" t="s">
        <v>521</v>
      </c>
      <c r="T90" s="2" t="s">
        <v>177</v>
      </c>
      <c r="U90" s="2" t="s">
        <v>536</v>
      </c>
      <c r="V90" s="2" t="s">
        <v>523</v>
      </c>
      <c r="W90" s="2" t="s">
        <v>181</v>
      </c>
      <c r="X90" s="2" t="s">
        <v>524</v>
      </c>
      <c r="Y90" s="2" t="s">
        <v>525</v>
      </c>
      <c r="Z90" s="4">
        <v>257</v>
      </c>
      <c r="AA90" s="4">
        <f>=ROUNDDOWN(7.78787878787879,0)</f>
      </c>
      <c r="AB90" s="5">
        <v>33</v>
      </c>
      <c r="AC90" s="2" t="s">
        <v>526</v>
      </c>
      <c r="AD90" s="4">
        <v>400</v>
      </c>
      <c r="AE90" s="4">
        <v>1030</v>
      </c>
      <c r="AF90" s="6">
        <v>64</v>
      </c>
      <c r="AG90" s="6">
        <v>47</v>
      </c>
      <c r="AH90" s="7">
        <v>1</v>
      </c>
      <c r="AI90" s="4"/>
      <c r="AJ90" s="4">
        <f>=ROUNDDOWN({0},0)</f>
      </c>
      <c r="AK90" s="5"/>
      <c r="AL90" s="2" t="s">
        <v>175</v>
      </c>
      <c r="AM90" s="4"/>
      <c r="AN90" s="4"/>
      <c r="AO90" s="7">
        <v>0</v>
      </c>
      <c r="AP90" s="4">
        <v>19</v>
      </c>
      <c r="AQ90" s="8">
        <v>865.64</v>
      </c>
      <c r="AR90" s="4">
        <v>10</v>
      </c>
      <c r="AS90" s="8">
        <v>455.6</v>
      </c>
      <c r="AT90" s="7">
        <v>0.9</v>
      </c>
      <c r="AU90" s="7">
        <v>0.9</v>
      </c>
      <c r="AV90" s="4" t="s">
        <v>175</v>
      </c>
      <c r="AW90" s="8" t="s">
        <v>175</v>
      </c>
      <c r="AX90" s="4" t="s">
        <v>175</v>
      </c>
      <c r="AY90" s="8" t="s">
        <v>175</v>
      </c>
      <c r="AZ90" s="7" t="s">
        <v>175</v>
      </c>
      <c r="BA90" s="7" t="s">
        <v>175</v>
      </c>
      <c r="BB90" s="7">
        <v>0.4768</v>
      </c>
      <c r="BC90" s="4" t="s">
        <v>175</v>
      </c>
      <c r="BD90" s="8" t="s">
        <v>175</v>
      </c>
      <c r="BE90" s="4" t="s">
        <v>175</v>
      </c>
      <c r="BF90" s="8" t="s">
        <v>175</v>
      </c>
      <c r="BG90" s="7" t="s">
        <v>175</v>
      </c>
      <c r="BH90" s="7" t="s">
        <v>175</v>
      </c>
      <c r="BI90" s="7" t="s">
        <v>175</v>
      </c>
      <c r="BJ90" s="4">
        <v>424</v>
      </c>
      <c r="BK90" s="8">
        <v>20233.93</v>
      </c>
      <c r="BL90" s="2" t="s">
        <v>540</v>
      </c>
      <c r="BM90" s="7">
        <v>0.0448</v>
      </c>
      <c r="BN90" s="7">
        <v>0.0428</v>
      </c>
      <c r="BO90" s="4">
        <v>19</v>
      </c>
      <c r="BP90" s="8">
        <v>865.64</v>
      </c>
      <c r="BQ90" s="4">
        <v>10</v>
      </c>
      <c r="BR90" s="8">
        <v>455.6</v>
      </c>
      <c r="BS90" s="7">
        <v>0.9</v>
      </c>
      <c r="BT90" s="7">
        <v>0.9</v>
      </c>
      <c r="BU90" s="2" t="s">
        <v>185</v>
      </c>
      <c r="BV90" s="2" t="s">
        <v>172</v>
      </c>
      <c r="BW90" s="2" t="s">
        <v>528</v>
      </c>
      <c r="BX90" s="2" t="s">
        <v>541</v>
      </c>
      <c r="BY90" s="2" t="s">
        <v>188</v>
      </c>
      <c r="BZ90" s="2" t="s">
        <v>175</v>
      </c>
      <c r="CA90" s="4">
        <v>105</v>
      </c>
      <c r="CB90" s="4"/>
      <c r="CC90" s="4"/>
      <c r="CD90" s="4"/>
      <c r="CE90" s="4">
        <v>152</v>
      </c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>
        <v>400</v>
      </c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>
        <v>100</v>
      </c>
      <c r="DV90" s="4"/>
      <c r="DW90" s="4"/>
      <c r="DX90" s="4"/>
      <c r="DY90" s="4">
        <v>530</v>
      </c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</row>
    <row r="91">
      <c r="A91" s="2" t="s">
        <v>542</v>
      </c>
      <c r="B91" s="2" t="s">
        <v>162</v>
      </c>
      <c r="C91" s="2" t="s">
        <v>163</v>
      </c>
      <c r="D91" s="2" t="s">
        <v>164</v>
      </c>
      <c r="E91" s="2" t="s">
        <v>514</v>
      </c>
      <c r="F91" s="2" t="s">
        <v>515</v>
      </c>
      <c r="G91" s="2" t="s">
        <v>516</v>
      </c>
      <c r="H91" s="2" t="s">
        <v>517</v>
      </c>
      <c r="I91" s="2" t="s">
        <v>518</v>
      </c>
      <c r="J91" s="2" t="s">
        <v>519</v>
      </c>
      <c r="K91" s="2" t="s">
        <v>543</v>
      </c>
      <c r="L91" s="3">
        <v>33.6</v>
      </c>
      <c r="M91" s="3">
        <v>35.28</v>
      </c>
      <c r="N91" s="3">
        <v>74.99</v>
      </c>
      <c r="O91" s="2" t="s">
        <v>172</v>
      </c>
      <c r="P91" s="2" t="s">
        <v>219</v>
      </c>
      <c r="Q91" s="2" t="s">
        <v>174</v>
      </c>
      <c r="R91" s="2" t="s">
        <v>175</v>
      </c>
      <c r="S91" s="2" t="s">
        <v>544</v>
      </c>
      <c r="T91" s="2" t="s">
        <v>177</v>
      </c>
      <c r="U91" s="2" t="s">
        <v>522</v>
      </c>
      <c r="V91" s="2" t="s">
        <v>523</v>
      </c>
      <c r="W91" s="2" t="s">
        <v>181</v>
      </c>
      <c r="X91" s="2" t="s">
        <v>524</v>
      </c>
      <c r="Y91" s="2" t="s">
        <v>175</v>
      </c>
      <c r="Z91" s="4"/>
      <c r="AA91" s="4">
        <f>=ROUNDDOWN({0},0)</f>
      </c>
      <c r="AB91" s="5"/>
      <c r="AC91" s="2" t="s">
        <v>545</v>
      </c>
      <c r="AD91" s="4">
        <v>100</v>
      </c>
      <c r="AE91" s="4">
        <v>200</v>
      </c>
      <c r="AF91" s="6"/>
      <c r="AG91" s="6"/>
      <c r="AH91" s="7">
        <v>0</v>
      </c>
      <c r="AI91" s="4"/>
      <c r="AJ91" s="4">
        <f>=ROUNDDOWN({0},0)</f>
      </c>
      <c r="AK91" s="5"/>
      <c r="AL91" s="2" t="s">
        <v>175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 t="s">
        <v>175</v>
      </c>
      <c r="AW91" s="8" t="s">
        <v>175</v>
      </c>
      <c r="AX91" s="4" t="s">
        <v>175</v>
      </c>
      <c r="AY91" s="8" t="s">
        <v>175</v>
      </c>
      <c r="AZ91" s="7" t="s">
        <v>175</v>
      </c>
      <c r="BA91" s="7" t="s">
        <v>175</v>
      </c>
      <c r="BB91" s="7"/>
      <c r="BC91" s="4" t="s">
        <v>175</v>
      </c>
      <c r="BD91" s="8" t="s">
        <v>175</v>
      </c>
      <c r="BE91" s="4" t="s">
        <v>175</v>
      </c>
      <c r="BF91" s="8" t="s">
        <v>175</v>
      </c>
      <c r="BG91" s="7" t="s">
        <v>175</v>
      </c>
      <c r="BH91" s="7" t="s">
        <v>175</v>
      </c>
      <c r="BI91" s="7" t="s">
        <v>175</v>
      </c>
      <c r="BJ91" s="4"/>
      <c r="BK91" s="8"/>
      <c r="BL91" s="2" t="s">
        <v>175</v>
      </c>
      <c r="BM91" s="7"/>
      <c r="BN91" s="7"/>
      <c r="BO91" s="4"/>
      <c r="BP91" s="8"/>
      <c r="BQ91" s="4"/>
      <c r="BR91" s="8"/>
      <c r="BS91" s="7"/>
      <c r="BT91" s="7"/>
      <c r="BU91" s="2" t="s">
        <v>222</v>
      </c>
      <c r="BV91" s="2" t="s">
        <v>172</v>
      </c>
      <c r="BW91" s="2" t="s">
        <v>175</v>
      </c>
      <c r="BX91" s="2" t="s">
        <v>175</v>
      </c>
      <c r="BY91" s="2" t="s">
        <v>188</v>
      </c>
      <c r="BZ91" s="2" t="s">
        <v>175</v>
      </c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>
        <v>100</v>
      </c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>
        <v>100</v>
      </c>
      <c r="EN91" s="4"/>
      <c r="EO91" s="4"/>
      <c r="EP91" s="4"/>
      <c r="EQ91" s="4"/>
      <c r="ER91" s="4"/>
      <c r="ES91" s="4"/>
      <c r="ET91" s="4"/>
      <c r="EU91" s="4"/>
      <c r="EV91" s="4"/>
    </row>
    <row r="92">
      <c r="A92" s="2" t="s">
        <v>546</v>
      </c>
      <c r="B92" s="2" t="s">
        <v>162</v>
      </c>
      <c r="C92" s="2" t="s">
        <v>163</v>
      </c>
      <c r="D92" s="2" t="s">
        <v>164</v>
      </c>
      <c r="E92" s="2" t="s">
        <v>514</v>
      </c>
      <c r="F92" s="2" t="s">
        <v>515</v>
      </c>
      <c r="G92" s="2" t="s">
        <v>516</v>
      </c>
      <c r="H92" s="2" t="s">
        <v>517</v>
      </c>
      <c r="I92" s="2" t="s">
        <v>518</v>
      </c>
      <c r="J92" s="2" t="s">
        <v>531</v>
      </c>
      <c r="K92" s="2" t="s">
        <v>543</v>
      </c>
      <c r="L92" s="3">
        <v>35.52</v>
      </c>
      <c r="M92" s="3">
        <v>37.3</v>
      </c>
      <c r="N92" s="3">
        <v>78.99</v>
      </c>
      <c r="O92" s="2" t="s">
        <v>172</v>
      </c>
      <c r="P92" s="2" t="s">
        <v>219</v>
      </c>
      <c r="Q92" s="2" t="s">
        <v>174</v>
      </c>
      <c r="R92" s="2" t="s">
        <v>175</v>
      </c>
      <c r="S92" s="2" t="s">
        <v>544</v>
      </c>
      <c r="T92" s="2" t="s">
        <v>177</v>
      </c>
      <c r="U92" s="2" t="s">
        <v>522</v>
      </c>
      <c r="V92" s="2" t="s">
        <v>523</v>
      </c>
      <c r="W92" s="2" t="s">
        <v>181</v>
      </c>
      <c r="X92" s="2" t="s">
        <v>524</v>
      </c>
      <c r="Y92" s="2" t="s">
        <v>175</v>
      </c>
      <c r="Z92" s="4"/>
      <c r="AA92" s="4">
        <f>=ROUNDDOWN({0},0)</f>
      </c>
      <c r="AB92" s="5"/>
      <c r="AC92" s="2" t="s">
        <v>545</v>
      </c>
      <c r="AD92" s="4">
        <v>140</v>
      </c>
      <c r="AE92" s="4">
        <v>280</v>
      </c>
      <c r="AF92" s="6"/>
      <c r="AG92" s="6"/>
      <c r="AH92" s="7">
        <v>0</v>
      </c>
      <c r="AI92" s="4"/>
      <c r="AJ92" s="4">
        <f>=ROUNDDOWN({0},0)</f>
      </c>
      <c r="AK92" s="5"/>
      <c r="AL92" s="2" t="s">
        <v>175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 t="s">
        <v>175</v>
      </c>
      <c r="AW92" s="8" t="s">
        <v>175</v>
      </c>
      <c r="AX92" s="4" t="s">
        <v>175</v>
      </c>
      <c r="AY92" s="8" t="s">
        <v>175</v>
      </c>
      <c r="AZ92" s="7" t="s">
        <v>175</v>
      </c>
      <c r="BA92" s="7" t="s">
        <v>175</v>
      </c>
      <c r="BB92" s="7"/>
      <c r="BC92" s="4" t="s">
        <v>175</v>
      </c>
      <c r="BD92" s="8" t="s">
        <v>175</v>
      </c>
      <c r="BE92" s="4" t="s">
        <v>175</v>
      </c>
      <c r="BF92" s="8" t="s">
        <v>175</v>
      </c>
      <c r="BG92" s="7" t="s">
        <v>175</v>
      </c>
      <c r="BH92" s="7" t="s">
        <v>175</v>
      </c>
      <c r="BI92" s="7" t="s">
        <v>175</v>
      </c>
      <c r="BJ92" s="4"/>
      <c r="BK92" s="8"/>
      <c r="BL92" s="2" t="s">
        <v>175</v>
      </c>
      <c r="BM92" s="7"/>
      <c r="BN92" s="7"/>
      <c r="BO92" s="4"/>
      <c r="BP92" s="8"/>
      <c r="BQ92" s="4"/>
      <c r="BR92" s="8"/>
      <c r="BS92" s="7"/>
      <c r="BT92" s="7"/>
      <c r="BU92" s="2" t="s">
        <v>222</v>
      </c>
      <c r="BV92" s="2" t="s">
        <v>172</v>
      </c>
      <c r="BW92" s="2" t="s">
        <v>175</v>
      </c>
      <c r="BX92" s="2" t="s">
        <v>175</v>
      </c>
      <c r="BY92" s="2" t="s">
        <v>188</v>
      </c>
      <c r="BZ92" s="2" t="s">
        <v>175</v>
      </c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>
        <v>140</v>
      </c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>
        <v>140</v>
      </c>
      <c r="EN92" s="4"/>
      <c r="EO92" s="4"/>
      <c r="EP92" s="4"/>
      <c r="EQ92" s="4"/>
      <c r="ER92" s="4"/>
      <c r="ES92" s="4"/>
      <c r="ET92" s="4"/>
      <c r="EU92" s="4"/>
      <c r="EV92" s="4"/>
    </row>
    <row r="93">
      <c r="A93" s="2" t="s">
        <v>547</v>
      </c>
      <c r="B93" s="2" t="s">
        <v>162</v>
      </c>
      <c r="C93" s="2" t="s">
        <v>163</v>
      </c>
      <c r="D93" s="2" t="s">
        <v>164</v>
      </c>
      <c r="E93" s="2" t="s">
        <v>514</v>
      </c>
      <c r="F93" s="2" t="s">
        <v>515</v>
      </c>
      <c r="G93" s="2" t="s">
        <v>516</v>
      </c>
      <c r="H93" s="2" t="s">
        <v>517</v>
      </c>
      <c r="I93" s="2" t="s">
        <v>518</v>
      </c>
      <c r="J93" s="2" t="s">
        <v>535</v>
      </c>
      <c r="K93" s="2" t="s">
        <v>543</v>
      </c>
      <c r="L93" s="3">
        <v>38.4</v>
      </c>
      <c r="M93" s="3">
        <v>40.32</v>
      </c>
      <c r="N93" s="3">
        <v>84.99</v>
      </c>
      <c r="O93" s="2" t="s">
        <v>172</v>
      </c>
      <c r="P93" s="2" t="s">
        <v>219</v>
      </c>
      <c r="Q93" s="2" t="s">
        <v>174</v>
      </c>
      <c r="R93" s="2" t="s">
        <v>175</v>
      </c>
      <c r="S93" s="2" t="s">
        <v>544</v>
      </c>
      <c r="T93" s="2" t="s">
        <v>177</v>
      </c>
      <c r="U93" s="2" t="s">
        <v>536</v>
      </c>
      <c r="V93" s="2" t="s">
        <v>523</v>
      </c>
      <c r="W93" s="2" t="s">
        <v>181</v>
      </c>
      <c r="X93" s="2" t="s">
        <v>524</v>
      </c>
      <c r="Y93" s="2" t="s">
        <v>175</v>
      </c>
      <c r="Z93" s="4"/>
      <c r="AA93" s="4">
        <f>=ROUNDDOWN({0},0)</f>
      </c>
      <c r="AB93" s="5"/>
      <c r="AC93" s="2" t="s">
        <v>545</v>
      </c>
      <c r="AD93" s="4">
        <v>170</v>
      </c>
      <c r="AE93" s="4">
        <v>340</v>
      </c>
      <c r="AF93" s="6"/>
      <c r="AG93" s="6"/>
      <c r="AH93" s="7">
        <v>0</v>
      </c>
      <c r="AI93" s="4"/>
      <c r="AJ93" s="4">
        <f>=ROUNDDOWN({0},0)</f>
      </c>
      <c r="AK93" s="5"/>
      <c r="AL93" s="2" t="s">
        <v>175</v>
      </c>
      <c r="AM93" s="4"/>
      <c r="AN93" s="4"/>
      <c r="AO93" s="7">
        <v>0</v>
      </c>
      <c r="AP93" s="4"/>
      <c r="AQ93" s="8"/>
      <c r="AR93" s="4"/>
      <c r="AS93" s="8"/>
      <c r="AT93" s="7"/>
      <c r="AU93" s="7"/>
      <c r="AV93" s="4" t="s">
        <v>175</v>
      </c>
      <c r="AW93" s="8" t="s">
        <v>175</v>
      </c>
      <c r="AX93" s="4" t="s">
        <v>175</v>
      </c>
      <c r="AY93" s="8" t="s">
        <v>175</v>
      </c>
      <c r="AZ93" s="7" t="s">
        <v>175</v>
      </c>
      <c r="BA93" s="7" t="s">
        <v>175</v>
      </c>
      <c r="BB93" s="7"/>
      <c r="BC93" s="4" t="s">
        <v>175</v>
      </c>
      <c r="BD93" s="8" t="s">
        <v>175</v>
      </c>
      <c r="BE93" s="4" t="s">
        <v>175</v>
      </c>
      <c r="BF93" s="8" t="s">
        <v>175</v>
      </c>
      <c r="BG93" s="7" t="s">
        <v>175</v>
      </c>
      <c r="BH93" s="7" t="s">
        <v>175</v>
      </c>
      <c r="BI93" s="7" t="s">
        <v>175</v>
      </c>
      <c r="BJ93" s="4"/>
      <c r="BK93" s="8"/>
      <c r="BL93" s="2" t="s">
        <v>175</v>
      </c>
      <c r="BM93" s="7"/>
      <c r="BN93" s="7"/>
      <c r="BO93" s="4"/>
      <c r="BP93" s="8"/>
      <c r="BQ93" s="4"/>
      <c r="BR93" s="8"/>
      <c r="BS93" s="7"/>
      <c r="BT93" s="7"/>
      <c r="BU93" s="2" t="s">
        <v>222</v>
      </c>
      <c r="BV93" s="2" t="s">
        <v>172</v>
      </c>
      <c r="BW93" s="2" t="s">
        <v>175</v>
      </c>
      <c r="BX93" s="2" t="s">
        <v>175</v>
      </c>
      <c r="BY93" s="2" t="s">
        <v>188</v>
      </c>
      <c r="BZ93" s="2" t="s">
        <v>175</v>
      </c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>
        <v>170</v>
      </c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>
        <v>170</v>
      </c>
      <c r="EN93" s="4"/>
      <c r="EO93" s="4"/>
      <c r="EP93" s="4"/>
      <c r="EQ93" s="4"/>
      <c r="ER93" s="4"/>
      <c r="ES93" s="4"/>
      <c r="ET93" s="4"/>
      <c r="EU93" s="4"/>
      <c r="EV93" s="4"/>
    </row>
    <row r="94">
      <c r="A94" s="2" t="s">
        <v>548</v>
      </c>
      <c r="B94" s="2" t="s">
        <v>162</v>
      </c>
      <c r="C94" s="2" t="s">
        <v>163</v>
      </c>
      <c r="D94" s="2" t="s">
        <v>164</v>
      </c>
      <c r="E94" s="2" t="s">
        <v>514</v>
      </c>
      <c r="F94" s="2" t="s">
        <v>515</v>
      </c>
      <c r="G94" s="2" t="s">
        <v>516</v>
      </c>
      <c r="H94" s="2" t="s">
        <v>517</v>
      </c>
      <c r="I94" s="2" t="s">
        <v>518</v>
      </c>
      <c r="J94" s="2" t="s">
        <v>539</v>
      </c>
      <c r="K94" s="2" t="s">
        <v>543</v>
      </c>
      <c r="L94" s="3">
        <v>44.1</v>
      </c>
      <c r="M94" s="3">
        <v>46.31</v>
      </c>
      <c r="N94" s="3">
        <v>94.99</v>
      </c>
      <c r="O94" s="2" t="s">
        <v>172</v>
      </c>
      <c r="P94" s="2" t="s">
        <v>219</v>
      </c>
      <c r="Q94" s="2" t="s">
        <v>174</v>
      </c>
      <c r="R94" s="2" t="s">
        <v>175</v>
      </c>
      <c r="S94" s="2" t="s">
        <v>544</v>
      </c>
      <c r="T94" s="2" t="s">
        <v>177</v>
      </c>
      <c r="U94" s="2" t="s">
        <v>536</v>
      </c>
      <c r="V94" s="2" t="s">
        <v>523</v>
      </c>
      <c r="W94" s="2" t="s">
        <v>181</v>
      </c>
      <c r="X94" s="2" t="s">
        <v>524</v>
      </c>
      <c r="Y94" s="2" t="s">
        <v>175</v>
      </c>
      <c r="Z94" s="4"/>
      <c r="AA94" s="4">
        <f>=ROUNDDOWN({0},0)</f>
      </c>
      <c r="AB94" s="5"/>
      <c r="AC94" s="2" t="s">
        <v>545</v>
      </c>
      <c r="AD94" s="4">
        <v>190</v>
      </c>
      <c r="AE94" s="4">
        <v>380</v>
      </c>
      <c r="AF94" s="6"/>
      <c r="AG94" s="6"/>
      <c r="AH94" s="7">
        <v>0</v>
      </c>
      <c r="AI94" s="4"/>
      <c r="AJ94" s="4">
        <f>=ROUNDDOWN({0},0)</f>
      </c>
      <c r="AK94" s="5"/>
      <c r="AL94" s="2" t="s">
        <v>175</v>
      </c>
      <c r="AM94" s="4"/>
      <c r="AN94" s="4"/>
      <c r="AO94" s="7">
        <v>0</v>
      </c>
      <c r="AP94" s="4"/>
      <c r="AQ94" s="8"/>
      <c r="AR94" s="4"/>
      <c r="AS94" s="8"/>
      <c r="AT94" s="7"/>
      <c r="AU94" s="7"/>
      <c r="AV94" s="4" t="s">
        <v>175</v>
      </c>
      <c r="AW94" s="8" t="s">
        <v>175</v>
      </c>
      <c r="AX94" s="4" t="s">
        <v>175</v>
      </c>
      <c r="AY94" s="8" t="s">
        <v>175</v>
      </c>
      <c r="AZ94" s="7" t="s">
        <v>175</v>
      </c>
      <c r="BA94" s="7" t="s">
        <v>175</v>
      </c>
      <c r="BB94" s="7"/>
      <c r="BC94" s="4" t="s">
        <v>175</v>
      </c>
      <c r="BD94" s="8" t="s">
        <v>175</v>
      </c>
      <c r="BE94" s="4" t="s">
        <v>175</v>
      </c>
      <c r="BF94" s="8" t="s">
        <v>175</v>
      </c>
      <c r="BG94" s="7" t="s">
        <v>175</v>
      </c>
      <c r="BH94" s="7" t="s">
        <v>175</v>
      </c>
      <c r="BI94" s="7" t="s">
        <v>175</v>
      </c>
      <c r="BJ94" s="4"/>
      <c r="BK94" s="8"/>
      <c r="BL94" s="2" t="s">
        <v>175</v>
      </c>
      <c r="BM94" s="7"/>
      <c r="BN94" s="7"/>
      <c r="BO94" s="4"/>
      <c r="BP94" s="8"/>
      <c r="BQ94" s="4"/>
      <c r="BR94" s="8"/>
      <c r="BS94" s="7"/>
      <c r="BT94" s="7"/>
      <c r="BU94" s="2" t="s">
        <v>222</v>
      </c>
      <c r="BV94" s="2" t="s">
        <v>172</v>
      </c>
      <c r="BW94" s="2" t="s">
        <v>175</v>
      </c>
      <c r="BX94" s="2" t="s">
        <v>175</v>
      </c>
      <c r="BY94" s="2" t="s">
        <v>188</v>
      </c>
      <c r="BZ94" s="2" t="s">
        <v>175</v>
      </c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>
        <v>190</v>
      </c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>
        <v>190</v>
      </c>
      <c r="EN94" s="4"/>
      <c r="EO94" s="4"/>
      <c r="EP94" s="4"/>
      <c r="EQ94" s="4"/>
      <c r="ER94" s="4"/>
      <c r="ES94" s="4"/>
      <c r="ET94" s="4"/>
      <c r="EU94" s="4"/>
      <c r="EV94" s="4"/>
    </row>
    <row r="95">
      <c r="A95" s="2" t="s">
        <v>549</v>
      </c>
      <c r="B95" s="2" t="s">
        <v>162</v>
      </c>
      <c r="C95" s="2" t="s">
        <v>163</v>
      </c>
      <c r="D95" s="2" t="s">
        <v>164</v>
      </c>
      <c r="E95" s="2" t="s">
        <v>514</v>
      </c>
      <c r="F95" s="2" t="s">
        <v>550</v>
      </c>
      <c r="G95" s="2" t="s">
        <v>551</v>
      </c>
      <c r="H95" s="2" t="s">
        <v>552</v>
      </c>
      <c r="I95" s="2" t="s">
        <v>553</v>
      </c>
      <c r="J95" s="2" t="s">
        <v>519</v>
      </c>
      <c r="K95" s="2" t="s">
        <v>284</v>
      </c>
      <c r="L95" s="3">
        <v>30.24</v>
      </c>
      <c r="M95" s="3">
        <v>31.75</v>
      </c>
      <c r="N95" s="3">
        <v>64.99</v>
      </c>
      <c r="O95" s="2" t="s">
        <v>172</v>
      </c>
      <c r="P95" s="2" t="s">
        <v>268</v>
      </c>
      <c r="Q95" s="2" t="s">
        <v>174</v>
      </c>
      <c r="R95" s="2" t="s">
        <v>175</v>
      </c>
      <c r="S95" s="2" t="s">
        <v>554</v>
      </c>
      <c r="T95" s="2" t="s">
        <v>177</v>
      </c>
      <c r="U95" s="2" t="s">
        <v>522</v>
      </c>
      <c r="V95" s="2" t="s">
        <v>555</v>
      </c>
      <c r="W95" s="2" t="s">
        <v>556</v>
      </c>
      <c r="X95" s="2" t="s">
        <v>557</v>
      </c>
      <c r="Y95" s="2" t="s">
        <v>558</v>
      </c>
      <c r="Z95" s="4">
        <v>732</v>
      </c>
      <c r="AA95" s="4">
        <f>=ROUNDDOWN(104.571428571429,0)</f>
      </c>
      <c r="AB95" s="5">
        <v>7</v>
      </c>
      <c r="AC95" s="2" t="s">
        <v>175</v>
      </c>
      <c r="AD95" s="4"/>
      <c r="AE95" s="4"/>
      <c r="AF95" s="6">
        <v>64</v>
      </c>
      <c r="AG95" s="6">
        <v>47</v>
      </c>
      <c r="AH95" s="7">
        <v>0.4286</v>
      </c>
      <c r="AI95" s="4"/>
      <c r="AJ95" s="4">
        <f>=ROUNDDOWN({0},0)</f>
      </c>
      <c r="AK95" s="5"/>
      <c r="AL95" s="2" t="s">
        <v>175</v>
      </c>
      <c r="AM95" s="4"/>
      <c r="AN95" s="4"/>
      <c r="AO95" s="7">
        <v>0</v>
      </c>
      <c r="AP95" s="4">
        <v>2</v>
      </c>
      <c r="AQ95" s="8">
        <v>59.22</v>
      </c>
      <c r="AR95" s="4">
        <v>4</v>
      </c>
      <c r="AS95" s="8">
        <v>136.68</v>
      </c>
      <c r="AT95" s="7">
        <v>-0.5</v>
      </c>
      <c r="AU95" s="7">
        <v>-0.5667</v>
      </c>
      <c r="AV95" s="4">
        <v>17</v>
      </c>
      <c r="AW95" s="8">
        <v>641.6</v>
      </c>
      <c r="AX95" s="4">
        <v>21</v>
      </c>
      <c r="AY95" s="8">
        <v>896.39</v>
      </c>
      <c r="AZ95" s="7">
        <v>-0.1905</v>
      </c>
      <c r="BA95" s="7">
        <v>-0.2842</v>
      </c>
      <c r="BB95" s="7">
        <v>0.0923</v>
      </c>
      <c r="BC95" s="4">
        <v>32</v>
      </c>
      <c r="BD95" s="8">
        <v>1230.67</v>
      </c>
      <c r="BE95" s="4">
        <v>34</v>
      </c>
      <c r="BF95" s="8">
        <v>1433.99</v>
      </c>
      <c r="BG95" s="7">
        <v>-0.0588</v>
      </c>
      <c r="BH95" s="7">
        <v>-0.1418</v>
      </c>
      <c r="BI95" s="7">
        <v>0.5213</v>
      </c>
      <c r="BJ95" s="4">
        <v>14</v>
      </c>
      <c r="BK95" s="8">
        <v>535.23</v>
      </c>
      <c r="BL95" s="2" t="s">
        <v>559</v>
      </c>
      <c r="BM95" s="7">
        <v>0.1429</v>
      </c>
      <c r="BN95" s="7">
        <v>0.1106</v>
      </c>
      <c r="BO95" s="4">
        <v>2</v>
      </c>
      <c r="BP95" s="8">
        <v>59.22</v>
      </c>
      <c r="BQ95" s="4">
        <v>4</v>
      </c>
      <c r="BR95" s="8">
        <v>136.68</v>
      </c>
      <c r="BS95" s="7">
        <v>-0.5</v>
      </c>
      <c r="BT95" s="7">
        <v>-0.5667</v>
      </c>
      <c r="BU95" s="2" t="s">
        <v>185</v>
      </c>
      <c r="BV95" s="2" t="s">
        <v>172</v>
      </c>
      <c r="BW95" s="2" t="s">
        <v>560</v>
      </c>
      <c r="BX95" s="2" t="s">
        <v>561</v>
      </c>
      <c r="BY95" s="2" t="s">
        <v>188</v>
      </c>
      <c r="BZ95" s="2" t="s">
        <v>175</v>
      </c>
      <c r="CA95" s="4">
        <v>539</v>
      </c>
      <c r="CB95" s="4"/>
      <c r="CC95" s="4"/>
      <c r="CD95" s="4"/>
      <c r="CE95" s="4">
        <v>191</v>
      </c>
      <c r="CF95" s="4"/>
      <c r="CG95" s="4"/>
      <c r="CH95" s="4">
        <v>2</v>
      </c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</row>
    <row r="96">
      <c r="A96" s="2" t="s">
        <v>562</v>
      </c>
      <c r="B96" s="2" t="s">
        <v>162</v>
      </c>
      <c r="C96" s="2" t="s">
        <v>163</v>
      </c>
      <c r="D96" s="2" t="s">
        <v>164</v>
      </c>
      <c r="E96" s="2" t="s">
        <v>514</v>
      </c>
      <c r="F96" s="2" t="s">
        <v>550</v>
      </c>
      <c r="G96" s="2" t="s">
        <v>551</v>
      </c>
      <c r="H96" s="2" t="s">
        <v>552</v>
      </c>
      <c r="I96" s="2" t="s">
        <v>553</v>
      </c>
      <c r="J96" s="2" t="s">
        <v>531</v>
      </c>
      <c r="K96" s="2" t="s">
        <v>284</v>
      </c>
      <c r="L96" s="3">
        <v>31.97</v>
      </c>
      <c r="M96" s="3">
        <v>33.57</v>
      </c>
      <c r="N96" s="3">
        <v>68.99</v>
      </c>
      <c r="O96" s="2" t="s">
        <v>172</v>
      </c>
      <c r="P96" s="2" t="s">
        <v>268</v>
      </c>
      <c r="Q96" s="2" t="s">
        <v>174</v>
      </c>
      <c r="R96" s="2" t="s">
        <v>175</v>
      </c>
      <c r="S96" s="2" t="s">
        <v>554</v>
      </c>
      <c r="T96" s="2" t="s">
        <v>177</v>
      </c>
      <c r="U96" s="2" t="s">
        <v>522</v>
      </c>
      <c r="V96" s="2" t="s">
        <v>555</v>
      </c>
      <c r="W96" s="2" t="s">
        <v>556</v>
      </c>
      <c r="X96" s="2" t="s">
        <v>557</v>
      </c>
      <c r="Y96" s="2" t="s">
        <v>558</v>
      </c>
      <c r="Z96" s="4">
        <v>732</v>
      </c>
      <c r="AA96" s="4">
        <f>=ROUNDDOWN(45.75,0)</f>
      </c>
      <c r="AB96" s="5">
        <v>16</v>
      </c>
      <c r="AC96" s="2" t="s">
        <v>175</v>
      </c>
      <c r="AD96" s="4"/>
      <c r="AE96" s="4"/>
      <c r="AF96" s="6">
        <v>64</v>
      </c>
      <c r="AG96" s="6">
        <v>47</v>
      </c>
      <c r="AH96" s="7">
        <v>1</v>
      </c>
      <c r="AI96" s="4"/>
      <c r="AJ96" s="4">
        <f>=ROUNDDOWN({0},0)</f>
      </c>
      <c r="AK96" s="5"/>
      <c r="AL96" s="2" t="s">
        <v>175</v>
      </c>
      <c r="AM96" s="4"/>
      <c r="AN96" s="4"/>
      <c r="AO96" s="7">
        <v>0</v>
      </c>
      <c r="AP96" s="4">
        <v>2</v>
      </c>
      <c r="AQ96" s="8">
        <v>63.68</v>
      </c>
      <c r="AR96" s="4">
        <v>1</v>
      </c>
      <c r="AS96" s="8">
        <v>36.45</v>
      </c>
      <c r="AT96" s="7">
        <v>1</v>
      </c>
      <c r="AU96" s="7">
        <v>0.7471</v>
      </c>
      <c r="AV96" s="4" t="s">
        <v>175</v>
      </c>
      <c r="AW96" s="8" t="s">
        <v>175</v>
      </c>
      <c r="AX96" s="4" t="s">
        <v>175</v>
      </c>
      <c r="AY96" s="8" t="s">
        <v>175</v>
      </c>
      <c r="AZ96" s="7" t="s">
        <v>175</v>
      </c>
      <c r="BA96" s="7" t="s">
        <v>175</v>
      </c>
      <c r="BB96" s="7">
        <v>0.0993</v>
      </c>
      <c r="BC96" s="4" t="s">
        <v>175</v>
      </c>
      <c r="BD96" s="8" t="s">
        <v>175</v>
      </c>
      <c r="BE96" s="4" t="s">
        <v>175</v>
      </c>
      <c r="BF96" s="8" t="s">
        <v>175</v>
      </c>
      <c r="BG96" s="7" t="s">
        <v>175</v>
      </c>
      <c r="BH96" s="7" t="s">
        <v>175</v>
      </c>
      <c r="BI96" s="7" t="s">
        <v>175</v>
      </c>
      <c r="BJ96" s="4">
        <v>208</v>
      </c>
      <c r="BK96" s="8">
        <v>8330.65</v>
      </c>
      <c r="BL96" s="2" t="s">
        <v>563</v>
      </c>
      <c r="BM96" s="7">
        <v>0.0096</v>
      </c>
      <c r="BN96" s="7">
        <v>0.0076</v>
      </c>
      <c r="BO96" s="4">
        <v>2</v>
      </c>
      <c r="BP96" s="8">
        <v>63.68</v>
      </c>
      <c r="BQ96" s="4">
        <v>1</v>
      </c>
      <c r="BR96" s="8">
        <v>36.45</v>
      </c>
      <c r="BS96" s="7">
        <v>1</v>
      </c>
      <c r="BT96" s="7">
        <v>0.7471</v>
      </c>
      <c r="BU96" s="2" t="s">
        <v>185</v>
      </c>
      <c r="BV96" s="2" t="s">
        <v>172</v>
      </c>
      <c r="BW96" s="2" t="s">
        <v>560</v>
      </c>
      <c r="BX96" s="2" t="s">
        <v>564</v>
      </c>
      <c r="BY96" s="2" t="s">
        <v>188</v>
      </c>
      <c r="BZ96" s="2" t="s">
        <v>175</v>
      </c>
      <c r="CA96" s="4"/>
      <c r="CB96" s="4">
        <v>7</v>
      </c>
      <c r="CC96" s="4"/>
      <c r="CD96" s="4"/>
      <c r="CE96" s="4">
        <v>725</v>
      </c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</row>
    <row r="97">
      <c r="A97" s="2" t="s">
        <v>565</v>
      </c>
      <c r="B97" s="2" t="s">
        <v>162</v>
      </c>
      <c r="C97" s="2" t="s">
        <v>163</v>
      </c>
      <c r="D97" s="2" t="s">
        <v>164</v>
      </c>
      <c r="E97" s="2" t="s">
        <v>514</v>
      </c>
      <c r="F97" s="2" t="s">
        <v>550</v>
      </c>
      <c r="G97" s="2" t="s">
        <v>551</v>
      </c>
      <c r="H97" s="2" t="s">
        <v>552</v>
      </c>
      <c r="I97" s="2" t="s">
        <v>553</v>
      </c>
      <c r="J97" s="2" t="s">
        <v>535</v>
      </c>
      <c r="K97" s="2" t="s">
        <v>284</v>
      </c>
      <c r="L97" s="3">
        <v>34.56</v>
      </c>
      <c r="M97" s="3">
        <v>36.29</v>
      </c>
      <c r="N97" s="3">
        <v>74.99</v>
      </c>
      <c r="O97" s="2" t="s">
        <v>172</v>
      </c>
      <c r="P97" s="2" t="s">
        <v>268</v>
      </c>
      <c r="Q97" s="2" t="s">
        <v>174</v>
      </c>
      <c r="R97" s="2" t="s">
        <v>175</v>
      </c>
      <c r="S97" s="2" t="s">
        <v>554</v>
      </c>
      <c r="T97" s="2" t="s">
        <v>177</v>
      </c>
      <c r="U97" s="2" t="s">
        <v>536</v>
      </c>
      <c r="V97" s="2" t="s">
        <v>555</v>
      </c>
      <c r="W97" s="2" t="s">
        <v>556</v>
      </c>
      <c r="X97" s="2" t="s">
        <v>557</v>
      </c>
      <c r="Y97" s="2" t="s">
        <v>558</v>
      </c>
      <c r="Z97" s="4">
        <v>1813</v>
      </c>
      <c r="AA97" s="4">
        <f>=ROUNDDOWN(129.5,0)</f>
      </c>
      <c r="AB97" s="5">
        <v>14</v>
      </c>
      <c r="AC97" s="2" t="s">
        <v>175</v>
      </c>
      <c r="AD97" s="4"/>
      <c r="AE97" s="4"/>
      <c r="AF97" s="6">
        <v>64</v>
      </c>
      <c r="AG97" s="6">
        <v>47</v>
      </c>
      <c r="AH97" s="7">
        <v>1</v>
      </c>
      <c r="AI97" s="4"/>
      <c r="AJ97" s="4">
        <f>=ROUNDDOWN({0},0)</f>
      </c>
      <c r="AK97" s="5"/>
      <c r="AL97" s="2" t="s">
        <v>175</v>
      </c>
      <c r="AM97" s="4"/>
      <c r="AN97" s="4"/>
      <c r="AO97" s="7">
        <v>0</v>
      </c>
      <c r="AP97" s="4">
        <v>2</v>
      </c>
      <c r="AQ97" s="8">
        <v>70.34</v>
      </c>
      <c r="AR97" s="4">
        <v>1</v>
      </c>
      <c r="AS97" s="8">
        <v>39.86</v>
      </c>
      <c r="AT97" s="7">
        <v>1</v>
      </c>
      <c r="AU97" s="7">
        <v>0.7647</v>
      </c>
      <c r="AV97" s="4" t="s">
        <v>175</v>
      </c>
      <c r="AW97" s="8" t="s">
        <v>175</v>
      </c>
      <c r="AX97" s="4" t="s">
        <v>175</v>
      </c>
      <c r="AY97" s="8" t="s">
        <v>175</v>
      </c>
      <c r="AZ97" s="7" t="s">
        <v>175</v>
      </c>
      <c r="BA97" s="7" t="s">
        <v>175</v>
      </c>
      <c r="BB97" s="7">
        <v>0.1096</v>
      </c>
      <c r="BC97" s="4" t="s">
        <v>175</v>
      </c>
      <c r="BD97" s="8" t="s">
        <v>175</v>
      </c>
      <c r="BE97" s="4" t="s">
        <v>175</v>
      </c>
      <c r="BF97" s="8" t="s">
        <v>175</v>
      </c>
      <c r="BG97" s="7" t="s">
        <v>175</v>
      </c>
      <c r="BH97" s="7" t="s">
        <v>175</v>
      </c>
      <c r="BI97" s="7" t="s">
        <v>175</v>
      </c>
      <c r="BJ97" s="4">
        <v>93</v>
      </c>
      <c r="BK97" s="8">
        <v>4143.97</v>
      </c>
      <c r="BL97" s="2" t="s">
        <v>566</v>
      </c>
      <c r="BM97" s="7">
        <v>0.0215</v>
      </c>
      <c r="BN97" s="7">
        <v>0.017</v>
      </c>
      <c r="BO97" s="4">
        <v>2</v>
      </c>
      <c r="BP97" s="8">
        <v>70.34</v>
      </c>
      <c r="BQ97" s="4">
        <v>1</v>
      </c>
      <c r="BR97" s="8">
        <v>39.86</v>
      </c>
      <c r="BS97" s="7">
        <v>1</v>
      </c>
      <c r="BT97" s="7">
        <v>0.7647</v>
      </c>
      <c r="BU97" s="2" t="s">
        <v>185</v>
      </c>
      <c r="BV97" s="2" t="s">
        <v>172</v>
      </c>
      <c r="BW97" s="2" t="s">
        <v>560</v>
      </c>
      <c r="BX97" s="2" t="s">
        <v>567</v>
      </c>
      <c r="BY97" s="2" t="s">
        <v>188</v>
      </c>
      <c r="BZ97" s="2" t="s">
        <v>175</v>
      </c>
      <c r="CA97" s="4">
        <v>3</v>
      </c>
      <c r="CB97" s="4">
        <v>2</v>
      </c>
      <c r="CC97" s="4"/>
      <c r="CD97" s="4"/>
      <c r="CE97" s="4">
        <v>1808</v>
      </c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</row>
    <row r="98">
      <c r="A98" s="2" t="s">
        <v>568</v>
      </c>
      <c r="B98" s="2" t="s">
        <v>162</v>
      </c>
      <c r="C98" s="2" t="s">
        <v>163</v>
      </c>
      <c r="D98" s="2" t="s">
        <v>164</v>
      </c>
      <c r="E98" s="2" t="s">
        <v>514</v>
      </c>
      <c r="F98" s="2" t="s">
        <v>550</v>
      </c>
      <c r="G98" s="2" t="s">
        <v>551</v>
      </c>
      <c r="H98" s="2" t="s">
        <v>552</v>
      </c>
      <c r="I98" s="2" t="s">
        <v>553</v>
      </c>
      <c r="J98" s="2" t="s">
        <v>539</v>
      </c>
      <c r="K98" s="2" t="s">
        <v>284</v>
      </c>
      <c r="L98" s="3">
        <v>38.88</v>
      </c>
      <c r="M98" s="3">
        <v>40.82</v>
      </c>
      <c r="N98" s="3">
        <v>84.99</v>
      </c>
      <c r="O98" s="2" t="s">
        <v>172</v>
      </c>
      <c r="P98" s="2" t="s">
        <v>268</v>
      </c>
      <c r="Q98" s="2" t="s">
        <v>174</v>
      </c>
      <c r="R98" s="2" t="s">
        <v>175</v>
      </c>
      <c r="S98" s="2" t="s">
        <v>554</v>
      </c>
      <c r="T98" s="2" t="s">
        <v>177</v>
      </c>
      <c r="U98" s="2" t="s">
        <v>536</v>
      </c>
      <c r="V98" s="2" t="s">
        <v>555</v>
      </c>
      <c r="W98" s="2" t="s">
        <v>556</v>
      </c>
      <c r="X98" s="2" t="s">
        <v>557</v>
      </c>
      <c r="Y98" s="2" t="s">
        <v>558</v>
      </c>
      <c r="Z98" s="4">
        <v>1946</v>
      </c>
      <c r="AA98" s="4">
        <f>=ROUNDDOWN(60.8125,0)</f>
      </c>
      <c r="AB98" s="5">
        <v>32</v>
      </c>
      <c r="AC98" s="2" t="s">
        <v>569</v>
      </c>
      <c r="AD98" s="4">
        <v>1000</v>
      </c>
      <c r="AE98" s="4">
        <v>1000</v>
      </c>
      <c r="AF98" s="6">
        <v>64</v>
      </c>
      <c r="AG98" s="6">
        <v>47</v>
      </c>
      <c r="AH98" s="7">
        <v>1</v>
      </c>
      <c r="AI98" s="4"/>
      <c r="AJ98" s="4">
        <f>=ROUNDDOWN({0},0)</f>
      </c>
      <c r="AK98" s="5"/>
      <c r="AL98" s="2" t="s">
        <v>175</v>
      </c>
      <c r="AM98" s="4"/>
      <c r="AN98" s="4"/>
      <c r="AO98" s="7">
        <v>0</v>
      </c>
      <c r="AP98" s="4">
        <v>11</v>
      </c>
      <c r="AQ98" s="8">
        <v>448.36</v>
      </c>
      <c r="AR98" s="4">
        <v>15</v>
      </c>
      <c r="AS98" s="8">
        <v>683.4</v>
      </c>
      <c r="AT98" s="7">
        <v>-0.2667</v>
      </c>
      <c r="AU98" s="7">
        <v>-0.3439</v>
      </c>
      <c r="AV98" s="4" t="s">
        <v>175</v>
      </c>
      <c r="AW98" s="8" t="s">
        <v>175</v>
      </c>
      <c r="AX98" s="4" t="s">
        <v>175</v>
      </c>
      <c r="AY98" s="8" t="s">
        <v>175</v>
      </c>
      <c r="AZ98" s="7" t="s">
        <v>175</v>
      </c>
      <c r="BA98" s="7" t="s">
        <v>175</v>
      </c>
      <c r="BB98" s="7">
        <v>0.6988</v>
      </c>
      <c r="BC98" s="4" t="s">
        <v>175</v>
      </c>
      <c r="BD98" s="8" t="s">
        <v>175</v>
      </c>
      <c r="BE98" s="4" t="s">
        <v>175</v>
      </c>
      <c r="BF98" s="8" t="s">
        <v>175</v>
      </c>
      <c r="BG98" s="7" t="s">
        <v>175</v>
      </c>
      <c r="BH98" s="7" t="s">
        <v>175</v>
      </c>
      <c r="BI98" s="7" t="s">
        <v>175</v>
      </c>
      <c r="BJ98" s="4">
        <v>289</v>
      </c>
      <c r="BK98" s="8">
        <v>15224.53</v>
      </c>
      <c r="BL98" s="2" t="s">
        <v>570</v>
      </c>
      <c r="BM98" s="7">
        <v>0.0381</v>
      </c>
      <c r="BN98" s="7">
        <v>0.0294</v>
      </c>
      <c r="BO98" s="4">
        <v>11</v>
      </c>
      <c r="BP98" s="8">
        <v>448.36</v>
      </c>
      <c r="BQ98" s="4">
        <v>15</v>
      </c>
      <c r="BR98" s="8">
        <v>683.4</v>
      </c>
      <c r="BS98" s="7">
        <v>-0.2667</v>
      </c>
      <c r="BT98" s="7">
        <v>-0.3439</v>
      </c>
      <c r="BU98" s="2" t="s">
        <v>185</v>
      </c>
      <c r="BV98" s="2" t="s">
        <v>172</v>
      </c>
      <c r="BW98" s="2" t="s">
        <v>560</v>
      </c>
      <c r="BX98" s="2" t="s">
        <v>571</v>
      </c>
      <c r="BY98" s="2" t="s">
        <v>188</v>
      </c>
      <c r="BZ98" s="2" t="s">
        <v>175</v>
      </c>
      <c r="CA98" s="4"/>
      <c r="CB98" s="4">
        <v>387</v>
      </c>
      <c r="CC98" s="4"/>
      <c r="CD98" s="4"/>
      <c r="CE98" s="4">
        <v>1559</v>
      </c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>
        <v>1000</v>
      </c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</row>
    <row r="99">
      <c r="A99" s="2" t="s">
        <v>572</v>
      </c>
      <c r="B99" s="2" t="s">
        <v>162</v>
      </c>
      <c r="C99" s="2" t="s">
        <v>163</v>
      </c>
      <c r="D99" s="2" t="s">
        <v>164</v>
      </c>
      <c r="E99" s="2" t="s">
        <v>514</v>
      </c>
      <c r="F99" s="2" t="s">
        <v>550</v>
      </c>
      <c r="G99" s="2" t="s">
        <v>551</v>
      </c>
      <c r="H99" s="2" t="s">
        <v>552</v>
      </c>
      <c r="I99" s="2" t="s">
        <v>553</v>
      </c>
      <c r="J99" s="2" t="s">
        <v>519</v>
      </c>
      <c r="K99" s="2" t="s">
        <v>573</v>
      </c>
      <c r="L99" s="3">
        <v>30.24</v>
      </c>
      <c r="M99" s="3">
        <v>31.75</v>
      </c>
      <c r="N99" s="3">
        <v>64.99</v>
      </c>
      <c r="O99" s="2" t="s">
        <v>172</v>
      </c>
      <c r="P99" s="2" t="s">
        <v>231</v>
      </c>
      <c r="Q99" s="2" t="s">
        <v>174</v>
      </c>
      <c r="R99" s="2" t="s">
        <v>175</v>
      </c>
      <c r="S99" s="2" t="s">
        <v>574</v>
      </c>
      <c r="T99" s="2" t="s">
        <v>177</v>
      </c>
      <c r="U99" s="2" t="s">
        <v>522</v>
      </c>
      <c r="V99" s="2" t="s">
        <v>555</v>
      </c>
      <c r="W99" s="2" t="s">
        <v>556</v>
      </c>
      <c r="X99" s="2" t="s">
        <v>557</v>
      </c>
      <c r="Y99" s="2" t="s">
        <v>525</v>
      </c>
      <c r="Z99" s="4">
        <v>155</v>
      </c>
      <c r="AA99" s="4">
        <f>=ROUNDDOWN(5.53571428571429,0)</f>
      </c>
      <c r="AB99" s="5">
        <v>28</v>
      </c>
      <c r="AC99" s="2" t="s">
        <v>526</v>
      </c>
      <c r="AD99" s="4">
        <v>300</v>
      </c>
      <c r="AE99" s="4">
        <v>1600</v>
      </c>
      <c r="AF99" s="6">
        <v>64</v>
      </c>
      <c r="AG99" s="6">
        <v>47</v>
      </c>
      <c r="AH99" s="7">
        <v>1</v>
      </c>
      <c r="AI99" s="4"/>
      <c r="AJ99" s="4">
        <f>=ROUNDDOWN({0},0)</f>
      </c>
      <c r="AK99" s="5"/>
      <c r="AL99" s="2" t="s">
        <v>175</v>
      </c>
      <c r="AM99" s="4"/>
      <c r="AN99" s="4"/>
      <c r="AO99" s="7">
        <v>0</v>
      </c>
      <c r="AP99" s="4">
        <v>1</v>
      </c>
      <c r="AQ99" s="8">
        <v>29.61</v>
      </c>
      <c r="AR99" s="4">
        <v>3</v>
      </c>
      <c r="AS99" s="8">
        <v>102.51</v>
      </c>
      <c r="AT99" s="7">
        <v>-0.6667</v>
      </c>
      <c r="AU99" s="7">
        <v>-0.7112</v>
      </c>
      <c r="AV99" s="4">
        <v>15</v>
      </c>
      <c r="AW99" s="8">
        <v>589.07</v>
      </c>
      <c r="AX99" s="4">
        <v>13</v>
      </c>
      <c r="AY99" s="8">
        <v>537.6</v>
      </c>
      <c r="AZ99" s="7">
        <v>0.1538</v>
      </c>
      <c r="BA99" s="7">
        <v>0.0957</v>
      </c>
      <c r="BB99" s="7">
        <v>0.0503</v>
      </c>
      <c r="BC99" s="4" t="s">
        <v>175</v>
      </c>
      <c r="BD99" s="8" t="s">
        <v>175</v>
      </c>
      <c r="BE99" s="4" t="s">
        <v>175</v>
      </c>
      <c r="BF99" s="8" t="s">
        <v>175</v>
      </c>
      <c r="BG99" s="7" t="s">
        <v>175</v>
      </c>
      <c r="BH99" s="7" t="s">
        <v>175</v>
      </c>
      <c r="BI99" s="7">
        <v>0.4787</v>
      </c>
      <c r="BJ99" s="4">
        <v>236</v>
      </c>
      <c r="BK99" s="8">
        <v>8852.51</v>
      </c>
      <c r="BL99" s="2" t="s">
        <v>575</v>
      </c>
      <c r="BM99" s="7">
        <v>0.0042</v>
      </c>
      <c r="BN99" s="7">
        <v>0.0033</v>
      </c>
      <c r="BO99" s="4">
        <v>1</v>
      </c>
      <c r="BP99" s="8">
        <v>29.61</v>
      </c>
      <c r="BQ99" s="4">
        <v>3</v>
      </c>
      <c r="BR99" s="8">
        <v>102.51</v>
      </c>
      <c r="BS99" s="7">
        <v>-0.6667</v>
      </c>
      <c r="BT99" s="7">
        <v>-0.7112</v>
      </c>
      <c r="BU99" s="2" t="s">
        <v>185</v>
      </c>
      <c r="BV99" s="2" t="s">
        <v>172</v>
      </c>
      <c r="BW99" s="2" t="s">
        <v>528</v>
      </c>
      <c r="BX99" s="2" t="s">
        <v>541</v>
      </c>
      <c r="BY99" s="2" t="s">
        <v>188</v>
      </c>
      <c r="BZ99" s="2" t="s">
        <v>175</v>
      </c>
      <c r="CA99" s="4"/>
      <c r="CB99" s="4">
        <v>23</v>
      </c>
      <c r="CC99" s="4"/>
      <c r="CD99" s="4"/>
      <c r="CE99" s="4">
        <v>132</v>
      </c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>
        <v>300</v>
      </c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>
        <v>300</v>
      </c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>
        <v>1000</v>
      </c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</row>
    <row r="100">
      <c r="A100" s="2" t="s">
        <v>576</v>
      </c>
      <c r="B100" s="2" t="s">
        <v>162</v>
      </c>
      <c r="C100" s="2" t="s">
        <v>163</v>
      </c>
      <c r="D100" s="2" t="s">
        <v>164</v>
      </c>
      <c r="E100" s="2" t="s">
        <v>514</v>
      </c>
      <c r="F100" s="2" t="s">
        <v>550</v>
      </c>
      <c r="G100" s="2" t="s">
        <v>551</v>
      </c>
      <c r="H100" s="2" t="s">
        <v>552</v>
      </c>
      <c r="I100" s="2" t="s">
        <v>553</v>
      </c>
      <c r="J100" s="2" t="s">
        <v>531</v>
      </c>
      <c r="K100" s="2" t="s">
        <v>573</v>
      </c>
      <c r="L100" s="3">
        <v>31.97</v>
      </c>
      <c r="M100" s="3">
        <v>33.57</v>
      </c>
      <c r="N100" s="3">
        <v>68.99</v>
      </c>
      <c r="O100" s="2" t="s">
        <v>172</v>
      </c>
      <c r="P100" s="2" t="s">
        <v>231</v>
      </c>
      <c r="Q100" s="2" t="s">
        <v>174</v>
      </c>
      <c r="R100" s="2" t="s">
        <v>175</v>
      </c>
      <c r="S100" s="2" t="s">
        <v>574</v>
      </c>
      <c r="T100" s="2" t="s">
        <v>177</v>
      </c>
      <c r="U100" s="2" t="s">
        <v>522</v>
      </c>
      <c r="V100" s="2" t="s">
        <v>555</v>
      </c>
      <c r="W100" s="2" t="s">
        <v>556</v>
      </c>
      <c r="X100" s="2" t="s">
        <v>557</v>
      </c>
      <c r="Y100" s="2" t="s">
        <v>525</v>
      </c>
      <c r="Z100" s="4">
        <v>576</v>
      </c>
      <c r="AA100" s="4">
        <f>=ROUNDDOWN(38.4,0)</f>
      </c>
      <c r="AB100" s="5">
        <v>15</v>
      </c>
      <c r="AC100" s="2" t="s">
        <v>175</v>
      </c>
      <c r="AD100" s="4"/>
      <c r="AE100" s="4"/>
      <c r="AF100" s="6">
        <v>64</v>
      </c>
      <c r="AG100" s="6">
        <v>47</v>
      </c>
      <c r="AH100" s="7">
        <v>1</v>
      </c>
      <c r="AI100" s="4"/>
      <c r="AJ100" s="4">
        <f>=ROUNDDOWN({0},0)</f>
      </c>
      <c r="AK100" s="5"/>
      <c r="AL100" s="2" t="s">
        <v>175</v>
      </c>
      <c r="AM100" s="4"/>
      <c r="AN100" s="4"/>
      <c r="AO100" s="7">
        <v>0</v>
      </c>
      <c r="AP100" s="4"/>
      <c r="AQ100" s="8"/>
      <c r="AR100" s="4">
        <v>1</v>
      </c>
      <c r="AS100" s="8">
        <v>36.45</v>
      </c>
      <c r="AT100" s="7">
        <v>-1</v>
      </c>
      <c r="AU100" s="7">
        <v>-1</v>
      </c>
      <c r="AV100" s="4" t="s">
        <v>175</v>
      </c>
      <c r="AW100" s="8" t="s">
        <v>175</v>
      </c>
      <c r="AX100" s="4" t="s">
        <v>175</v>
      </c>
      <c r="AY100" s="8" t="s">
        <v>175</v>
      </c>
      <c r="AZ100" s="7" t="s">
        <v>175</v>
      </c>
      <c r="BA100" s="7" t="s">
        <v>175</v>
      </c>
      <c r="BB100" s="7"/>
      <c r="BC100" s="4" t="s">
        <v>175</v>
      </c>
      <c r="BD100" s="8" t="s">
        <v>175</v>
      </c>
      <c r="BE100" s="4" t="s">
        <v>175</v>
      </c>
      <c r="BF100" s="8" t="s">
        <v>175</v>
      </c>
      <c r="BG100" s="7" t="s">
        <v>175</v>
      </c>
      <c r="BH100" s="7" t="s">
        <v>175</v>
      </c>
      <c r="BI100" s="7" t="s">
        <v>175</v>
      </c>
      <c r="BJ100" s="4">
        <v>115</v>
      </c>
      <c r="BK100" s="8">
        <v>5085.52</v>
      </c>
      <c r="BL100" s="2" t="s">
        <v>577</v>
      </c>
      <c r="BM100" s="7"/>
      <c r="BN100" s="7"/>
      <c r="BO100" s="4"/>
      <c r="BP100" s="8"/>
      <c r="BQ100" s="4">
        <v>1</v>
      </c>
      <c r="BR100" s="8">
        <v>36.45</v>
      </c>
      <c r="BS100" s="7">
        <v>-1</v>
      </c>
      <c r="BT100" s="7">
        <v>-1</v>
      </c>
      <c r="BU100" s="2" t="s">
        <v>185</v>
      </c>
      <c r="BV100" s="2" t="s">
        <v>172</v>
      </c>
      <c r="BW100" s="2" t="s">
        <v>528</v>
      </c>
      <c r="BX100" s="2" t="s">
        <v>541</v>
      </c>
      <c r="BY100" s="2" t="s">
        <v>188</v>
      </c>
      <c r="BZ100" s="2" t="s">
        <v>175</v>
      </c>
      <c r="CA100" s="4">
        <v>54</v>
      </c>
      <c r="CB100" s="4">
        <v>178</v>
      </c>
      <c r="CC100" s="4"/>
      <c r="CD100" s="4"/>
      <c r="CE100" s="4">
        <v>344</v>
      </c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</row>
    <row r="101">
      <c r="A101" s="2" t="s">
        <v>578</v>
      </c>
      <c r="B101" s="2" t="s">
        <v>162</v>
      </c>
      <c r="C101" s="2" t="s">
        <v>163</v>
      </c>
      <c r="D101" s="2" t="s">
        <v>164</v>
      </c>
      <c r="E101" s="2" t="s">
        <v>514</v>
      </c>
      <c r="F101" s="2" t="s">
        <v>550</v>
      </c>
      <c r="G101" s="2" t="s">
        <v>551</v>
      </c>
      <c r="H101" s="2" t="s">
        <v>552</v>
      </c>
      <c r="I101" s="2" t="s">
        <v>553</v>
      </c>
      <c r="J101" s="2" t="s">
        <v>535</v>
      </c>
      <c r="K101" s="2" t="s">
        <v>573</v>
      </c>
      <c r="L101" s="3">
        <v>34.56</v>
      </c>
      <c r="M101" s="3">
        <v>36.29</v>
      </c>
      <c r="N101" s="3">
        <v>74.99</v>
      </c>
      <c r="O101" s="2" t="s">
        <v>172</v>
      </c>
      <c r="P101" s="2" t="s">
        <v>231</v>
      </c>
      <c r="Q101" s="2" t="s">
        <v>174</v>
      </c>
      <c r="R101" s="2" t="s">
        <v>175</v>
      </c>
      <c r="S101" s="2" t="s">
        <v>574</v>
      </c>
      <c r="T101" s="2" t="s">
        <v>177</v>
      </c>
      <c r="U101" s="2" t="s">
        <v>536</v>
      </c>
      <c r="V101" s="2" t="s">
        <v>555</v>
      </c>
      <c r="W101" s="2" t="s">
        <v>556</v>
      </c>
      <c r="X101" s="2" t="s">
        <v>557</v>
      </c>
      <c r="Y101" s="2" t="s">
        <v>525</v>
      </c>
      <c r="Z101" s="4">
        <v>986</v>
      </c>
      <c r="AA101" s="4">
        <f>=ROUNDDOWN(51.8947368421053,0)</f>
      </c>
      <c r="AB101" s="5">
        <v>19</v>
      </c>
      <c r="AC101" s="2" t="s">
        <v>175</v>
      </c>
      <c r="AD101" s="4"/>
      <c r="AE101" s="4"/>
      <c r="AF101" s="6">
        <v>64</v>
      </c>
      <c r="AG101" s="6">
        <v>47</v>
      </c>
      <c r="AH101" s="7">
        <v>1</v>
      </c>
      <c r="AI101" s="4"/>
      <c r="AJ101" s="4">
        <f>=ROUNDDOWN({0},0)</f>
      </c>
      <c r="AK101" s="5"/>
      <c r="AL101" s="2" t="s">
        <v>175</v>
      </c>
      <c r="AM101" s="4"/>
      <c r="AN101" s="4"/>
      <c r="AO101" s="7">
        <v>0</v>
      </c>
      <c r="AP101" s="4">
        <v>2</v>
      </c>
      <c r="AQ101" s="8">
        <v>70.34</v>
      </c>
      <c r="AR101" s="4">
        <v>2</v>
      </c>
      <c r="AS101" s="8">
        <v>79.72</v>
      </c>
      <c r="AT101" s="7"/>
      <c r="AU101" s="7">
        <v>-0.1177</v>
      </c>
      <c r="AV101" s="4" t="s">
        <v>175</v>
      </c>
      <c r="AW101" s="8" t="s">
        <v>175</v>
      </c>
      <c r="AX101" s="4" t="s">
        <v>175</v>
      </c>
      <c r="AY101" s="8" t="s">
        <v>175</v>
      </c>
      <c r="AZ101" s="7" t="s">
        <v>175</v>
      </c>
      <c r="BA101" s="7" t="s">
        <v>175</v>
      </c>
      <c r="BB101" s="7">
        <v>0.1194</v>
      </c>
      <c r="BC101" s="4" t="s">
        <v>175</v>
      </c>
      <c r="BD101" s="8" t="s">
        <v>175</v>
      </c>
      <c r="BE101" s="4" t="s">
        <v>175</v>
      </c>
      <c r="BF101" s="8" t="s">
        <v>175</v>
      </c>
      <c r="BG101" s="7" t="s">
        <v>175</v>
      </c>
      <c r="BH101" s="7" t="s">
        <v>175</v>
      </c>
      <c r="BI101" s="7" t="s">
        <v>175</v>
      </c>
      <c r="BJ101" s="4">
        <v>131</v>
      </c>
      <c r="BK101" s="8">
        <v>6002.82</v>
      </c>
      <c r="BL101" s="2" t="s">
        <v>579</v>
      </c>
      <c r="BM101" s="7">
        <v>0.0153</v>
      </c>
      <c r="BN101" s="7">
        <v>0.0117</v>
      </c>
      <c r="BO101" s="4">
        <v>2</v>
      </c>
      <c r="BP101" s="8">
        <v>70.34</v>
      </c>
      <c r="BQ101" s="4">
        <v>2</v>
      </c>
      <c r="BR101" s="8">
        <v>79.72</v>
      </c>
      <c r="BS101" s="7"/>
      <c r="BT101" s="7">
        <v>-0.1177</v>
      </c>
      <c r="BU101" s="2" t="s">
        <v>185</v>
      </c>
      <c r="BV101" s="2" t="s">
        <v>172</v>
      </c>
      <c r="BW101" s="2" t="s">
        <v>528</v>
      </c>
      <c r="BX101" s="2" t="s">
        <v>541</v>
      </c>
      <c r="BY101" s="2" t="s">
        <v>188</v>
      </c>
      <c r="BZ101" s="2" t="s">
        <v>175</v>
      </c>
      <c r="CA101" s="4"/>
      <c r="CB101" s="4"/>
      <c r="CC101" s="4"/>
      <c r="CD101" s="4"/>
      <c r="CE101" s="4">
        <v>986</v>
      </c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</row>
    <row r="102">
      <c r="A102" s="2" t="s">
        <v>580</v>
      </c>
      <c r="B102" s="2" t="s">
        <v>162</v>
      </c>
      <c r="C102" s="2" t="s">
        <v>163</v>
      </c>
      <c r="D102" s="2" t="s">
        <v>164</v>
      </c>
      <c r="E102" s="2" t="s">
        <v>514</v>
      </c>
      <c r="F102" s="2" t="s">
        <v>550</v>
      </c>
      <c r="G102" s="2" t="s">
        <v>551</v>
      </c>
      <c r="H102" s="2" t="s">
        <v>552</v>
      </c>
      <c r="I102" s="2" t="s">
        <v>553</v>
      </c>
      <c r="J102" s="2" t="s">
        <v>539</v>
      </c>
      <c r="K102" s="2" t="s">
        <v>573</v>
      </c>
      <c r="L102" s="3">
        <v>38.88</v>
      </c>
      <c r="M102" s="3">
        <v>40.82</v>
      </c>
      <c r="N102" s="3">
        <v>84.99</v>
      </c>
      <c r="O102" s="2" t="s">
        <v>172</v>
      </c>
      <c r="P102" s="2" t="s">
        <v>231</v>
      </c>
      <c r="Q102" s="2" t="s">
        <v>174</v>
      </c>
      <c r="R102" s="2" t="s">
        <v>175</v>
      </c>
      <c r="S102" s="2" t="s">
        <v>574</v>
      </c>
      <c r="T102" s="2" t="s">
        <v>177</v>
      </c>
      <c r="U102" s="2" t="s">
        <v>536</v>
      </c>
      <c r="V102" s="2" t="s">
        <v>555</v>
      </c>
      <c r="W102" s="2" t="s">
        <v>556</v>
      </c>
      <c r="X102" s="2" t="s">
        <v>557</v>
      </c>
      <c r="Y102" s="2" t="s">
        <v>525</v>
      </c>
      <c r="Z102" s="4">
        <v>1378</v>
      </c>
      <c r="AA102" s="4">
        <f>=ROUNDDOWN(40.5294117647059,0)</f>
      </c>
      <c r="AB102" s="5">
        <v>34</v>
      </c>
      <c r="AC102" s="2" t="s">
        <v>569</v>
      </c>
      <c r="AD102" s="4">
        <v>700</v>
      </c>
      <c r="AE102" s="4">
        <v>700</v>
      </c>
      <c r="AF102" s="6">
        <v>64</v>
      </c>
      <c r="AG102" s="6">
        <v>47</v>
      </c>
      <c r="AH102" s="7">
        <v>1</v>
      </c>
      <c r="AI102" s="4"/>
      <c r="AJ102" s="4">
        <f>=ROUNDDOWN({0},0)</f>
      </c>
      <c r="AK102" s="5"/>
      <c r="AL102" s="2" t="s">
        <v>175</v>
      </c>
      <c r="AM102" s="4"/>
      <c r="AN102" s="4"/>
      <c r="AO102" s="7">
        <v>0</v>
      </c>
      <c r="AP102" s="4">
        <v>12</v>
      </c>
      <c r="AQ102" s="8">
        <v>489.12</v>
      </c>
      <c r="AR102" s="4">
        <v>7</v>
      </c>
      <c r="AS102" s="8">
        <v>318.92</v>
      </c>
      <c r="AT102" s="7">
        <v>0.7143</v>
      </c>
      <c r="AU102" s="7">
        <v>0.5337</v>
      </c>
      <c r="AV102" s="4" t="s">
        <v>175</v>
      </c>
      <c r="AW102" s="8" t="s">
        <v>175</v>
      </c>
      <c r="AX102" s="4" t="s">
        <v>175</v>
      </c>
      <c r="AY102" s="8" t="s">
        <v>175</v>
      </c>
      <c r="AZ102" s="7" t="s">
        <v>175</v>
      </c>
      <c r="BA102" s="7" t="s">
        <v>175</v>
      </c>
      <c r="BB102" s="7">
        <v>0.8303</v>
      </c>
      <c r="BC102" s="4" t="s">
        <v>175</v>
      </c>
      <c r="BD102" s="8" t="s">
        <v>175</v>
      </c>
      <c r="BE102" s="4" t="s">
        <v>175</v>
      </c>
      <c r="BF102" s="8" t="s">
        <v>175</v>
      </c>
      <c r="BG102" s="7" t="s">
        <v>175</v>
      </c>
      <c r="BH102" s="7" t="s">
        <v>175</v>
      </c>
      <c r="BI102" s="7" t="s">
        <v>175</v>
      </c>
      <c r="BJ102" s="4">
        <v>342</v>
      </c>
      <c r="BK102" s="8">
        <v>17594.29</v>
      </c>
      <c r="BL102" s="2" t="s">
        <v>581</v>
      </c>
      <c r="BM102" s="7">
        <v>0.0351</v>
      </c>
      <c r="BN102" s="7">
        <v>0.0278</v>
      </c>
      <c r="BO102" s="4">
        <v>12</v>
      </c>
      <c r="BP102" s="8">
        <v>489.12</v>
      </c>
      <c r="BQ102" s="4">
        <v>7</v>
      </c>
      <c r="BR102" s="8">
        <v>318.92</v>
      </c>
      <c r="BS102" s="7">
        <v>0.7143</v>
      </c>
      <c r="BT102" s="7">
        <v>0.5337</v>
      </c>
      <c r="BU102" s="2" t="s">
        <v>185</v>
      </c>
      <c r="BV102" s="2" t="s">
        <v>172</v>
      </c>
      <c r="BW102" s="2" t="s">
        <v>528</v>
      </c>
      <c r="BX102" s="2" t="s">
        <v>541</v>
      </c>
      <c r="BY102" s="2" t="s">
        <v>188</v>
      </c>
      <c r="BZ102" s="2" t="s">
        <v>175</v>
      </c>
      <c r="CA102" s="4">
        <v>4</v>
      </c>
      <c r="CB102" s="4">
        <v>1101</v>
      </c>
      <c r="CC102" s="4"/>
      <c r="CD102" s="4"/>
      <c r="CE102" s="4">
        <v>273</v>
      </c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>
        <v>700</v>
      </c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</row>
    <row r="103">
      <c r="A103" s="2" t="s">
        <v>582</v>
      </c>
      <c r="B103" s="2" t="s">
        <v>162</v>
      </c>
      <c r="C103" s="2" t="s">
        <v>163</v>
      </c>
      <c r="D103" s="2" t="s">
        <v>583</v>
      </c>
      <c r="E103" s="2" t="s">
        <v>584</v>
      </c>
      <c r="F103" s="2" t="s">
        <v>226</v>
      </c>
      <c r="G103" s="2" t="s">
        <v>227</v>
      </c>
      <c r="H103" s="2" t="s">
        <v>228</v>
      </c>
      <c r="I103" s="2" t="s">
        <v>585</v>
      </c>
      <c r="J103" s="2" t="s">
        <v>170</v>
      </c>
      <c r="K103" s="2" t="s">
        <v>251</v>
      </c>
      <c r="L103" s="3">
        <v>27.6</v>
      </c>
      <c r="M103" s="3">
        <v>28.98</v>
      </c>
      <c r="N103" s="3">
        <v>59.99</v>
      </c>
      <c r="O103" s="2" t="s">
        <v>172</v>
      </c>
      <c r="P103" s="2" t="s">
        <v>268</v>
      </c>
      <c r="Q103" s="2" t="s">
        <v>174</v>
      </c>
      <c r="R103" s="2" t="s">
        <v>175</v>
      </c>
      <c r="S103" s="2" t="s">
        <v>252</v>
      </c>
      <c r="T103" s="2" t="s">
        <v>233</v>
      </c>
      <c r="U103" s="2" t="s">
        <v>178</v>
      </c>
      <c r="V103" s="2" t="s">
        <v>234</v>
      </c>
      <c r="W103" s="2" t="s">
        <v>235</v>
      </c>
      <c r="X103" s="2" t="s">
        <v>236</v>
      </c>
      <c r="Y103" s="2" t="s">
        <v>586</v>
      </c>
      <c r="Z103" s="4">
        <v>121</v>
      </c>
      <c r="AA103" s="4">
        <f>=ROUNDDOWN(8.52112676056338,0)</f>
      </c>
      <c r="AB103" s="5">
        <v>14.2</v>
      </c>
      <c r="AC103" s="2" t="s">
        <v>294</v>
      </c>
      <c r="AD103" s="4">
        <v>60</v>
      </c>
      <c r="AE103" s="4">
        <v>310</v>
      </c>
      <c r="AF103" s="6">
        <v>64</v>
      </c>
      <c r="AG103" s="6">
        <v>47</v>
      </c>
      <c r="AH103" s="7">
        <v>1</v>
      </c>
      <c r="AI103" s="4"/>
      <c r="AJ103" s="4">
        <f>=ROUNDDOWN({0},0)</f>
      </c>
      <c r="AK103" s="5"/>
      <c r="AL103" s="2" t="s">
        <v>175</v>
      </c>
      <c r="AM103" s="4"/>
      <c r="AN103" s="4"/>
      <c r="AO103" s="7">
        <v>0</v>
      </c>
      <c r="AP103" s="4"/>
      <c r="AQ103" s="8"/>
      <c r="AR103" s="4">
        <v>2</v>
      </c>
      <c r="AS103" s="8">
        <v>53.68</v>
      </c>
      <c r="AT103" s="7">
        <v>-1</v>
      </c>
      <c r="AU103" s="7">
        <v>-1</v>
      </c>
      <c r="AV103" s="4">
        <v>8</v>
      </c>
      <c r="AW103" s="8">
        <v>264.83</v>
      </c>
      <c r="AX103" s="4">
        <v>18</v>
      </c>
      <c r="AY103" s="8">
        <v>604.79</v>
      </c>
      <c r="AZ103" s="7">
        <v>-0.5556</v>
      </c>
      <c r="BA103" s="7">
        <v>-0.5621</v>
      </c>
      <c r="BB103" s="7"/>
      <c r="BC103" s="4">
        <v>26</v>
      </c>
      <c r="BD103" s="8">
        <v>937.56</v>
      </c>
      <c r="BE103" s="4">
        <v>56</v>
      </c>
      <c r="BF103" s="8">
        <v>1902.02</v>
      </c>
      <c r="BG103" s="7">
        <v>-0.5357</v>
      </c>
      <c r="BH103" s="7">
        <v>-0.5071</v>
      </c>
      <c r="BI103" s="7">
        <v>0.2825</v>
      </c>
      <c r="BJ103" s="4">
        <v>147</v>
      </c>
      <c r="BK103" s="8">
        <v>4345.22</v>
      </c>
      <c r="BL103" s="2" t="s">
        <v>587</v>
      </c>
      <c r="BM103" s="7"/>
      <c r="BN103" s="7"/>
      <c r="BO103" s="4"/>
      <c r="BP103" s="8"/>
      <c r="BQ103" s="4">
        <v>2</v>
      </c>
      <c r="BR103" s="8">
        <v>53.68</v>
      </c>
      <c r="BS103" s="7">
        <v>-1</v>
      </c>
      <c r="BT103" s="7">
        <v>-1</v>
      </c>
      <c r="BU103" s="2" t="s">
        <v>185</v>
      </c>
      <c r="BV103" s="2" t="s">
        <v>172</v>
      </c>
      <c r="BW103" s="2" t="s">
        <v>588</v>
      </c>
      <c r="BX103" s="2" t="s">
        <v>589</v>
      </c>
      <c r="BY103" s="2" t="s">
        <v>188</v>
      </c>
      <c r="BZ103" s="2" t="s">
        <v>175</v>
      </c>
      <c r="CA103" s="4">
        <v>67</v>
      </c>
      <c r="CB103" s="4"/>
      <c r="CC103" s="4"/>
      <c r="CD103" s="4"/>
      <c r="CE103" s="4">
        <v>54</v>
      </c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>
        <v>60</v>
      </c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>
        <v>100</v>
      </c>
      <c r="EH103" s="4">
        <v>100</v>
      </c>
      <c r="EI103" s="4"/>
      <c r="EJ103" s="4"/>
      <c r="EK103" s="4"/>
      <c r="EL103" s="4"/>
      <c r="EM103" s="4">
        <v>50</v>
      </c>
      <c r="EN103" s="4"/>
      <c r="EO103" s="4"/>
      <c r="EP103" s="4"/>
      <c r="EQ103" s="4"/>
      <c r="ER103" s="4"/>
      <c r="ES103" s="4"/>
      <c r="ET103" s="4"/>
      <c r="EU103" s="4"/>
      <c r="EV103" s="4"/>
    </row>
    <row r="104">
      <c r="A104" s="2" t="s">
        <v>590</v>
      </c>
      <c r="B104" s="2" t="s">
        <v>162</v>
      </c>
      <c r="C104" s="2" t="s">
        <v>163</v>
      </c>
      <c r="D104" s="2" t="s">
        <v>583</v>
      </c>
      <c r="E104" s="2" t="s">
        <v>584</v>
      </c>
      <c r="F104" s="2" t="s">
        <v>226</v>
      </c>
      <c r="G104" s="2" t="s">
        <v>227</v>
      </c>
      <c r="H104" s="2" t="s">
        <v>228</v>
      </c>
      <c r="I104" s="2" t="s">
        <v>585</v>
      </c>
      <c r="J104" s="2" t="s">
        <v>190</v>
      </c>
      <c r="K104" s="2" t="s">
        <v>251</v>
      </c>
      <c r="L104" s="3">
        <v>33.6</v>
      </c>
      <c r="M104" s="3">
        <v>35.28</v>
      </c>
      <c r="N104" s="3">
        <v>69.99</v>
      </c>
      <c r="O104" s="2" t="s">
        <v>172</v>
      </c>
      <c r="P104" s="2" t="s">
        <v>268</v>
      </c>
      <c r="Q104" s="2" t="s">
        <v>174</v>
      </c>
      <c r="R104" s="2" t="s">
        <v>175</v>
      </c>
      <c r="S104" s="2" t="s">
        <v>252</v>
      </c>
      <c r="T104" s="2" t="s">
        <v>233</v>
      </c>
      <c r="U104" s="2" t="s">
        <v>191</v>
      </c>
      <c r="V104" s="2" t="s">
        <v>234</v>
      </c>
      <c r="W104" s="2" t="s">
        <v>235</v>
      </c>
      <c r="X104" s="2" t="s">
        <v>236</v>
      </c>
      <c r="Y104" s="2" t="s">
        <v>586</v>
      </c>
      <c r="Z104" s="4"/>
      <c r="AA104" s="4">
        <f>=ROUNDDOWN({0},0)</f>
      </c>
      <c r="AB104" s="5">
        <v>14</v>
      </c>
      <c r="AC104" s="2" t="s">
        <v>259</v>
      </c>
      <c r="AD104" s="4">
        <v>100</v>
      </c>
      <c r="AE104" s="4">
        <v>520</v>
      </c>
      <c r="AF104" s="6">
        <v>64</v>
      </c>
      <c r="AG104" s="6">
        <v>47</v>
      </c>
      <c r="AH104" s="7">
        <v>0.8571</v>
      </c>
      <c r="AI104" s="4"/>
      <c r="AJ104" s="4">
        <f>=ROUNDDOWN({0},0)</f>
      </c>
      <c r="AK104" s="5"/>
      <c r="AL104" s="2" t="s">
        <v>175</v>
      </c>
      <c r="AM104" s="4"/>
      <c r="AN104" s="4"/>
      <c r="AO104" s="7">
        <v>0</v>
      </c>
      <c r="AP104" s="4">
        <v>7</v>
      </c>
      <c r="AQ104" s="8">
        <v>225.47</v>
      </c>
      <c r="AR104" s="4">
        <v>11</v>
      </c>
      <c r="AS104" s="8">
        <v>354.31</v>
      </c>
      <c r="AT104" s="7">
        <v>-0.3636</v>
      </c>
      <c r="AU104" s="7">
        <v>-0.3636</v>
      </c>
      <c r="AV104" s="4" t="s">
        <v>175</v>
      </c>
      <c r="AW104" s="8" t="s">
        <v>175</v>
      </c>
      <c r="AX104" s="4" t="s">
        <v>175</v>
      </c>
      <c r="AY104" s="8" t="s">
        <v>175</v>
      </c>
      <c r="AZ104" s="7" t="s">
        <v>175</v>
      </c>
      <c r="BA104" s="7" t="s">
        <v>175</v>
      </c>
      <c r="BB104" s="7">
        <v>0.8514</v>
      </c>
      <c r="BC104" s="4" t="s">
        <v>175</v>
      </c>
      <c r="BD104" s="8" t="s">
        <v>175</v>
      </c>
      <c r="BE104" s="4" t="s">
        <v>175</v>
      </c>
      <c r="BF104" s="8" t="s">
        <v>175</v>
      </c>
      <c r="BG104" s="7" t="s">
        <v>175</v>
      </c>
      <c r="BH104" s="7" t="s">
        <v>175</v>
      </c>
      <c r="BI104" s="7" t="s">
        <v>175</v>
      </c>
      <c r="BJ104" s="4">
        <v>184</v>
      </c>
      <c r="BK104" s="8">
        <v>6427.54</v>
      </c>
      <c r="BL104" s="2" t="s">
        <v>591</v>
      </c>
      <c r="BM104" s="7">
        <v>0.038</v>
      </c>
      <c r="BN104" s="7">
        <v>0.0351</v>
      </c>
      <c r="BO104" s="4">
        <v>7</v>
      </c>
      <c r="BP104" s="8">
        <v>225.47</v>
      </c>
      <c r="BQ104" s="4">
        <v>11</v>
      </c>
      <c r="BR104" s="8">
        <v>354.31</v>
      </c>
      <c r="BS104" s="7">
        <v>-0.3636</v>
      </c>
      <c r="BT104" s="7">
        <v>-0.3636</v>
      </c>
      <c r="BU104" s="2" t="s">
        <v>185</v>
      </c>
      <c r="BV104" s="2" t="s">
        <v>172</v>
      </c>
      <c r="BW104" s="2" t="s">
        <v>588</v>
      </c>
      <c r="BX104" s="2" t="s">
        <v>592</v>
      </c>
      <c r="BY104" s="2" t="s">
        <v>188</v>
      </c>
      <c r="BZ104" s="2" t="s">
        <v>175</v>
      </c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>
        <v>100</v>
      </c>
      <c r="DL104" s="4"/>
      <c r="DM104" s="4">
        <v>60</v>
      </c>
      <c r="DN104" s="4"/>
      <c r="DO104" s="4"/>
      <c r="DP104" s="4"/>
      <c r="DQ104" s="4"/>
      <c r="DR104" s="4"/>
      <c r="DS104" s="4"/>
      <c r="DT104" s="4"/>
      <c r="DU104" s="4">
        <v>110</v>
      </c>
      <c r="DV104" s="4"/>
      <c r="DW104" s="4"/>
      <c r="DX104" s="4"/>
      <c r="DY104" s="4">
        <v>150</v>
      </c>
      <c r="DZ104" s="4"/>
      <c r="EA104" s="4"/>
      <c r="EB104" s="4"/>
      <c r="EC104" s="4"/>
      <c r="ED104" s="4"/>
      <c r="EE104" s="4"/>
      <c r="EF104" s="4"/>
      <c r="EG104" s="4">
        <v>100</v>
      </c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</row>
    <row r="105">
      <c r="A105" s="2" t="s">
        <v>593</v>
      </c>
      <c r="B105" s="2" t="s">
        <v>162</v>
      </c>
      <c r="C105" s="2" t="s">
        <v>163</v>
      </c>
      <c r="D105" s="2" t="s">
        <v>583</v>
      </c>
      <c r="E105" s="2" t="s">
        <v>584</v>
      </c>
      <c r="F105" s="2" t="s">
        <v>226</v>
      </c>
      <c r="G105" s="2" t="s">
        <v>227</v>
      </c>
      <c r="H105" s="2" t="s">
        <v>228</v>
      </c>
      <c r="I105" s="2" t="s">
        <v>585</v>
      </c>
      <c r="J105" s="2" t="s">
        <v>195</v>
      </c>
      <c r="K105" s="2" t="s">
        <v>251</v>
      </c>
      <c r="L105" s="3">
        <v>36.75</v>
      </c>
      <c r="M105" s="3">
        <v>38.59</v>
      </c>
      <c r="N105" s="3">
        <v>74.99</v>
      </c>
      <c r="O105" s="2" t="s">
        <v>172</v>
      </c>
      <c r="P105" s="2" t="s">
        <v>268</v>
      </c>
      <c r="Q105" s="2" t="s">
        <v>174</v>
      </c>
      <c r="R105" s="2" t="s">
        <v>175</v>
      </c>
      <c r="S105" s="2" t="s">
        <v>252</v>
      </c>
      <c r="T105" s="2" t="s">
        <v>233</v>
      </c>
      <c r="U105" s="2" t="s">
        <v>191</v>
      </c>
      <c r="V105" s="2" t="s">
        <v>234</v>
      </c>
      <c r="W105" s="2" t="s">
        <v>235</v>
      </c>
      <c r="X105" s="2" t="s">
        <v>236</v>
      </c>
      <c r="Y105" s="2" t="s">
        <v>263</v>
      </c>
      <c r="Z105" s="4">
        <v>271</v>
      </c>
      <c r="AA105" s="4">
        <f>=ROUNDDOWN(27.1,0)</f>
      </c>
      <c r="AB105" s="5">
        <v>10</v>
      </c>
      <c r="AC105" s="2" t="s">
        <v>545</v>
      </c>
      <c r="AD105" s="4">
        <v>30</v>
      </c>
      <c r="AE105" s="4">
        <v>30</v>
      </c>
      <c r="AF105" s="6">
        <v>64</v>
      </c>
      <c r="AG105" s="6"/>
      <c r="AH105" s="7">
        <v>1</v>
      </c>
      <c r="AI105" s="4"/>
      <c r="AJ105" s="4">
        <f>=ROUNDDOWN({0},0)</f>
      </c>
      <c r="AK105" s="5"/>
      <c r="AL105" s="2" t="s">
        <v>175</v>
      </c>
      <c r="AM105" s="4"/>
      <c r="AN105" s="4"/>
      <c r="AO105" s="7">
        <v>0</v>
      </c>
      <c r="AP105" s="4">
        <v>1</v>
      </c>
      <c r="AQ105" s="8">
        <v>39.36</v>
      </c>
      <c r="AR105" s="4">
        <v>5</v>
      </c>
      <c r="AS105" s="8">
        <v>196.8</v>
      </c>
      <c r="AT105" s="7">
        <v>-0.8</v>
      </c>
      <c r="AU105" s="7">
        <v>-0.8</v>
      </c>
      <c r="AV105" s="4" t="s">
        <v>175</v>
      </c>
      <c r="AW105" s="8" t="s">
        <v>175</v>
      </c>
      <c r="AX105" s="4" t="s">
        <v>175</v>
      </c>
      <c r="AY105" s="8" t="s">
        <v>175</v>
      </c>
      <c r="AZ105" s="7" t="s">
        <v>175</v>
      </c>
      <c r="BA105" s="7" t="s">
        <v>175</v>
      </c>
      <c r="BB105" s="7">
        <v>0.1486</v>
      </c>
      <c r="BC105" s="4" t="s">
        <v>175</v>
      </c>
      <c r="BD105" s="8" t="s">
        <v>175</v>
      </c>
      <c r="BE105" s="4" t="s">
        <v>175</v>
      </c>
      <c r="BF105" s="8" t="s">
        <v>175</v>
      </c>
      <c r="BG105" s="7" t="s">
        <v>175</v>
      </c>
      <c r="BH105" s="7" t="s">
        <v>175</v>
      </c>
      <c r="BI105" s="7" t="s">
        <v>175</v>
      </c>
      <c r="BJ105" s="4">
        <v>104</v>
      </c>
      <c r="BK105" s="8">
        <v>3867.26</v>
      </c>
      <c r="BL105" s="2" t="s">
        <v>594</v>
      </c>
      <c r="BM105" s="7">
        <v>0.0096</v>
      </c>
      <c r="BN105" s="7">
        <v>0.0102</v>
      </c>
      <c r="BO105" s="4">
        <v>1</v>
      </c>
      <c r="BP105" s="8">
        <v>39.36</v>
      </c>
      <c r="BQ105" s="4">
        <v>5</v>
      </c>
      <c r="BR105" s="8">
        <v>196.8</v>
      </c>
      <c r="BS105" s="7">
        <v>-0.8</v>
      </c>
      <c r="BT105" s="7">
        <v>-0.8</v>
      </c>
      <c r="BU105" s="2" t="s">
        <v>185</v>
      </c>
      <c r="BV105" s="2" t="s">
        <v>172</v>
      </c>
      <c r="BW105" s="2" t="s">
        <v>263</v>
      </c>
      <c r="BX105" s="2" t="s">
        <v>595</v>
      </c>
      <c r="BY105" s="2" t="s">
        <v>188</v>
      </c>
      <c r="BZ105" s="2" t="s">
        <v>175</v>
      </c>
      <c r="CA105" s="4">
        <v>2</v>
      </c>
      <c r="CB105" s="4">
        <v>269</v>
      </c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>
        <v>30</v>
      </c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</row>
    <row r="106">
      <c r="A106" s="2" t="s">
        <v>596</v>
      </c>
      <c r="B106" s="2" t="s">
        <v>162</v>
      </c>
      <c r="C106" s="2" t="s">
        <v>163</v>
      </c>
      <c r="D106" s="2" t="s">
        <v>583</v>
      </c>
      <c r="E106" s="2" t="s">
        <v>584</v>
      </c>
      <c r="F106" s="2" t="s">
        <v>226</v>
      </c>
      <c r="G106" s="2" t="s">
        <v>227</v>
      </c>
      <c r="H106" s="2" t="s">
        <v>228</v>
      </c>
      <c r="I106" s="2" t="s">
        <v>585</v>
      </c>
      <c r="J106" s="2" t="s">
        <v>170</v>
      </c>
      <c r="K106" s="2" t="s">
        <v>321</v>
      </c>
      <c r="L106" s="3">
        <v>27.6</v>
      </c>
      <c r="M106" s="3">
        <v>28.98</v>
      </c>
      <c r="N106" s="3">
        <v>59.99</v>
      </c>
      <c r="O106" s="2" t="s">
        <v>172</v>
      </c>
      <c r="P106" s="2" t="s">
        <v>219</v>
      </c>
      <c r="Q106" s="2" t="s">
        <v>174</v>
      </c>
      <c r="R106" s="2" t="s">
        <v>175</v>
      </c>
      <c r="S106" s="2" t="s">
        <v>322</v>
      </c>
      <c r="T106" s="2" t="s">
        <v>233</v>
      </c>
      <c r="U106" s="2" t="s">
        <v>178</v>
      </c>
      <c r="V106" s="2" t="s">
        <v>234</v>
      </c>
      <c r="W106" s="2" t="s">
        <v>235</v>
      </c>
      <c r="X106" s="2" t="s">
        <v>236</v>
      </c>
      <c r="Y106" s="2" t="s">
        <v>323</v>
      </c>
      <c r="Z106" s="4">
        <v>131</v>
      </c>
      <c r="AA106" s="4">
        <f>=ROUNDDOWN(43.6666666666667,0)</f>
      </c>
      <c r="AB106" s="5">
        <v>3</v>
      </c>
      <c r="AC106" s="2" t="s">
        <v>175</v>
      </c>
      <c r="AD106" s="4"/>
      <c r="AE106" s="4"/>
      <c r="AF106" s="6">
        <v>64</v>
      </c>
      <c r="AG106" s="6"/>
      <c r="AH106" s="7">
        <v>1</v>
      </c>
      <c r="AI106" s="4"/>
      <c r="AJ106" s="4">
        <f>=ROUNDDOWN({0},0)</f>
      </c>
      <c r="AK106" s="5"/>
      <c r="AL106" s="2" t="s">
        <v>175</v>
      </c>
      <c r="AM106" s="4"/>
      <c r="AN106" s="4"/>
      <c r="AO106" s="7">
        <v>0</v>
      </c>
      <c r="AP106" s="4"/>
      <c r="AQ106" s="8"/>
      <c r="AR106" s="4">
        <v>2</v>
      </c>
      <c r="AS106" s="8">
        <v>53.68</v>
      </c>
      <c r="AT106" s="7">
        <v>-1</v>
      </c>
      <c r="AU106" s="7">
        <v>-1</v>
      </c>
      <c r="AV106" s="4">
        <v>7</v>
      </c>
      <c r="AW106" s="8">
        <v>246.92</v>
      </c>
      <c r="AX106" s="4">
        <v>10</v>
      </c>
      <c r="AY106" s="8">
        <v>325.66</v>
      </c>
      <c r="AZ106" s="7">
        <v>-0.3</v>
      </c>
      <c r="BA106" s="7">
        <v>-0.2418</v>
      </c>
      <c r="BB106" s="7"/>
      <c r="BC106" s="4" t="s">
        <v>175</v>
      </c>
      <c r="BD106" s="8" t="s">
        <v>175</v>
      </c>
      <c r="BE106" s="4" t="s">
        <v>175</v>
      </c>
      <c r="BF106" s="8" t="s">
        <v>175</v>
      </c>
      <c r="BG106" s="7" t="s">
        <v>175</v>
      </c>
      <c r="BH106" s="7" t="s">
        <v>175</v>
      </c>
      <c r="BI106" s="7">
        <v>0.2634</v>
      </c>
      <c r="BJ106" s="4">
        <v>11</v>
      </c>
      <c r="BK106" s="8">
        <v>313.99</v>
      </c>
      <c r="BL106" s="2" t="s">
        <v>597</v>
      </c>
      <c r="BM106" s="7"/>
      <c r="BN106" s="7"/>
      <c r="BO106" s="4"/>
      <c r="BP106" s="8"/>
      <c r="BQ106" s="4">
        <v>2</v>
      </c>
      <c r="BR106" s="8">
        <v>53.68</v>
      </c>
      <c r="BS106" s="7">
        <v>-1</v>
      </c>
      <c r="BT106" s="7">
        <v>-1</v>
      </c>
      <c r="BU106" s="2" t="s">
        <v>185</v>
      </c>
      <c r="BV106" s="2" t="s">
        <v>172</v>
      </c>
      <c r="BW106" s="2" t="s">
        <v>325</v>
      </c>
      <c r="BX106" s="2" t="s">
        <v>598</v>
      </c>
      <c r="BY106" s="2" t="s">
        <v>188</v>
      </c>
      <c r="BZ106" s="2" t="s">
        <v>175</v>
      </c>
      <c r="CA106" s="4">
        <v>131</v>
      </c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</row>
    <row r="107">
      <c r="A107" s="2" t="s">
        <v>599</v>
      </c>
      <c r="B107" s="2" t="s">
        <v>162</v>
      </c>
      <c r="C107" s="2" t="s">
        <v>163</v>
      </c>
      <c r="D107" s="2" t="s">
        <v>583</v>
      </c>
      <c r="E107" s="2" t="s">
        <v>584</v>
      </c>
      <c r="F107" s="2" t="s">
        <v>226</v>
      </c>
      <c r="G107" s="2" t="s">
        <v>227</v>
      </c>
      <c r="H107" s="2" t="s">
        <v>228</v>
      </c>
      <c r="I107" s="2" t="s">
        <v>585</v>
      </c>
      <c r="J107" s="2" t="s">
        <v>190</v>
      </c>
      <c r="K107" s="2" t="s">
        <v>321</v>
      </c>
      <c r="L107" s="3">
        <v>33.6</v>
      </c>
      <c r="M107" s="3">
        <v>35.28</v>
      </c>
      <c r="N107" s="3">
        <v>69.99</v>
      </c>
      <c r="O107" s="2" t="s">
        <v>172</v>
      </c>
      <c r="P107" s="2" t="s">
        <v>219</v>
      </c>
      <c r="Q107" s="2" t="s">
        <v>174</v>
      </c>
      <c r="R107" s="2" t="s">
        <v>175</v>
      </c>
      <c r="S107" s="2" t="s">
        <v>322</v>
      </c>
      <c r="T107" s="2" t="s">
        <v>233</v>
      </c>
      <c r="U107" s="2" t="s">
        <v>191</v>
      </c>
      <c r="V107" s="2" t="s">
        <v>234</v>
      </c>
      <c r="W107" s="2" t="s">
        <v>235</v>
      </c>
      <c r="X107" s="2" t="s">
        <v>236</v>
      </c>
      <c r="Y107" s="2" t="s">
        <v>323</v>
      </c>
      <c r="Z107" s="4">
        <v>119</v>
      </c>
      <c r="AA107" s="4">
        <f>=ROUNDDOWN(39.6666666666667,0)</f>
      </c>
      <c r="AB107" s="5">
        <v>3</v>
      </c>
      <c r="AC107" s="2" t="s">
        <v>328</v>
      </c>
      <c r="AD107" s="4">
        <v>40</v>
      </c>
      <c r="AE107" s="4">
        <v>40</v>
      </c>
      <c r="AF107" s="6">
        <v>64</v>
      </c>
      <c r="AG107" s="6"/>
      <c r="AH107" s="7">
        <v>1</v>
      </c>
      <c r="AI107" s="4"/>
      <c r="AJ107" s="4">
        <f>=ROUNDDOWN({0},0)</f>
      </c>
      <c r="AK107" s="5"/>
      <c r="AL107" s="2" t="s">
        <v>175</v>
      </c>
      <c r="AM107" s="4"/>
      <c r="AN107" s="4"/>
      <c r="AO107" s="7">
        <v>0</v>
      </c>
      <c r="AP107" s="4">
        <v>4</v>
      </c>
      <c r="AQ107" s="8">
        <v>128.84</v>
      </c>
      <c r="AR107" s="4">
        <v>6</v>
      </c>
      <c r="AS107" s="8">
        <v>193.26</v>
      </c>
      <c r="AT107" s="7">
        <v>-0.3333</v>
      </c>
      <c r="AU107" s="7">
        <v>-0.3333</v>
      </c>
      <c r="AV107" s="4" t="s">
        <v>175</v>
      </c>
      <c r="AW107" s="8" t="s">
        <v>175</v>
      </c>
      <c r="AX107" s="4" t="s">
        <v>175</v>
      </c>
      <c r="AY107" s="8" t="s">
        <v>175</v>
      </c>
      <c r="AZ107" s="7" t="s">
        <v>175</v>
      </c>
      <c r="BA107" s="7" t="s">
        <v>175</v>
      </c>
      <c r="BB107" s="7">
        <v>0.5218</v>
      </c>
      <c r="BC107" s="4" t="s">
        <v>175</v>
      </c>
      <c r="BD107" s="8" t="s">
        <v>175</v>
      </c>
      <c r="BE107" s="4" t="s">
        <v>175</v>
      </c>
      <c r="BF107" s="8" t="s">
        <v>175</v>
      </c>
      <c r="BG107" s="7" t="s">
        <v>175</v>
      </c>
      <c r="BH107" s="7" t="s">
        <v>175</v>
      </c>
      <c r="BI107" s="7" t="s">
        <v>175</v>
      </c>
      <c r="BJ107" s="4">
        <v>40</v>
      </c>
      <c r="BK107" s="8">
        <v>1395.53</v>
      </c>
      <c r="BL107" s="2" t="s">
        <v>600</v>
      </c>
      <c r="BM107" s="7">
        <v>0.1</v>
      </c>
      <c r="BN107" s="7">
        <v>0.0923</v>
      </c>
      <c r="BO107" s="4">
        <v>4</v>
      </c>
      <c r="BP107" s="8">
        <v>128.84</v>
      </c>
      <c r="BQ107" s="4">
        <v>6</v>
      </c>
      <c r="BR107" s="8">
        <v>193.26</v>
      </c>
      <c r="BS107" s="7">
        <v>-0.3333</v>
      </c>
      <c r="BT107" s="7">
        <v>-0.3333</v>
      </c>
      <c r="BU107" s="2" t="s">
        <v>185</v>
      </c>
      <c r="BV107" s="2" t="s">
        <v>172</v>
      </c>
      <c r="BW107" s="2" t="s">
        <v>325</v>
      </c>
      <c r="BX107" s="2" t="s">
        <v>598</v>
      </c>
      <c r="BY107" s="2" t="s">
        <v>188</v>
      </c>
      <c r="BZ107" s="2" t="s">
        <v>175</v>
      </c>
      <c r="CA107" s="4">
        <v>119</v>
      </c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>
        <v>40</v>
      </c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</row>
    <row r="108">
      <c r="A108" s="2" t="s">
        <v>601</v>
      </c>
      <c r="B108" s="2" t="s">
        <v>162</v>
      </c>
      <c r="C108" s="2" t="s">
        <v>163</v>
      </c>
      <c r="D108" s="2" t="s">
        <v>583</v>
      </c>
      <c r="E108" s="2" t="s">
        <v>584</v>
      </c>
      <c r="F108" s="2" t="s">
        <v>226</v>
      </c>
      <c r="G108" s="2" t="s">
        <v>227</v>
      </c>
      <c r="H108" s="2" t="s">
        <v>228</v>
      </c>
      <c r="I108" s="2" t="s">
        <v>585</v>
      </c>
      <c r="J108" s="2" t="s">
        <v>195</v>
      </c>
      <c r="K108" s="2" t="s">
        <v>321</v>
      </c>
      <c r="L108" s="3">
        <v>36.75</v>
      </c>
      <c r="M108" s="3">
        <v>38.59</v>
      </c>
      <c r="N108" s="3">
        <v>74.99</v>
      </c>
      <c r="O108" s="2" t="s">
        <v>172</v>
      </c>
      <c r="P108" s="2" t="s">
        <v>219</v>
      </c>
      <c r="Q108" s="2" t="s">
        <v>174</v>
      </c>
      <c r="R108" s="2" t="s">
        <v>175</v>
      </c>
      <c r="S108" s="2" t="s">
        <v>322</v>
      </c>
      <c r="T108" s="2" t="s">
        <v>233</v>
      </c>
      <c r="U108" s="2" t="s">
        <v>191</v>
      </c>
      <c r="V108" s="2" t="s">
        <v>234</v>
      </c>
      <c r="W108" s="2" t="s">
        <v>235</v>
      </c>
      <c r="X108" s="2" t="s">
        <v>236</v>
      </c>
      <c r="Y108" s="2" t="s">
        <v>323</v>
      </c>
      <c r="Z108" s="4">
        <v>26</v>
      </c>
      <c r="AA108" s="4">
        <f>=ROUNDDOWN(13,0)</f>
      </c>
      <c r="AB108" s="5">
        <v>2</v>
      </c>
      <c r="AC108" s="2" t="s">
        <v>254</v>
      </c>
      <c r="AD108" s="4">
        <v>60</v>
      </c>
      <c r="AE108" s="4">
        <v>60</v>
      </c>
      <c r="AF108" s="6">
        <v>64</v>
      </c>
      <c r="AG108" s="6"/>
      <c r="AH108" s="7">
        <v>1</v>
      </c>
      <c r="AI108" s="4"/>
      <c r="AJ108" s="4">
        <f>=ROUNDDOWN({0},0)</f>
      </c>
      <c r="AK108" s="5"/>
      <c r="AL108" s="2" t="s">
        <v>175</v>
      </c>
      <c r="AM108" s="4"/>
      <c r="AN108" s="4"/>
      <c r="AO108" s="7">
        <v>0</v>
      </c>
      <c r="AP108" s="4">
        <v>3</v>
      </c>
      <c r="AQ108" s="8">
        <v>118.08</v>
      </c>
      <c r="AR108" s="4">
        <v>2</v>
      </c>
      <c r="AS108" s="8">
        <v>78.72</v>
      </c>
      <c r="AT108" s="7">
        <v>0.5</v>
      </c>
      <c r="AU108" s="7">
        <v>0.5</v>
      </c>
      <c r="AV108" s="4" t="s">
        <v>175</v>
      </c>
      <c r="AW108" s="8" t="s">
        <v>175</v>
      </c>
      <c r="AX108" s="4" t="s">
        <v>175</v>
      </c>
      <c r="AY108" s="8" t="s">
        <v>175</v>
      </c>
      <c r="AZ108" s="7" t="s">
        <v>175</v>
      </c>
      <c r="BA108" s="7" t="s">
        <v>175</v>
      </c>
      <c r="BB108" s="7">
        <v>0.4782</v>
      </c>
      <c r="BC108" s="4" t="s">
        <v>175</v>
      </c>
      <c r="BD108" s="8" t="s">
        <v>175</v>
      </c>
      <c r="BE108" s="4" t="s">
        <v>175</v>
      </c>
      <c r="BF108" s="8" t="s">
        <v>175</v>
      </c>
      <c r="BG108" s="7" t="s">
        <v>175</v>
      </c>
      <c r="BH108" s="7" t="s">
        <v>175</v>
      </c>
      <c r="BI108" s="7" t="s">
        <v>175</v>
      </c>
      <c r="BJ108" s="4">
        <v>33</v>
      </c>
      <c r="BK108" s="8">
        <v>1257.56</v>
      </c>
      <c r="BL108" s="2" t="s">
        <v>602</v>
      </c>
      <c r="BM108" s="7">
        <v>0.0909</v>
      </c>
      <c r="BN108" s="7">
        <v>0.0939</v>
      </c>
      <c r="BO108" s="4">
        <v>3</v>
      </c>
      <c r="BP108" s="8">
        <v>118.08</v>
      </c>
      <c r="BQ108" s="4">
        <v>2</v>
      </c>
      <c r="BR108" s="8">
        <v>78.72</v>
      </c>
      <c r="BS108" s="7">
        <v>0.5</v>
      </c>
      <c r="BT108" s="7">
        <v>0.5</v>
      </c>
      <c r="BU108" s="2" t="s">
        <v>185</v>
      </c>
      <c r="BV108" s="2" t="s">
        <v>172</v>
      </c>
      <c r="BW108" s="2" t="s">
        <v>325</v>
      </c>
      <c r="BX108" s="2" t="s">
        <v>326</v>
      </c>
      <c r="BY108" s="2" t="s">
        <v>188</v>
      </c>
      <c r="BZ108" s="2" t="s">
        <v>175</v>
      </c>
      <c r="CA108" s="4">
        <v>26</v>
      </c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>
        <v>60</v>
      </c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</row>
    <row r="109">
      <c r="A109" s="2" t="s">
        <v>603</v>
      </c>
      <c r="B109" s="2" t="s">
        <v>162</v>
      </c>
      <c r="C109" s="2" t="s">
        <v>163</v>
      </c>
      <c r="D109" s="2" t="s">
        <v>583</v>
      </c>
      <c r="E109" s="2" t="s">
        <v>584</v>
      </c>
      <c r="F109" s="2" t="s">
        <v>226</v>
      </c>
      <c r="G109" s="2" t="s">
        <v>227</v>
      </c>
      <c r="H109" s="2" t="s">
        <v>228</v>
      </c>
      <c r="I109" s="2" t="s">
        <v>585</v>
      </c>
      <c r="J109" s="2" t="s">
        <v>170</v>
      </c>
      <c r="K109" s="2" t="s">
        <v>230</v>
      </c>
      <c r="L109" s="3">
        <v>27.6</v>
      </c>
      <c r="M109" s="3">
        <v>28.98</v>
      </c>
      <c r="N109" s="3">
        <v>59.99</v>
      </c>
      <c r="O109" s="2" t="s">
        <v>172</v>
      </c>
      <c r="P109" s="2" t="s">
        <v>219</v>
      </c>
      <c r="Q109" s="2" t="s">
        <v>174</v>
      </c>
      <c r="R109" s="2" t="s">
        <v>175</v>
      </c>
      <c r="S109" s="2" t="s">
        <v>232</v>
      </c>
      <c r="T109" s="2" t="s">
        <v>233</v>
      </c>
      <c r="U109" s="2" t="s">
        <v>178</v>
      </c>
      <c r="V109" s="2" t="s">
        <v>234</v>
      </c>
      <c r="W109" s="2" t="s">
        <v>235</v>
      </c>
      <c r="X109" s="2" t="s">
        <v>236</v>
      </c>
      <c r="Y109" s="2" t="s">
        <v>237</v>
      </c>
      <c r="Z109" s="4">
        <v>3</v>
      </c>
      <c r="AA109" s="4">
        <f>=ROUNDDOWN(0.333333333333333,0)</f>
      </c>
      <c r="AB109" s="5">
        <v>9</v>
      </c>
      <c r="AC109" s="2" t="s">
        <v>207</v>
      </c>
      <c r="AD109" s="4">
        <v>30</v>
      </c>
      <c r="AE109" s="4">
        <v>160</v>
      </c>
      <c r="AF109" s="6">
        <v>64</v>
      </c>
      <c r="AG109" s="6"/>
      <c r="AH109" s="7">
        <v>1</v>
      </c>
      <c r="AI109" s="4"/>
      <c r="AJ109" s="4">
        <f>=ROUNDDOWN({0},0)</f>
      </c>
      <c r="AK109" s="5"/>
      <c r="AL109" s="2" t="s">
        <v>175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>
        <v>6</v>
      </c>
      <c r="AW109" s="8">
        <v>229.01</v>
      </c>
      <c r="AX109" s="4">
        <v>12</v>
      </c>
      <c r="AY109" s="8">
        <v>415.12</v>
      </c>
      <c r="AZ109" s="7">
        <v>-0.5</v>
      </c>
      <c r="BA109" s="7">
        <v>-0.4483</v>
      </c>
      <c r="BB109" s="7"/>
      <c r="BC109" s="4" t="s">
        <v>175</v>
      </c>
      <c r="BD109" s="8" t="s">
        <v>175</v>
      </c>
      <c r="BE109" s="4" t="s">
        <v>175</v>
      </c>
      <c r="BF109" s="8" t="s">
        <v>175</v>
      </c>
      <c r="BG109" s="7" t="s">
        <v>175</v>
      </c>
      <c r="BH109" s="7" t="s">
        <v>175</v>
      </c>
      <c r="BI109" s="7">
        <v>0.2443</v>
      </c>
      <c r="BJ109" s="4">
        <v>68</v>
      </c>
      <c r="BK109" s="8">
        <v>1945.4</v>
      </c>
      <c r="BL109" s="2" t="s">
        <v>604</v>
      </c>
      <c r="BM109" s="7"/>
      <c r="BN109" s="7"/>
      <c r="BO109" s="4"/>
      <c r="BP109" s="8"/>
      <c r="BQ109" s="4"/>
      <c r="BR109" s="8"/>
      <c r="BS109" s="7"/>
      <c r="BT109" s="7"/>
      <c r="BU109" s="2" t="s">
        <v>185</v>
      </c>
      <c r="BV109" s="2" t="s">
        <v>172</v>
      </c>
      <c r="BW109" s="2" t="s">
        <v>240</v>
      </c>
      <c r="BX109" s="2" t="s">
        <v>605</v>
      </c>
      <c r="BY109" s="2" t="s">
        <v>188</v>
      </c>
      <c r="BZ109" s="2" t="s">
        <v>175</v>
      </c>
      <c r="CA109" s="4">
        <v>3</v>
      </c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>
        <v>30</v>
      </c>
      <c r="DM109" s="4"/>
      <c r="DN109" s="4"/>
      <c r="DO109" s="4"/>
      <c r="DP109" s="4"/>
      <c r="DQ109" s="4"/>
      <c r="DR109" s="4"/>
      <c r="DS109" s="4"/>
      <c r="DT109" s="4">
        <v>70</v>
      </c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>
        <v>60</v>
      </c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</row>
    <row r="110">
      <c r="A110" s="2" t="s">
        <v>606</v>
      </c>
      <c r="B110" s="2" t="s">
        <v>162</v>
      </c>
      <c r="C110" s="2" t="s">
        <v>163</v>
      </c>
      <c r="D110" s="2" t="s">
        <v>583</v>
      </c>
      <c r="E110" s="2" t="s">
        <v>584</v>
      </c>
      <c r="F110" s="2" t="s">
        <v>226</v>
      </c>
      <c r="G110" s="2" t="s">
        <v>227</v>
      </c>
      <c r="H110" s="2" t="s">
        <v>228</v>
      </c>
      <c r="I110" s="2" t="s">
        <v>585</v>
      </c>
      <c r="J110" s="2" t="s">
        <v>190</v>
      </c>
      <c r="K110" s="2" t="s">
        <v>230</v>
      </c>
      <c r="L110" s="3">
        <v>33.6</v>
      </c>
      <c r="M110" s="3">
        <v>35.28</v>
      </c>
      <c r="N110" s="3">
        <v>69.99</v>
      </c>
      <c r="O110" s="2" t="s">
        <v>172</v>
      </c>
      <c r="P110" s="2" t="s">
        <v>219</v>
      </c>
      <c r="Q110" s="2" t="s">
        <v>174</v>
      </c>
      <c r="R110" s="2" t="s">
        <v>175</v>
      </c>
      <c r="S110" s="2" t="s">
        <v>232</v>
      </c>
      <c r="T110" s="2" t="s">
        <v>233</v>
      </c>
      <c r="U110" s="2" t="s">
        <v>191</v>
      </c>
      <c r="V110" s="2" t="s">
        <v>234</v>
      </c>
      <c r="W110" s="2" t="s">
        <v>235</v>
      </c>
      <c r="X110" s="2" t="s">
        <v>236</v>
      </c>
      <c r="Y110" s="2" t="s">
        <v>237</v>
      </c>
      <c r="Z110" s="4">
        <v>65</v>
      </c>
      <c r="AA110" s="4">
        <f>=ROUNDDOWN(4.33333333333333,0)</f>
      </c>
      <c r="AB110" s="5">
        <v>15</v>
      </c>
      <c r="AC110" s="2" t="s">
        <v>238</v>
      </c>
      <c r="AD110" s="4">
        <v>60</v>
      </c>
      <c r="AE110" s="4">
        <v>350</v>
      </c>
      <c r="AF110" s="6">
        <v>64</v>
      </c>
      <c r="AG110" s="6"/>
      <c r="AH110" s="7">
        <v>0.8352</v>
      </c>
      <c r="AI110" s="4"/>
      <c r="AJ110" s="4">
        <f>=ROUNDDOWN({0},0)</f>
      </c>
      <c r="AK110" s="5"/>
      <c r="AL110" s="2" t="s">
        <v>175</v>
      </c>
      <c r="AM110" s="4"/>
      <c r="AN110" s="4"/>
      <c r="AO110" s="7">
        <v>0</v>
      </c>
      <c r="AP110" s="4">
        <v>1</v>
      </c>
      <c r="AQ110" s="8">
        <v>32.21</v>
      </c>
      <c r="AR110" s="4">
        <v>8</v>
      </c>
      <c r="AS110" s="8">
        <v>257.68</v>
      </c>
      <c r="AT110" s="7">
        <v>-0.875</v>
      </c>
      <c r="AU110" s="7">
        <v>-0.875</v>
      </c>
      <c r="AV110" s="4" t="s">
        <v>175</v>
      </c>
      <c r="AW110" s="8" t="s">
        <v>175</v>
      </c>
      <c r="AX110" s="4" t="s">
        <v>175</v>
      </c>
      <c r="AY110" s="8" t="s">
        <v>175</v>
      </c>
      <c r="AZ110" s="7" t="s">
        <v>175</v>
      </c>
      <c r="BA110" s="7" t="s">
        <v>175</v>
      </c>
      <c r="BB110" s="7">
        <v>0.1406</v>
      </c>
      <c r="BC110" s="4" t="s">
        <v>175</v>
      </c>
      <c r="BD110" s="8" t="s">
        <v>175</v>
      </c>
      <c r="BE110" s="4" t="s">
        <v>175</v>
      </c>
      <c r="BF110" s="8" t="s">
        <v>175</v>
      </c>
      <c r="BG110" s="7" t="s">
        <v>175</v>
      </c>
      <c r="BH110" s="7" t="s">
        <v>175</v>
      </c>
      <c r="BI110" s="7" t="s">
        <v>175</v>
      </c>
      <c r="BJ110" s="4">
        <v>128</v>
      </c>
      <c r="BK110" s="8">
        <v>4497.47</v>
      </c>
      <c r="BL110" s="2" t="s">
        <v>607</v>
      </c>
      <c r="BM110" s="7">
        <v>0.0078</v>
      </c>
      <c r="BN110" s="7">
        <v>0.0072</v>
      </c>
      <c r="BO110" s="4">
        <v>1</v>
      </c>
      <c r="BP110" s="8">
        <v>32.21</v>
      </c>
      <c r="BQ110" s="4">
        <v>8</v>
      </c>
      <c r="BR110" s="8">
        <v>257.68</v>
      </c>
      <c r="BS110" s="7">
        <v>-0.875</v>
      </c>
      <c r="BT110" s="7">
        <v>-0.875</v>
      </c>
      <c r="BU110" s="2" t="s">
        <v>185</v>
      </c>
      <c r="BV110" s="2" t="s">
        <v>172</v>
      </c>
      <c r="BW110" s="2" t="s">
        <v>240</v>
      </c>
      <c r="BX110" s="2" t="s">
        <v>608</v>
      </c>
      <c r="BY110" s="2" t="s">
        <v>188</v>
      </c>
      <c r="BZ110" s="2" t="s">
        <v>175</v>
      </c>
      <c r="CA110" s="4">
        <v>65</v>
      </c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>
        <v>60</v>
      </c>
      <c r="DE110" s="4"/>
      <c r="DF110" s="4"/>
      <c r="DG110" s="4"/>
      <c r="DH110" s="4"/>
      <c r="DI110" s="4"/>
      <c r="DJ110" s="4"/>
      <c r="DK110" s="4"/>
      <c r="DL110" s="4">
        <v>150</v>
      </c>
      <c r="DM110" s="4"/>
      <c r="DN110" s="4"/>
      <c r="DO110" s="4"/>
      <c r="DP110" s="4"/>
      <c r="DQ110" s="4"/>
      <c r="DR110" s="4"/>
      <c r="DS110" s="4"/>
      <c r="DT110" s="4">
        <v>80</v>
      </c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>
        <v>60</v>
      </c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</row>
    <row r="111">
      <c r="A111" s="2" t="s">
        <v>609</v>
      </c>
      <c r="B111" s="2" t="s">
        <v>162</v>
      </c>
      <c r="C111" s="2" t="s">
        <v>163</v>
      </c>
      <c r="D111" s="2" t="s">
        <v>583</v>
      </c>
      <c r="E111" s="2" t="s">
        <v>584</v>
      </c>
      <c r="F111" s="2" t="s">
        <v>226</v>
      </c>
      <c r="G111" s="2" t="s">
        <v>227</v>
      </c>
      <c r="H111" s="2" t="s">
        <v>228</v>
      </c>
      <c r="I111" s="2" t="s">
        <v>585</v>
      </c>
      <c r="J111" s="2" t="s">
        <v>195</v>
      </c>
      <c r="K111" s="2" t="s">
        <v>230</v>
      </c>
      <c r="L111" s="3">
        <v>36.75</v>
      </c>
      <c r="M111" s="3">
        <v>38.59</v>
      </c>
      <c r="N111" s="3">
        <v>74.99</v>
      </c>
      <c r="O111" s="2" t="s">
        <v>172</v>
      </c>
      <c r="P111" s="2" t="s">
        <v>219</v>
      </c>
      <c r="Q111" s="2" t="s">
        <v>174</v>
      </c>
      <c r="R111" s="2" t="s">
        <v>175</v>
      </c>
      <c r="S111" s="2" t="s">
        <v>232</v>
      </c>
      <c r="T111" s="2" t="s">
        <v>233</v>
      </c>
      <c r="U111" s="2" t="s">
        <v>191</v>
      </c>
      <c r="V111" s="2" t="s">
        <v>234</v>
      </c>
      <c r="W111" s="2" t="s">
        <v>235</v>
      </c>
      <c r="X111" s="2" t="s">
        <v>236</v>
      </c>
      <c r="Y111" s="2" t="s">
        <v>610</v>
      </c>
      <c r="Z111" s="4">
        <v>43</v>
      </c>
      <c r="AA111" s="4">
        <f>=ROUNDDOWN(4.77777777777778,0)</f>
      </c>
      <c r="AB111" s="5">
        <v>9</v>
      </c>
      <c r="AC111" s="2" t="s">
        <v>238</v>
      </c>
      <c r="AD111" s="4">
        <v>30</v>
      </c>
      <c r="AE111" s="4">
        <v>220</v>
      </c>
      <c r="AF111" s="6">
        <v>64</v>
      </c>
      <c r="AG111" s="6"/>
      <c r="AH111" s="7">
        <v>1</v>
      </c>
      <c r="AI111" s="4"/>
      <c r="AJ111" s="4">
        <f>=ROUNDDOWN({0},0)</f>
      </c>
      <c r="AK111" s="5"/>
      <c r="AL111" s="2" t="s">
        <v>175</v>
      </c>
      <c r="AM111" s="4"/>
      <c r="AN111" s="4"/>
      <c r="AO111" s="7">
        <v>0</v>
      </c>
      <c r="AP111" s="4">
        <v>5</v>
      </c>
      <c r="AQ111" s="8">
        <v>196.8</v>
      </c>
      <c r="AR111" s="4">
        <v>4</v>
      </c>
      <c r="AS111" s="8">
        <v>157.44</v>
      </c>
      <c r="AT111" s="7">
        <v>0.25</v>
      </c>
      <c r="AU111" s="7">
        <v>0.25</v>
      </c>
      <c r="AV111" s="4" t="s">
        <v>175</v>
      </c>
      <c r="AW111" s="8" t="s">
        <v>175</v>
      </c>
      <c r="AX111" s="4" t="s">
        <v>175</v>
      </c>
      <c r="AY111" s="8" t="s">
        <v>175</v>
      </c>
      <c r="AZ111" s="7" t="s">
        <v>175</v>
      </c>
      <c r="BA111" s="7" t="s">
        <v>175</v>
      </c>
      <c r="BB111" s="7">
        <v>0.8594</v>
      </c>
      <c r="BC111" s="4" t="s">
        <v>175</v>
      </c>
      <c r="BD111" s="8" t="s">
        <v>175</v>
      </c>
      <c r="BE111" s="4" t="s">
        <v>175</v>
      </c>
      <c r="BF111" s="8" t="s">
        <v>175</v>
      </c>
      <c r="BG111" s="7" t="s">
        <v>175</v>
      </c>
      <c r="BH111" s="7" t="s">
        <v>175</v>
      </c>
      <c r="BI111" s="7" t="s">
        <v>175</v>
      </c>
      <c r="BJ111" s="4">
        <v>58</v>
      </c>
      <c r="BK111" s="8">
        <v>2176.24</v>
      </c>
      <c r="BL111" s="2" t="s">
        <v>611</v>
      </c>
      <c r="BM111" s="7">
        <v>0.0862</v>
      </c>
      <c r="BN111" s="7">
        <v>0.0904</v>
      </c>
      <c r="BO111" s="4">
        <v>5</v>
      </c>
      <c r="BP111" s="8">
        <v>196.8</v>
      </c>
      <c r="BQ111" s="4">
        <v>4</v>
      </c>
      <c r="BR111" s="8">
        <v>157.44</v>
      </c>
      <c r="BS111" s="7">
        <v>0.25</v>
      </c>
      <c r="BT111" s="7">
        <v>0.25</v>
      </c>
      <c r="BU111" s="2" t="s">
        <v>185</v>
      </c>
      <c r="BV111" s="2" t="s">
        <v>172</v>
      </c>
      <c r="BW111" s="2" t="s">
        <v>610</v>
      </c>
      <c r="BX111" s="2" t="s">
        <v>612</v>
      </c>
      <c r="BY111" s="2" t="s">
        <v>188</v>
      </c>
      <c r="BZ111" s="2" t="s">
        <v>175</v>
      </c>
      <c r="CA111" s="4">
        <v>43</v>
      </c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>
        <v>30</v>
      </c>
      <c r="DE111" s="4"/>
      <c r="DF111" s="4"/>
      <c r="DG111" s="4"/>
      <c r="DH111" s="4"/>
      <c r="DI111" s="4"/>
      <c r="DJ111" s="4"/>
      <c r="DK111" s="4"/>
      <c r="DL111" s="4">
        <v>100</v>
      </c>
      <c r="DM111" s="4"/>
      <c r="DN111" s="4"/>
      <c r="DO111" s="4"/>
      <c r="DP111" s="4"/>
      <c r="DQ111" s="4"/>
      <c r="DR111" s="4"/>
      <c r="DS111" s="4"/>
      <c r="DT111" s="4">
        <v>60</v>
      </c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>
        <v>30</v>
      </c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</row>
    <row r="112">
      <c r="A112" s="2" t="s">
        <v>613</v>
      </c>
      <c r="B112" s="2" t="s">
        <v>162</v>
      </c>
      <c r="C112" s="2" t="s">
        <v>163</v>
      </c>
      <c r="D112" s="2" t="s">
        <v>583</v>
      </c>
      <c r="E112" s="2" t="s">
        <v>584</v>
      </c>
      <c r="F112" s="2" t="s">
        <v>226</v>
      </c>
      <c r="G112" s="2" t="s">
        <v>227</v>
      </c>
      <c r="H112" s="2" t="s">
        <v>228</v>
      </c>
      <c r="I112" s="2" t="s">
        <v>585</v>
      </c>
      <c r="J112" s="2" t="s">
        <v>170</v>
      </c>
      <c r="K112" s="2" t="s">
        <v>267</v>
      </c>
      <c r="L112" s="3">
        <v>27.6</v>
      </c>
      <c r="M112" s="3">
        <v>28.98</v>
      </c>
      <c r="N112" s="3">
        <v>59.99</v>
      </c>
      <c r="O112" s="2" t="s">
        <v>172</v>
      </c>
      <c r="P112" s="2" t="s">
        <v>219</v>
      </c>
      <c r="Q112" s="2" t="s">
        <v>174</v>
      </c>
      <c r="R112" s="2" t="s">
        <v>175</v>
      </c>
      <c r="S112" s="2" t="s">
        <v>269</v>
      </c>
      <c r="T112" s="2" t="s">
        <v>233</v>
      </c>
      <c r="U112" s="2" t="s">
        <v>178</v>
      </c>
      <c r="V112" s="2" t="s">
        <v>234</v>
      </c>
      <c r="W112" s="2" t="s">
        <v>235</v>
      </c>
      <c r="X112" s="2" t="s">
        <v>236</v>
      </c>
      <c r="Y112" s="2" t="s">
        <v>270</v>
      </c>
      <c r="Z112" s="4">
        <v>126</v>
      </c>
      <c r="AA112" s="4">
        <f>=ROUNDDOWN(31.5,0)</f>
      </c>
      <c r="AB112" s="5">
        <v>4</v>
      </c>
      <c r="AC112" s="2" t="s">
        <v>614</v>
      </c>
      <c r="AD112" s="4">
        <v>30</v>
      </c>
      <c r="AE112" s="4">
        <v>30</v>
      </c>
      <c r="AF112" s="6">
        <v>64</v>
      </c>
      <c r="AG112" s="6"/>
      <c r="AH112" s="7">
        <v>0.8242</v>
      </c>
      <c r="AI112" s="4"/>
      <c r="AJ112" s="4">
        <f>=ROUNDDOWN({0},0)</f>
      </c>
      <c r="AK112" s="5"/>
      <c r="AL112" s="2" t="s">
        <v>175</v>
      </c>
      <c r="AM112" s="4"/>
      <c r="AN112" s="4"/>
      <c r="AO112" s="7">
        <v>0</v>
      </c>
      <c r="AP112" s="4"/>
      <c r="AQ112" s="8"/>
      <c r="AR112" s="4"/>
      <c r="AS112" s="8"/>
      <c r="AT112" s="7"/>
      <c r="AU112" s="7"/>
      <c r="AV112" s="4">
        <v>4</v>
      </c>
      <c r="AW112" s="8">
        <v>157.44</v>
      </c>
      <c r="AX112" s="4">
        <v>6</v>
      </c>
      <c r="AY112" s="8">
        <v>221.86</v>
      </c>
      <c r="AZ112" s="7">
        <v>-0.3333</v>
      </c>
      <c r="BA112" s="7">
        <v>-0.2904</v>
      </c>
      <c r="BB112" s="7"/>
      <c r="BC112" s="4" t="s">
        <v>175</v>
      </c>
      <c r="BD112" s="8" t="s">
        <v>175</v>
      </c>
      <c r="BE112" s="4" t="s">
        <v>175</v>
      </c>
      <c r="BF112" s="8" t="s">
        <v>175</v>
      </c>
      <c r="BG112" s="7" t="s">
        <v>175</v>
      </c>
      <c r="BH112" s="7" t="s">
        <v>175</v>
      </c>
      <c r="BI112" s="7">
        <v>0.1679</v>
      </c>
      <c r="BJ112" s="4">
        <v>22</v>
      </c>
      <c r="BK112" s="8">
        <v>660.33</v>
      </c>
      <c r="BL112" s="2" t="s">
        <v>615</v>
      </c>
      <c r="BM112" s="7"/>
      <c r="BN112" s="7"/>
      <c r="BO112" s="4"/>
      <c r="BP112" s="8"/>
      <c r="BQ112" s="4"/>
      <c r="BR112" s="8"/>
      <c r="BS112" s="7"/>
      <c r="BT112" s="7"/>
      <c r="BU112" s="2" t="s">
        <v>185</v>
      </c>
      <c r="BV112" s="2" t="s">
        <v>172</v>
      </c>
      <c r="BW112" s="2" t="s">
        <v>616</v>
      </c>
      <c r="BX112" s="2" t="s">
        <v>617</v>
      </c>
      <c r="BY112" s="2" t="s">
        <v>188</v>
      </c>
      <c r="BZ112" s="2" t="s">
        <v>175</v>
      </c>
      <c r="CA112" s="4">
        <v>126</v>
      </c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>
        <v>30</v>
      </c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</row>
    <row r="113">
      <c r="A113" s="2" t="s">
        <v>618</v>
      </c>
      <c r="B113" s="2" t="s">
        <v>162</v>
      </c>
      <c r="C113" s="2" t="s">
        <v>163</v>
      </c>
      <c r="D113" s="2" t="s">
        <v>583</v>
      </c>
      <c r="E113" s="2" t="s">
        <v>584</v>
      </c>
      <c r="F113" s="2" t="s">
        <v>226</v>
      </c>
      <c r="G113" s="2" t="s">
        <v>227</v>
      </c>
      <c r="H113" s="2" t="s">
        <v>228</v>
      </c>
      <c r="I113" s="2" t="s">
        <v>585</v>
      </c>
      <c r="J113" s="2" t="s">
        <v>190</v>
      </c>
      <c r="K113" s="2" t="s">
        <v>267</v>
      </c>
      <c r="L113" s="3">
        <v>33.6</v>
      </c>
      <c r="M113" s="3">
        <v>35.28</v>
      </c>
      <c r="N113" s="3">
        <v>69.99</v>
      </c>
      <c r="O113" s="2" t="s">
        <v>172</v>
      </c>
      <c r="P113" s="2" t="s">
        <v>219</v>
      </c>
      <c r="Q113" s="2" t="s">
        <v>174</v>
      </c>
      <c r="R113" s="2" t="s">
        <v>175</v>
      </c>
      <c r="S113" s="2" t="s">
        <v>269</v>
      </c>
      <c r="T113" s="2" t="s">
        <v>233</v>
      </c>
      <c r="U113" s="2" t="s">
        <v>191</v>
      </c>
      <c r="V113" s="2" t="s">
        <v>234</v>
      </c>
      <c r="W113" s="2" t="s">
        <v>235</v>
      </c>
      <c r="X113" s="2" t="s">
        <v>236</v>
      </c>
      <c r="Y113" s="2" t="s">
        <v>270</v>
      </c>
      <c r="Z113" s="4">
        <v>34</v>
      </c>
      <c r="AA113" s="4">
        <f>=ROUNDDOWN(3.77777777777778,0)</f>
      </c>
      <c r="AB113" s="5">
        <v>9</v>
      </c>
      <c r="AC113" s="2" t="s">
        <v>198</v>
      </c>
      <c r="AD113" s="4">
        <v>100</v>
      </c>
      <c r="AE113" s="4">
        <v>210</v>
      </c>
      <c r="AF113" s="6">
        <v>64</v>
      </c>
      <c r="AG113" s="6"/>
      <c r="AH113" s="7">
        <v>1</v>
      </c>
      <c r="AI113" s="4"/>
      <c r="AJ113" s="4">
        <f>=ROUNDDOWN({0},0)</f>
      </c>
      <c r="AK113" s="5"/>
      <c r="AL113" s="2" t="s">
        <v>175</v>
      </c>
      <c r="AM113" s="4"/>
      <c r="AN113" s="4"/>
      <c r="AO113" s="7">
        <v>0</v>
      </c>
      <c r="AP113" s="4"/>
      <c r="AQ113" s="8"/>
      <c r="AR113" s="4">
        <v>2</v>
      </c>
      <c r="AS113" s="8">
        <v>64.42</v>
      </c>
      <c r="AT113" s="7">
        <v>-1</v>
      </c>
      <c r="AU113" s="7">
        <v>-1</v>
      </c>
      <c r="AV113" s="4" t="s">
        <v>175</v>
      </c>
      <c r="AW113" s="8" t="s">
        <v>175</v>
      </c>
      <c r="AX113" s="4" t="s">
        <v>175</v>
      </c>
      <c r="AY113" s="8" t="s">
        <v>175</v>
      </c>
      <c r="AZ113" s="7" t="s">
        <v>175</v>
      </c>
      <c r="BA113" s="7" t="s">
        <v>175</v>
      </c>
      <c r="BB113" s="7"/>
      <c r="BC113" s="4" t="s">
        <v>175</v>
      </c>
      <c r="BD113" s="8" t="s">
        <v>175</v>
      </c>
      <c r="BE113" s="4" t="s">
        <v>175</v>
      </c>
      <c r="BF113" s="8" t="s">
        <v>175</v>
      </c>
      <c r="BG113" s="7" t="s">
        <v>175</v>
      </c>
      <c r="BH113" s="7" t="s">
        <v>175</v>
      </c>
      <c r="BI113" s="7" t="s">
        <v>175</v>
      </c>
      <c r="BJ113" s="4">
        <v>106</v>
      </c>
      <c r="BK113" s="8">
        <v>3748.23</v>
      </c>
      <c r="BL113" s="2" t="s">
        <v>619</v>
      </c>
      <c r="BM113" s="7"/>
      <c r="BN113" s="7"/>
      <c r="BO113" s="4"/>
      <c r="BP113" s="8"/>
      <c r="BQ113" s="4">
        <v>2</v>
      </c>
      <c r="BR113" s="8">
        <v>64.42</v>
      </c>
      <c r="BS113" s="7">
        <v>-1</v>
      </c>
      <c r="BT113" s="7">
        <v>-1</v>
      </c>
      <c r="BU113" s="2" t="s">
        <v>185</v>
      </c>
      <c r="BV113" s="2" t="s">
        <v>172</v>
      </c>
      <c r="BW113" s="2" t="s">
        <v>616</v>
      </c>
      <c r="BX113" s="2" t="s">
        <v>620</v>
      </c>
      <c r="BY113" s="2" t="s">
        <v>188</v>
      </c>
      <c r="BZ113" s="2" t="s">
        <v>175</v>
      </c>
      <c r="CA113" s="4">
        <v>3</v>
      </c>
      <c r="CB113" s="4">
        <v>31</v>
      </c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>
        <v>100</v>
      </c>
      <c r="DR113" s="4"/>
      <c r="DS113" s="4"/>
      <c r="DT113" s="4"/>
      <c r="DU113" s="4"/>
      <c r="DV113" s="4"/>
      <c r="DW113" s="4">
        <v>60</v>
      </c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>
        <v>50</v>
      </c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</row>
    <row r="114">
      <c r="A114" s="2" t="s">
        <v>621</v>
      </c>
      <c r="B114" s="2" t="s">
        <v>162</v>
      </c>
      <c r="C114" s="2" t="s">
        <v>163</v>
      </c>
      <c r="D114" s="2" t="s">
        <v>583</v>
      </c>
      <c r="E114" s="2" t="s">
        <v>584</v>
      </c>
      <c r="F114" s="2" t="s">
        <v>226</v>
      </c>
      <c r="G114" s="2" t="s">
        <v>227</v>
      </c>
      <c r="H114" s="2" t="s">
        <v>228</v>
      </c>
      <c r="I114" s="2" t="s">
        <v>585</v>
      </c>
      <c r="J114" s="2" t="s">
        <v>195</v>
      </c>
      <c r="K114" s="2" t="s">
        <v>267</v>
      </c>
      <c r="L114" s="3">
        <v>36.75</v>
      </c>
      <c r="M114" s="3">
        <v>38.59</v>
      </c>
      <c r="N114" s="3">
        <v>74.99</v>
      </c>
      <c r="O114" s="2" t="s">
        <v>172</v>
      </c>
      <c r="P114" s="2" t="s">
        <v>219</v>
      </c>
      <c r="Q114" s="2" t="s">
        <v>174</v>
      </c>
      <c r="R114" s="2" t="s">
        <v>175</v>
      </c>
      <c r="S114" s="2" t="s">
        <v>269</v>
      </c>
      <c r="T114" s="2" t="s">
        <v>233</v>
      </c>
      <c r="U114" s="2" t="s">
        <v>191</v>
      </c>
      <c r="V114" s="2" t="s">
        <v>234</v>
      </c>
      <c r="W114" s="2" t="s">
        <v>235</v>
      </c>
      <c r="X114" s="2" t="s">
        <v>236</v>
      </c>
      <c r="Y114" s="2" t="s">
        <v>622</v>
      </c>
      <c r="Z114" s="4">
        <v>84</v>
      </c>
      <c r="AA114" s="4">
        <f>=ROUNDDOWN(14,0)</f>
      </c>
      <c r="AB114" s="5">
        <v>6</v>
      </c>
      <c r="AC114" s="2" t="s">
        <v>614</v>
      </c>
      <c r="AD114" s="4">
        <v>50</v>
      </c>
      <c r="AE114" s="4">
        <v>100</v>
      </c>
      <c r="AF114" s="6">
        <v>64</v>
      </c>
      <c r="AG114" s="6"/>
      <c r="AH114" s="7">
        <v>1</v>
      </c>
      <c r="AI114" s="4"/>
      <c r="AJ114" s="4">
        <f>=ROUNDDOWN({0},0)</f>
      </c>
      <c r="AK114" s="5"/>
      <c r="AL114" s="2" t="s">
        <v>175</v>
      </c>
      <c r="AM114" s="4"/>
      <c r="AN114" s="4"/>
      <c r="AO114" s="7">
        <v>0</v>
      </c>
      <c r="AP114" s="4">
        <v>4</v>
      </c>
      <c r="AQ114" s="8">
        <v>157.44</v>
      </c>
      <c r="AR114" s="4">
        <v>4</v>
      </c>
      <c r="AS114" s="8">
        <v>157.44</v>
      </c>
      <c r="AT114" s="7"/>
      <c r="AU114" s="7"/>
      <c r="AV114" s="4" t="s">
        <v>175</v>
      </c>
      <c r="AW114" s="8" t="s">
        <v>175</v>
      </c>
      <c r="AX114" s="4" t="s">
        <v>175</v>
      </c>
      <c r="AY114" s="8" t="s">
        <v>175</v>
      </c>
      <c r="AZ114" s="7" t="s">
        <v>175</v>
      </c>
      <c r="BA114" s="7" t="s">
        <v>175</v>
      </c>
      <c r="BB114" s="7">
        <v>1</v>
      </c>
      <c r="BC114" s="4" t="s">
        <v>175</v>
      </c>
      <c r="BD114" s="8" t="s">
        <v>175</v>
      </c>
      <c r="BE114" s="4" t="s">
        <v>175</v>
      </c>
      <c r="BF114" s="8" t="s">
        <v>175</v>
      </c>
      <c r="BG114" s="7" t="s">
        <v>175</v>
      </c>
      <c r="BH114" s="7" t="s">
        <v>175</v>
      </c>
      <c r="BI114" s="7" t="s">
        <v>175</v>
      </c>
      <c r="BJ114" s="4">
        <v>61</v>
      </c>
      <c r="BK114" s="8">
        <v>2272.3</v>
      </c>
      <c r="BL114" s="2" t="s">
        <v>623</v>
      </c>
      <c r="BM114" s="7">
        <v>0.0656</v>
      </c>
      <c r="BN114" s="7">
        <v>0.0693</v>
      </c>
      <c r="BO114" s="4">
        <v>4</v>
      </c>
      <c r="BP114" s="8">
        <v>157.44</v>
      </c>
      <c r="BQ114" s="4">
        <v>4</v>
      </c>
      <c r="BR114" s="8">
        <v>157.44</v>
      </c>
      <c r="BS114" s="7"/>
      <c r="BT114" s="7"/>
      <c r="BU114" s="2" t="s">
        <v>185</v>
      </c>
      <c r="BV114" s="2" t="s">
        <v>172</v>
      </c>
      <c r="BW114" s="2" t="s">
        <v>624</v>
      </c>
      <c r="BX114" s="2" t="s">
        <v>625</v>
      </c>
      <c r="BY114" s="2" t="s">
        <v>188</v>
      </c>
      <c r="BZ114" s="2" t="s">
        <v>175</v>
      </c>
      <c r="CA114" s="4">
        <v>84</v>
      </c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>
        <v>50</v>
      </c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  <c r="EI114" s="4"/>
      <c r="EJ114" s="4"/>
      <c r="EK114" s="4">
        <v>50</v>
      </c>
      <c r="EL114" s="4"/>
      <c r="EM114" s="4"/>
      <c r="EN114" s="4"/>
      <c r="EO114" s="4"/>
      <c r="EP114" s="4"/>
      <c r="EQ114" s="4"/>
      <c r="ER114" s="4"/>
      <c r="ES114" s="4"/>
      <c r="ET114" s="4"/>
      <c r="EU114" s="4"/>
      <c r="EV114" s="4"/>
    </row>
    <row r="115">
      <c r="A115" s="2" t="s">
        <v>626</v>
      </c>
      <c r="B115" s="2" t="s">
        <v>162</v>
      </c>
      <c r="C115" s="2" t="s">
        <v>163</v>
      </c>
      <c r="D115" s="2" t="s">
        <v>583</v>
      </c>
      <c r="E115" s="2" t="s">
        <v>584</v>
      </c>
      <c r="F115" s="2" t="s">
        <v>226</v>
      </c>
      <c r="G115" s="2" t="s">
        <v>227</v>
      </c>
      <c r="H115" s="2" t="s">
        <v>228</v>
      </c>
      <c r="I115" s="2" t="s">
        <v>585</v>
      </c>
      <c r="J115" s="2" t="s">
        <v>170</v>
      </c>
      <c r="K115" s="2" t="s">
        <v>311</v>
      </c>
      <c r="L115" s="3">
        <v>27.6</v>
      </c>
      <c r="M115" s="3">
        <v>28.98</v>
      </c>
      <c r="N115" s="3">
        <v>59.99</v>
      </c>
      <c r="O115" s="2" t="s">
        <v>172</v>
      </c>
      <c r="P115" s="2" t="s">
        <v>219</v>
      </c>
      <c r="Q115" s="2" t="s">
        <v>174</v>
      </c>
      <c r="R115" s="2" t="s">
        <v>175</v>
      </c>
      <c r="S115" s="2" t="s">
        <v>312</v>
      </c>
      <c r="T115" s="2" t="s">
        <v>233</v>
      </c>
      <c r="U115" s="2" t="s">
        <v>178</v>
      </c>
      <c r="V115" s="2" t="s">
        <v>234</v>
      </c>
      <c r="W115" s="2" t="s">
        <v>235</v>
      </c>
      <c r="X115" s="2" t="s">
        <v>236</v>
      </c>
      <c r="Y115" s="2" t="s">
        <v>303</v>
      </c>
      <c r="Z115" s="4">
        <v>54</v>
      </c>
      <c r="AA115" s="4">
        <f>=ROUNDDOWN(13.5,0)</f>
      </c>
      <c r="AB115" s="5">
        <v>4</v>
      </c>
      <c r="AC115" s="2" t="s">
        <v>221</v>
      </c>
      <c r="AD115" s="4">
        <v>90</v>
      </c>
      <c r="AE115" s="4">
        <v>140</v>
      </c>
      <c r="AF115" s="6">
        <v>64</v>
      </c>
      <c r="AG115" s="6"/>
      <c r="AH115" s="7">
        <v>1</v>
      </c>
      <c r="AI115" s="4"/>
      <c r="AJ115" s="4">
        <f>=ROUNDDOWN({0},0)</f>
      </c>
      <c r="AK115" s="5"/>
      <c r="AL115" s="2" t="s">
        <v>175</v>
      </c>
      <c r="AM115" s="4"/>
      <c r="AN115" s="4"/>
      <c r="AO115" s="7">
        <v>0</v>
      </c>
      <c r="AP115" s="4"/>
      <c r="AQ115" s="8"/>
      <c r="AR115" s="4">
        <v>3</v>
      </c>
      <c r="AS115" s="8">
        <v>80.52</v>
      </c>
      <c r="AT115" s="7">
        <v>-1</v>
      </c>
      <c r="AU115" s="7">
        <v>-1</v>
      </c>
      <c r="AV115" s="4">
        <v>1</v>
      </c>
      <c r="AW115" s="8">
        <v>39.36</v>
      </c>
      <c r="AX115" s="4">
        <v>10</v>
      </c>
      <c r="AY115" s="8">
        <v>334.59</v>
      </c>
      <c r="AZ115" s="7">
        <v>-0.9</v>
      </c>
      <c r="BA115" s="7">
        <v>-0.8824</v>
      </c>
      <c r="BB115" s="7"/>
      <c r="BC115" s="4" t="s">
        <v>175</v>
      </c>
      <c r="BD115" s="8" t="s">
        <v>175</v>
      </c>
      <c r="BE115" s="4" t="s">
        <v>175</v>
      </c>
      <c r="BF115" s="8" t="s">
        <v>175</v>
      </c>
      <c r="BG115" s="7" t="s">
        <v>175</v>
      </c>
      <c r="BH115" s="7" t="s">
        <v>175</v>
      </c>
      <c r="BI115" s="7">
        <v>0.042</v>
      </c>
      <c r="BJ115" s="4">
        <v>53</v>
      </c>
      <c r="BK115" s="8">
        <v>1556.2</v>
      </c>
      <c r="BL115" s="2" t="s">
        <v>627</v>
      </c>
      <c r="BM115" s="7"/>
      <c r="BN115" s="7"/>
      <c r="BO115" s="4"/>
      <c r="BP115" s="8"/>
      <c r="BQ115" s="4">
        <v>3</v>
      </c>
      <c r="BR115" s="8">
        <v>80.52</v>
      </c>
      <c r="BS115" s="7">
        <v>-1</v>
      </c>
      <c r="BT115" s="7">
        <v>-1</v>
      </c>
      <c r="BU115" s="2" t="s">
        <v>185</v>
      </c>
      <c r="BV115" s="2" t="s">
        <v>172</v>
      </c>
      <c r="BW115" s="2" t="s">
        <v>303</v>
      </c>
      <c r="BX115" s="2" t="s">
        <v>628</v>
      </c>
      <c r="BY115" s="2" t="s">
        <v>188</v>
      </c>
      <c r="BZ115" s="2" t="s">
        <v>175</v>
      </c>
      <c r="CA115" s="4">
        <v>54</v>
      </c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>
        <v>90</v>
      </c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  <c r="EU115" s="4"/>
      <c r="EV115" s="4">
        <v>50</v>
      </c>
    </row>
    <row r="116">
      <c r="A116" s="2" t="s">
        <v>629</v>
      </c>
      <c r="B116" s="2" t="s">
        <v>162</v>
      </c>
      <c r="C116" s="2" t="s">
        <v>163</v>
      </c>
      <c r="D116" s="2" t="s">
        <v>583</v>
      </c>
      <c r="E116" s="2" t="s">
        <v>584</v>
      </c>
      <c r="F116" s="2" t="s">
        <v>226</v>
      </c>
      <c r="G116" s="2" t="s">
        <v>227</v>
      </c>
      <c r="H116" s="2" t="s">
        <v>228</v>
      </c>
      <c r="I116" s="2" t="s">
        <v>585</v>
      </c>
      <c r="J116" s="2" t="s">
        <v>190</v>
      </c>
      <c r="K116" s="2" t="s">
        <v>311</v>
      </c>
      <c r="L116" s="3">
        <v>33.6</v>
      </c>
      <c r="M116" s="3">
        <v>35.28</v>
      </c>
      <c r="N116" s="3">
        <v>69.99</v>
      </c>
      <c r="O116" s="2" t="s">
        <v>172</v>
      </c>
      <c r="P116" s="2" t="s">
        <v>219</v>
      </c>
      <c r="Q116" s="2" t="s">
        <v>174</v>
      </c>
      <c r="R116" s="2" t="s">
        <v>175</v>
      </c>
      <c r="S116" s="2" t="s">
        <v>312</v>
      </c>
      <c r="T116" s="2" t="s">
        <v>233</v>
      </c>
      <c r="U116" s="2" t="s">
        <v>191</v>
      </c>
      <c r="V116" s="2" t="s">
        <v>234</v>
      </c>
      <c r="W116" s="2" t="s">
        <v>235</v>
      </c>
      <c r="X116" s="2" t="s">
        <v>236</v>
      </c>
      <c r="Y116" s="2" t="s">
        <v>303</v>
      </c>
      <c r="Z116" s="4">
        <v>115</v>
      </c>
      <c r="AA116" s="4">
        <f>=ROUNDDOWN(10.4545454545455,0)</f>
      </c>
      <c r="AB116" s="5">
        <v>11</v>
      </c>
      <c r="AC116" s="2" t="s">
        <v>221</v>
      </c>
      <c r="AD116" s="4">
        <v>160</v>
      </c>
      <c r="AE116" s="4">
        <v>240</v>
      </c>
      <c r="AF116" s="6">
        <v>64</v>
      </c>
      <c r="AG116" s="6"/>
      <c r="AH116" s="7">
        <v>1</v>
      </c>
      <c r="AI116" s="4"/>
      <c r="AJ116" s="4">
        <f>=ROUNDDOWN({0},0)</f>
      </c>
      <c r="AK116" s="5"/>
      <c r="AL116" s="2" t="s">
        <v>175</v>
      </c>
      <c r="AM116" s="4"/>
      <c r="AN116" s="4"/>
      <c r="AO116" s="7">
        <v>0</v>
      </c>
      <c r="AP116" s="4"/>
      <c r="AQ116" s="8"/>
      <c r="AR116" s="4">
        <v>3</v>
      </c>
      <c r="AS116" s="8">
        <v>96.63</v>
      </c>
      <c r="AT116" s="7">
        <v>-1</v>
      </c>
      <c r="AU116" s="7">
        <v>-1</v>
      </c>
      <c r="AV116" s="4" t="s">
        <v>175</v>
      </c>
      <c r="AW116" s="8" t="s">
        <v>175</v>
      </c>
      <c r="AX116" s="4" t="s">
        <v>175</v>
      </c>
      <c r="AY116" s="8" t="s">
        <v>175</v>
      </c>
      <c r="AZ116" s="7" t="s">
        <v>175</v>
      </c>
      <c r="BA116" s="7" t="s">
        <v>175</v>
      </c>
      <c r="BB116" s="7"/>
      <c r="BC116" s="4" t="s">
        <v>175</v>
      </c>
      <c r="BD116" s="8" t="s">
        <v>175</v>
      </c>
      <c r="BE116" s="4" t="s">
        <v>175</v>
      </c>
      <c r="BF116" s="8" t="s">
        <v>175</v>
      </c>
      <c r="BG116" s="7" t="s">
        <v>175</v>
      </c>
      <c r="BH116" s="7" t="s">
        <v>175</v>
      </c>
      <c r="BI116" s="7" t="s">
        <v>175</v>
      </c>
      <c r="BJ116" s="4">
        <v>98</v>
      </c>
      <c r="BK116" s="8">
        <v>3418.42</v>
      </c>
      <c r="BL116" s="2" t="s">
        <v>630</v>
      </c>
      <c r="BM116" s="7"/>
      <c r="BN116" s="7"/>
      <c r="BO116" s="4"/>
      <c r="BP116" s="8"/>
      <c r="BQ116" s="4">
        <v>3</v>
      </c>
      <c r="BR116" s="8">
        <v>96.63</v>
      </c>
      <c r="BS116" s="7">
        <v>-1</v>
      </c>
      <c r="BT116" s="7">
        <v>-1</v>
      </c>
      <c r="BU116" s="2" t="s">
        <v>185</v>
      </c>
      <c r="BV116" s="2" t="s">
        <v>172</v>
      </c>
      <c r="BW116" s="2" t="s">
        <v>303</v>
      </c>
      <c r="BX116" s="2" t="s">
        <v>305</v>
      </c>
      <c r="BY116" s="2" t="s">
        <v>188</v>
      </c>
      <c r="BZ116" s="2" t="s">
        <v>175</v>
      </c>
      <c r="CA116" s="4">
        <v>115</v>
      </c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>
        <v>160</v>
      </c>
      <c r="EC116" s="4"/>
      <c r="ED116" s="4"/>
      <c r="EE116" s="4"/>
      <c r="EF116" s="4"/>
      <c r="EG116" s="4"/>
      <c r="EH116" s="4"/>
      <c r="EI116" s="4"/>
      <c r="EJ116" s="4"/>
      <c r="EK116" s="4"/>
      <c r="EL116" s="4"/>
      <c r="EM116" s="4"/>
      <c r="EN116" s="4"/>
      <c r="EO116" s="4"/>
      <c r="EP116" s="4"/>
      <c r="EQ116" s="4"/>
      <c r="ER116" s="4"/>
      <c r="ES116" s="4"/>
      <c r="ET116" s="4"/>
      <c r="EU116" s="4"/>
      <c r="EV116" s="4">
        <v>80</v>
      </c>
    </row>
    <row r="117">
      <c r="A117" s="2" t="s">
        <v>631</v>
      </c>
      <c r="B117" s="2" t="s">
        <v>162</v>
      </c>
      <c r="C117" s="2" t="s">
        <v>163</v>
      </c>
      <c r="D117" s="2" t="s">
        <v>583</v>
      </c>
      <c r="E117" s="2" t="s">
        <v>584</v>
      </c>
      <c r="F117" s="2" t="s">
        <v>226</v>
      </c>
      <c r="G117" s="2" t="s">
        <v>227</v>
      </c>
      <c r="H117" s="2" t="s">
        <v>228</v>
      </c>
      <c r="I117" s="2" t="s">
        <v>585</v>
      </c>
      <c r="J117" s="2" t="s">
        <v>195</v>
      </c>
      <c r="K117" s="2" t="s">
        <v>311</v>
      </c>
      <c r="L117" s="3">
        <v>36.75</v>
      </c>
      <c r="M117" s="3">
        <v>38.59</v>
      </c>
      <c r="N117" s="3">
        <v>74.99</v>
      </c>
      <c r="O117" s="2" t="s">
        <v>172</v>
      </c>
      <c r="P117" s="2" t="s">
        <v>219</v>
      </c>
      <c r="Q117" s="2" t="s">
        <v>174</v>
      </c>
      <c r="R117" s="2" t="s">
        <v>175</v>
      </c>
      <c r="S117" s="2" t="s">
        <v>312</v>
      </c>
      <c r="T117" s="2" t="s">
        <v>233</v>
      </c>
      <c r="U117" s="2" t="s">
        <v>191</v>
      </c>
      <c r="V117" s="2" t="s">
        <v>234</v>
      </c>
      <c r="W117" s="2" t="s">
        <v>235</v>
      </c>
      <c r="X117" s="2" t="s">
        <v>236</v>
      </c>
      <c r="Y117" s="2" t="s">
        <v>317</v>
      </c>
      <c r="Z117" s="4">
        <v>36</v>
      </c>
      <c r="AA117" s="4">
        <f>=ROUNDDOWN(7.2,0)</f>
      </c>
      <c r="AB117" s="5">
        <v>5</v>
      </c>
      <c r="AC117" s="2" t="s">
        <v>254</v>
      </c>
      <c r="AD117" s="4">
        <v>30</v>
      </c>
      <c r="AE117" s="4">
        <v>170</v>
      </c>
      <c r="AF117" s="6">
        <v>64</v>
      </c>
      <c r="AG117" s="6"/>
      <c r="AH117" s="7">
        <v>0.8242</v>
      </c>
      <c r="AI117" s="4"/>
      <c r="AJ117" s="4">
        <f>=ROUNDDOWN({0},0)</f>
      </c>
      <c r="AK117" s="5"/>
      <c r="AL117" s="2" t="s">
        <v>175</v>
      </c>
      <c r="AM117" s="4"/>
      <c r="AN117" s="4"/>
      <c r="AO117" s="7">
        <v>0</v>
      </c>
      <c r="AP117" s="4">
        <v>1</v>
      </c>
      <c r="AQ117" s="8">
        <v>39.36</v>
      </c>
      <c r="AR117" s="4">
        <v>4</v>
      </c>
      <c r="AS117" s="8">
        <v>157.44</v>
      </c>
      <c r="AT117" s="7">
        <v>-0.75</v>
      </c>
      <c r="AU117" s="7">
        <v>-0.75</v>
      </c>
      <c r="AV117" s="4" t="s">
        <v>175</v>
      </c>
      <c r="AW117" s="8" t="s">
        <v>175</v>
      </c>
      <c r="AX117" s="4" t="s">
        <v>175</v>
      </c>
      <c r="AY117" s="8" t="s">
        <v>175</v>
      </c>
      <c r="AZ117" s="7" t="s">
        <v>175</v>
      </c>
      <c r="BA117" s="7" t="s">
        <v>175</v>
      </c>
      <c r="BB117" s="7">
        <v>1</v>
      </c>
      <c r="BC117" s="4" t="s">
        <v>175</v>
      </c>
      <c r="BD117" s="8" t="s">
        <v>175</v>
      </c>
      <c r="BE117" s="4" t="s">
        <v>175</v>
      </c>
      <c r="BF117" s="8" t="s">
        <v>175</v>
      </c>
      <c r="BG117" s="7" t="s">
        <v>175</v>
      </c>
      <c r="BH117" s="7" t="s">
        <v>175</v>
      </c>
      <c r="BI117" s="7" t="s">
        <v>175</v>
      </c>
      <c r="BJ117" s="4">
        <v>50</v>
      </c>
      <c r="BK117" s="8">
        <v>2067.24</v>
      </c>
      <c r="BL117" s="2" t="s">
        <v>632</v>
      </c>
      <c r="BM117" s="7">
        <v>0.02</v>
      </c>
      <c r="BN117" s="7">
        <v>0.019</v>
      </c>
      <c r="BO117" s="4">
        <v>1</v>
      </c>
      <c r="BP117" s="8">
        <v>39.36</v>
      </c>
      <c r="BQ117" s="4">
        <v>4</v>
      </c>
      <c r="BR117" s="8">
        <v>157.44</v>
      </c>
      <c r="BS117" s="7">
        <v>-0.75</v>
      </c>
      <c r="BT117" s="7">
        <v>-0.75</v>
      </c>
      <c r="BU117" s="2" t="s">
        <v>185</v>
      </c>
      <c r="BV117" s="2" t="s">
        <v>172</v>
      </c>
      <c r="BW117" s="2" t="s">
        <v>317</v>
      </c>
      <c r="BX117" s="2" t="s">
        <v>633</v>
      </c>
      <c r="BY117" s="2" t="s">
        <v>188</v>
      </c>
      <c r="BZ117" s="2" t="s">
        <v>175</v>
      </c>
      <c r="CA117" s="4">
        <v>36</v>
      </c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>
        <v>30</v>
      </c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>
        <v>50</v>
      </c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>
        <v>30</v>
      </c>
      <c r="EC117" s="4"/>
      <c r="ED117" s="4"/>
      <c r="EE117" s="4"/>
      <c r="EF117" s="4"/>
      <c r="EG117" s="4"/>
      <c r="EH117" s="4"/>
      <c r="EI117" s="4"/>
      <c r="EJ117" s="4"/>
      <c r="EK117" s="4"/>
      <c r="EL117" s="4"/>
      <c r="EM117" s="4"/>
      <c r="EN117" s="4"/>
      <c r="EO117" s="4"/>
      <c r="EP117" s="4"/>
      <c r="EQ117" s="4"/>
      <c r="ER117" s="4"/>
      <c r="ES117" s="4"/>
      <c r="ET117" s="4"/>
      <c r="EU117" s="4"/>
      <c r="EV117" s="4">
        <v>60</v>
      </c>
    </row>
    <row r="118">
      <c r="A118" s="2" t="s">
        <v>634</v>
      </c>
      <c r="B118" s="2" t="s">
        <v>162</v>
      </c>
      <c r="C118" s="2" t="s">
        <v>635</v>
      </c>
      <c r="D118" s="2" t="s">
        <v>164</v>
      </c>
      <c r="E118" s="2" t="s">
        <v>165</v>
      </c>
      <c r="F118" s="2" t="s">
        <v>636</v>
      </c>
      <c r="G118" s="2" t="s">
        <v>637</v>
      </c>
      <c r="H118" s="2" t="s">
        <v>638</v>
      </c>
      <c r="I118" s="2" t="s">
        <v>639</v>
      </c>
      <c r="J118" s="2" t="s">
        <v>170</v>
      </c>
      <c r="K118" s="2" t="s">
        <v>454</v>
      </c>
      <c r="L118" s="3">
        <v>52.88</v>
      </c>
      <c r="M118" s="3">
        <v>55.52</v>
      </c>
      <c r="N118" s="3">
        <v>109.99</v>
      </c>
      <c r="O118" s="2" t="s">
        <v>172</v>
      </c>
      <c r="P118" s="2" t="s">
        <v>231</v>
      </c>
      <c r="Q118" s="2" t="s">
        <v>174</v>
      </c>
      <c r="R118" s="2" t="s">
        <v>175</v>
      </c>
      <c r="S118" s="2" t="s">
        <v>640</v>
      </c>
      <c r="T118" s="2" t="s">
        <v>641</v>
      </c>
      <c r="U118" s="2" t="s">
        <v>364</v>
      </c>
      <c r="V118" s="2" t="s">
        <v>234</v>
      </c>
      <c r="W118" s="2" t="s">
        <v>642</v>
      </c>
      <c r="X118" s="2" t="s">
        <v>643</v>
      </c>
      <c r="Y118" s="2" t="s">
        <v>644</v>
      </c>
      <c r="Z118" s="4">
        <v>621</v>
      </c>
      <c r="AA118" s="4">
        <f>=ROUNDDOWN(69,0)</f>
      </c>
      <c r="AB118" s="5">
        <v>9</v>
      </c>
      <c r="AC118" s="2" t="s">
        <v>645</v>
      </c>
      <c r="AD118" s="4">
        <v>80</v>
      </c>
      <c r="AE118" s="4">
        <v>550</v>
      </c>
      <c r="AF118" s="6">
        <v>66</v>
      </c>
      <c r="AG118" s="6">
        <v>49</v>
      </c>
      <c r="AH118" s="7">
        <v>1</v>
      </c>
      <c r="AI118" s="4"/>
      <c r="AJ118" s="4">
        <f>=ROUNDDOWN({0},0)</f>
      </c>
      <c r="AK118" s="5"/>
      <c r="AL118" s="2" t="s">
        <v>175</v>
      </c>
      <c r="AM118" s="4"/>
      <c r="AN118" s="4"/>
      <c r="AO118" s="7">
        <v>0</v>
      </c>
      <c r="AP118" s="4">
        <v>4</v>
      </c>
      <c r="AQ118" s="8">
        <v>246.8</v>
      </c>
      <c r="AR118" s="4">
        <v>9</v>
      </c>
      <c r="AS118" s="8">
        <v>584.55</v>
      </c>
      <c r="AT118" s="7">
        <v>-0.5556</v>
      </c>
      <c r="AU118" s="7">
        <v>-0.5778</v>
      </c>
      <c r="AV118" s="4">
        <v>26</v>
      </c>
      <c r="AW118" s="8">
        <v>2064.44</v>
      </c>
      <c r="AX118" s="4">
        <v>37</v>
      </c>
      <c r="AY118" s="8">
        <v>3017.41</v>
      </c>
      <c r="AZ118" s="7">
        <v>-0.2973</v>
      </c>
      <c r="BA118" s="7">
        <v>-0.3158</v>
      </c>
      <c r="BB118" s="7">
        <v>0.1195</v>
      </c>
      <c r="BC118" s="4">
        <v>60</v>
      </c>
      <c r="BD118" s="8">
        <v>4813.32</v>
      </c>
      <c r="BE118" s="4">
        <v>141</v>
      </c>
      <c r="BF118" s="8">
        <v>11290.16</v>
      </c>
      <c r="BG118" s="7">
        <v>-0.5745</v>
      </c>
      <c r="BH118" s="7">
        <v>-0.5737</v>
      </c>
      <c r="BI118" s="7">
        <v>0.4289</v>
      </c>
      <c r="BJ118" s="4">
        <v>68</v>
      </c>
      <c r="BK118" s="8">
        <v>4000.62</v>
      </c>
      <c r="BL118" s="2" t="s">
        <v>646</v>
      </c>
      <c r="BM118" s="7">
        <v>0.0588</v>
      </c>
      <c r="BN118" s="7">
        <v>0.0617</v>
      </c>
      <c r="BO118" s="4">
        <v>4</v>
      </c>
      <c r="BP118" s="8">
        <v>246.8</v>
      </c>
      <c r="BQ118" s="4">
        <v>9</v>
      </c>
      <c r="BR118" s="8">
        <v>584.55</v>
      </c>
      <c r="BS118" s="7">
        <v>-0.5556</v>
      </c>
      <c r="BT118" s="7">
        <v>-0.5778</v>
      </c>
      <c r="BU118" s="2" t="s">
        <v>185</v>
      </c>
      <c r="BV118" s="2" t="s">
        <v>172</v>
      </c>
      <c r="BW118" s="2" t="s">
        <v>528</v>
      </c>
      <c r="BX118" s="2" t="s">
        <v>647</v>
      </c>
      <c r="BY118" s="2" t="s">
        <v>188</v>
      </c>
      <c r="BZ118" s="2" t="s">
        <v>175</v>
      </c>
      <c r="CA118" s="4">
        <v>442</v>
      </c>
      <c r="CB118" s="4">
        <v>1</v>
      </c>
      <c r="CC118" s="4"/>
      <c r="CD118" s="4"/>
      <c r="CE118" s="4">
        <v>178</v>
      </c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>
        <v>80</v>
      </c>
      <c r="CZ118" s="4"/>
      <c r="DA118" s="4"/>
      <c r="DB118" s="4"/>
      <c r="DC118" s="4">
        <v>180</v>
      </c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>
        <v>200</v>
      </c>
      <c r="DW118" s="4"/>
      <c r="DX118" s="4"/>
      <c r="DY118" s="4"/>
      <c r="DZ118" s="4"/>
      <c r="EA118" s="4"/>
      <c r="EB118" s="4">
        <v>90</v>
      </c>
      <c r="EC118" s="4"/>
      <c r="ED118" s="4"/>
      <c r="EE118" s="4"/>
      <c r="EF118" s="4"/>
      <c r="EG118" s="4"/>
      <c r="EH118" s="4"/>
      <c r="EI118" s="4"/>
      <c r="EJ118" s="4"/>
      <c r="EK118" s="4"/>
      <c r="EL118" s="4"/>
      <c r="EM118" s="4"/>
      <c r="EN118" s="4"/>
      <c r="EO118" s="4"/>
      <c r="EP118" s="4"/>
      <c r="EQ118" s="4"/>
      <c r="ER118" s="4"/>
      <c r="ES118" s="4"/>
      <c r="ET118" s="4"/>
      <c r="EU118" s="4"/>
      <c r="EV118" s="4"/>
    </row>
    <row r="119">
      <c r="A119" s="2" t="s">
        <v>648</v>
      </c>
      <c r="B119" s="2" t="s">
        <v>162</v>
      </c>
      <c r="C119" s="2" t="s">
        <v>635</v>
      </c>
      <c r="D119" s="2" t="s">
        <v>164</v>
      </c>
      <c r="E119" s="2" t="s">
        <v>165</v>
      </c>
      <c r="F119" s="2" t="s">
        <v>636</v>
      </c>
      <c r="G119" s="2" t="s">
        <v>637</v>
      </c>
      <c r="H119" s="2" t="s">
        <v>638</v>
      </c>
      <c r="I119" s="2" t="s">
        <v>639</v>
      </c>
      <c r="J119" s="2" t="s">
        <v>190</v>
      </c>
      <c r="K119" s="2" t="s">
        <v>454</v>
      </c>
      <c r="L119" s="3">
        <v>66.96</v>
      </c>
      <c r="M119" s="3">
        <v>70.31</v>
      </c>
      <c r="N119" s="3">
        <v>139.99</v>
      </c>
      <c r="O119" s="2" t="s">
        <v>172</v>
      </c>
      <c r="P119" s="2" t="s">
        <v>231</v>
      </c>
      <c r="Q119" s="2" t="s">
        <v>174</v>
      </c>
      <c r="R119" s="2" t="s">
        <v>175</v>
      </c>
      <c r="S119" s="2" t="s">
        <v>640</v>
      </c>
      <c r="T119" s="2" t="s">
        <v>641</v>
      </c>
      <c r="U119" s="2" t="s">
        <v>522</v>
      </c>
      <c r="V119" s="2" t="s">
        <v>234</v>
      </c>
      <c r="W119" s="2" t="s">
        <v>642</v>
      </c>
      <c r="X119" s="2" t="s">
        <v>643</v>
      </c>
      <c r="Y119" s="2" t="s">
        <v>644</v>
      </c>
      <c r="Z119" s="4">
        <v>523</v>
      </c>
      <c r="AA119" s="4">
        <f>=ROUNDDOWN(30.7647058823529,0)</f>
      </c>
      <c r="AB119" s="5">
        <v>17</v>
      </c>
      <c r="AC119" s="2" t="s">
        <v>645</v>
      </c>
      <c r="AD119" s="4">
        <v>60</v>
      </c>
      <c r="AE119" s="4">
        <v>330</v>
      </c>
      <c r="AF119" s="6">
        <v>66</v>
      </c>
      <c r="AG119" s="6">
        <v>49</v>
      </c>
      <c r="AH119" s="7">
        <v>1</v>
      </c>
      <c r="AI119" s="4"/>
      <c r="AJ119" s="4">
        <f>=ROUNDDOWN({0},0)</f>
      </c>
      <c r="AK119" s="5"/>
      <c r="AL119" s="2" t="s">
        <v>175</v>
      </c>
      <c r="AM119" s="4"/>
      <c r="AN119" s="4"/>
      <c r="AO119" s="7">
        <v>0</v>
      </c>
      <c r="AP119" s="4">
        <v>14</v>
      </c>
      <c r="AQ119" s="8">
        <v>1099.56</v>
      </c>
      <c r="AR119" s="4">
        <v>18</v>
      </c>
      <c r="AS119" s="8">
        <v>1488.06</v>
      </c>
      <c r="AT119" s="7">
        <v>-0.2222</v>
      </c>
      <c r="AU119" s="7">
        <v>-0.2611</v>
      </c>
      <c r="AV119" s="4" t="s">
        <v>175</v>
      </c>
      <c r="AW119" s="8" t="s">
        <v>175</v>
      </c>
      <c r="AX119" s="4" t="s">
        <v>175</v>
      </c>
      <c r="AY119" s="8" t="s">
        <v>175</v>
      </c>
      <c r="AZ119" s="7" t="s">
        <v>175</v>
      </c>
      <c r="BA119" s="7" t="s">
        <v>175</v>
      </c>
      <c r="BB119" s="7">
        <v>0.5326</v>
      </c>
      <c r="BC119" s="4" t="s">
        <v>175</v>
      </c>
      <c r="BD119" s="8" t="s">
        <v>175</v>
      </c>
      <c r="BE119" s="4" t="s">
        <v>175</v>
      </c>
      <c r="BF119" s="8" t="s">
        <v>175</v>
      </c>
      <c r="BG119" s="7" t="s">
        <v>175</v>
      </c>
      <c r="BH119" s="7" t="s">
        <v>175</v>
      </c>
      <c r="BI119" s="7" t="s">
        <v>175</v>
      </c>
      <c r="BJ119" s="4">
        <v>191</v>
      </c>
      <c r="BK119" s="8">
        <v>14527.21</v>
      </c>
      <c r="BL119" s="2" t="s">
        <v>649</v>
      </c>
      <c r="BM119" s="7">
        <v>0.0733</v>
      </c>
      <c r="BN119" s="7">
        <v>0.0757</v>
      </c>
      <c r="BO119" s="4">
        <v>14</v>
      </c>
      <c r="BP119" s="8">
        <v>1099.56</v>
      </c>
      <c r="BQ119" s="4">
        <v>18</v>
      </c>
      <c r="BR119" s="8">
        <v>1488.06</v>
      </c>
      <c r="BS119" s="7">
        <v>-0.2222</v>
      </c>
      <c r="BT119" s="7">
        <v>-0.2611</v>
      </c>
      <c r="BU119" s="2" t="s">
        <v>185</v>
      </c>
      <c r="BV119" s="2" t="s">
        <v>172</v>
      </c>
      <c r="BW119" s="2" t="s">
        <v>528</v>
      </c>
      <c r="BX119" s="2" t="s">
        <v>650</v>
      </c>
      <c r="BY119" s="2" t="s">
        <v>188</v>
      </c>
      <c r="BZ119" s="2" t="s">
        <v>175</v>
      </c>
      <c r="CA119" s="4">
        <v>250</v>
      </c>
      <c r="CB119" s="4">
        <v>100</v>
      </c>
      <c r="CC119" s="4"/>
      <c r="CD119" s="4"/>
      <c r="CE119" s="4">
        <v>173</v>
      </c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>
        <v>60</v>
      </c>
      <c r="CZ119" s="4"/>
      <c r="DA119" s="4"/>
      <c r="DB119" s="4"/>
      <c r="DC119" s="4">
        <v>240</v>
      </c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>
        <v>30</v>
      </c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  <c r="EI119" s="4"/>
      <c r="EJ119" s="4"/>
      <c r="EK119" s="4"/>
      <c r="EL119" s="4"/>
      <c r="EM119" s="4"/>
      <c r="EN119" s="4"/>
      <c r="EO119" s="4"/>
      <c r="EP119" s="4"/>
      <c r="EQ119" s="4"/>
      <c r="ER119" s="4"/>
      <c r="ES119" s="4"/>
      <c r="ET119" s="4"/>
      <c r="EU119" s="4"/>
      <c r="EV119" s="4"/>
    </row>
    <row r="120">
      <c r="A120" s="2" t="s">
        <v>651</v>
      </c>
      <c r="B120" s="2" t="s">
        <v>162</v>
      </c>
      <c r="C120" s="2" t="s">
        <v>635</v>
      </c>
      <c r="D120" s="2" t="s">
        <v>164</v>
      </c>
      <c r="E120" s="2" t="s">
        <v>165</v>
      </c>
      <c r="F120" s="2" t="s">
        <v>636</v>
      </c>
      <c r="G120" s="2" t="s">
        <v>637</v>
      </c>
      <c r="H120" s="2" t="s">
        <v>638</v>
      </c>
      <c r="I120" s="2" t="s">
        <v>639</v>
      </c>
      <c r="J120" s="2" t="s">
        <v>195</v>
      </c>
      <c r="K120" s="2" t="s">
        <v>454</v>
      </c>
      <c r="L120" s="3">
        <v>75.6</v>
      </c>
      <c r="M120" s="3">
        <v>79.38</v>
      </c>
      <c r="N120" s="3">
        <v>159.99</v>
      </c>
      <c r="O120" s="2" t="s">
        <v>172</v>
      </c>
      <c r="P120" s="2" t="s">
        <v>231</v>
      </c>
      <c r="Q120" s="2" t="s">
        <v>174</v>
      </c>
      <c r="R120" s="2" t="s">
        <v>175</v>
      </c>
      <c r="S120" s="2" t="s">
        <v>640</v>
      </c>
      <c r="T120" s="2" t="s">
        <v>641</v>
      </c>
      <c r="U120" s="2" t="s">
        <v>522</v>
      </c>
      <c r="V120" s="2" t="s">
        <v>234</v>
      </c>
      <c r="W120" s="2" t="s">
        <v>642</v>
      </c>
      <c r="X120" s="2" t="s">
        <v>643</v>
      </c>
      <c r="Y120" s="2" t="s">
        <v>644</v>
      </c>
      <c r="Z120" s="4">
        <v>392</v>
      </c>
      <c r="AA120" s="4">
        <f>=ROUNDDOWN(39.2,0)</f>
      </c>
      <c r="AB120" s="5">
        <v>10</v>
      </c>
      <c r="AC120" s="2" t="s">
        <v>645</v>
      </c>
      <c r="AD120" s="4">
        <v>40</v>
      </c>
      <c r="AE120" s="4">
        <v>180</v>
      </c>
      <c r="AF120" s="6">
        <v>66</v>
      </c>
      <c r="AG120" s="6">
        <v>49</v>
      </c>
      <c r="AH120" s="7">
        <v>1</v>
      </c>
      <c r="AI120" s="4"/>
      <c r="AJ120" s="4">
        <f>=ROUNDDOWN({0},0)</f>
      </c>
      <c r="AK120" s="5"/>
      <c r="AL120" s="2" t="s">
        <v>175</v>
      </c>
      <c r="AM120" s="4"/>
      <c r="AN120" s="4"/>
      <c r="AO120" s="7">
        <v>0</v>
      </c>
      <c r="AP120" s="4">
        <v>8</v>
      </c>
      <c r="AQ120" s="8">
        <v>718.08</v>
      </c>
      <c r="AR120" s="4">
        <v>10</v>
      </c>
      <c r="AS120" s="8">
        <v>944.8</v>
      </c>
      <c r="AT120" s="7">
        <v>-0.2</v>
      </c>
      <c r="AU120" s="7">
        <v>-0.24</v>
      </c>
      <c r="AV120" s="4" t="s">
        <v>175</v>
      </c>
      <c r="AW120" s="8" t="s">
        <v>175</v>
      </c>
      <c r="AX120" s="4" t="s">
        <v>175</v>
      </c>
      <c r="AY120" s="8" t="s">
        <v>175</v>
      </c>
      <c r="AZ120" s="7" t="s">
        <v>175</v>
      </c>
      <c r="BA120" s="7" t="s">
        <v>175</v>
      </c>
      <c r="BB120" s="7">
        <v>0.3478</v>
      </c>
      <c r="BC120" s="4" t="s">
        <v>175</v>
      </c>
      <c r="BD120" s="8" t="s">
        <v>175</v>
      </c>
      <c r="BE120" s="4" t="s">
        <v>175</v>
      </c>
      <c r="BF120" s="8" t="s">
        <v>175</v>
      </c>
      <c r="BG120" s="7" t="s">
        <v>175</v>
      </c>
      <c r="BH120" s="7" t="s">
        <v>175</v>
      </c>
      <c r="BI120" s="7" t="s">
        <v>175</v>
      </c>
      <c r="BJ120" s="4">
        <v>103</v>
      </c>
      <c r="BK120" s="8">
        <v>9068.48</v>
      </c>
      <c r="BL120" s="2" t="s">
        <v>652</v>
      </c>
      <c r="BM120" s="7">
        <v>0.0777</v>
      </c>
      <c r="BN120" s="7">
        <v>0.0792</v>
      </c>
      <c r="BO120" s="4">
        <v>8</v>
      </c>
      <c r="BP120" s="8">
        <v>718.08</v>
      </c>
      <c r="BQ120" s="4">
        <v>10</v>
      </c>
      <c r="BR120" s="8">
        <v>944.8</v>
      </c>
      <c r="BS120" s="7">
        <v>-0.2</v>
      </c>
      <c r="BT120" s="7">
        <v>-0.24</v>
      </c>
      <c r="BU120" s="2" t="s">
        <v>185</v>
      </c>
      <c r="BV120" s="2" t="s">
        <v>172</v>
      </c>
      <c r="BW120" s="2" t="s">
        <v>528</v>
      </c>
      <c r="BX120" s="2" t="s">
        <v>653</v>
      </c>
      <c r="BY120" s="2" t="s">
        <v>188</v>
      </c>
      <c r="BZ120" s="2" t="s">
        <v>175</v>
      </c>
      <c r="CA120" s="4">
        <v>195</v>
      </c>
      <c r="CB120" s="4">
        <v>74</v>
      </c>
      <c r="CC120" s="4"/>
      <c r="CD120" s="4"/>
      <c r="CE120" s="4">
        <v>123</v>
      </c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>
        <v>40</v>
      </c>
      <c r="CZ120" s="4"/>
      <c r="DA120" s="4"/>
      <c r="DB120" s="4"/>
      <c r="DC120" s="4">
        <v>110</v>
      </c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>
        <v>30</v>
      </c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  <c r="EI120" s="4"/>
      <c r="EJ120" s="4"/>
      <c r="EK120" s="4"/>
      <c r="EL120" s="4"/>
      <c r="EM120" s="4"/>
      <c r="EN120" s="4"/>
      <c r="EO120" s="4"/>
      <c r="EP120" s="4"/>
      <c r="EQ120" s="4"/>
      <c r="ER120" s="4"/>
      <c r="ES120" s="4"/>
      <c r="ET120" s="4"/>
      <c r="EU120" s="4"/>
      <c r="EV120" s="4"/>
    </row>
    <row r="121">
      <c r="A121" s="2" t="s">
        <v>654</v>
      </c>
      <c r="B121" s="2" t="s">
        <v>162</v>
      </c>
      <c r="C121" s="2" t="s">
        <v>635</v>
      </c>
      <c r="D121" s="2" t="s">
        <v>164</v>
      </c>
      <c r="E121" s="2" t="s">
        <v>165</v>
      </c>
      <c r="F121" s="2" t="s">
        <v>636</v>
      </c>
      <c r="G121" s="2" t="s">
        <v>637</v>
      </c>
      <c r="H121" s="2" t="s">
        <v>638</v>
      </c>
      <c r="I121" s="2" t="s">
        <v>639</v>
      </c>
      <c r="J121" s="2" t="s">
        <v>170</v>
      </c>
      <c r="K121" s="2" t="s">
        <v>371</v>
      </c>
      <c r="L121" s="3">
        <v>52.88</v>
      </c>
      <c r="M121" s="3">
        <v>55.52</v>
      </c>
      <c r="N121" s="3">
        <v>109.99</v>
      </c>
      <c r="O121" s="2" t="s">
        <v>172</v>
      </c>
      <c r="P121" s="2" t="s">
        <v>173</v>
      </c>
      <c r="Q121" s="2" t="s">
        <v>174</v>
      </c>
      <c r="R121" s="2" t="s">
        <v>175</v>
      </c>
      <c r="S121" s="2" t="s">
        <v>655</v>
      </c>
      <c r="T121" s="2" t="s">
        <v>641</v>
      </c>
      <c r="U121" s="2" t="s">
        <v>364</v>
      </c>
      <c r="V121" s="2" t="s">
        <v>234</v>
      </c>
      <c r="W121" s="2" t="s">
        <v>642</v>
      </c>
      <c r="X121" s="2" t="s">
        <v>643</v>
      </c>
      <c r="Y121" s="2" t="s">
        <v>644</v>
      </c>
      <c r="Z121" s="4">
        <v>259</v>
      </c>
      <c r="AA121" s="4">
        <f>=ROUNDDOWN(25.9,0)</f>
      </c>
      <c r="AB121" s="5">
        <v>10</v>
      </c>
      <c r="AC121" s="2" t="s">
        <v>645</v>
      </c>
      <c r="AD121" s="4">
        <v>60</v>
      </c>
      <c r="AE121" s="4">
        <v>560</v>
      </c>
      <c r="AF121" s="6">
        <v>66</v>
      </c>
      <c r="AG121" s="6">
        <v>49</v>
      </c>
      <c r="AH121" s="7">
        <v>1</v>
      </c>
      <c r="AI121" s="4"/>
      <c r="AJ121" s="4">
        <f>=ROUNDDOWN({0},0)</f>
      </c>
      <c r="AK121" s="5"/>
      <c r="AL121" s="2" t="s">
        <v>175</v>
      </c>
      <c r="AM121" s="4"/>
      <c r="AN121" s="4"/>
      <c r="AO121" s="7">
        <v>0</v>
      </c>
      <c r="AP121" s="4">
        <v>2</v>
      </c>
      <c r="AQ121" s="8">
        <v>123.4</v>
      </c>
      <c r="AR121" s="4">
        <v>14</v>
      </c>
      <c r="AS121" s="8">
        <v>909.3</v>
      </c>
      <c r="AT121" s="7">
        <v>-0.8571</v>
      </c>
      <c r="AU121" s="7">
        <v>-0.8643</v>
      </c>
      <c r="AV121" s="4">
        <v>20</v>
      </c>
      <c r="AW121" s="8">
        <v>1593.22</v>
      </c>
      <c r="AX121" s="4">
        <v>38</v>
      </c>
      <c r="AY121" s="8">
        <v>2940.62</v>
      </c>
      <c r="AZ121" s="7">
        <v>-0.4737</v>
      </c>
      <c r="BA121" s="7">
        <v>-0.4582</v>
      </c>
      <c r="BB121" s="7">
        <v>0.0775</v>
      </c>
      <c r="BC121" s="4" t="s">
        <v>175</v>
      </c>
      <c r="BD121" s="8" t="s">
        <v>175</v>
      </c>
      <c r="BE121" s="4" t="s">
        <v>175</v>
      </c>
      <c r="BF121" s="8" t="s">
        <v>175</v>
      </c>
      <c r="BG121" s="7" t="s">
        <v>175</v>
      </c>
      <c r="BH121" s="7" t="s">
        <v>175</v>
      </c>
      <c r="BI121" s="7">
        <v>0.331</v>
      </c>
      <c r="BJ121" s="4">
        <v>121</v>
      </c>
      <c r="BK121" s="8">
        <v>7051.1</v>
      </c>
      <c r="BL121" s="2" t="s">
        <v>656</v>
      </c>
      <c r="BM121" s="7">
        <v>0.0165</v>
      </c>
      <c r="BN121" s="7">
        <v>0.0175</v>
      </c>
      <c r="BO121" s="4">
        <v>2</v>
      </c>
      <c r="BP121" s="8">
        <v>123.4</v>
      </c>
      <c r="BQ121" s="4">
        <v>14</v>
      </c>
      <c r="BR121" s="8">
        <v>909.3</v>
      </c>
      <c r="BS121" s="7">
        <v>-0.8571</v>
      </c>
      <c r="BT121" s="7">
        <v>-0.8643</v>
      </c>
      <c r="BU121" s="2" t="s">
        <v>185</v>
      </c>
      <c r="BV121" s="2" t="s">
        <v>172</v>
      </c>
      <c r="BW121" s="2" t="s">
        <v>528</v>
      </c>
      <c r="BX121" s="2" t="s">
        <v>647</v>
      </c>
      <c r="BY121" s="2" t="s">
        <v>188</v>
      </c>
      <c r="BZ121" s="2" t="s">
        <v>175</v>
      </c>
      <c r="CA121" s="4">
        <v>186</v>
      </c>
      <c r="CB121" s="4"/>
      <c r="CC121" s="4"/>
      <c r="CD121" s="4"/>
      <c r="CE121" s="4">
        <v>73</v>
      </c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>
        <v>60</v>
      </c>
      <c r="CZ121" s="4"/>
      <c r="DA121" s="4"/>
      <c r="DB121" s="4"/>
      <c r="DC121" s="4">
        <v>150</v>
      </c>
      <c r="DD121" s="4"/>
      <c r="DE121" s="4"/>
      <c r="DF121" s="4"/>
      <c r="DG121" s="4"/>
      <c r="DH121" s="4"/>
      <c r="DI121" s="4"/>
      <c r="DJ121" s="4">
        <v>100</v>
      </c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>
        <v>250</v>
      </c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  <c r="EI121" s="4"/>
      <c r="EJ121" s="4"/>
      <c r="EK121" s="4"/>
      <c r="EL121" s="4"/>
      <c r="EM121" s="4"/>
      <c r="EN121" s="4"/>
      <c r="EO121" s="4"/>
      <c r="EP121" s="4"/>
      <c r="EQ121" s="4"/>
      <c r="ER121" s="4"/>
      <c r="ES121" s="4"/>
      <c r="ET121" s="4"/>
      <c r="EU121" s="4"/>
      <c r="EV121" s="4"/>
    </row>
    <row r="122">
      <c r="A122" s="2" t="s">
        <v>657</v>
      </c>
      <c r="B122" s="2" t="s">
        <v>162</v>
      </c>
      <c r="C122" s="2" t="s">
        <v>635</v>
      </c>
      <c r="D122" s="2" t="s">
        <v>164</v>
      </c>
      <c r="E122" s="2" t="s">
        <v>165</v>
      </c>
      <c r="F122" s="2" t="s">
        <v>636</v>
      </c>
      <c r="G122" s="2" t="s">
        <v>637</v>
      </c>
      <c r="H122" s="2" t="s">
        <v>638</v>
      </c>
      <c r="I122" s="2" t="s">
        <v>639</v>
      </c>
      <c r="J122" s="2" t="s">
        <v>190</v>
      </c>
      <c r="K122" s="2" t="s">
        <v>371</v>
      </c>
      <c r="L122" s="3">
        <v>66.96</v>
      </c>
      <c r="M122" s="3">
        <v>70.31</v>
      </c>
      <c r="N122" s="3">
        <v>139.99</v>
      </c>
      <c r="O122" s="2" t="s">
        <v>172</v>
      </c>
      <c r="P122" s="2" t="s">
        <v>173</v>
      </c>
      <c r="Q122" s="2" t="s">
        <v>174</v>
      </c>
      <c r="R122" s="2" t="s">
        <v>175</v>
      </c>
      <c r="S122" s="2" t="s">
        <v>655</v>
      </c>
      <c r="T122" s="2" t="s">
        <v>641</v>
      </c>
      <c r="U122" s="2" t="s">
        <v>522</v>
      </c>
      <c r="V122" s="2" t="s">
        <v>234</v>
      </c>
      <c r="W122" s="2" t="s">
        <v>642</v>
      </c>
      <c r="X122" s="2" t="s">
        <v>643</v>
      </c>
      <c r="Y122" s="2" t="s">
        <v>644</v>
      </c>
      <c r="Z122" s="4">
        <v>89</v>
      </c>
      <c r="AA122" s="4">
        <f>=ROUNDDOWN(4.04545454545454,0)</f>
      </c>
      <c r="AB122" s="5">
        <v>22</v>
      </c>
      <c r="AC122" s="2" t="s">
        <v>645</v>
      </c>
      <c r="AD122" s="4">
        <v>150</v>
      </c>
      <c r="AE122" s="4">
        <v>820</v>
      </c>
      <c r="AF122" s="6">
        <v>66</v>
      </c>
      <c r="AG122" s="6">
        <v>49</v>
      </c>
      <c r="AH122" s="7">
        <v>1</v>
      </c>
      <c r="AI122" s="4"/>
      <c r="AJ122" s="4">
        <f>=ROUNDDOWN({0},0)</f>
      </c>
      <c r="AK122" s="5"/>
      <c r="AL122" s="2" t="s">
        <v>175</v>
      </c>
      <c r="AM122" s="4"/>
      <c r="AN122" s="4"/>
      <c r="AO122" s="7">
        <v>0</v>
      </c>
      <c r="AP122" s="4">
        <v>13</v>
      </c>
      <c r="AQ122" s="8">
        <v>1021.02</v>
      </c>
      <c r="AR122" s="4">
        <v>20</v>
      </c>
      <c r="AS122" s="8">
        <v>1653.4</v>
      </c>
      <c r="AT122" s="7">
        <v>-0.35</v>
      </c>
      <c r="AU122" s="7">
        <v>-0.3825</v>
      </c>
      <c r="AV122" s="4" t="s">
        <v>175</v>
      </c>
      <c r="AW122" s="8" t="s">
        <v>175</v>
      </c>
      <c r="AX122" s="4" t="s">
        <v>175</v>
      </c>
      <c r="AY122" s="8" t="s">
        <v>175</v>
      </c>
      <c r="AZ122" s="7" t="s">
        <v>175</v>
      </c>
      <c r="BA122" s="7" t="s">
        <v>175</v>
      </c>
      <c r="BB122" s="7">
        <v>0.6409</v>
      </c>
      <c r="BC122" s="4" t="s">
        <v>175</v>
      </c>
      <c r="BD122" s="8" t="s">
        <v>175</v>
      </c>
      <c r="BE122" s="4" t="s">
        <v>175</v>
      </c>
      <c r="BF122" s="8" t="s">
        <v>175</v>
      </c>
      <c r="BG122" s="7" t="s">
        <v>175</v>
      </c>
      <c r="BH122" s="7" t="s">
        <v>175</v>
      </c>
      <c r="BI122" s="7" t="s">
        <v>175</v>
      </c>
      <c r="BJ122" s="4">
        <v>285</v>
      </c>
      <c r="BK122" s="8">
        <v>21828.63</v>
      </c>
      <c r="BL122" s="2" t="s">
        <v>658</v>
      </c>
      <c r="BM122" s="7">
        <v>0.0456</v>
      </c>
      <c r="BN122" s="7">
        <v>0.0468</v>
      </c>
      <c r="BO122" s="4">
        <v>13</v>
      </c>
      <c r="BP122" s="8">
        <v>1021.02</v>
      </c>
      <c r="BQ122" s="4">
        <v>20</v>
      </c>
      <c r="BR122" s="8">
        <v>1653.4</v>
      </c>
      <c r="BS122" s="7">
        <v>-0.35</v>
      </c>
      <c r="BT122" s="7">
        <v>-0.3825</v>
      </c>
      <c r="BU122" s="2" t="s">
        <v>185</v>
      </c>
      <c r="BV122" s="2" t="s">
        <v>172</v>
      </c>
      <c r="BW122" s="2" t="s">
        <v>528</v>
      </c>
      <c r="BX122" s="2" t="s">
        <v>647</v>
      </c>
      <c r="BY122" s="2" t="s">
        <v>188</v>
      </c>
      <c r="BZ122" s="2" t="s">
        <v>175</v>
      </c>
      <c r="CA122" s="4">
        <v>44</v>
      </c>
      <c r="CB122" s="4"/>
      <c r="CC122" s="4"/>
      <c r="CD122" s="4"/>
      <c r="CE122" s="4">
        <v>45</v>
      </c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>
        <v>150</v>
      </c>
      <c r="CZ122" s="4"/>
      <c r="DA122" s="4"/>
      <c r="DB122" s="4"/>
      <c r="DC122" s="4">
        <v>60</v>
      </c>
      <c r="DD122" s="4"/>
      <c r="DE122" s="4"/>
      <c r="DF122" s="4"/>
      <c r="DG122" s="4"/>
      <c r="DH122" s="4"/>
      <c r="DI122" s="4"/>
      <c r="DJ122" s="4">
        <v>60</v>
      </c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>
        <v>200</v>
      </c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  <c r="EI122" s="4"/>
      <c r="EJ122" s="4"/>
      <c r="EK122" s="4"/>
      <c r="EL122" s="4">
        <v>100</v>
      </c>
      <c r="EM122" s="4"/>
      <c r="EN122" s="4"/>
      <c r="EO122" s="4"/>
      <c r="EP122" s="4"/>
      <c r="EQ122" s="4"/>
      <c r="ER122" s="4"/>
      <c r="ES122" s="4">
        <v>250</v>
      </c>
      <c r="ET122" s="4"/>
      <c r="EU122" s="4"/>
      <c r="EV122" s="4"/>
    </row>
    <row r="123">
      <c r="A123" s="2" t="s">
        <v>659</v>
      </c>
      <c r="B123" s="2" t="s">
        <v>162</v>
      </c>
      <c r="C123" s="2" t="s">
        <v>635</v>
      </c>
      <c r="D123" s="2" t="s">
        <v>164</v>
      </c>
      <c r="E123" s="2" t="s">
        <v>165</v>
      </c>
      <c r="F123" s="2" t="s">
        <v>636</v>
      </c>
      <c r="G123" s="2" t="s">
        <v>637</v>
      </c>
      <c r="H123" s="2" t="s">
        <v>638</v>
      </c>
      <c r="I123" s="2" t="s">
        <v>639</v>
      </c>
      <c r="J123" s="2" t="s">
        <v>195</v>
      </c>
      <c r="K123" s="2" t="s">
        <v>371</v>
      </c>
      <c r="L123" s="3">
        <v>75.6</v>
      </c>
      <c r="M123" s="3">
        <v>79.38</v>
      </c>
      <c r="N123" s="3">
        <v>159.99</v>
      </c>
      <c r="O123" s="2" t="s">
        <v>172</v>
      </c>
      <c r="P123" s="2" t="s">
        <v>173</v>
      </c>
      <c r="Q123" s="2" t="s">
        <v>174</v>
      </c>
      <c r="R123" s="2" t="s">
        <v>175</v>
      </c>
      <c r="S123" s="2" t="s">
        <v>655</v>
      </c>
      <c r="T123" s="2" t="s">
        <v>641</v>
      </c>
      <c r="U123" s="2" t="s">
        <v>522</v>
      </c>
      <c r="V123" s="2" t="s">
        <v>234</v>
      </c>
      <c r="W123" s="2" t="s">
        <v>642</v>
      </c>
      <c r="X123" s="2" t="s">
        <v>643</v>
      </c>
      <c r="Y123" s="2" t="s">
        <v>644</v>
      </c>
      <c r="Z123" s="4">
        <v>186</v>
      </c>
      <c r="AA123" s="4">
        <f>=ROUNDDOWN(46.5,0)</f>
      </c>
      <c r="AB123" s="5">
        <v>4</v>
      </c>
      <c r="AC123" s="2" t="s">
        <v>175</v>
      </c>
      <c r="AD123" s="4"/>
      <c r="AE123" s="4"/>
      <c r="AF123" s="6">
        <v>66</v>
      </c>
      <c r="AG123" s="6">
        <v>49</v>
      </c>
      <c r="AH123" s="7">
        <v>1</v>
      </c>
      <c r="AI123" s="4"/>
      <c r="AJ123" s="4">
        <f>=ROUNDDOWN({0},0)</f>
      </c>
      <c r="AK123" s="5"/>
      <c r="AL123" s="2" t="s">
        <v>175</v>
      </c>
      <c r="AM123" s="4"/>
      <c r="AN123" s="4"/>
      <c r="AO123" s="7">
        <v>0</v>
      </c>
      <c r="AP123" s="4">
        <v>5</v>
      </c>
      <c r="AQ123" s="8">
        <v>448.8</v>
      </c>
      <c r="AR123" s="4">
        <v>4</v>
      </c>
      <c r="AS123" s="8">
        <v>377.92</v>
      </c>
      <c r="AT123" s="7">
        <v>0.25</v>
      </c>
      <c r="AU123" s="7">
        <v>0.1876</v>
      </c>
      <c r="AV123" s="4" t="s">
        <v>175</v>
      </c>
      <c r="AW123" s="8" t="s">
        <v>175</v>
      </c>
      <c r="AX123" s="4" t="s">
        <v>175</v>
      </c>
      <c r="AY123" s="8" t="s">
        <v>175</v>
      </c>
      <c r="AZ123" s="7" t="s">
        <v>175</v>
      </c>
      <c r="BA123" s="7" t="s">
        <v>175</v>
      </c>
      <c r="BB123" s="7">
        <v>0.2817</v>
      </c>
      <c r="BC123" s="4" t="s">
        <v>175</v>
      </c>
      <c r="BD123" s="8" t="s">
        <v>175</v>
      </c>
      <c r="BE123" s="4" t="s">
        <v>175</v>
      </c>
      <c r="BF123" s="8" t="s">
        <v>175</v>
      </c>
      <c r="BG123" s="7" t="s">
        <v>175</v>
      </c>
      <c r="BH123" s="7" t="s">
        <v>175</v>
      </c>
      <c r="BI123" s="7" t="s">
        <v>175</v>
      </c>
      <c r="BJ123" s="4">
        <v>45</v>
      </c>
      <c r="BK123" s="8">
        <v>3953.12</v>
      </c>
      <c r="BL123" s="2" t="s">
        <v>660</v>
      </c>
      <c r="BM123" s="7">
        <v>0.1111</v>
      </c>
      <c r="BN123" s="7">
        <v>0.1135</v>
      </c>
      <c r="BO123" s="4">
        <v>5</v>
      </c>
      <c r="BP123" s="8">
        <v>448.8</v>
      </c>
      <c r="BQ123" s="4">
        <v>4</v>
      </c>
      <c r="BR123" s="8">
        <v>377.92</v>
      </c>
      <c r="BS123" s="7">
        <v>0.25</v>
      </c>
      <c r="BT123" s="7">
        <v>0.1876</v>
      </c>
      <c r="BU123" s="2" t="s">
        <v>185</v>
      </c>
      <c r="BV123" s="2" t="s">
        <v>172</v>
      </c>
      <c r="BW123" s="2" t="s">
        <v>528</v>
      </c>
      <c r="BX123" s="2" t="s">
        <v>661</v>
      </c>
      <c r="BY123" s="2" t="s">
        <v>188</v>
      </c>
      <c r="BZ123" s="2" t="s">
        <v>175</v>
      </c>
      <c r="CA123" s="4">
        <v>51</v>
      </c>
      <c r="CB123" s="4">
        <v>114</v>
      </c>
      <c r="CC123" s="4"/>
      <c r="CD123" s="4"/>
      <c r="CE123" s="4">
        <v>21</v>
      </c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  <c r="EI123" s="4"/>
      <c r="EJ123" s="4"/>
      <c r="EK123" s="4"/>
      <c r="EL123" s="4"/>
      <c r="EM123" s="4"/>
      <c r="EN123" s="4"/>
      <c r="EO123" s="4"/>
      <c r="EP123" s="4"/>
      <c r="EQ123" s="4"/>
      <c r="ER123" s="4"/>
      <c r="ES123" s="4"/>
      <c r="ET123" s="4"/>
      <c r="EU123" s="4"/>
      <c r="EV123" s="4"/>
    </row>
    <row r="124">
      <c r="A124" s="2" t="s">
        <v>662</v>
      </c>
      <c r="B124" s="2" t="s">
        <v>162</v>
      </c>
      <c r="C124" s="2" t="s">
        <v>635</v>
      </c>
      <c r="D124" s="2" t="s">
        <v>164</v>
      </c>
      <c r="E124" s="2" t="s">
        <v>165</v>
      </c>
      <c r="F124" s="2" t="s">
        <v>636</v>
      </c>
      <c r="G124" s="2" t="s">
        <v>637</v>
      </c>
      <c r="H124" s="2" t="s">
        <v>638</v>
      </c>
      <c r="I124" s="2" t="s">
        <v>639</v>
      </c>
      <c r="J124" s="2" t="s">
        <v>170</v>
      </c>
      <c r="K124" s="2" t="s">
        <v>284</v>
      </c>
      <c r="L124" s="3">
        <v>52.88</v>
      </c>
      <c r="M124" s="3">
        <v>55.52</v>
      </c>
      <c r="N124" s="3">
        <v>109.99</v>
      </c>
      <c r="O124" s="2" t="s">
        <v>172</v>
      </c>
      <c r="P124" s="2" t="s">
        <v>204</v>
      </c>
      <c r="Q124" s="2" t="s">
        <v>174</v>
      </c>
      <c r="R124" s="2" t="s">
        <v>175</v>
      </c>
      <c r="S124" s="2" t="s">
        <v>663</v>
      </c>
      <c r="T124" s="2" t="s">
        <v>641</v>
      </c>
      <c r="U124" s="2" t="s">
        <v>364</v>
      </c>
      <c r="V124" s="2" t="s">
        <v>234</v>
      </c>
      <c r="W124" s="2" t="s">
        <v>642</v>
      </c>
      <c r="X124" s="2" t="s">
        <v>643</v>
      </c>
      <c r="Y124" s="2" t="s">
        <v>664</v>
      </c>
      <c r="Z124" s="4">
        <v>152</v>
      </c>
      <c r="AA124" s="4">
        <f>=ROUNDDOWN(38,0)</f>
      </c>
      <c r="AB124" s="5">
        <v>4</v>
      </c>
      <c r="AC124" s="2" t="s">
        <v>665</v>
      </c>
      <c r="AD124" s="4">
        <v>30</v>
      </c>
      <c r="AE124" s="4">
        <v>180</v>
      </c>
      <c r="AF124" s="6">
        <v>66</v>
      </c>
      <c r="AG124" s="6"/>
      <c r="AH124" s="7">
        <v>1</v>
      </c>
      <c r="AI124" s="4"/>
      <c r="AJ124" s="4">
        <f>=ROUNDDOWN({0},0)</f>
      </c>
      <c r="AK124" s="5"/>
      <c r="AL124" s="2" t="s">
        <v>175</v>
      </c>
      <c r="AM124" s="4"/>
      <c r="AN124" s="4"/>
      <c r="AO124" s="7">
        <v>0</v>
      </c>
      <c r="AP124" s="4"/>
      <c r="AQ124" s="8"/>
      <c r="AR124" s="4"/>
      <c r="AS124" s="8"/>
      <c r="AT124" s="7"/>
      <c r="AU124" s="7"/>
      <c r="AV124" s="4">
        <v>5</v>
      </c>
      <c r="AW124" s="8">
        <v>403.92</v>
      </c>
      <c r="AX124" s="4">
        <v>12</v>
      </c>
      <c r="AY124" s="8">
        <v>1062.9</v>
      </c>
      <c r="AZ124" s="7">
        <v>-0.5833</v>
      </c>
      <c r="BA124" s="7">
        <v>-0.62</v>
      </c>
      <c r="BB124" s="7"/>
      <c r="BC124" s="4" t="s">
        <v>175</v>
      </c>
      <c r="BD124" s="8" t="s">
        <v>175</v>
      </c>
      <c r="BE124" s="4" t="s">
        <v>175</v>
      </c>
      <c r="BF124" s="8" t="s">
        <v>175</v>
      </c>
      <c r="BG124" s="7" t="s">
        <v>175</v>
      </c>
      <c r="BH124" s="7" t="s">
        <v>175</v>
      </c>
      <c r="BI124" s="7">
        <v>0.0839</v>
      </c>
      <c r="BJ124" s="4">
        <v>37</v>
      </c>
      <c r="BK124" s="8">
        <v>2396.6</v>
      </c>
      <c r="BL124" s="2" t="s">
        <v>666</v>
      </c>
      <c r="BM124" s="7"/>
      <c r="BN124" s="7"/>
      <c r="BO124" s="4"/>
      <c r="BP124" s="8"/>
      <c r="BQ124" s="4"/>
      <c r="BR124" s="8"/>
      <c r="BS124" s="7"/>
      <c r="BT124" s="7"/>
      <c r="BU124" s="2" t="s">
        <v>185</v>
      </c>
      <c r="BV124" s="2" t="s">
        <v>172</v>
      </c>
      <c r="BW124" s="2" t="s">
        <v>667</v>
      </c>
      <c r="BX124" s="2" t="s">
        <v>668</v>
      </c>
      <c r="BY124" s="2" t="s">
        <v>188</v>
      </c>
      <c r="BZ124" s="2" t="s">
        <v>175</v>
      </c>
      <c r="CA124" s="4">
        <v>152</v>
      </c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>
        <v>30</v>
      </c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>
        <v>150</v>
      </c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  <c r="EI124" s="4"/>
      <c r="EJ124" s="4"/>
      <c r="EK124" s="4"/>
      <c r="EL124" s="4"/>
      <c r="EM124" s="4"/>
      <c r="EN124" s="4"/>
      <c r="EO124" s="4"/>
      <c r="EP124" s="4"/>
      <c r="EQ124" s="4"/>
      <c r="ER124" s="4"/>
      <c r="ES124" s="4"/>
      <c r="ET124" s="4"/>
      <c r="EU124" s="4"/>
      <c r="EV124" s="4"/>
    </row>
    <row r="125">
      <c r="A125" s="2" t="s">
        <v>669</v>
      </c>
      <c r="B125" s="2" t="s">
        <v>162</v>
      </c>
      <c r="C125" s="2" t="s">
        <v>635</v>
      </c>
      <c r="D125" s="2" t="s">
        <v>164</v>
      </c>
      <c r="E125" s="2" t="s">
        <v>165</v>
      </c>
      <c r="F125" s="2" t="s">
        <v>636</v>
      </c>
      <c r="G125" s="2" t="s">
        <v>637</v>
      </c>
      <c r="H125" s="2" t="s">
        <v>638</v>
      </c>
      <c r="I125" s="2" t="s">
        <v>639</v>
      </c>
      <c r="J125" s="2" t="s">
        <v>190</v>
      </c>
      <c r="K125" s="2" t="s">
        <v>284</v>
      </c>
      <c r="L125" s="3">
        <v>66.96</v>
      </c>
      <c r="M125" s="3">
        <v>70.31</v>
      </c>
      <c r="N125" s="3">
        <v>139.99</v>
      </c>
      <c r="O125" s="2" t="s">
        <v>172</v>
      </c>
      <c r="P125" s="2" t="s">
        <v>204</v>
      </c>
      <c r="Q125" s="2" t="s">
        <v>174</v>
      </c>
      <c r="R125" s="2" t="s">
        <v>175</v>
      </c>
      <c r="S125" s="2" t="s">
        <v>663</v>
      </c>
      <c r="T125" s="2" t="s">
        <v>641</v>
      </c>
      <c r="U125" s="2" t="s">
        <v>522</v>
      </c>
      <c r="V125" s="2" t="s">
        <v>234</v>
      </c>
      <c r="W125" s="2" t="s">
        <v>642</v>
      </c>
      <c r="X125" s="2" t="s">
        <v>643</v>
      </c>
      <c r="Y125" s="2" t="s">
        <v>670</v>
      </c>
      <c r="Z125" s="4">
        <v>254</v>
      </c>
      <c r="AA125" s="4">
        <f>=ROUNDDOWN(42.3333333333333,0)</f>
      </c>
      <c r="AB125" s="5">
        <v>6</v>
      </c>
      <c r="AC125" s="2" t="s">
        <v>671</v>
      </c>
      <c r="AD125" s="4">
        <v>80</v>
      </c>
      <c r="AE125" s="4">
        <v>80</v>
      </c>
      <c r="AF125" s="6">
        <v>66</v>
      </c>
      <c r="AG125" s="6"/>
      <c r="AH125" s="7">
        <v>1</v>
      </c>
      <c r="AI125" s="4"/>
      <c r="AJ125" s="4">
        <f>=ROUNDDOWN({0},0)</f>
      </c>
      <c r="AK125" s="5"/>
      <c r="AL125" s="2" t="s">
        <v>175</v>
      </c>
      <c r="AM125" s="4"/>
      <c r="AN125" s="4"/>
      <c r="AO125" s="7">
        <v>0</v>
      </c>
      <c r="AP125" s="4">
        <v>4</v>
      </c>
      <c r="AQ125" s="8">
        <v>314.16</v>
      </c>
      <c r="AR125" s="4">
        <v>6</v>
      </c>
      <c r="AS125" s="8">
        <v>496.02</v>
      </c>
      <c r="AT125" s="7">
        <v>-0.3333</v>
      </c>
      <c r="AU125" s="7">
        <v>-0.3666</v>
      </c>
      <c r="AV125" s="4" t="s">
        <v>175</v>
      </c>
      <c r="AW125" s="8" t="s">
        <v>175</v>
      </c>
      <c r="AX125" s="4" t="s">
        <v>175</v>
      </c>
      <c r="AY125" s="8" t="s">
        <v>175</v>
      </c>
      <c r="AZ125" s="7" t="s">
        <v>175</v>
      </c>
      <c r="BA125" s="7" t="s">
        <v>175</v>
      </c>
      <c r="BB125" s="7">
        <v>0.7778</v>
      </c>
      <c r="BC125" s="4" t="s">
        <v>175</v>
      </c>
      <c r="BD125" s="8" t="s">
        <v>175</v>
      </c>
      <c r="BE125" s="4" t="s">
        <v>175</v>
      </c>
      <c r="BF125" s="8" t="s">
        <v>175</v>
      </c>
      <c r="BG125" s="7" t="s">
        <v>175</v>
      </c>
      <c r="BH125" s="7" t="s">
        <v>175</v>
      </c>
      <c r="BI125" s="7" t="s">
        <v>175</v>
      </c>
      <c r="BJ125" s="4">
        <v>59</v>
      </c>
      <c r="BK125" s="8">
        <v>4575.37</v>
      </c>
      <c r="BL125" s="2" t="s">
        <v>672</v>
      </c>
      <c r="BM125" s="7">
        <v>0.0678</v>
      </c>
      <c r="BN125" s="7">
        <v>0.0687</v>
      </c>
      <c r="BO125" s="4">
        <v>4</v>
      </c>
      <c r="BP125" s="8">
        <v>314.16</v>
      </c>
      <c r="BQ125" s="4">
        <v>6</v>
      </c>
      <c r="BR125" s="8">
        <v>496.02</v>
      </c>
      <c r="BS125" s="7">
        <v>-0.3333</v>
      </c>
      <c r="BT125" s="7">
        <v>-0.3666</v>
      </c>
      <c r="BU125" s="2" t="s">
        <v>185</v>
      </c>
      <c r="BV125" s="2" t="s">
        <v>172</v>
      </c>
      <c r="BW125" s="2" t="s">
        <v>667</v>
      </c>
      <c r="BX125" s="2" t="s">
        <v>668</v>
      </c>
      <c r="BY125" s="2" t="s">
        <v>188</v>
      </c>
      <c r="BZ125" s="2" t="s">
        <v>175</v>
      </c>
      <c r="CA125" s="4">
        <v>254</v>
      </c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  <c r="EI125" s="4">
        <v>80</v>
      </c>
      <c r="EJ125" s="4"/>
      <c r="EK125" s="4"/>
      <c r="EL125" s="4"/>
      <c r="EM125" s="4"/>
      <c r="EN125" s="4"/>
      <c r="EO125" s="4"/>
      <c r="EP125" s="4"/>
      <c r="EQ125" s="4"/>
      <c r="ER125" s="4"/>
      <c r="ES125" s="4"/>
      <c r="ET125" s="4"/>
      <c r="EU125" s="4"/>
      <c r="EV125" s="4"/>
    </row>
    <row r="126">
      <c r="A126" s="2" t="s">
        <v>673</v>
      </c>
      <c r="B126" s="2" t="s">
        <v>162</v>
      </c>
      <c r="C126" s="2" t="s">
        <v>635</v>
      </c>
      <c r="D126" s="2" t="s">
        <v>164</v>
      </c>
      <c r="E126" s="2" t="s">
        <v>165</v>
      </c>
      <c r="F126" s="2" t="s">
        <v>636</v>
      </c>
      <c r="G126" s="2" t="s">
        <v>637</v>
      </c>
      <c r="H126" s="2" t="s">
        <v>638</v>
      </c>
      <c r="I126" s="2" t="s">
        <v>639</v>
      </c>
      <c r="J126" s="2" t="s">
        <v>195</v>
      </c>
      <c r="K126" s="2" t="s">
        <v>284</v>
      </c>
      <c r="L126" s="3">
        <v>75.6</v>
      </c>
      <c r="M126" s="3">
        <v>79.38</v>
      </c>
      <c r="N126" s="3">
        <v>159.99</v>
      </c>
      <c r="O126" s="2" t="s">
        <v>172</v>
      </c>
      <c r="P126" s="2" t="s">
        <v>204</v>
      </c>
      <c r="Q126" s="2" t="s">
        <v>174</v>
      </c>
      <c r="R126" s="2" t="s">
        <v>175</v>
      </c>
      <c r="S126" s="2" t="s">
        <v>663</v>
      </c>
      <c r="T126" s="2" t="s">
        <v>641</v>
      </c>
      <c r="U126" s="2" t="s">
        <v>522</v>
      </c>
      <c r="V126" s="2" t="s">
        <v>234</v>
      </c>
      <c r="W126" s="2" t="s">
        <v>642</v>
      </c>
      <c r="X126" s="2" t="s">
        <v>643</v>
      </c>
      <c r="Y126" s="2" t="s">
        <v>664</v>
      </c>
      <c r="Z126" s="4">
        <v>200</v>
      </c>
      <c r="AA126" s="4">
        <f>=ROUNDDOWN(40,0)</f>
      </c>
      <c r="AB126" s="5">
        <v>5</v>
      </c>
      <c r="AC126" s="2" t="s">
        <v>175</v>
      </c>
      <c r="AD126" s="4"/>
      <c r="AE126" s="4"/>
      <c r="AF126" s="6">
        <v>66</v>
      </c>
      <c r="AG126" s="6"/>
      <c r="AH126" s="7">
        <v>1</v>
      </c>
      <c r="AI126" s="4"/>
      <c r="AJ126" s="4">
        <f>=ROUNDDOWN({0},0)</f>
      </c>
      <c r="AK126" s="5"/>
      <c r="AL126" s="2" t="s">
        <v>175</v>
      </c>
      <c r="AM126" s="4"/>
      <c r="AN126" s="4"/>
      <c r="AO126" s="7">
        <v>0</v>
      </c>
      <c r="AP126" s="4">
        <v>1</v>
      </c>
      <c r="AQ126" s="8">
        <v>89.76</v>
      </c>
      <c r="AR126" s="4">
        <v>6</v>
      </c>
      <c r="AS126" s="8">
        <v>566.88</v>
      </c>
      <c r="AT126" s="7">
        <v>-0.8333</v>
      </c>
      <c r="AU126" s="7">
        <v>-0.8417</v>
      </c>
      <c r="AV126" s="4" t="s">
        <v>175</v>
      </c>
      <c r="AW126" s="8" t="s">
        <v>175</v>
      </c>
      <c r="AX126" s="4" t="s">
        <v>175</v>
      </c>
      <c r="AY126" s="8" t="s">
        <v>175</v>
      </c>
      <c r="AZ126" s="7" t="s">
        <v>175</v>
      </c>
      <c r="BA126" s="7" t="s">
        <v>175</v>
      </c>
      <c r="BB126" s="7">
        <v>0.2222</v>
      </c>
      <c r="BC126" s="4" t="s">
        <v>175</v>
      </c>
      <c r="BD126" s="8" t="s">
        <v>175</v>
      </c>
      <c r="BE126" s="4" t="s">
        <v>175</v>
      </c>
      <c r="BF126" s="8" t="s">
        <v>175</v>
      </c>
      <c r="BG126" s="7" t="s">
        <v>175</v>
      </c>
      <c r="BH126" s="7" t="s">
        <v>175</v>
      </c>
      <c r="BI126" s="7" t="s">
        <v>175</v>
      </c>
      <c r="BJ126" s="4">
        <v>34</v>
      </c>
      <c r="BK126" s="8">
        <v>2934.13</v>
      </c>
      <c r="BL126" s="2" t="s">
        <v>674</v>
      </c>
      <c r="BM126" s="7">
        <v>0.0294</v>
      </c>
      <c r="BN126" s="7">
        <v>0.0306</v>
      </c>
      <c r="BO126" s="4">
        <v>1</v>
      </c>
      <c r="BP126" s="8">
        <v>89.76</v>
      </c>
      <c r="BQ126" s="4">
        <v>6</v>
      </c>
      <c r="BR126" s="8">
        <v>566.88</v>
      </c>
      <c r="BS126" s="7">
        <v>-0.8333</v>
      </c>
      <c r="BT126" s="7">
        <v>-0.8417</v>
      </c>
      <c r="BU126" s="2" t="s">
        <v>185</v>
      </c>
      <c r="BV126" s="2" t="s">
        <v>172</v>
      </c>
      <c r="BW126" s="2" t="s">
        <v>667</v>
      </c>
      <c r="BX126" s="2" t="s">
        <v>675</v>
      </c>
      <c r="BY126" s="2" t="s">
        <v>188</v>
      </c>
      <c r="BZ126" s="2" t="s">
        <v>175</v>
      </c>
      <c r="CA126" s="4">
        <v>200</v>
      </c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  <c r="EI126" s="4"/>
      <c r="EJ126" s="4"/>
      <c r="EK126" s="4"/>
      <c r="EL126" s="4"/>
      <c r="EM126" s="4"/>
      <c r="EN126" s="4"/>
      <c r="EO126" s="4"/>
      <c r="EP126" s="4"/>
      <c r="EQ126" s="4"/>
      <c r="ER126" s="4"/>
      <c r="ES126" s="4"/>
      <c r="ET126" s="4"/>
      <c r="EU126" s="4"/>
      <c r="EV126" s="4"/>
    </row>
    <row r="127">
      <c r="A127" s="2" t="s">
        <v>676</v>
      </c>
      <c r="B127" s="2" t="s">
        <v>162</v>
      </c>
      <c r="C127" s="2" t="s">
        <v>635</v>
      </c>
      <c r="D127" s="2" t="s">
        <v>164</v>
      </c>
      <c r="E127" s="2" t="s">
        <v>165</v>
      </c>
      <c r="F127" s="2" t="s">
        <v>636</v>
      </c>
      <c r="G127" s="2" t="s">
        <v>637</v>
      </c>
      <c r="H127" s="2" t="s">
        <v>638</v>
      </c>
      <c r="I127" s="2" t="s">
        <v>639</v>
      </c>
      <c r="J127" s="2" t="s">
        <v>170</v>
      </c>
      <c r="K127" s="2" t="s">
        <v>321</v>
      </c>
      <c r="L127" s="3">
        <v>52.88</v>
      </c>
      <c r="M127" s="3">
        <v>55.52</v>
      </c>
      <c r="N127" s="3">
        <v>109.99</v>
      </c>
      <c r="O127" s="2" t="s">
        <v>172</v>
      </c>
      <c r="P127" s="2" t="s">
        <v>268</v>
      </c>
      <c r="Q127" s="2" t="s">
        <v>174</v>
      </c>
      <c r="R127" s="2" t="s">
        <v>175</v>
      </c>
      <c r="S127" s="2" t="s">
        <v>677</v>
      </c>
      <c r="T127" s="2" t="s">
        <v>641</v>
      </c>
      <c r="U127" s="2" t="s">
        <v>364</v>
      </c>
      <c r="V127" s="2" t="s">
        <v>234</v>
      </c>
      <c r="W127" s="2" t="s">
        <v>642</v>
      </c>
      <c r="X127" s="2" t="s">
        <v>643</v>
      </c>
      <c r="Y127" s="2" t="s">
        <v>558</v>
      </c>
      <c r="Z127" s="4">
        <v>547</v>
      </c>
      <c r="AA127" s="4">
        <f>=ROUNDDOWN(78.1428571428571,0)</f>
      </c>
      <c r="AB127" s="5">
        <v>7</v>
      </c>
      <c r="AC127" s="2" t="s">
        <v>645</v>
      </c>
      <c r="AD127" s="4">
        <v>50</v>
      </c>
      <c r="AE127" s="4">
        <v>310</v>
      </c>
      <c r="AF127" s="6">
        <v>66</v>
      </c>
      <c r="AG127" s="6">
        <v>49</v>
      </c>
      <c r="AH127" s="7">
        <v>1</v>
      </c>
      <c r="AI127" s="4"/>
      <c r="AJ127" s="4">
        <f>=ROUNDDOWN({0},0)</f>
      </c>
      <c r="AK127" s="5"/>
      <c r="AL127" s="2" t="s">
        <v>175</v>
      </c>
      <c r="AM127" s="4"/>
      <c r="AN127" s="4"/>
      <c r="AO127" s="7">
        <v>0</v>
      </c>
      <c r="AP127" s="4"/>
      <c r="AQ127" s="8"/>
      <c r="AR127" s="4">
        <v>4</v>
      </c>
      <c r="AS127" s="8">
        <v>259.8</v>
      </c>
      <c r="AT127" s="7">
        <v>-1</v>
      </c>
      <c r="AU127" s="7">
        <v>-1</v>
      </c>
      <c r="AV127" s="4">
        <v>3</v>
      </c>
      <c r="AW127" s="8">
        <v>246.84</v>
      </c>
      <c r="AX127" s="4">
        <v>12</v>
      </c>
      <c r="AY127" s="8">
        <v>944.78</v>
      </c>
      <c r="AZ127" s="7">
        <v>-0.75</v>
      </c>
      <c r="BA127" s="7">
        <v>-0.7387</v>
      </c>
      <c r="BB127" s="7"/>
      <c r="BC127" s="4" t="s">
        <v>175</v>
      </c>
      <c r="BD127" s="8" t="s">
        <v>175</v>
      </c>
      <c r="BE127" s="4" t="s">
        <v>175</v>
      </c>
      <c r="BF127" s="8" t="s">
        <v>175</v>
      </c>
      <c r="BG127" s="7" t="s">
        <v>175</v>
      </c>
      <c r="BH127" s="7" t="s">
        <v>175</v>
      </c>
      <c r="BI127" s="7">
        <v>0.0513</v>
      </c>
      <c r="BJ127" s="4">
        <v>61</v>
      </c>
      <c r="BK127" s="8">
        <v>3671.49</v>
      </c>
      <c r="BL127" s="2" t="s">
        <v>678</v>
      </c>
      <c r="BM127" s="7"/>
      <c r="BN127" s="7"/>
      <c r="BO127" s="4"/>
      <c r="BP127" s="8"/>
      <c r="BQ127" s="4">
        <v>4</v>
      </c>
      <c r="BR127" s="8">
        <v>259.8</v>
      </c>
      <c r="BS127" s="7">
        <v>-1</v>
      </c>
      <c r="BT127" s="7">
        <v>-1</v>
      </c>
      <c r="BU127" s="2" t="s">
        <v>185</v>
      </c>
      <c r="BV127" s="2" t="s">
        <v>172</v>
      </c>
      <c r="BW127" s="2" t="s">
        <v>560</v>
      </c>
      <c r="BX127" s="2" t="s">
        <v>679</v>
      </c>
      <c r="BY127" s="2" t="s">
        <v>188</v>
      </c>
      <c r="BZ127" s="2" t="s">
        <v>175</v>
      </c>
      <c r="CA127" s="4">
        <v>395</v>
      </c>
      <c r="CB127" s="4"/>
      <c r="CC127" s="4"/>
      <c r="CD127" s="4"/>
      <c r="CE127" s="4">
        <v>152</v>
      </c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>
        <v>50</v>
      </c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>
        <v>60</v>
      </c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>
        <v>200</v>
      </c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  <c r="EI127" s="4"/>
      <c r="EJ127" s="4"/>
      <c r="EK127" s="4"/>
      <c r="EL127" s="4"/>
      <c r="EM127" s="4"/>
      <c r="EN127" s="4"/>
      <c r="EO127" s="4"/>
      <c r="EP127" s="4"/>
      <c r="EQ127" s="4"/>
      <c r="ER127" s="4"/>
      <c r="ES127" s="4"/>
      <c r="ET127" s="4"/>
      <c r="EU127" s="4"/>
      <c r="EV127" s="4"/>
    </row>
    <row r="128">
      <c r="A128" s="2" t="s">
        <v>680</v>
      </c>
      <c r="B128" s="2" t="s">
        <v>162</v>
      </c>
      <c r="C128" s="2" t="s">
        <v>635</v>
      </c>
      <c r="D128" s="2" t="s">
        <v>164</v>
      </c>
      <c r="E128" s="2" t="s">
        <v>165</v>
      </c>
      <c r="F128" s="2" t="s">
        <v>636</v>
      </c>
      <c r="G128" s="2" t="s">
        <v>637</v>
      </c>
      <c r="H128" s="2" t="s">
        <v>638</v>
      </c>
      <c r="I128" s="2" t="s">
        <v>639</v>
      </c>
      <c r="J128" s="2" t="s">
        <v>190</v>
      </c>
      <c r="K128" s="2" t="s">
        <v>321</v>
      </c>
      <c r="L128" s="3">
        <v>66.96</v>
      </c>
      <c r="M128" s="3">
        <v>70.31</v>
      </c>
      <c r="N128" s="3">
        <v>139.99</v>
      </c>
      <c r="O128" s="2" t="s">
        <v>172</v>
      </c>
      <c r="P128" s="2" t="s">
        <v>268</v>
      </c>
      <c r="Q128" s="2" t="s">
        <v>174</v>
      </c>
      <c r="R128" s="2" t="s">
        <v>175</v>
      </c>
      <c r="S128" s="2" t="s">
        <v>677</v>
      </c>
      <c r="T128" s="2" t="s">
        <v>641</v>
      </c>
      <c r="U128" s="2" t="s">
        <v>522</v>
      </c>
      <c r="V128" s="2" t="s">
        <v>234</v>
      </c>
      <c r="W128" s="2" t="s">
        <v>642</v>
      </c>
      <c r="X128" s="2" t="s">
        <v>643</v>
      </c>
      <c r="Y128" s="2" t="s">
        <v>558</v>
      </c>
      <c r="Z128" s="4">
        <v>519</v>
      </c>
      <c r="AA128" s="4">
        <f>=ROUNDDOWN(34.6,0)</f>
      </c>
      <c r="AB128" s="5">
        <v>15</v>
      </c>
      <c r="AC128" s="2" t="s">
        <v>645</v>
      </c>
      <c r="AD128" s="4">
        <v>60</v>
      </c>
      <c r="AE128" s="4">
        <v>220</v>
      </c>
      <c r="AF128" s="6">
        <v>66</v>
      </c>
      <c r="AG128" s="6">
        <v>49</v>
      </c>
      <c r="AH128" s="7">
        <v>1</v>
      </c>
      <c r="AI128" s="4"/>
      <c r="AJ128" s="4">
        <f>=ROUNDDOWN({0},0)</f>
      </c>
      <c r="AK128" s="5"/>
      <c r="AL128" s="2" t="s">
        <v>175</v>
      </c>
      <c r="AM128" s="4"/>
      <c r="AN128" s="4"/>
      <c r="AO128" s="7">
        <v>0</v>
      </c>
      <c r="AP128" s="4">
        <v>2</v>
      </c>
      <c r="AQ128" s="8">
        <v>157.08</v>
      </c>
      <c r="AR128" s="4">
        <v>6</v>
      </c>
      <c r="AS128" s="8">
        <v>496.02</v>
      </c>
      <c r="AT128" s="7">
        <v>-0.6667</v>
      </c>
      <c r="AU128" s="7">
        <v>-0.6833</v>
      </c>
      <c r="AV128" s="4" t="s">
        <v>175</v>
      </c>
      <c r="AW128" s="8" t="s">
        <v>175</v>
      </c>
      <c r="AX128" s="4" t="s">
        <v>175</v>
      </c>
      <c r="AY128" s="8" t="s">
        <v>175</v>
      </c>
      <c r="AZ128" s="7" t="s">
        <v>175</v>
      </c>
      <c r="BA128" s="7" t="s">
        <v>175</v>
      </c>
      <c r="BB128" s="7">
        <v>0.6364</v>
      </c>
      <c r="BC128" s="4" t="s">
        <v>175</v>
      </c>
      <c r="BD128" s="8" t="s">
        <v>175</v>
      </c>
      <c r="BE128" s="4" t="s">
        <v>175</v>
      </c>
      <c r="BF128" s="8" t="s">
        <v>175</v>
      </c>
      <c r="BG128" s="7" t="s">
        <v>175</v>
      </c>
      <c r="BH128" s="7" t="s">
        <v>175</v>
      </c>
      <c r="BI128" s="7" t="s">
        <v>175</v>
      </c>
      <c r="BJ128" s="4">
        <v>101</v>
      </c>
      <c r="BK128" s="8">
        <v>7977.78</v>
      </c>
      <c r="BL128" s="2" t="s">
        <v>681</v>
      </c>
      <c r="BM128" s="7">
        <v>0.0198</v>
      </c>
      <c r="BN128" s="7">
        <v>0.0197</v>
      </c>
      <c r="BO128" s="4">
        <v>2</v>
      </c>
      <c r="BP128" s="8">
        <v>157.08</v>
      </c>
      <c r="BQ128" s="4">
        <v>6</v>
      </c>
      <c r="BR128" s="8">
        <v>496.02</v>
      </c>
      <c r="BS128" s="7">
        <v>-0.6667</v>
      </c>
      <c r="BT128" s="7">
        <v>-0.6833</v>
      </c>
      <c r="BU128" s="2" t="s">
        <v>185</v>
      </c>
      <c r="BV128" s="2" t="s">
        <v>172</v>
      </c>
      <c r="BW128" s="2" t="s">
        <v>560</v>
      </c>
      <c r="BX128" s="2" t="s">
        <v>682</v>
      </c>
      <c r="BY128" s="2" t="s">
        <v>188</v>
      </c>
      <c r="BZ128" s="2" t="s">
        <v>175</v>
      </c>
      <c r="CA128" s="4">
        <v>327</v>
      </c>
      <c r="CB128" s="4">
        <v>8</v>
      </c>
      <c r="CC128" s="4"/>
      <c r="CD128" s="4"/>
      <c r="CE128" s="4">
        <v>184</v>
      </c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>
        <v>60</v>
      </c>
      <c r="CZ128" s="4"/>
      <c r="DA128" s="4"/>
      <c r="DB128" s="4"/>
      <c r="DC128" s="4">
        <v>60</v>
      </c>
      <c r="DD128" s="4"/>
      <c r="DE128" s="4"/>
      <c r="DF128" s="4"/>
      <c r="DG128" s="4"/>
      <c r="DH128" s="4"/>
      <c r="DI128" s="4"/>
      <c r="DJ128" s="4">
        <v>100</v>
      </c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  <c r="EI128" s="4"/>
      <c r="EJ128" s="4"/>
      <c r="EK128" s="4"/>
      <c r="EL128" s="4"/>
      <c r="EM128" s="4"/>
      <c r="EN128" s="4"/>
      <c r="EO128" s="4"/>
      <c r="EP128" s="4"/>
      <c r="EQ128" s="4"/>
      <c r="ER128" s="4"/>
      <c r="ES128" s="4"/>
      <c r="ET128" s="4"/>
      <c r="EU128" s="4"/>
      <c r="EV128" s="4"/>
    </row>
    <row r="129">
      <c r="A129" s="2" t="s">
        <v>683</v>
      </c>
      <c r="B129" s="2" t="s">
        <v>162</v>
      </c>
      <c r="C129" s="2" t="s">
        <v>635</v>
      </c>
      <c r="D129" s="2" t="s">
        <v>164</v>
      </c>
      <c r="E129" s="2" t="s">
        <v>165</v>
      </c>
      <c r="F129" s="2" t="s">
        <v>636</v>
      </c>
      <c r="G129" s="2" t="s">
        <v>637</v>
      </c>
      <c r="H129" s="2" t="s">
        <v>638</v>
      </c>
      <c r="I129" s="2" t="s">
        <v>639</v>
      </c>
      <c r="J129" s="2" t="s">
        <v>195</v>
      </c>
      <c r="K129" s="2" t="s">
        <v>321</v>
      </c>
      <c r="L129" s="3">
        <v>75.6</v>
      </c>
      <c r="M129" s="3">
        <v>79.38</v>
      </c>
      <c r="N129" s="3">
        <v>159.99</v>
      </c>
      <c r="O129" s="2" t="s">
        <v>172</v>
      </c>
      <c r="P129" s="2" t="s">
        <v>268</v>
      </c>
      <c r="Q129" s="2" t="s">
        <v>174</v>
      </c>
      <c r="R129" s="2" t="s">
        <v>175</v>
      </c>
      <c r="S129" s="2" t="s">
        <v>677</v>
      </c>
      <c r="T129" s="2" t="s">
        <v>641</v>
      </c>
      <c r="U129" s="2" t="s">
        <v>522</v>
      </c>
      <c r="V129" s="2" t="s">
        <v>234</v>
      </c>
      <c r="W129" s="2" t="s">
        <v>642</v>
      </c>
      <c r="X129" s="2" t="s">
        <v>643</v>
      </c>
      <c r="Y129" s="2" t="s">
        <v>558</v>
      </c>
      <c r="Z129" s="4">
        <v>119</v>
      </c>
      <c r="AA129" s="4">
        <f>=ROUNDDOWN(23.8,0)</f>
      </c>
      <c r="AB129" s="5">
        <v>5</v>
      </c>
      <c r="AC129" s="2" t="s">
        <v>645</v>
      </c>
      <c r="AD129" s="4">
        <v>60</v>
      </c>
      <c r="AE129" s="4">
        <v>150</v>
      </c>
      <c r="AF129" s="6">
        <v>66</v>
      </c>
      <c r="AG129" s="6">
        <v>49</v>
      </c>
      <c r="AH129" s="7">
        <v>1</v>
      </c>
      <c r="AI129" s="4"/>
      <c r="AJ129" s="4">
        <f>=ROUNDDOWN({0},0)</f>
      </c>
      <c r="AK129" s="5"/>
      <c r="AL129" s="2" t="s">
        <v>175</v>
      </c>
      <c r="AM129" s="4"/>
      <c r="AN129" s="4"/>
      <c r="AO129" s="7">
        <v>0</v>
      </c>
      <c r="AP129" s="4">
        <v>1</v>
      </c>
      <c r="AQ129" s="8">
        <v>89.76</v>
      </c>
      <c r="AR129" s="4">
        <v>2</v>
      </c>
      <c r="AS129" s="8">
        <v>188.96</v>
      </c>
      <c r="AT129" s="7">
        <v>-0.5</v>
      </c>
      <c r="AU129" s="7">
        <v>-0.525</v>
      </c>
      <c r="AV129" s="4" t="s">
        <v>175</v>
      </c>
      <c r="AW129" s="8" t="s">
        <v>175</v>
      </c>
      <c r="AX129" s="4" t="s">
        <v>175</v>
      </c>
      <c r="AY129" s="8" t="s">
        <v>175</v>
      </c>
      <c r="AZ129" s="7" t="s">
        <v>175</v>
      </c>
      <c r="BA129" s="7" t="s">
        <v>175</v>
      </c>
      <c r="BB129" s="7">
        <v>0.3636</v>
      </c>
      <c r="BC129" s="4" t="s">
        <v>175</v>
      </c>
      <c r="BD129" s="8" t="s">
        <v>175</v>
      </c>
      <c r="BE129" s="4" t="s">
        <v>175</v>
      </c>
      <c r="BF129" s="8" t="s">
        <v>175</v>
      </c>
      <c r="BG129" s="7" t="s">
        <v>175</v>
      </c>
      <c r="BH129" s="7" t="s">
        <v>175</v>
      </c>
      <c r="BI129" s="7" t="s">
        <v>175</v>
      </c>
      <c r="BJ129" s="4">
        <v>31</v>
      </c>
      <c r="BK129" s="8">
        <v>2815.88</v>
      </c>
      <c r="BL129" s="2" t="s">
        <v>684</v>
      </c>
      <c r="BM129" s="7">
        <v>0.0323</v>
      </c>
      <c r="BN129" s="7">
        <v>0.0319</v>
      </c>
      <c r="BO129" s="4">
        <v>1</v>
      </c>
      <c r="BP129" s="8">
        <v>89.76</v>
      </c>
      <c r="BQ129" s="4">
        <v>2</v>
      </c>
      <c r="BR129" s="8">
        <v>188.96</v>
      </c>
      <c r="BS129" s="7">
        <v>-0.5</v>
      </c>
      <c r="BT129" s="7">
        <v>-0.525</v>
      </c>
      <c r="BU129" s="2" t="s">
        <v>185</v>
      </c>
      <c r="BV129" s="2" t="s">
        <v>172</v>
      </c>
      <c r="BW129" s="2" t="s">
        <v>560</v>
      </c>
      <c r="BX129" s="2" t="s">
        <v>685</v>
      </c>
      <c r="BY129" s="2" t="s">
        <v>188</v>
      </c>
      <c r="BZ129" s="2" t="s">
        <v>175</v>
      </c>
      <c r="CA129" s="4">
        <v>65</v>
      </c>
      <c r="CB129" s="4">
        <v>7</v>
      </c>
      <c r="CC129" s="4"/>
      <c r="CD129" s="4"/>
      <c r="CE129" s="4">
        <v>47</v>
      </c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>
        <v>60</v>
      </c>
      <c r="CZ129" s="4"/>
      <c r="DA129" s="4"/>
      <c r="DB129" s="4"/>
      <c r="DC129" s="4">
        <v>60</v>
      </c>
      <c r="DD129" s="4"/>
      <c r="DE129" s="4"/>
      <c r="DF129" s="4"/>
      <c r="DG129" s="4"/>
      <c r="DH129" s="4"/>
      <c r="DI129" s="4"/>
      <c r="DJ129" s="4">
        <v>30</v>
      </c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  <c r="EI129" s="4"/>
      <c r="EJ129" s="4"/>
      <c r="EK129" s="4"/>
      <c r="EL129" s="4"/>
      <c r="EM129" s="4"/>
      <c r="EN129" s="4"/>
      <c r="EO129" s="4"/>
      <c r="EP129" s="4"/>
      <c r="EQ129" s="4"/>
      <c r="ER129" s="4"/>
      <c r="ES129" s="4"/>
      <c r="ET129" s="4"/>
      <c r="EU129" s="4"/>
      <c r="EV129" s="4"/>
    </row>
    <row r="130">
      <c r="A130" s="2" t="s">
        <v>686</v>
      </c>
      <c r="B130" s="2" t="s">
        <v>162</v>
      </c>
      <c r="C130" s="2" t="s">
        <v>635</v>
      </c>
      <c r="D130" s="2" t="s">
        <v>164</v>
      </c>
      <c r="E130" s="2" t="s">
        <v>165</v>
      </c>
      <c r="F130" s="2" t="s">
        <v>636</v>
      </c>
      <c r="G130" s="2" t="s">
        <v>637</v>
      </c>
      <c r="H130" s="2" t="s">
        <v>638</v>
      </c>
      <c r="I130" s="2" t="s">
        <v>639</v>
      </c>
      <c r="J130" s="2" t="s">
        <v>170</v>
      </c>
      <c r="K130" s="2" t="s">
        <v>346</v>
      </c>
      <c r="L130" s="3">
        <v>52.88</v>
      </c>
      <c r="M130" s="3">
        <v>55.52</v>
      </c>
      <c r="N130" s="3">
        <v>109.99</v>
      </c>
      <c r="O130" s="2" t="s">
        <v>172</v>
      </c>
      <c r="P130" s="2" t="s">
        <v>219</v>
      </c>
      <c r="Q130" s="2" t="s">
        <v>174</v>
      </c>
      <c r="R130" s="2" t="s">
        <v>175</v>
      </c>
      <c r="S130" s="2" t="s">
        <v>687</v>
      </c>
      <c r="T130" s="2" t="s">
        <v>641</v>
      </c>
      <c r="U130" s="2" t="s">
        <v>364</v>
      </c>
      <c r="V130" s="2" t="s">
        <v>234</v>
      </c>
      <c r="W130" s="2" t="s">
        <v>642</v>
      </c>
      <c r="X130" s="2" t="s">
        <v>688</v>
      </c>
      <c r="Y130" s="2" t="s">
        <v>689</v>
      </c>
      <c r="Z130" s="4">
        <v>129</v>
      </c>
      <c r="AA130" s="4">
        <f>=ROUNDDOWN({0},0)</f>
      </c>
      <c r="AB130" s="5"/>
      <c r="AC130" s="2" t="s">
        <v>175</v>
      </c>
      <c r="AD130" s="4"/>
      <c r="AE130" s="4"/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175</v>
      </c>
      <c r="AM130" s="4"/>
      <c r="AN130" s="4"/>
      <c r="AO130" s="7">
        <v>0</v>
      </c>
      <c r="AP130" s="4"/>
      <c r="AQ130" s="8"/>
      <c r="AR130" s="4"/>
      <c r="AS130" s="8"/>
      <c r="AT130" s="7"/>
      <c r="AU130" s="7"/>
      <c r="AV130" s="4">
        <v>2</v>
      </c>
      <c r="AW130" s="8">
        <v>179.52</v>
      </c>
      <c r="AX130" s="4" t="s">
        <v>175</v>
      </c>
      <c r="AY130" s="8" t="s">
        <v>175</v>
      </c>
      <c r="AZ130" s="7" t="s">
        <v>175</v>
      </c>
      <c r="BA130" s="7" t="s">
        <v>175</v>
      </c>
      <c r="BB130" s="7"/>
      <c r="BC130" s="4" t="s">
        <v>175</v>
      </c>
      <c r="BD130" s="8" t="s">
        <v>175</v>
      </c>
      <c r="BE130" s="4" t="s">
        <v>175</v>
      </c>
      <c r="BF130" s="8" t="s">
        <v>175</v>
      </c>
      <c r="BG130" s="7" t="s">
        <v>175</v>
      </c>
      <c r="BH130" s="7" t="s">
        <v>175</v>
      </c>
      <c r="BI130" s="7">
        <v>0.0373</v>
      </c>
      <c r="BJ130" s="4">
        <v>8</v>
      </c>
      <c r="BK130" s="8">
        <v>454.74</v>
      </c>
      <c r="BL130" s="2" t="s">
        <v>690</v>
      </c>
      <c r="BM130" s="7"/>
      <c r="BN130" s="7"/>
      <c r="BO130" s="4"/>
      <c r="BP130" s="8"/>
      <c r="BQ130" s="4"/>
      <c r="BR130" s="8"/>
      <c r="BS130" s="7"/>
      <c r="BT130" s="7"/>
      <c r="BU130" s="2" t="s">
        <v>185</v>
      </c>
      <c r="BV130" s="2" t="s">
        <v>172</v>
      </c>
      <c r="BW130" s="2" t="s">
        <v>691</v>
      </c>
      <c r="BX130" s="2" t="s">
        <v>175</v>
      </c>
      <c r="BY130" s="2" t="s">
        <v>188</v>
      </c>
      <c r="BZ130" s="2" t="s">
        <v>175</v>
      </c>
      <c r="CA130" s="4">
        <v>129</v>
      </c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  <c r="EI130" s="4"/>
      <c r="EJ130" s="4"/>
      <c r="EK130" s="4"/>
      <c r="EL130" s="4"/>
      <c r="EM130" s="4"/>
      <c r="EN130" s="4"/>
      <c r="EO130" s="4"/>
      <c r="EP130" s="4"/>
      <c r="EQ130" s="4"/>
      <c r="ER130" s="4"/>
      <c r="ES130" s="4"/>
      <c r="ET130" s="4"/>
      <c r="EU130" s="4"/>
      <c r="EV130" s="4"/>
    </row>
    <row r="131">
      <c r="A131" s="2" t="s">
        <v>692</v>
      </c>
      <c r="B131" s="2" t="s">
        <v>162</v>
      </c>
      <c r="C131" s="2" t="s">
        <v>635</v>
      </c>
      <c r="D131" s="2" t="s">
        <v>164</v>
      </c>
      <c r="E131" s="2" t="s">
        <v>165</v>
      </c>
      <c r="F131" s="2" t="s">
        <v>636</v>
      </c>
      <c r="G131" s="2" t="s">
        <v>637</v>
      </c>
      <c r="H131" s="2" t="s">
        <v>638</v>
      </c>
      <c r="I131" s="2" t="s">
        <v>639</v>
      </c>
      <c r="J131" s="2" t="s">
        <v>190</v>
      </c>
      <c r="K131" s="2" t="s">
        <v>346</v>
      </c>
      <c r="L131" s="3">
        <v>66.96</v>
      </c>
      <c r="M131" s="3">
        <v>70.31</v>
      </c>
      <c r="N131" s="3">
        <v>139.99</v>
      </c>
      <c r="O131" s="2" t="s">
        <v>172</v>
      </c>
      <c r="P131" s="2" t="s">
        <v>219</v>
      </c>
      <c r="Q131" s="2" t="s">
        <v>174</v>
      </c>
      <c r="R131" s="2" t="s">
        <v>175</v>
      </c>
      <c r="S131" s="2" t="s">
        <v>687</v>
      </c>
      <c r="T131" s="2" t="s">
        <v>641</v>
      </c>
      <c r="U131" s="2" t="s">
        <v>522</v>
      </c>
      <c r="V131" s="2" t="s">
        <v>234</v>
      </c>
      <c r="W131" s="2" t="s">
        <v>642</v>
      </c>
      <c r="X131" s="2" t="s">
        <v>688</v>
      </c>
      <c r="Y131" s="2" t="s">
        <v>689</v>
      </c>
      <c r="Z131" s="4">
        <v>227</v>
      </c>
      <c r="AA131" s="4">
        <f>=ROUNDDOWN(283.75,0)</f>
      </c>
      <c r="AB131" s="5">
        <v>0.8</v>
      </c>
      <c r="AC131" s="2" t="s">
        <v>175</v>
      </c>
      <c r="AD131" s="4"/>
      <c r="AE131" s="4"/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175</v>
      </c>
      <c r="AM131" s="4"/>
      <c r="AN131" s="4"/>
      <c r="AO131" s="7">
        <v>0</v>
      </c>
      <c r="AP131" s="4"/>
      <c r="AQ131" s="8"/>
      <c r="AR131" s="4"/>
      <c r="AS131" s="8"/>
      <c r="AT131" s="7"/>
      <c r="AU131" s="7"/>
      <c r="AV131" s="4" t="s">
        <v>175</v>
      </c>
      <c r="AW131" s="8" t="s">
        <v>175</v>
      </c>
      <c r="AX131" s="4" t="s">
        <v>175</v>
      </c>
      <c r="AY131" s="8" t="s">
        <v>175</v>
      </c>
      <c r="AZ131" s="7" t="s">
        <v>175</v>
      </c>
      <c r="BA131" s="7" t="s">
        <v>175</v>
      </c>
      <c r="BB131" s="7"/>
      <c r="BC131" s="4" t="s">
        <v>175</v>
      </c>
      <c r="BD131" s="8" t="s">
        <v>175</v>
      </c>
      <c r="BE131" s="4" t="s">
        <v>175</v>
      </c>
      <c r="BF131" s="8" t="s">
        <v>175</v>
      </c>
      <c r="BG131" s="7" t="s">
        <v>175</v>
      </c>
      <c r="BH131" s="7" t="s">
        <v>175</v>
      </c>
      <c r="BI131" s="7" t="s">
        <v>175</v>
      </c>
      <c r="BJ131" s="4">
        <v>17</v>
      </c>
      <c r="BK131" s="8">
        <v>1210.35</v>
      </c>
      <c r="BL131" s="2" t="s">
        <v>693</v>
      </c>
      <c r="BM131" s="7"/>
      <c r="BN131" s="7"/>
      <c r="BO131" s="4"/>
      <c r="BP131" s="8"/>
      <c r="BQ131" s="4"/>
      <c r="BR131" s="8"/>
      <c r="BS131" s="7"/>
      <c r="BT131" s="7"/>
      <c r="BU131" s="2" t="s">
        <v>185</v>
      </c>
      <c r="BV131" s="2" t="s">
        <v>172</v>
      </c>
      <c r="BW131" s="2" t="s">
        <v>694</v>
      </c>
      <c r="BX131" s="2" t="s">
        <v>695</v>
      </c>
      <c r="BY131" s="2" t="s">
        <v>188</v>
      </c>
      <c r="BZ131" s="2" t="s">
        <v>175</v>
      </c>
      <c r="CA131" s="4">
        <v>227</v>
      </c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  <c r="EI131" s="4"/>
      <c r="EJ131" s="4"/>
      <c r="EK131" s="4"/>
      <c r="EL131" s="4"/>
      <c r="EM131" s="4"/>
      <c r="EN131" s="4"/>
      <c r="EO131" s="4"/>
      <c r="EP131" s="4"/>
      <c r="EQ131" s="4"/>
      <c r="ER131" s="4"/>
      <c r="ES131" s="4"/>
      <c r="ET131" s="4"/>
      <c r="EU131" s="4"/>
      <c r="EV131" s="4"/>
    </row>
    <row r="132">
      <c r="A132" s="2" t="s">
        <v>696</v>
      </c>
      <c r="B132" s="2" t="s">
        <v>162</v>
      </c>
      <c r="C132" s="2" t="s">
        <v>635</v>
      </c>
      <c r="D132" s="2" t="s">
        <v>164</v>
      </c>
      <c r="E132" s="2" t="s">
        <v>165</v>
      </c>
      <c r="F132" s="2" t="s">
        <v>636</v>
      </c>
      <c r="G132" s="2" t="s">
        <v>637</v>
      </c>
      <c r="H132" s="2" t="s">
        <v>638</v>
      </c>
      <c r="I132" s="2" t="s">
        <v>639</v>
      </c>
      <c r="J132" s="2" t="s">
        <v>195</v>
      </c>
      <c r="K132" s="2" t="s">
        <v>346</v>
      </c>
      <c r="L132" s="3">
        <v>75.6</v>
      </c>
      <c r="M132" s="3">
        <v>79.38</v>
      </c>
      <c r="N132" s="3">
        <v>159.99</v>
      </c>
      <c r="O132" s="2" t="s">
        <v>172</v>
      </c>
      <c r="P132" s="2" t="s">
        <v>219</v>
      </c>
      <c r="Q132" s="2" t="s">
        <v>174</v>
      </c>
      <c r="R132" s="2" t="s">
        <v>175</v>
      </c>
      <c r="S132" s="2" t="s">
        <v>687</v>
      </c>
      <c r="T132" s="2" t="s">
        <v>641</v>
      </c>
      <c r="U132" s="2" t="s">
        <v>522</v>
      </c>
      <c r="V132" s="2" t="s">
        <v>234</v>
      </c>
      <c r="W132" s="2" t="s">
        <v>642</v>
      </c>
      <c r="X132" s="2" t="s">
        <v>688</v>
      </c>
      <c r="Y132" s="2" t="s">
        <v>689</v>
      </c>
      <c r="Z132" s="4">
        <v>132</v>
      </c>
      <c r="AA132" s="4">
        <f>=ROUNDDOWN(77.6470588235294,0)</f>
      </c>
      <c r="AB132" s="5">
        <v>1.7</v>
      </c>
      <c r="AC132" s="2" t="s">
        <v>175</v>
      </c>
      <c r="AD132" s="4"/>
      <c r="AE132" s="4"/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175</v>
      </c>
      <c r="AM132" s="4"/>
      <c r="AN132" s="4"/>
      <c r="AO132" s="7">
        <v>0</v>
      </c>
      <c r="AP132" s="4">
        <v>2</v>
      </c>
      <c r="AQ132" s="8">
        <v>179.52</v>
      </c>
      <c r="AR132" s="4"/>
      <c r="AS132" s="8"/>
      <c r="AT132" s="7"/>
      <c r="AU132" s="7"/>
      <c r="AV132" s="4" t="s">
        <v>175</v>
      </c>
      <c r="AW132" s="8" t="s">
        <v>175</v>
      </c>
      <c r="AX132" s="4" t="s">
        <v>175</v>
      </c>
      <c r="AY132" s="8" t="s">
        <v>175</v>
      </c>
      <c r="AZ132" s="7" t="s">
        <v>175</v>
      </c>
      <c r="BA132" s="7" t="s">
        <v>175</v>
      </c>
      <c r="BB132" s="7">
        <v>1</v>
      </c>
      <c r="BC132" s="4" t="s">
        <v>175</v>
      </c>
      <c r="BD132" s="8" t="s">
        <v>175</v>
      </c>
      <c r="BE132" s="4" t="s">
        <v>175</v>
      </c>
      <c r="BF132" s="8" t="s">
        <v>175</v>
      </c>
      <c r="BG132" s="7" t="s">
        <v>175</v>
      </c>
      <c r="BH132" s="7" t="s">
        <v>175</v>
      </c>
      <c r="BI132" s="7" t="s">
        <v>175</v>
      </c>
      <c r="BJ132" s="4">
        <v>32</v>
      </c>
      <c r="BK132" s="8">
        <v>2698.29</v>
      </c>
      <c r="BL132" s="2" t="s">
        <v>697</v>
      </c>
      <c r="BM132" s="7">
        <v>0.0625</v>
      </c>
      <c r="BN132" s="7">
        <v>0.0665</v>
      </c>
      <c r="BO132" s="4">
        <v>2</v>
      </c>
      <c r="BP132" s="8">
        <v>179.52</v>
      </c>
      <c r="BQ132" s="4"/>
      <c r="BR132" s="8"/>
      <c r="BS132" s="7"/>
      <c r="BT132" s="7"/>
      <c r="BU132" s="2" t="s">
        <v>185</v>
      </c>
      <c r="BV132" s="2" t="s">
        <v>172</v>
      </c>
      <c r="BW132" s="2" t="s">
        <v>691</v>
      </c>
      <c r="BX132" s="2" t="s">
        <v>698</v>
      </c>
      <c r="BY132" s="2" t="s">
        <v>188</v>
      </c>
      <c r="BZ132" s="2" t="s">
        <v>175</v>
      </c>
      <c r="CA132" s="4">
        <v>132</v>
      </c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  <c r="EI132" s="4"/>
      <c r="EJ132" s="4"/>
      <c r="EK132" s="4"/>
      <c r="EL132" s="4"/>
      <c r="EM132" s="4"/>
      <c r="EN132" s="4"/>
      <c r="EO132" s="4"/>
      <c r="EP132" s="4"/>
      <c r="EQ132" s="4"/>
      <c r="ER132" s="4"/>
      <c r="ES132" s="4"/>
      <c r="ET132" s="4"/>
      <c r="EU132" s="4"/>
      <c r="EV132" s="4"/>
    </row>
    <row r="133">
      <c r="A133" s="2" t="s">
        <v>699</v>
      </c>
      <c r="B133" s="2" t="s">
        <v>162</v>
      </c>
      <c r="C133" s="2" t="s">
        <v>635</v>
      </c>
      <c r="D133" s="2" t="s">
        <v>164</v>
      </c>
      <c r="E133" s="2" t="s">
        <v>165</v>
      </c>
      <c r="F133" s="2" t="s">
        <v>636</v>
      </c>
      <c r="G133" s="2" t="s">
        <v>637</v>
      </c>
      <c r="H133" s="2" t="s">
        <v>638</v>
      </c>
      <c r="I133" s="2" t="s">
        <v>639</v>
      </c>
      <c r="J133" s="2" t="s">
        <v>170</v>
      </c>
      <c r="K133" s="2" t="s">
        <v>267</v>
      </c>
      <c r="L133" s="3">
        <v>52.88</v>
      </c>
      <c r="M133" s="3">
        <v>55.52</v>
      </c>
      <c r="N133" s="3">
        <v>109.99</v>
      </c>
      <c r="O133" s="2" t="s">
        <v>172</v>
      </c>
      <c r="P133" s="2" t="s">
        <v>268</v>
      </c>
      <c r="Q133" s="2" t="s">
        <v>174</v>
      </c>
      <c r="R133" s="2" t="s">
        <v>175</v>
      </c>
      <c r="S133" s="2" t="s">
        <v>700</v>
      </c>
      <c r="T133" s="2" t="s">
        <v>641</v>
      </c>
      <c r="U133" s="2" t="s">
        <v>364</v>
      </c>
      <c r="V133" s="2" t="s">
        <v>234</v>
      </c>
      <c r="W133" s="2" t="s">
        <v>642</v>
      </c>
      <c r="X133" s="2" t="s">
        <v>643</v>
      </c>
      <c r="Y133" s="2" t="s">
        <v>558</v>
      </c>
      <c r="Z133" s="4">
        <v>545</v>
      </c>
      <c r="AA133" s="4">
        <f>=ROUNDDOWN(77.8571428571429,0)</f>
      </c>
      <c r="AB133" s="5">
        <v>7</v>
      </c>
      <c r="AC133" s="2" t="s">
        <v>701</v>
      </c>
      <c r="AD133" s="4">
        <v>100</v>
      </c>
      <c r="AE133" s="4">
        <v>100</v>
      </c>
      <c r="AF133" s="6">
        <v>66</v>
      </c>
      <c r="AG133" s="6">
        <v>49</v>
      </c>
      <c r="AH133" s="7">
        <v>1</v>
      </c>
      <c r="AI133" s="4"/>
      <c r="AJ133" s="4">
        <f>=ROUNDDOWN({0},0)</f>
      </c>
      <c r="AK133" s="5"/>
      <c r="AL133" s="2" t="s">
        <v>175</v>
      </c>
      <c r="AM133" s="4"/>
      <c r="AN133" s="4"/>
      <c r="AO133" s="7">
        <v>0</v>
      </c>
      <c r="AP133" s="4"/>
      <c r="AQ133" s="8"/>
      <c r="AR133" s="4">
        <v>8</v>
      </c>
      <c r="AS133" s="8">
        <v>519.6</v>
      </c>
      <c r="AT133" s="7">
        <v>-1</v>
      </c>
      <c r="AU133" s="7">
        <v>-1</v>
      </c>
      <c r="AV133" s="4">
        <v>2</v>
      </c>
      <c r="AW133" s="8">
        <v>168.3</v>
      </c>
      <c r="AX133" s="4">
        <v>22</v>
      </c>
      <c r="AY133" s="8">
        <v>1712.41</v>
      </c>
      <c r="AZ133" s="7">
        <v>-0.9091</v>
      </c>
      <c r="BA133" s="7">
        <v>-0.9017</v>
      </c>
      <c r="BB133" s="7"/>
      <c r="BC133" s="4" t="s">
        <v>175</v>
      </c>
      <c r="BD133" s="8" t="s">
        <v>175</v>
      </c>
      <c r="BE133" s="4" t="s">
        <v>175</v>
      </c>
      <c r="BF133" s="8" t="s">
        <v>175</v>
      </c>
      <c r="BG133" s="7" t="s">
        <v>175</v>
      </c>
      <c r="BH133" s="7" t="s">
        <v>175</v>
      </c>
      <c r="BI133" s="7">
        <v>0.035</v>
      </c>
      <c r="BJ133" s="4">
        <v>53</v>
      </c>
      <c r="BK133" s="8">
        <v>3080.02</v>
      </c>
      <c r="BL133" s="2" t="s">
        <v>702</v>
      </c>
      <c r="BM133" s="7"/>
      <c r="BN133" s="7"/>
      <c r="BO133" s="4"/>
      <c r="BP133" s="8"/>
      <c r="BQ133" s="4">
        <v>8</v>
      </c>
      <c r="BR133" s="8">
        <v>519.6</v>
      </c>
      <c r="BS133" s="7">
        <v>-1</v>
      </c>
      <c r="BT133" s="7">
        <v>-1</v>
      </c>
      <c r="BU133" s="2" t="s">
        <v>185</v>
      </c>
      <c r="BV133" s="2" t="s">
        <v>172</v>
      </c>
      <c r="BW133" s="2" t="s">
        <v>560</v>
      </c>
      <c r="BX133" s="2" t="s">
        <v>703</v>
      </c>
      <c r="BY133" s="2" t="s">
        <v>188</v>
      </c>
      <c r="BZ133" s="2" t="s">
        <v>175</v>
      </c>
      <c r="CA133" s="4">
        <v>362</v>
      </c>
      <c r="CB133" s="4"/>
      <c r="CC133" s="4"/>
      <c r="CD133" s="4"/>
      <c r="CE133" s="4">
        <v>183</v>
      </c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>
        <v>100</v>
      </c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  <c r="EI133" s="4"/>
      <c r="EJ133" s="4"/>
      <c r="EK133" s="4"/>
      <c r="EL133" s="4"/>
      <c r="EM133" s="4"/>
      <c r="EN133" s="4"/>
      <c r="EO133" s="4"/>
      <c r="EP133" s="4"/>
      <c r="EQ133" s="4"/>
      <c r="ER133" s="4"/>
      <c r="ES133" s="4"/>
      <c r="ET133" s="4"/>
      <c r="EU133" s="4"/>
      <c r="EV133" s="4"/>
    </row>
    <row r="134">
      <c r="A134" s="2" t="s">
        <v>704</v>
      </c>
      <c r="B134" s="2" t="s">
        <v>162</v>
      </c>
      <c r="C134" s="2" t="s">
        <v>635</v>
      </c>
      <c r="D134" s="2" t="s">
        <v>164</v>
      </c>
      <c r="E134" s="2" t="s">
        <v>165</v>
      </c>
      <c r="F134" s="2" t="s">
        <v>636</v>
      </c>
      <c r="G134" s="2" t="s">
        <v>637</v>
      </c>
      <c r="H134" s="2" t="s">
        <v>638</v>
      </c>
      <c r="I134" s="2" t="s">
        <v>639</v>
      </c>
      <c r="J134" s="2" t="s">
        <v>190</v>
      </c>
      <c r="K134" s="2" t="s">
        <v>267</v>
      </c>
      <c r="L134" s="3">
        <v>66.96</v>
      </c>
      <c r="M134" s="3">
        <v>70.31</v>
      </c>
      <c r="N134" s="3">
        <v>139.99</v>
      </c>
      <c r="O134" s="2" t="s">
        <v>172</v>
      </c>
      <c r="P134" s="2" t="s">
        <v>268</v>
      </c>
      <c r="Q134" s="2" t="s">
        <v>174</v>
      </c>
      <c r="R134" s="2" t="s">
        <v>175</v>
      </c>
      <c r="S134" s="2" t="s">
        <v>700</v>
      </c>
      <c r="T134" s="2" t="s">
        <v>641</v>
      </c>
      <c r="U134" s="2" t="s">
        <v>522</v>
      </c>
      <c r="V134" s="2" t="s">
        <v>234</v>
      </c>
      <c r="W134" s="2" t="s">
        <v>642</v>
      </c>
      <c r="X134" s="2" t="s">
        <v>643</v>
      </c>
      <c r="Y134" s="2" t="s">
        <v>558</v>
      </c>
      <c r="Z134" s="4">
        <v>495</v>
      </c>
      <c r="AA134" s="4">
        <f>=ROUNDDOWN(61.875,0)</f>
      </c>
      <c r="AB134" s="5">
        <v>8</v>
      </c>
      <c r="AC134" s="2" t="s">
        <v>665</v>
      </c>
      <c r="AD134" s="4">
        <v>100</v>
      </c>
      <c r="AE134" s="4">
        <v>100</v>
      </c>
      <c r="AF134" s="6">
        <v>66</v>
      </c>
      <c r="AG134" s="6">
        <v>49</v>
      </c>
      <c r="AH134" s="7">
        <v>1</v>
      </c>
      <c r="AI134" s="4"/>
      <c r="AJ134" s="4">
        <f>=ROUNDDOWN({0},0)</f>
      </c>
      <c r="AK134" s="5"/>
      <c r="AL134" s="2" t="s">
        <v>175</v>
      </c>
      <c r="AM134" s="4"/>
      <c r="AN134" s="4"/>
      <c r="AO134" s="7">
        <v>0</v>
      </c>
      <c r="AP134" s="4">
        <v>1</v>
      </c>
      <c r="AQ134" s="8">
        <v>78.54</v>
      </c>
      <c r="AR134" s="4">
        <v>11</v>
      </c>
      <c r="AS134" s="8">
        <v>909.37</v>
      </c>
      <c r="AT134" s="7">
        <v>-0.9091</v>
      </c>
      <c r="AU134" s="7">
        <v>-0.9136</v>
      </c>
      <c r="AV134" s="4" t="s">
        <v>175</v>
      </c>
      <c r="AW134" s="8" t="s">
        <v>175</v>
      </c>
      <c r="AX134" s="4" t="s">
        <v>175</v>
      </c>
      <c r="AY134" s="8" t="s">
        <v>175</v>
      </c>
      <c r="AZ134" s="7" t="s">
        <v>175</v>
      </c>
      <c r="BA134" s="7" t="s">
        <v>175</v>
      </c>
      <c r="BB134" s="7">
        <v>0.4667</v>
      </c>
      <c r="BC134" s="4" t="s">
        <v>175</v>
      </c>
      <c r="BD134" s="8" t="s">
        <v>175</v>
      </c>
      <c r="BE134" s="4" t="s">
        <v>175</v>
      </c>
      <c r="BF134" s="8" t="s">
        <v>175</v>
      </c>
      <c r="BG134" s="7" t="s">
        <v>175</v>
      </c>
      <c r="BH134" s="7" t="s">
        <v>175</v>
      </c>
      <c r="BI134" s="7" t="s">
        <v>175</v>
      </c>
      <c r="BJ134" s="4">
        <v>63</v>
      </c>
      <c r="BK134" s="8">
        <v>4742.81</v>
      </c>
      <c r="BL134" s="2" t="s">
        <v>705</v>
      </c>
      <c r="BM134" s="7">
        <v>0.0159</v>
      </c>
      <c r="BN134" s="7">
        <v>0.0166</v>
      </c>
      <c r="BO134" s="4">
        <v>1</v>
      </c>
      <c r="BP134" s="8">
        <v>78.54</v>
      </c>
      <c r="BQ134" s="4">
        <v>11</v>
      </c>
      <c r="BR134" s="8">
        <v>909.37</v>
      </c>
      <c r="BS134" s="7">
        <v>-0.9091</v>
      </c>
      <c r="BT134" s="7">
        <v>-0.9136</v>
      </c>
      <c r="BU134" s="2" t="s">
        <v>185</v>
      </c>
      <c r="BV134" s="2" t="s">
        <v>172</v>
      </c>
      <c r="BW134" s="2" t="s">
        <v>560</v>
      </c>
      <c r="BX134" s="2" t="s">
        <v>706</v>
      </c>
      <c r="BY134" s="2" t="s">
        <v>188</v>
      </c>
      <c r="BZ134" s="2" t="s">
        <v>175</v>
      </c>
      <c r="CA134" s="4">
        <v>363</v>
      </c>
      <c r="CB134" s="4"/>
      <c r="CC134" s="4"/>
      <c r="CD134" s="4"/>
      <c r="CE134" s="4">
        <v>132</v>
      </c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>
        <v>100</v>
      </c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  <c r="EI134" s="4"/>
      <c r="EJ134" s="4"/>
      <c r="EK134" s="4"/>
      <c r="EL134" s="4"/>
      <c r="EM134" s="4"/>
      <c r="EN134" s="4"/>
      <c r="EO134" s="4"/>
      <c r="EP134" s="4"/>
      <c r="EQ134" s="4"/>
      <c r="ER134" s="4"/>
      <c r="ES134" s="4"/>
      <c r="ET134" s="4"/>
      <c r="EU134" s="4"/>
      <c r="EV134" s="4"/>
    </row>
    <row r="135">
      <c r="A135" s="2" t="s">
        <v>707</v>
      </c>
      <c r="B135" s="2" t="s">
        <v>162</v>
      </c>
      <c r="C135" s="2" t="s">
        <v>635</v>
      </c>
      <c r="D135" s="2" t="s">
        <v>164</v>
      </c>
      <c r="E135" s="2" t="s">
        <v>165</v>
      </c>
      <c r="F135" s="2" t="s">
        <v>636</v>
      </c>
      <c r="G135" s="2" t="s">
        <v>637</v>
      </c>
      <c r="H135" s="2" t="s">
        <v>638</v>
      </c>
      <c r="I135" s="2" t="s">
        <v>639</v>
      </c>
      <c r="J135" s="2" t="s">
        <v>195</v>
      </c>
      <c r="K135" s="2" t="s">
        <v>267</v>
      </c>
      <c r="L135" s="3">
        <v>75.6</v>
      </c>
      <c r="M135" s="3">
        <v>79.38</v>
      </c>
      <c r="N135" s="3">
        <v>159.99</v>
      </c>
      <c r="O135" s="2" t="s">
        <v>172</v>
      </c>
      <c r="P135" s="2" t="s">
        <v>268</v>
      </c>
      <c r="Q135" s="2" t="s">
        <v>174</v>
      </c>
      <c r="R135" s="2" t="s">
        <v>175</v>
      </c>
      <c r="S135" s="2" t="s">
        <v>700</v>
      </c>
      <c r="T135" s="2" t="s">
        <v>641</v>
      </c>
      <c r="U135" s="2" t="s">
        <v>522</v>
      </c>
      <c r="V135" s="2" t="s">
        <v>234</v>
      </c>
      <c r="W135" s="2" t="s">
        <v>642</v>
      </c>
      <c r="X135" s="2" t="s">
        <v>643</v>
      </c>
      <c r="Y135" s="2" t="s">
        <v>558</v>
      </c>
      <c r="Z135" s="4">
        <v>137</v>
      </c>
      <c r="AA135" s="4">
        <f>=ROUNDDOWN(27.4,0)</f>
      </c>
      <c r="AB135" s="5">
        <v>5</v>
      </c>
      <c r="AC135" s="2" t="s">
        <v>645</v>
      </c>
      <c r="AD135" s="4">
        <v>50</v>
      </c>
      <c r="AE135" s="4">
        <v>110</v>
      </c>
      <c r="AF135" s="6">
        <v>66</v>
      </c>
      <c r="AG135" s="6">
        <v>49</v>
      </c>
      <c r="AH135" s="7">
        <v>1</v>
      </c>
      <c r="AI135" s="4"/>
      <c r="AJ135" s="4">
        <f>=ROUNDDOWN({0},0)</f>
      </c>
      <c r="AK135" s="5"/>
      <c r="AL135" s="2" t="s">
        <v>175</v>
      </c>
      <c r="AM135" s="4"/>
      <c r="AN135" s="4"/>
      <c r="AO135" s="7">
        <v>0</v>
      </c>
      <c r="AP135" s="4">
        <v>1</v>
      </c>
      <c r="AQ135" s="8">
        <v>89.76</v>
      </c>
      <c r="AR135" s="4">
        <v>3</v>
      </c>
      <c r="AS135" s="8">
        <v>283.44</v>
      </c>
      <c r="AT135" s="7">
        <v>-0.6667</v>
      </c>
      <c r="AU135" s="7">
        <v>-0.6833</v>
      </c>
      <c r="AV135" s="4" t="s">
        <v>175</v>
      </c>
      <c r="AW135" s="8" t="s">
        <v>175</v>
      </c>
      <c r="AX135" s="4" t="s">
        <v>175</v>
      </c>
      <c r="AY135" s="8" t="s">
        <v>175</v>
      </c>
      <c r="AZ135" s="7" t="s">
        <v>175</v>
      </c>
      <c r="BA135" s="7" t="s">
        <v>175</v>
      </c>
      <c r="BB135" s="7">
        <v>0.5333</v>
      </c>
      <c r="BC135" s="4" t="s">
        <v>175</v>
      </c>
      <c r="BD135" s="8" t="s">
        <v>175</v>
      </c>
      <c r="BE135" s="4" t="s">
        <v>175</v>
      </c>
      <c r="BF135" s="8" t="s">
        <v>175</v>
      </c>
      <c r="BG135" s="7" t="s">
        <v>175</v>
      </c>
      <c r="BH135" s="7" t="s">
        <v>175</v>
      </c>
      <c r="BI135" s="7" t="s">
        <v>175</v>
      </c>
      <c r="BJ135" s="4">
        <v>34</v>
      </c>
      <c r="BK135" s="8">
        <v>2802.04</v>
      </c>
      <c r="BL135" s="2" t="s">
        <v>708</v>
      </c>
      <c r="BM135" s="7">
        <v>0.0294</v>
      </c>
      <c r="BN135" s="7">
        <v>0.032</v>
      </c>
      <c r="BO135" s="4">
        <v>1</v>
      </c>
      <c r="BP135" s="8">
        <v>89.76</v>
      </c>
      <c r="BQ135" s="4">
        <v>3</v>
      </c>
      <c r="BR135" s="8">
        <v>283.44</v>
      </c>
      <c r="BS135" s="7">
        <v>-0.6667</v>
      </c>
      <c r="BT135" s="7">
        <v>-0.6833</v>
      </c>
      <c r="BU135" s="2" t="s">
        <v>185</v>
      </c>
      <c r="BV135" s="2" t="s">
        <v>172</v>
      </c>
      <c r="BW135" s="2" t="s">
        <v>560</v>
      </c>
      <c r="BX135" s="2" t="s">
        <v>567</v>
      </c>
      <c r="BY135" s="2" t="s">
        <v>188</v>
      </c>
      <c r="BZ135" s="2" t="s">
        <v>175</v>
      </c>
      <c r="CA135" s="4">
        <v>87</v>
      </c>
      <c r="CB135" s="4"/>
      <c r="CC135" s="4"/>
      <c r="CD135" s="4"/>
      <c r="CE135" s="4">
        <v>50</v>
      </c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>
        <v>50</v>
      </c>
      <c r="CZ135" s="4"/>
      <c r="DA135" s="4"/>
      <c r="DB135" s="4"/>
      <c r="DC135" s="4">
        <v>60</v>
      </c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  <c r="EI135" s="4"/>
      <c r="EJ135" s="4"/>
      <c r="EK135" s="4"/>
      <c r="EL135" s="4"/>
      <c r="EM135" s="4"/>
      <c r="EN135" s="4"/>
      <c r="EO135" s="4"/>
      <c r="EP135" s="4"/>
      <c r="EQ135" s="4"/>
      <c r="ER135" s="4"/>
      <c r="ES135" s="4"/>
      <c r="ET135" s="4"/>
      <c r="EU135" s="4"/>
      <c r="EV135" s="4"/>
    </row>
    <row r="136">
      <c r="A136" s="2" t="s">
        <v>709</v>
      </c>
      <c r="B136" s="2" t="s">
        <v>162</v>
      </c>
      <c r="C136" s="2" t="s">
        <v>635</v>
      </c>
      <c r="D136" s="2" t="s">
        <v>164</v>
      </c>
      <c r="E136" s="2" t="s">
        <v>165</v>
      </c>
      <c r="F136" s="2" t="s">
        <v>636</v>
      </c>
      <c r="G136" s="2" t="s">
        <v>637</v>
      </c>
      <c r="H136" s="2" t="s">
        <v>638</v>
      </c>
      <c r="I136" s="2" t="s">
        <v>639</v>
      </c>
      <c r="J136" s="2" t="s">
        <v>170</v>
      </c>
      <c r="K136" s="2" t="s">
        <v>218</v>
      </c>
      <c r="L136" s="3">
        <v>52.88</v>
      </c>
      <c r="M136" s="3">
        <v>55.52</v>
      </c>
      <c r="N136" s="3">
        <v>109.99</v>
      </c>
      <c r="O136" s="2" t="s">
        <v>172</v>
      </c>
      <c r="P136" s="2" t="s">
        <v>204</v>
      </c>
      <c r="Q136" s="2" t="s">
        <v>174</v>
      </c>
      <c r="R136" s="2" t="s">
        <v>175</v>
      </c>
      <c r="S136" s="2" t="s">
        <v>710</v>
      </c>
      <c r="T136" s="2" t="s">
        <v>641</v>
      </c>
      <c r="U136" s="2" t="s">
        <v>364</v>
      </c>
      <c r="V136" s="2" t="s">
        <v>234</v>
      </c>
      <c r="W136" s="2" t="s">
        <v>642</v>
      </c>
      <c r="X136" s="2" t="s">
        <v>643</v>
      </c>
      <c r="Y136" s="2" t="s">
        <v>711</v>
      </c>
      <c r="Z136" s="4">
        <v>44</v>
      </c>
      <c r="AA136" s="4">
        <f>=ROUNDDOWN(14.6666666666667,0)</f>
      </c>
      <c r="AB136" s="5">
        <v>3</v>
      </c>
      <c r="AC136" s="2" t="s">
        <v>665</v>
      </c>
      <c r="AD136" s="4">
        <v>70</v>
      </c>
      <c r="AE136" s="4">
        <v>150</v>
      </c>
      <c r="AF136" s="6">
        <v>66</v>
      </c>
      <c r="AG136" s="6"/>
      <c r="AH136" s="7">
        <v>1</v>
      </c>
      <c r="AI136" s="4"/>
      <c r="AJ136" s="4">
        <f>=ROUNDDOWN({0},0)</f>
      </c>
      <c r="AK136" s="5"/>
      <c r="AL136" s="2" t="s">
        <v>175</v>
      </c>
      <c r="AM136" s="4"/>
      <c r="AN136" s="4"/>
      <c r="AO136" s="7">
        <v>0</v>
      </c>
      <c r="AP136" s="4"/>
      <c r="AQ136" s="8"/>
      <c r="AR136" s="4">
        <v>5</v>
      </c>
      <c r="AS136" s="8">
        <v>324.75</v>
      </c>
      <c r="AT136" s="7">
        <v>-1</v>
      </c>
      <c r="AU136" s="7">
        <v>-1</v>
      </c>
      <c r="AV136" s="4">
        <v>2</v>
      </c>
      <c r="AW136" s="8">
        <v>157.08</v>
      </c>
      <c r="AX136" s="4">
        <v>20</v>
      </c>
      <c r="AY136" s="8">
        <v>1612.04</v>
      </c>
      <c r="AZ136" s="7">
        <v>-0.9</v>
      </c>
      <c r="BA136" s="7">
        <v>-0.9026</v>
      </c>
      <c r="BB136" s="7"/>
      <c r="BC136" s="4" t="s">
        <v>175</v>
      </c>
      <c r="BD136" s="8" t="s">
        <v>175</v>
      </c>
      <c r="BE136" s="4" t="s">
        <v>175</v>
      </c>
      <c r="BF136" s="8" t="s">
        <v>175</v>
      </c>
      <c r="BG136" s="7" t="s">
        <v>175</v>
      </c>
      <c r="BH136" s="7" t="s">
        <v>175</v>
      </c>
      <c r="BI136" s="7">
        <v>0.0326</v>
      </c>
      <c r="BJ136" s="4">
        <v>18</v>
      </c>
      <c r="BK136" s="8">
        <v>1082.63</v>
      </c>
      <c r="BL136" s="2" t="s">
        <v>684</v>
      </c>
      <c r="BM136" s="7"/>
      <c r="BN136" s="7"/>
      <c r="BO136" s="4"/>
      <c r="BP136" s="8"/>
      <c r="BQ136" s="4">
        <v>5</v>
      </c>
      <c r="BR136" s="8">
        <v>324.75</v>
      </c>
      <c r="BS136" s="7">
        <v>-1</v>
      </c>
      <c r="BT136" s="7">
        <v>-1</v>
      </c>
      <c r="BU136" s="2" t="s">
        <v>185</v>
      </c>
      <c r="BV136" s="2" t="s">
        <v>172</v>
      </c>
      <c r="BW136" s="2" t="s">
        <v>667</v>
      </c>
      <c r="BX136" s="2" t="s">
        <v>712</v>
      </c>
      <c r="BY136" s="2" t="s">
        <v>188</v>
      </c>
      <c r="BZ136" s="2" t="s">
        <v>175</v>
      </c>
      <c r="CA136" s="4">
        <v>44</v>
      </c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>
        <v>70</v>
      </c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>
        <v>80</v>
      </c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  <c r="EI136" s="4"/>
      <c r="EJ136" s="4"/>
      <c r="EK136" s="4"/>
      <c r="EL136" s="4"/>
      <c r="EM136" s="4"/>
      <c r="EN136" s="4"/>
      <c r="EO136" s="4"/>
      <c r="EP136" s="4"/>
      <c r="EQ136" s="4"/>
      <c r="ER136" s="4"/>
      <c r="ES136" s="4"/>
      <c r="ET136" s="4"/>
      <c r="EU136" s="4"/>
      <c r="EV136" s="4"/>
    </row>
    <row r="137">
      <c r="A137" s="2" t="s">
        <v>713</v>
      </c>
      <c r="B137" s="2" t="s">
        <v>162</v>
      </c>
      <c r="C137" s="2" t="s">
        <v>635</v>
      </c>
      <c r="D137" s="2" t="s">
        <v>164</v>
      </c>
      <c r="E137" s="2" t="s">
        <v>165</v>
      </c>
      <c r="F137" s="2" t="s">
        <v>636</v>
      </c>
      <c r="G137" s="2" t="s">
        <v>637</v>
      </c>
      <c r="H137" s="2" t="s">
        <v>638</v>
      </c>
      <c r="I137" s="2" t="s">
        <v>639</v>
      </c>
      <c r="J137" s="2" t="s">
        <v>190</v>
      </c>
      <c r="K137" s="2" t="s">
        <v>218</v>
      </c>
      <c r="L137" s="3">
        <v>66.96</v>
      </c>
      <c r="M137" s="3">
        <v>70.31</v>
      </c>
      <c r="N137" s="3">
        <v>139.99</v>
      </c>
      <c r="O137" s="2" t="s">
        <v>172</v>
      </c>
      <c r="P137" s="2" t="s">
        <v>204</v>
      </c>
      <c r="Q137" s="2" t="s">
        <v>174</v>
      </c>
      <c r="R137" s="2" t="s">
        <v>175</v>
      </c>
      <c r="S137" s="2" t="s">
        <v>710</v>
      </c>
      <c r="T137" s="2" t="s">
        <v>641</v>
      </c>
      <c r="U137" s="2" t="s">
        <v>522</v>
      </c>
      <c r="V137" s="2" t="s">
        <v>234</v>
      </c>
      <c r="W137" s="2" t="s">
        <v>642</v>
      </c>
      <c r="X137" s="2" t="s">
        <v>643</v>
      </c>
      <c r="Y137" s="2" t="s">
        <v>711</v>
      </c>
      <c r="Z137" s="4">
        <v>170</v>
      </c>
      <c r="AA137" s="4">
        <f>=ROUNDDOWN(28.3333333333333,0)</f>
      </c>
      <c r="AB137" s="5">
        <v>6</v>
      </c>
      <c r="AC137" s="2" t="s">
        <v>665</v>
      </c>
      <c r="AD137" s="4">
        <v>30</v>
      </c>
      <c r="AE137" s="4">
        <v>120</v>
      </c>
      <c r="AF137" s="6">
        <v>66</v>
      </c>
      <c r="AG137" s="6"/>
      <c r="AH137" s="7">
        <v>1</v>
      </c>
      <c r="AI137" s="4"/>
      <c r="AJ137" s="4">
        <f>=ROUNDDOWN({0},0)</f>
      </c>
      <c r="AK137" s="5"/>
      <c r="AL137" s="2" t="s">
        <v>175</v>
      </c>
      <c r="AM137" s="4"/>
      <c r="AN137" s="4"/>
      <c r="AO137" s="7">
        <v>0</v>
      </c>
      <c r="AP137" s="4">
        <v>2</v>
      </c>
      <c r="AQ137" s="8">
        <v>157.08</v>
      </c>
      <c r="AR137" s="4">
        <v>11</v>
      </c>
      <c r="AS137" s="8">
        <v>909.37</v>
      </c>
      <c r="AT137" s="7">
        <v>-0.8182</v>
      </c>
      <c r="AU137" s="7">
        <v>-0.8273</v>
      </c>
      <c r="AV137" s="4" t="s">
        <v>175</v>
      </c>
      <c r="AW137" s="8" t="s">
        <v>175</v>
      </c>
      <c r="AX137" s="4" t="s">
        <v>175</v>
      </c>
      <c r="AY137" s="8" t="s">
        <v>175</v>
      </c>
      <c r="AZ137" s="7" t="s">
        <v>175</v>
      </c>
      <c r="BA137" s="7" t="s">
        <v>175</v>
      </c>
      <c r="BB137" s="7">
        <v>1</v>
      </c>
      <c r="BC137" s="4" t="s">
        <v>175</v>
      </c>
      <c r="BD137" s="8" t="s">
        <v>175</v>
      </c>
      <c r="BE137" s="4" t="s">
        <v>175</v>
      </c>
      <c r="BF137" s="8" t="s">
        <v>175</v>
      </c>
      <c r="BG137" s="7" t="s">
        <v>175</v>
      </c>
      <c r="BH137" s="7" t="s">
        <v>175</v>
      </c>
      <c r="BI137" s="7" t="s">
        <v>175</v>
      </c>
      <c r="BJ137" s="4">
        <v>61</v>
      </c>
      <c r="BK137" s="8">
        <v>4629.78</v>
      </c>
      <c r="BL137" s="2" t="s">
        <v>714</v>
      </c>
      <c r="BM137" s="7">
        <v>0.0328</v>
      </c>
      <c r="BN137" s="7">
        <v>0.0339</v>
      </c>
      <c r="BO137" s="4">
        <v>2</v>
      </c>
      <c r="BP137" s="8">
        <v>157.08</v>
      </c>
      <c r="BQ137" s="4">
        <v>11</v>
      </c>
      <c r="BR137" s="8">
        <v>909.37</v>
      </c>
      <c r="BS137" s="7">
        <v>-0.8182</v>
      </c>
      <c r="BT137" s="7">
        <v>-0.8273</v>
      </c>
      <c r="BU137" s="2" t="s">
        <v>185</v>
      </c>
      <c r="BV137" s="2" t="s">
        <v>172</v>
      </c>
      <c r="BW137" s="2" t="s">
        <v>667</v>
      </c>
      <c r="BX137" s="2" t="s">
        <v>715</v>
      </c>
      <c r="BY137" s="2" t="s">
        <v>188</v>
      </c>
      <c r="BZ137" s="2" t="s">
        <v>175</v>
      </c>
      <c r="CA137" s="4">
        <v>170</v>
      </c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>
        <v>30</v>
      </c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  <c r="EI137" s="4">
        <v>90</v>
      </c>
      <c r="EJ137" s="4"/>
      <c r="EK137" s="4"/>
      <c r="EL137" s="4"/>
      <c r="EM137" s="4"/>
      <c r="EN137" s="4"/>
      <c r="EO137" s="4"/>
      <c r="EP137" s="4"/>
      <c r="EQ137" s="4"/>
      <c r="ER137" s="4"/>
      <c r="ES137" s="4"/>
      <c r="ET137" s="4"/>
      <c r="EU137" s="4"/>
      <c r="EV137" s="4"/>
    </row>
    <row r="138">
      <c r="A138" s="2" t="s">
        <v>716</v>
      </c>
      <c r="B138" s="2" t="s">
        <v>162</v>
      </c>
      <c r="C138" s="2" t="s">
        <v>635</v>
      </c>
      <c r="D138" s="2" t="s">
        <v>164</v>
      </c>
      <c r="E138" s="2" t="s">
        <v>165</v>
      </c>
      <c r="F138" s="2" t="s">
        <v>636</v>
      </c>
      <c r="G138" s="2" t="s">
        <v>637</v>
      </c>
      <c r="H138" s="2" t="s">
        <v>638</v>
      </c>
      <c r="I138" s="2" t="s">
        <v>639</v>
      </c>
      <c r="J138" s="2" t="s">
        <v>195</v>
      </c>
      <c r="K138" s="2" t="s">
        <v>218</v>
      </c>
      <c r="L138" s="3">
        <v>75.6</v>
      </c>
      <c r="M138" s="3">
        <v>79.38</v>
      </c>
      <c r="N138" s="3">
        <v>159.99</v>
      </c>
      <c r="O138" s="2" t="s">
        <v>172</v>
      </c>
      <c r="P138" s="2" t="s">
        <v>204</v>
      </c>
      <c r="Q138" s="2" t="s">
        <v>174</v>
      </c>
      <c r="R138" s="2" t="s">
        <v>175</v>
      </c>
      <c r="S138" s="2" t="s">
        <v>710</v>
      </c>
      <c r="T138" s="2" t="s">
        <v>641</v>
      </c>
      <c r="U138" s="2" t="s">
        <v>522</v>
      </c>
      <c r="V138" s="2" t="s">
        <v>234</v>
      </c>
      <c r="W138" s="2" t="s">
        <v>642</v>
      </c>
      <c r="X138" s="2" t="s">
        <v>643</v>
      </c>
      <c r="Y138" s="2" t="s">
        <v>664</v>
      </c>
      <c r="Z138" s="4">
        <v>85</v>
      </c>
      <c r="AA138" s="4">
        <f>=ROUNDDOWN(14.1666666666667,0)</f>
      </c>
      <c r="AB138" s="5">
        <v>6</v>
      </c>
      <c r="AC138" s="2" t="s">
        <v>665</v>
      </c>
      <c r="AD138" s="4">
        <v>50</v>
      </c>
      <c r="AE138" s="4">
        <v>110</v>
      </c>
      <c r="AF138" s="6">
        <v>66</v>
      </c>
      <c r="AG138" s="6"/>
      <c r="AH138" s="7">
        <v>1</v>
      </c>
      <c r="AI138" s="4"/>
      <c r="AJ138" s="4">
        <f>=ROUNDDOWN({0},0)</f>
      </c>
      <c r="AK138" s="5"/>
      <c r="AL138" s="2" t="s">
        <v>175</v>
      </c>
      <c r="AM138" s="4"/>
      <c r="AN138" s="4"/>
      <c r="AO138" s="7">
        <v>0</v>
      </c>
      <c r="AP138" s="4"/>
      <c r="AQ138" s="8"/>
      <c r="AR138" s="4">
        <v>4</v>
      </c>
      <c r="AS138" s="8">
        <v>377.92</v>
      </c>
      <c r="AT138" s="7">
        <v>-1</v>
      </c>
      <c r="AU138" s="7">
        <v>-1</v>
      </c>
      <c r="AV138" s="4" t="s">
        <v>175</v>
      </c>
      <c r="AW138" s="8" t="s">
        <v>175</v>
      </c>
      <c r="AX138" s="4" t="s">
        <v>175</v>
      </c>
      <c r="AY138" s="8" t="s">
        <v>175</v>
      </c>
      <c r="AZ138" s="7" t="s">
        <v>175</v>
      </c>
      <c r="BA138" s="7" t="s">
        <v>175</v>
      </c>
      <c r="BB138" s="7"/>
      <c r="BC138" s="4" t="s">
        <v>175</v>
      </c>
      <c r="BD138" s="8" t="s">
        <v>175</v>
      </c>
      <c r="BE138" s="4" t="s">
        <v>175</v>
      </c>
      <c r="BF138" s="8" t="s">
        <v>175</v>
      </c>
      <c r="BG138" s="7" t="s">
        <v>175</v>
      </c>
      <c r="BH138" s="7" t="s">
        <v>175</v>
      </c>
      <c r="BI138" s="7" t="s">
        <v>175</v>
      </c>
      <c r="BJ138" s="4">
        <v>55</v>
      </c>
      <c r="BK138" s="8">
        <v>4931.87</v>
      </c>
      <c r="BL138" s="2" t="s">
        <v>717</v>
      </c>
      <c r="BM138" s="7"/>
      <c r="BN138" s="7"/>
      <c r="BO138" s="4"/>
      <c r="BP138" s="8"/>
      <c r="BQ138" s="4">
        <v>4</v>
      </c>
      <c r="BR138" s="8">
        <v>377.92</v>
      </c>
      <c r="BS138" s="7">
        <v>-1</v>
      </c>
      <c r="BT138" s="7">
        <v>-1</v>
      </c>
      <c r="BU138" s="2" t="s">
        <v>185</v>
      </c>
      <c r="BV138" s="2" t="s">
        <v>172</v>
      </c>
      <c r="BW138" s="2" t="s">
        <v>667</v>
      </c>
      <c r="BX138" s="2" t="s">
        <v>718</v>
      </c>
      <c r="BY138" s="2" t="s">
        <v>188</v>
      </c>
      <c r="BZ138" s="2" t="s">
        <v>175</v>
      </c>
      <c r="CA138" s="4">
        <v>85</v>
      </c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>
        <v>50</v>
      </c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>
        <v>60</v>
      </c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  <c r="EI138" s="4"/>
      <c r="EJ138" s="4"/>
      <c r="EK138" s="4"/>
      <c r="EL138" s="4"/>
      <c r="EM138" s="4"/>
      <c r="EN138" s="4"/>
      <c r="EO138" s="4"/>
      <c r="EP138" s="4"/>
      <c r="EQ138" s="4"/>
      <c r="ER138" s="4"/>
      <c r="ES138" s="4"/>
      <c r="ET138" s="4"/>
      <c r="EU138" s="4"/>
      <c r="EV138" s="4"/>
    </row>
    <row r="139">
      <c r="A139" s="2" t="s">
        <v>719</v>
      </c>
      <c r="B139" s="2" t="s">
        <v>162</v>
      </c>
      <c r="C139" s="2" t="s">
        <v>720</v>
      </c>
      <c r="D139" s="2" t="s">
        <v>164</v>
      </c>
      <c r="E139" s="2" t="s">
        <v>165</v>
      </c>
      <c r="F139" s="2" t="s">
        <v>721</v>
      </c>
      <c r="G139" s="2" t="s">
        <v>722</v>
      </c>
      <c r="H139" s="2" t="s">
        <v>723</v>
      </c>
      <c r="I139" s="2" t="s">
        <v>724</v>
      </c>
      <c r="J139" s="2" t="s">
        <v>170</v>
      </c>
      <c r="K139" s="2" t="s">
        <v>725</v>
      </c>
      <c r="L139" s="3">
        <v>33.33</v>
      </c>
      <c r="M139" s="3">
        <v>35</v>
      </c>
      <c r="N139" s="3">
        <v>69.99</v>
      </c>
      <c r="O139" s="2" t="s">
        <v>172</v>
      </c>
      <c r="P139" s="2" t="s">
        <v>231</v>
      </c>
      <c r="Q139" s="2" t="s">
        <v>174</v>
      </c>
      <c r="R139" s="2" t="s">
        <v>175</v>
      </c>
      <c r="S139" s="2" t="s">
        <v>726</v>
      </c>
      <c r="T139" s="2" t="s">
        <v>727</v>
      </c>
      <c r="U139" s="2" t="s">
        <v>178</v>
      </c>
      <c r="V139" s="2" t="s">
        <v>728</v>
      </c>
      <c r="W139" s="2" t="s">
        <v>181</v>
      </c>
      <c r="X139" s="2" t="s">
        <v>357</v>
      </c>
      <c r="Y139" s="2" t="s">
        <v>729</v>
      </c>
      <c r="Z139" s="4">
        <v>302</v>
      </c>
      <c r="AA139" s="4">
        <f>=ROUNDDOWN(8.88235294117647,0)</f>
      </c>
      <c r="AB139" s="5">
        <v>34</v>
      </c>
      <c r="AC139" s="2" t="s">
        <v>645</v>
      </c>
      <c r="AD139" s="4">
        <v>140</v>
      </c>
      <c r="AE139" s="4">
        <v>700</v>
      </c>
      <c r="AF139" s="6">
        <v>65</v>
      </c>
      <c r="AG139" s="6">
        <v>48</v>
      </c>
      <c r="AH139" s="7">
        <v>1</v>
      </c>
      <c r="AI139" s="4"/>
      <c r="AJ139" s="4">
        <f>=ROUNDDOWN({0},0)</f>
      </c>
      <c r="AK139" s="5"/>
      <c r="AL139" s="2" t="s">
        <v>175</v>
      </c>
      <c r="AM139" s="4"/>
      <c r="AN139" s="4"/>
      <c r="AO139" s="7">
        <v>0</v>
      </c>
      <c r="AP139" s="4">
        <v>23</v>
      </c>
      <c r="AQ139" s="8">
        <v>875.54</v>
      </c>
      <c r="AR139" s="4">
        <v>34</v>
      </c>
      <c r="AS139" s="8">
        <v>1301.52</v>
      </c>
      <c r="AT139" s="7">
        <v>-0.3235</v>
      </c>
      <c r="AU139" s="7">
        <v>-0.3273</v>
      </c>
      <c r="AV139" s="4">
        <v>53</v>
      </c>
      <c r="AW139" s="8">
        <v>2183.56</v>
      </c>
      <c r="AX139" s="4">
        <v>60</v>
      </c>
      <c r="AY139" s="8">
        <v>2439.02</v>
      </c>
      <c r="AZ139" s="7">
        <v>-0.1167</v>
      </c>
      <c r="BA139" s="7">
        <v>-0.1047</v>
      </c>
      <c r="BB139" s="7">
        <v>0.401</v>
      </c>
      <c r="BC139" s="4">
        <v>98</v>
      </c>
      <c r="BD139" s="8">
        <v>4031.77</v>
      </c>
      <c r="BE139" s="4">
        <v>108</v>
      </c>
      <c r="BF139" s="8">
        <v>4391.33</v>
      </c>
      <c r="BG139" s="7">
        <v>-0.0926</v>
      </c>
      <c r="BH139" s="7">
        <v>-0.0819</v>
      </c>
      <c r="BI139" s="7">
        <v>0.5416</v>
      </c>
      <c r="BJ139" s="4">
        <v>335</v>
      </c>
      <c r="BK139" s="8">
        <v>13220.81</v>
      </c>
      <c r="BL139" s="2" t="s">
        <v>730</v>
      </c>
      <c r="BM139" s="7">
        <v>0.0687</v>
      </c>
      <c r="BN139" s="7">
        <v>0.0662</v>
      </c>
      <c r="BO139" s="4">
        <v>23</v>
      </c>
      <c r="BP139" s="8">
        <v>875.54</v>
      </c>
      <c r="BQ139" s="4">
        <v>34</v>
      </c>
      <c r="BR139" s="8">
        <v>1301.52</v>
      </c>
      <c r="BS139" s="7">
        <v>-0.3235</v>
      </c>
      <c r="BT139" s="7">
        <v>-0.3273</v>
      </c>
      <c r="BU139" s="2" t="s">
        <v>185</v>
      </c>
      <c r="BV139" s="2" t="s">
        <v>172</v>
      </c>
      <c r="BW139" s="2" t="s">
        <v>731</v>
      </c>
      <c r="BX139" s="2" t="s">
        <v>732</v>
      </c>
      <c r="BY139" s="2" t="s">
        <v>188</v>
      </c>
      <c r="BZ139" s="2" t="s">
        <v>175</v>
      </c>
      <c r="CA139" s="4">
        <v>231</v>
      </c>
      <c r="CB139" s="4"/>
      <c r="CC139" s="4"/>
      <c r="CD139" s="4"/>
      <c r="CE139" s="4">
        <v>71</v>
      </c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>
        <v>140</v>
      </c>
      <c r="CZ139" s="4"/>
      <c r="DA139" s="4"/>
      <c r="DB139" s="4"/>
      <c r="DC139" s="4"/>
      <c r="DD139" s="4"/>
      <c r="DE139" s="4"/>
      <c r="DF139" s="4"/>
      <c r="DG139" s="4"/>
      <c r="DH139" s="4">
        <v>160</v>
      </c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>
        <v>200</v>
      </c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>
        <v>100</v>
      </c>
      <c r="EH139" s="4"/>
      <c r="EI139" s="4"/>
      <c r="EJ139" s="4"/>
      <c r="EK139" s="4"/>
      <c r="EL139" s="4"/>
      <c r="EM139" s="4"/>
      <c r="EN139" s="4"/>
      <c r="EO139" s="4"/>
      <c r="EP139" s="4"/>
      <c r="EQ139" s="4"/>
      <c r="ER139" s="4"/>
      <c r="ES139" s="4"/>
      <c r="ET139" s="4">
        <v>100</v>
      </c>
      <c r="EU139" s="4"/>
      <c r="EV139" s="4"/>
    </row>
    <row r="140">
      <c r="A140" s="2" t="s">
        <v>733</v>
      </c>
      <c r="B140" s="2" t="s">
        <v>162</v>
      </c>
      <c r="C140" s="2" t="s">
        <v>720</v>
      </c>
      <c r="D140" s="2" t="s">
        <v>164</v>
      </c>
      <c r="E140" s="2" t="s">
        <v>165</v>
      </c>
      <c r="F140" s="2" t="s">
        <v>721</v>
      </c>
      <c r="G140" s="2" t="s">
        <v>722</v>
      </c>
      <c r="H140" s="2" t="s">
        <v>723</v>
      </c>
      <c r="I140" s="2" t="s">
        <v>724</v>
      </c>
      <c r="J140" s="2" t="s">
        <v>190</v>
      </c>
      <c r="K140" s="2" t="s">
        <v>725</v>
      </c>
      <c r="L140" s="3">
        <v>38.09</v>
      </c>
      <c r="M140" s="3">
        <v>39.99</v>
      </c>
      <c r="N140" s="3">
        <v>79.99</v>
      </c>
      <c r="O140" s="2" t="s">
        <v>172</v>
      </c>
      <c r="P140" s="2" t="s">
        <v>231</v>
      </c>
      <c r="Q140" s="2" t="s">
        <v>174</v>
      </c>
      <c r="R140" s="2" t="s">
        <v>175</v>
      </c>
      <c r="S140" s="2" t="s">
        <v>726</v>
      </c>
      <c r="T140" s="2" t="s">
        <v>727</v>
      </c>
      <c r="U140" s="2" t="s">
        <v>191</v>
      </c>
      <c r="V140" s="2" t="s">
        <v>728</v>
      </c>
      <c r="W140" s="2" t="s">
        <v>181</v>
      </c>
      <c r="X140" s="2" t="s">
        <v>357</v>
      </c>
      <c r="Y140" s="2" t="s">
        <v>729</v>
      </c>
      <c r="Z140" s="4"/>
      <c r="AA140" s="4">
        <f>=ROUNDDOWN({0},0)</f>
      </c>
      <c r="AB140" s="5">
        <v>60</v>
      </c>
      <c r="AC140" s="2" t="s">
        <v>645</v>
      </c>
      <c r="AD140" s="4">
        <v>140</v>
      </c>
      <c r="AE140" s="4">
        <v>1460</v>
      </c>
      <c r="AF140" s="6">
        <v>65</v>
      </c>
      <c r="AG140" s="6">
        <v>48</v>
      </c>
      <c r="AH140" s="7">
        <v>0.8791</v>
      </c>
      <c r="AI140" s="4"/>
      <c r="AJ140" s="4">
        <f>=ROUNDDOWN({0},0)</f>
      </c>
      <c r="AK140" s="5"/>
      <c r="AL140" s="2" t="s">
        <v>175</v>
      </c>
      <c r="AM140" s="4"/>
      <c r="AN140" s="4"/>
      <c r="AO140" s="7">
        <v>0</v>
      </c>
      <c r="AP140" s="4">
        <v>30</v>
      </c>
      <c r="AQ140" s="8">
        <v>1308.02</v>
      </c>
      <c r="AR140" s="4">
        <v>26</v>
      </c>
      <c r="AS140" s="8">
        <v>1137.5</v>
      </c>
      <c r="AT140" s="7">
        <v>0.1538</v>
      </c>
      <c r="AU140" s="7">
        <v>0.1499</v>
      </c>
      <c r="AV140" s="4" t="s">
        <v>175</v>
      </c>
      <c r="AW140" s="8" t="s">
        <v>175</v>
      </c>
      <c r="AX140" s="4" t="s">
        <v>175</v>
      </c>
      <c r="AY140" s="8" t="s">
        <v>175</v>
      </c>
      <c r="AZ140" s="7" t="s">
        <v>175</v>
      </c>
      <c r="BA140" s="7" t="s">
        <v>175</v>
      </c>
      <c r="BB140" s="7">
        <v>0.599</v>
      </c>
      <c r="BC140" s="4" t="s">
        <v>175</v>
      </c>
      <c r="BD140" s="8" t="s">
        <v>175</v>
      </c>
      <c r="BE140" s="4" t="s">
        <v>175</v>
      </c>
      <c r="BF140" s="8" t="s">
        <v>175</v>
      </c>
      <c r="BG140" s="7" t="s">
        <v>175</v>
      </c>
      <c r="BH140" s="7" t="s">
        <v>175</v>
      </c>
      <c r="BI140" s="7" t="s">
        <v>175</v>
      </c>
      <c r="BJ140" s="4">
        <v>873</v>
      </c>
      <c r="BK140" s="8">
        <v>39914.83</v>
      </c>
      <c r="BL140" s="2" t="s">
        <v>734</v>
      </c>
      <c r="BM140" s="7">
        <v>0.0344</v>
      </c>
      <c r="BN140" s="7">
        <v>0.0328</v>
      </c>
      <c r="BO140" s="4">
        <v>30</v>
      </c>
      <c r="BP140" s="8">
        <v>1308.02</v>
      </c>
      <c r="BQ140" s="4">
        <v>26</v>
      </c>
      <c r="BR140" s="8">
        <v>1137.5</v>
      </c>
      <c r="BS140" s="7">
        <v>0.1538</v>
      </c>
      <c r="BT140" s="7">
        <v>0.1499</v>
      </c>
      <c r="BU140" s="2" t="s">
        <v>185</v>
      </c>
      <c r="BV140" s="2" t="s">
        <v>172</v>
      </c>
      <c r="BW140" s="2" t="s">
        <v>731</v>
      </c>
      <c r="BX140" s="2" t="s">
        <v>735</v>
      </c>
      <c r="BY140" s="2" t="s">
        <v>188</v>
      </c>
      <c r="BZ140" s="2" t="s">
        <v>175</v>
      </c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>
        <v>140</v>
      </c>
      <c r="CZ140" s="4"/>
      <c r="DA140" s="4"/>
      <c r="DB140" s="4"/>
      <c r="DC140" s="4"/>
      <c r="DD140" s="4"/>
      <c r="DE140" s="4"/>
      <c r="DF140" s="4"/>
      <c r="DG140" s="4"/>
      <c r="DH140" s="4">
        <v>200</v>
      </c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>
        <v>320</v>
      </c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>
        <v>630</v>
      </c>
      <c r="EH140" s="4"/>
      <c r="EI140" s="4"/>
      <c r="EJ140" s="4"/>
      <c r="EK140" s="4"/>
      <c r="EL140" s="4"/>
      <c r="EM140" s="4"/>
      <c r="EN140" s="4"/>
      <c r="EO140" s="4"/>
      <c r="EP140" s="4"/>
      <c r="EQ140" s="4"/>
      <c r="ER140" s="4"/>
      <c r="ES140" s="4"/>
      <c r="ET140" s="4">
        <v>170</v>
      </c>
      <c r="EU140" s="4"/>
      <c r="EV140" s="4"/>
    </row>
    <row r="141">
      <c r="A141" s="2" t="s">
        <v>736</v>
      </c>
      <c r="B141" s="2" t="s">
        <v>162</v>
      </c>
      <c r="C141" s="2" t="s">
        <v>720</v>
      </c>
      <c r="D141" s="2" t="s">
        <v>164</v>
      </c>
      <c r="E141" s="2" t="s">
        <v>165</v>
      </c>
      <c r="F141" s="2" t="s">
        <v>721</v>
      </c>
      <c r="G141" s="2" t="s">
        <v>722</v>
      </c>
      <c r="H141" s="2" t="s">
        <v>723</v>
      </c>
      <c r="I141" s="2" t="s">
        <v>724</v>
      </c>
      <c r="J141" s="2" t="s">
        <v>170</v>
      </c>
      <c r="K141" s="2" t="s">
        <v>737</v>
      </c>
      <c r="L141" s="3">
        <v>33.33</v>
      </c>
      <c r="M141" s="3">
        <v>35</v>
      </c>
      <c r="N141" s="3">
        <v>69.99</v>
      </c>
      <c r="O141" s="2" t="s">
        <v>172</v>
      </c>
      <c r="P141" s="2" t="s">
        <v>231</v>
      </c>
      <c r="Q141" s="2" t="s">
        <v>174</v>
      </c>
      <c r="R141" s="2" t="s">
        <v>175</v>
      </c>
      <c r="S141" s="2" t="s">
        <v>738</v>
      </c>
      <c r="T141" s="2" t="s">
        <v>727</v>
      </c>
      <c r="U141" s="2" t="s">
        <v>178</v>
      </c>
      <c r="V141" s="2" t="s">
        <v>728</v>
      </c>
      <c r="W141" s="2" t="s">
        <v>181</v>
      </c>
      <c r="X141" s="2" t="s">
        <v>357</v>
      </c>
      <c r="Y141" s="2" t="s">
        <v>729</v>
      </c>
      <c r="Z141" s="4">
        <v>162</v>
      </c>
      <c r="AA141" s="4">
        <f>=ROUNDDOWN(3.76744186046512,0)</f>
      </c>
      <c r="AB141" s="5">
        <v>43</v>
      </c>
      <c r="AC141" s="2" t="s">
        <v>645</v>
      </c>
      <c r="AD141" s="4">
        <v>40</v>
      </c>
      <c r="AE141" s="4">
        <v>750</v>
      </c>
      <c r="AF141" s="6">
        <v>65</v>
      </c>
      <c r="AG141" s="6">
        <v>48</v>
      </c>
      <c r="AH141" s="7">
        <v>1</v>
      </c>
      <c r="AI141" s="4"/>
      <c r="AJ141" s="4">
        <f>=ROUNDDOWN({0},0)</f>
      </c>
      <c r="AK141" s="5"/>
      <c r="AL141" s="2" t="s">
        <v>175</v>
      </c>
      <c r="AM141" s="4"/>
      <c r="AN141" s="4"/>
      <c r="AO141" s="7">
        <v>0</v>
      </c>
      <c r="AP141" s="4">
        <v>21</v>
      </c>
      <c r="AQ141" s="8">
        <v>800.45</v>
      </c>
      <c r="AR141" s="4">
        <v>27</v>
      </c>
      <c r="AS141" s="8">
        <v>1033.56</v>
      </c>
      <c r="AT141" s="7">
        <v>-0.2222</v>
      </c>
      <c r="AU141" s="7">
        <v>-0.2255</v>
      </c>
      <c r="AV141" s="4">
        <v>45</v>
      </c>
      <c r="AW141" s="8">
        <v>1848.21</v>
      </c>
      <c r="AX141" s="4">
        <v>48</v>
      </c>
      <c r="AY141" s="8">
        <v>1952.31</v>
      </c>
      <c r="AZ141" s="7">
        <v>-0.0625</v>
      </c>
      <c r="BA141" s="7">
        <v>-0.0533</v>
      </c>
      <c r="BB141" s="7">
        <v>0.4331</v>
      </c>
      <c r="BC141" s="4" t="s">
        <v>175</v>
      </c>
      <c r="BD141" s="8" t="s">
        <v>175</v>
      </c>
      <c r="BE141" s="4" t="s">
        <v>175</v>
      </c>
      <c r="BF141" s="8" t="s">
        <v>175</v>
      </c>
      <c r="BG141" s="7" t="s">
        <v>175</v>
      </c>
      <c r="BH141" s="7" t="s">
        <v>175</v>
      </c>
      <c r="BI141" s="7">
        <v>0.4584</v>
      </c>
      <c r="BJ141" s="4">
        <v>382</v>
      </c>
      <c r="BK141" s="8">
        <v>15466.47</v>
      </c>
      <c r="BL141" s="2" t="s">
        <v>739</v>
      </c>
      <c r="BM141" s="7">
        <v>0.055</v>
      </c>
      <c r="BN141" s="7">
        <v>0.0518</v>
      </c>
      <c r="BO141" s="4">
        <v>21</v>
      </c>
      <c r="BP141" s="8">
        <v>800.45</v>
      </c>
      <c r="BQ141" s="4">
        <v>27</v>
      </c>
      <c r="BR141" s="8">
        <v>1033.56</v>
      </c>
      <c r="BS141" s="7">
        <v>-0.2222</v>
      </c>
      <c r="BT141" s="7">
        <v>-0.2255</v>
      </c>
      <c r="BU141" s="2" t="s">
        <v>185</v>
      </c>
      <c r="BV141" s="2" t="s">
        <v>172</v>
      </c>
      <c r="BW141" s="2" t="s">
        <v>731</v>
      </c>
      <c r="BX141" s="2" t="s">
        <v>740</v>
      </c>
      <c r="BY141" s="2" t="s">
        <v>188</v>
      </c>
      <c r="BZ141" s="2" t="s">
        <v>175</v>
      </c>
      <c r="CA141" s="4">
        <v>107</v>
      </c>
      <c r="CB141" s="4"/>
      <c r="CC141" s="4"/>
      <c r="CD141" s="4"/>
      <c r="CE141" s="4">
        <v>55</v>
      </c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>
        <v>40</v>
      </c>
      <c r="CZ141" s="4"/>
      <c r="DA141" s="4"/>
      <c r="DB141" s="4"/>
      <c r="DC141" s="4"/>
      <c r="DD141" s="4"/>
      <c r="DE141" s="4"/>
      <c r="DF141" s="4"/>
      <c r="DG141" s="4"/>
      <c r="DH141" s="4">
        <v>160</v>
      </c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>
        <v>280</v>
      </c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>
        <v>270</v>
      </c>
      <c r="EH141" s="4"/>
      <c r="EI141" s="4"/>
      <c r="EJ141" s="4"/>
      <c r="EK141" s="4"/>
      <c r="EL141" s="4"/>
      <c r="EM141" s="4"/>
      <c r="EN141" s="4"/>
      <c r="EO141" s="4"/>
      <c r="EP141" s="4"/>
      <c r="EQ141" s="4"/>
      <c r="ER141" s="4"/>
      <c r="ES141" s="4"/>
      <c r="ET141" s="4"/>
      <c r="EU141" s="4"/>
      <c r="EV141" s="4"/>
    </row>
    <row r="142">
      <c r="A142" s="2" t="s">
        <v>741</v>
      </c>
      <c r="B142" s="2" t="s">
        <v>162</v>
      </c>
      <c r="C142" s="2" t="s">
        <v>720</v>
      </c>
      <c r="D142" s="2" t="s">
        <v>164</v>
      </c>
      <c r="E142" s="2" t="s">
        <v>165</v>
      </c>
      <c r="F142" s="2" t="s">
        <v>721</v>
      </c>
      <c r="G142" s="2" t="s">
        <v>722</v>
      </c>
      <c r="H142" s="2" t="s">
        <v>723</v>
      </c>
      <c r="I142" s="2" t="s">
        <v>724</v>
      </c>
      <c r="J142" s="2" t="s">
        <v>190</v>
      </c>
      <c r="K142" s="2" t="s">
        <v>737</v>
      </c>
      <c r="L142" s="3">
        <v>38.09</v>
      </c>
      <c r="M142" s="3">
        <v>39.99</v>
      </c>
      <c r="N142" s="3">
        <v>79.99</v>
      </c>
      <c r="O142" s="2" t="s">
        <v>172</v>
      </c>
      <c r="P142" s="2" t="s">
        <v>231</v>
      </c>
      <c r="Q142" s="2" t="s">
        <v>174</v>
      </c>
      <c r="R142" s="2" t="s">
        <v>175</v>
      </c>
      <c r="S142" s="2" t="s">
        <v>738</v>
      </c>
      <c r="T142" s="2" t="s">
        <v>727</v>
      </c>
      <c r="U142" s="2" t="s">
        <v>191</v>
      </c>
      <c r="V142" s="2" t="s">
        <v>728</v>
      </c>
      <c r="W142" s="2" t="s">
        <v>181</v>
      </c>
      <c r="X142" s="2" t="s">
        <v>357</v>
      </c>
      <c r="Y142" s="2" t="s">
        <v>729</v>
      </c>
      <c r="Z142" s="4">
        <v>314</v>
      </c>
      <c r="AA142" s="4">
        <f>=ROUNDDOWN(7.47619047619048,0)</f>
      </c>
      <c r="AB142" s="5">
        <v>42</v>
      </c>
      <c r="AC142" s="2" t="s">
        <v>645</v>
      </c>
      <c r="AD142" s="4">
        <v>160</v>
      </c>
      <c r="AE142" s="4">
        <v>920</v>
      </c>
      <c r="AF142" s="6">
        <v>65</v>
      </c>
      <c r="AG142" s="6">
        <v>48</v>
      </c>
      <c r="AH142" s="7">
        <v>0.989</v>
      </c>
      <c r="AI142" s="4"/>
      <c r="AJ142" s="4">
        <f>=ROUNDDOWN({0},0)</f>
      </c>
      <c r="AK142" s="5"/>
      <c r="AL142" s="2" t="s">
        <v>175</v>
      </c>
      <c r="AM142" s="4"/>
      <c r="AN142" s="4"/>
      <c r="AO142" s="7">
        <v>0</v>
      </c>
      <c r="AP142" s="4">
        <v>24</v>
      </c>
      <c r="AQ142" s="8">
        <v>1047.76</v>
      </c>
      <c r="AR142" s="4">
        <v>21</v>
      </c>
      <c r="AS142" s="8">
        <v>918.75</v>
      </c>
      <c r="AT142" s="7">
        <v>0.1429</v>
      </c>
      <c r="AU142" s="7">
        <v>0.1404</v>
      </c>
      <c r="AV142" s="4" t="s">
        <v>175</v>
      </c>
      <c r="AW142" s="8" t="s">
        <v>175</v>
      </c>
      <c r="AX142" s="4" t="s">
        <v>175</v>
      </c>
      <c r="AY142" s="8" t="s">
        <v>175</v>
      </c>
      <c r="AZ142" s="7" t="s">
        <v>175</v>
      </c>
      <c r="BA142" s="7" t="s">
        <v>175</v>
      </c>
      <c r="BB142" s="7">
        <v>0.5669</v>
      </c>
      <c r="BC142" s="4" t="s">
        <v>175</v>
      </c>
      <c r="BD142" s="8" t="s">
        <v>175</v>
      </c>
      <c r="BE142" s="4" t="s">
        <v>175</v>
      </c>
      <c r="BF142" s="8" t="s">
        <v>175</v>
      </c>
      <c r="BG142" s="7" t="s">
        <v>175</v>
      </c>
      <c r="BH142" s="7" t="s">
        <v>175</v>
      </c>
      <c r="BI142" s="7" t="s">
        <v>175</v>
      </c>
      <c r="BJ142" s="4">
        <v>576</v>
      </c>
      <c r="BK142" s="8">
        <v>26458.77</v>
      </c>
      <c r="BL142" s="2" t="s">
        <v>742</v>
      </c>
      <c r="BM142" s="7">
        <v>0.0417</v>
      </c>
      <c r="BN142" s="7">
        <v>0.0396</v>
      </c>
      <c r="BO142" s="4">
        <v>24</v>
      </c>
      <c r="BP142" s="8">
        <v>1047.76</v>
      </c>
      <c r="BQ142" s="4">
        <v>21</v>
      </c>
      <c r="BR142" s="8">
        <v>918.75</v>
      </c>
      <c r="BS142" s="7">
        <v>0.1429</v>
      </c>
      <c r="BT142" s="7">
        <v>0.1404</v>
      </c>
      <c r="BU142" s="2" t="s">
        <v>185</v>
      </c>
      <c r="BV142" s="2" t="s">
        <v>172</v>
      </c>
      <c r="BW142" s="2" t="s">
        <v>731</v>
      </c>
      <c r="BX142" s="2" t="s">
        <v>743</v>
      </c>
      <c r="BY142" s="2" t="s">
        <v>188</v>
      </c>
      <c r="BZ142" s="2" t="s">
        <v>175</v>
      </c>
      <c r="CA142" s="4">
        <v>297</v>
      </c>
      <c r="CB142" s="4"/>
      <c r="CC142" s="4"/>
      <c r="CD142" s="4"/>
      <c r="CE142" s="4">
        <v>17</v>
      </c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>
        <v>160</v>
      </c>
      <c r="CZ142" s="4"/>
      <c r="DA142" s="4"/>
      <c r="DB142" s="4"/>
      <c r="DC142" s="4"/>
      <c r="DD142" s="4"/>
      <c r="DE142" s="4"/>
      <c r="DF142" s="4"/>
      <c r="DG142" s="4"/>
      <c r="DH142" s="4">
        <v>140</v>
      </c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>
        <v>320</v>
      </c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>
        <v>300</v>
      </c>
      <c r="EH142" s="4"/>
      <c r="EI142" s="4"/>
      <c r="EJ142" s="4"/>
      <c r="EK142" s="4"/>
      <c r="EL142" s="4"/>
      <c r="EM142" s="4"/>
      <c r="EN142" s="4"/>
      <c r="EO142" s="4"/>
      <c r="EP142" s="4"/>
      <c r="EQ142" s="4"/>
      <c r="ER142" s="4"/>
      <c r="ES142" s="4"/>
      <c r="ET142" s="4"/>
      <c r="EU142" s="4"/>
      <c r="EV142" s="4"/>
    </row>
    <row r="143">
      <c r="A143" s="2" t="s">
        <v>744</v>
      </c>
      <c r="B143" s="2" t="s">
        <v>162</v>
      </c>
      <c r="C143" s="2" t="s">
        <v>720</v>
      </c>
      <c r="D143" s="2" t="s">
        <v>164</v>
      </c>
      <c r="E143" s="2" t="s">
        <v>165</v>
      </c>
      <c r="F143" s="2" t="s">
        <v>721</v>
      </c>
      <c r="G143" s="2" t="s">
        <v>722</v>
      </c>
      <c r="H143" s="2" t="s">
        <v>723</v>
      </c>
      <c r="I143" s="2" t="s">
        <v>724</v>
      </c>
      <c r="J143" s="2" t="s">
        <v>170</v>
      </c>
      <c r="K143" s="2" t="s">
        <v>745</v>
      </c>
      <c r="L143" s="3">
        <v>33.33</v>
      </c>
      <c r="M143" s="3">
        <v>35</v>
      </c>
      <c r="N143" s="3">
        <v>69.99</v>
      </c>
      <c r="O143" s="2" t="s">
        <v>172</v>
      </c>
      <c r="P143" s="2" t="s">
        <v>219</v>
      </c>
      <c r="Q143" s="2" t="s">
        <v>174</v>
      </c>
      <c r="R143" s="2" t="s">
        <v>175</v>
      </c>
      <c r="S143" s="2" t="s">
        <v>746</v>
      </c>
      <c r="T143" s="2" t="s">
        <v>727</v>
      </c>
      <c r="U143" s="2" t="s">
        <v>178</v>
      </c>
      <c r="V143" s="2" t="s">
        <v>234</v>
      </c>
      <c r="W143" s="2" t="s">
        <v>181</v>
      </c>
      <c r="X143" s="2" t="s">
        <v>357</v>
      </c>
      <c r="Y143" s="2" t="s">
        <v>175</v>
      </c>
      <c r="Z143" s="4"/>
      <c r="AA143" s="4">
        <f>=ROUNDDOWN({0},0)</f>
      </c>
      <c r="AB143" s="5"/>
      <c r="AC143" s="2" t="s">
        <v>569</v>
      </c>
      <c r="AD143" s="4">
        <v>200</v>
      </c>
      <c r="AE143" s="4">
        <v>420</v>
      </c>
      <c r="AF143" s="6">
        <v>65</v>
      </c>
      <c r="AG143" s="6"/>
      <c r="AH143" s="7">
        <v>0</v>
      </c>
      <c r="AI143" s="4"/>
      <c r="AJ143" s="4">
        <f>=ROUNDDOWN({0},0)</f>
      </c>
      <c r="AK143" s="5"/>
      <c r="AL143" s="2" t="s">
        <v>175</v>
      </c>
      <c r="AM143" s="4"/>
      <c r="AN143" s="4"/>
      <c r="AO143" s="7">
        <v>0</v>
      </c>
      <c r="AP143" s="4"/>
      <c r="AQ143" s="8"/>
      <c r="AR143" s="4"/>
      <c r="AS143" s="8"/>
      <c r="AT143" s="7"/>
      <c r="AU143" s="7"/>
      <c r="AV143" s="4" t="s">
        <v>175</v>
      </c>
      <c r="AW143" s="8" t="s">
        <v>175</v>
      </c>
      <c r="AX143" s="4" t="s">
        <v>175</v>
      </c>
      <c r="AY143" s="8" t="s">
        <v>175</v>
      </c>
      <c r="AZ143" s="7" t="s">
        <v>175</v>
      </c>
      <c r="BA143" s="7" t="s">
        <v>175</v>
      </c>
      <c r="BB143" s="7"/>
      <c r="BC143" s="4" t="s">
        <v>175</v>
      </c>
      <c r="BD143" s="8" t="s">
        <v>175</v>
      </c>
      <c r="BE143" s="4" t="s">
        <v>175</v>
      </c>
      <c r="BF143" s="8" t="s">
        <v>175</v>
      </c>
      <c r="BG143" s="7" t="s">
        <v>175</v>
      </c>
      <c r="BH143" s="7" t="s">
        <v>175</v>
      </c>
      <c r="BI143" s="7" t="s">
        <v>175</v>
      </c>
      <c r="BJ143" s="4"/>
      <c r="BK143" s="8"/>
      <c r="BL143" s="2" t="s">
        <v>175</v>
      </c>
      <c r="BM143" s="7"/>
      <c r="BN143" s="7"/>
      <c r="BO143" s="4"/>
      <c r="BP143" s="8"/>
      <c r="BQ143" s="4"/>
      <c r="BR143" s="8"/>
      <c r="BS143" s="7"/>
      <c r="BT143" s="7"/>
      <c r="BU143" s="2" t="s">
        <v>222</v>
      </c>
      <c r="BV143" s="2" t="s">
        <v>172</v>
      </c>
      <c r="BW143" s="2" t="s">
        <v>175</v>
      </c>
      <c r="BX143" s="2" t="s">
        <v>175</v>
      </c>
      <c r="BY143" s="2" t="s">
        <v>188</v>
      </c>
      <c r="BZ143" s="2" t="s">
        <v>175</v>
      </c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>
        <v>200</v>
      </c>
      <c r="ED143" s="4"/>
      <c r="EE143" s="4"/>
      <c r="EF143" s="4"/>
      <c r="EG143" s="4"/>
      <c r="EH143" s="4"/>
      <c r="EI143" s="4"/>
      <c r="EJ143" s="4"/>
      <c r="EK143" s="4"/>
      <c r="EL143" s="4"/>
      <c r="EM143" s="4"/>
      <c r="EN143" s="4"/>
      <c r="EO143" s="4"/>
      <c r="EP143" s="4"/>
      <c r="EQ143" s="4"/>
      <c r="ER143" s="4">
        <v>220</v>
      </c>
      <c r="ES143" s="4"/>
      <c r="ET143" s="4"/>
      <c r="EU143" s="4"/>
      <c r="EV143" s="4"/>
    </row>
    <row r="144">
      <c r="A144" s="2" t="s">
        <v>747</v>
      </c>
      <c r="B144" s="2" t="s">
        <v>162</v>
      </c>
      <c r="C144" s="2" t="s">
        <v>720</v>
      </c>
      <c r="D144" s="2" t="s">
        <v>164</v>
      </c>
      <c r="E144" s="2" t="s">
        <v>165</v>
      </c>
      <c r="F144" s="2" t="s">
        <v>721</v>
      </c>
      <c r="G144" s="2" t="s">
        <v>722</v>
      </c>
      <c r="H144" s="2" t="s">
        <v>723</v>
      </c>
      <c r="I144" s="2" t="s">
        <v>724</v>
      </c>
      <c r="J144" s="2" t="s">
        <v>190</v>
      </c>
      <c r="K144" s="2" t="s">
        <v>745</v>
      </c>
      <c r="L144" s="3">
        <v>38.09</v>
      </c>
      <c r="M144" s="3">
        <v>39.99</v>
      </c>
      <c r="N144" s="3">
        <v>79.99</v>
      </c>
      <c r="O144" s="2" t="s">
        <v>172</v>
      </c>
      <c r="P144" s="2" t="s">
        <v>219</v>
      </c>
      <c r="Q144" s="2" t="s">
        <v>174</v>
      </c>
      <c r="R144" s="2" t="s">
        <v>175</v>
      </c>
      <c r="S144" s="2" t="s">
        <v>746</v>
      </c>
      <c r="T144" s="2" t="s">
        <v>727</v>
      </c>
      <c r="U144" s="2" t="s">
        <v>191</v>
      </c>
      <c r="V144" s="2" t="s">
        <v>234</v>
      </c>
      <c r="W144" s="2" t="s">
        <v>181</v>
      </c>
      <c r="X144" s="2" t="s">
        <v>357</v>
      </c>
      <c r="Y144" s="2" t="s">
        <v>175</v>
      </c>
      <c r="Z144" s="4"/>
      <c r="AA144" s="4">
        <f>=ROUNDDOWN({0},0)</f>
      </c>
      <c r="AB144" s="5"/>
      <c r="AC144" s="2" t="s">
        <v>569</v>
      </c>
      <c r="AD144" s="4">
        <v>280</v>
      </c>
      <c r="AE144" s="4">
        <v>580</v>
      </c>
      <c r="AF144" s="6">
        <v>65</v>
      </c>
      <c r="AG144" s="6"/>
      <c r="AH144" s="7">
        <v>0</v>
      </c>
      <c r="AI144" s="4"/>
      <c r="AJ144" s="4">
        <f>=ROUNDDOWN({0},0)</f>
      </c>
      <c r="AK144" s="5"/>
      <c r="AL144" s="2" t="s">
        <v>175</v>
      </c>
      <c r="AM144" s="4"/>
      <c r="AN144" s="4"/>
      <c r="AO144" s="7">
        <v>0</v>
      </c>
      <c r="AP144" s="4"/>
      <c r="AQ144" s="8"/>
      <c r="AR144" s="4"/>
      <c r="AS144" s="8"/>
      <c r="AT144" s="7"/>
      <c r="AU144" s="7"/>
      <c r="AV144" s="4" t="s">
        <v>175</v>
      </c>
      <c r="AW144" s="8" t="s">
        <v>175</v>
      </c>
      <c r="AX144" s="4" t="s">
        <v>175</v>
      </c>
      <c r="AY144" s="8" t="s">
        <v>175</v>
      </c>
      <c r="AZ144" s="7" t="s">
        <v>175</v>
      </c>
      <c r="BA144" s="7" t="s">
        <v>175</v>
      </c>
      <c r="BB144" s="7"/>
      <c r="BC144" s="4" t="s">
        <v>175</v>
      </c>
      <c r="BD144" s="8" t="s">
        <v>175</v>
      </c>
      <c r="BE144" s="4" t="s">
        <v>175</v>
      </c>
      <c r="BF144" s="8" t="s">
        <v>175</v>
      </c>
      <c r="BG144" s="7" t="s">
        <v>175</v>
      </c>
      <c r="BH144" s="7" t="s">
        <v>175</v>
      </c>
      <c r="BI144" s="7" t="s">
        <v>175</v>
      </c>
      <c r="BJ144" s="4"/>
      <c r="BK144" s="8"/>
      <c r="BL144" s="2" t="s">
        <v>175</v>
      </c>
      <c r="BM144" s="7"/>
      <c r="BN144" s="7"/>
      <c r="BO144" s="4"/>
      <c r="BP144" s="8"/>
      <c r="BQ144" s="4"/>
      <c r="BR144" s="8"/>
      <c r="BS144" s="7"/>
      <c r="BT144" s="7"/>
      <c r="BU144" s="2" t="s">
        <v>222</v>
      </c>
      <c r="BV144" s="2" t="s">
        <v>172</v>
      </c>
      <c r="BW144" s="2" t="s">
        <v>175</v>
      </c>
      <c r="BX144" s="2" t="s">
        <v>175</v>
      </c>
      <c r="BY144" s="2" t="s">
        <v>188</v>
      </c>
      <c r="BZ144" s="2" t="s">
        <v>175</v>
      </c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>
        <v>280</v>
      </c>
      <c r="ED144" s="4"/>
      <c r="EE144" s="4"/>
      <c r="EF144" s="4"/>
      <c r="EG144" s="4"/>
      <c r="EH144" s="4"/>
      <c r="EI144" s="4"/>
      <c r="EJ144" s="4"/>
      <c r="EK144" s="4"/>
      <c r="EL144" s="4"/>
      <c r="EM144" s="4"/>
      <c r="EN144" s="4"/>
      <c r="EO144" s="4"/>
      <c r="EP144" s="4"/>
      <c r="EQ144" s="4"/>
      <c r="ER144" s="4">
        <v>300</v>
      </c>
      <c r="ES144" s="4"/>
      <c r="ET144" s="4"/>
      <c r="EU144" s="4"/>
      <c r="EV144" s="4"/>
    </row>
    <row r="145">
      <c r="A145" s="2" t="s">
        <v>748</v>
      </c>
      <c r="B145" s="2" t="s">
        <v>162</v>
      </c>
      <c r="C145" s="2" t="s">
        <v>720</v>
      </c>
      <c r="D145" s="2" t="s">
        <v>164</v>
      </c>
      <c r="E145" s="2" t="s">
        <v>165</v>
      </c>
      <c r="F145" s="2" t="s">
        <v>721</v>
      </c>
      <c r="G145" s="2" t="s">
        <v>722</v>
      </c>
      <c r="H145" s="2" t="s">
        <v>723</v>
      </c>
      <c r="I145" s="2" t="s">
        <v>724</v>
      </c>
      <c r="J145" s="2" t="s">
        <v>170</v>
      </c>
      <c r="K145" s="2" t="s">
        <v>749</v>
      </c>
      <c r="L145" s="3">
        <v>33.33</v>
      </c>
      <c r="M145" s="3">
        <v>35</v>
      </c>
      <c r="N145" s="3">
        <v>69.99</v>
      </c>
      <c r="O145" s="2" t="s">
        <v>172</v>
      </c>
      <c r="P145" s="2" t="s">
        <v>219</v>
      </c>
      <c r="Q145" s="2" t="s">
        <v>174</v>
      </c>
      <c r="R145" s="2" t="s">
        <v>175</v>
      </c>
      <c r="S145" s="2" t="s">
        <v>750</v>
      </c>
      <c r="T145" s="2" t="s">
        <v>727</v>
      </c>
      <c r="U145" s="2" t="s">
        <v>178</v>
      </c>
      <c r="V145" s="2" t="s">
        <v>179</v>
      </c>
      <c r="W145" s="2" t="s">
        <v>181</v>
      </c>
      <c r="X145" s="2" t="s">
        <v>357</v>
      </c>
      <c r="Y145" s="2" t="s">
        <v>175</v>
      </c>
      <c r="Z145" s="4"/>
      <c r="AA145" s="4">
        <f>=ROUNDDOWN({0},0)</f>
      </c>
      <c r="AB145" s="5"/>
      <c r="AC145" s="2" t="s">
        <v>569</v>
      </c>
      <c r="AD145" s="4">
        <v>200</v>
      </c>
      <c r="AE145" s="4">
        <v>420</v>
      </c>
      <c r="AF145" s="6">
        <v>65</v>
      </c>
      <c r="AG145" s="6"/>
      <c r="AH145" s="7">
        <v>0</v>
      </c>
      <c r="AI145" s="4"/>
      <c r="AJ145" s="4">
        <f>=ROUNDDOWN({0},0)</f>
      </c>
      <c r="AK145" s="5"/>
      <c r="AL145" s="2" t="s">
        <v>175</v>
      </c>
      <c r="AM145" s="4"/>
      <c r="AN145" s="4"/>
      <c r="AO145" s="7">
        <v>0</v>
      </c>
      <c r="AP145" s="4"/>
      <c r="AQ145" s="8"/>
      <c r="AR145" s="4"/>
      <c r="AS145" s="8"/>
      <c r="AT145" s="7"/>
      <c r="AU145" s="7"/>
      <c r="AV145" s="4" t="s">
        <v>175</v>
      </c>
      <c r="AW145" s="8" t="s">
        <v>175</v>
      </c>
      <c r="AX145" s="4" t="s">
        <v>175</v>
      </c>
      <c r="AY145" s="8" t="s">
        <v>175</v>
      </c>
      <c r="AZ145" s="7" t="s">
        <v>175</v>
      </c>
      <c r="BA145" s="7" t="s">
        <v>175</v>
      </c>
      <c r="BB145" s="7"/>
      <c r="BC145" s="4" t="s">
        <v>175</v>
      </c>
      <c r="BD145" s="8" t="s">
        <v>175</v>
      </c>
      <c r="BE145" s="4" t="s">
        <v>175</v>
      </c>
      <c r="BF145" s="8" t="s">
        <v>175</v>
      </c>
      <c r="BG145" s="7" t="s">
        <v>175</v>
      </c>
      <c r="BH145" s="7" t="s">
        <v>175</v>
      </c>
      <c r="BI145" s="7" t="s">
        <v>175</v>
      </c>
      <c r="BJ145" s="4"/>
      <c r="BK145" s="8"/>
      <c r="BL145" s="2" t="s">
        <v>175</v>
      </c>
      <c r="BM145" s="7"/>
      <c r="BN145" s="7"/>
      <c r="BO145" s="4"/>
      <c r="BP145" s="8"/>
      <c r="BQ145" s="4"/>
      <c r="BR145" s="8"/>
      <c r="BS145" s="7"/>
      <c r="BT145" s="7"/>
      <c r="BU145" s="2" t="s">
        <v>222</v>
      </c>
      <c r="BV145" s="2" t="s">
        <v>172</v>
      </c>
      <c r="BW145" s="2" t="s">
        <v>175</v>
      </c>
      <c r="BX145" s="2" t="s">
        <v>175</v>
      </c>
      <c r="BY145" s="2" t="s">
        <v>188</v>
      </c>
      <c r="BZ145" s="2" t="s">
        <v>175</v>
      </c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>
        <v>200</v>
      </c>
      <c r="ED145" s="4"/>
      <c r="EE145" s="4"/>
      <c r="EF145" s="4"/>
      <c r="EG145" s="4"/>
      <c r="EH145" s="4"/>
      <c r="EI145" s="4"/>
      <c r="EJ145" s="4"/>
      <c r="EK145" s="4"/>
      <c r="EL145" s="4"/>
      <c r="EM145" s="4"/>
      <c r="EN145" s="4"/>
      <c r="EO145" s="4"/>
      <c r="EP145" s="4"/>
      <c r="EQ145" s="4"/>
      <c r="ER145" s="4">
        <v>220</v>
      </c>
      <c r="ES145" s="4"/>
      <c r="ET145" s="4"/>
      <c r="EU145" s="4"/>
      <c r="EV145" s="4"/>
    </row>
    <row r="146">
      <c r="A146" s="2" t="s">
        <v>751</v>
      </c>
      <c r="B146" s="2" t="s">
        <v>162</v>
      </c>
      <c r="C146" s="2" t="s">
        <v>720</v>
      </c>
      <c r="D146" s="2" t="s">
        <v>164</v>
      </c>
      <c r="E146" s="2" t="s">
        <v>165</v>
      </c>
      <c r="F146" s="2" t="s">
        <v>721</v>
      </c>
      <c r="G146" s="2" t="s">
        <v>722</v>
      </c>
      <c r="H146" s="2" t="s">
        <v>723</v>
      </c>
      <c r="I146" s="2" t="s">
        <v>724</v>
      </c>
      <c r="J146" s="2" t="s">
        <v>190</v>
      </c>
      <c r="K146" s="2" t="s">
        <v>749</v>
      </c>
      <c r="L146" s="3">
        <v>38.09</v>
      </c>
      <c r="M146" s="3">
        <v>39.99</v>
      </c>
      <c r="N146" s="3">
        <v>79.99</v>
      </c>
      <c r="O146" s="2" t="s">
        <v>172</v>
      </c>
      <c r="P146" s="2" t="s">
        <v>219</v>
      </c>
      <c r="Q146" s="2" t="s">
        <v>174</v>
      </c>
      <c r="R146" s="2" t="s">
        <v>175</v>
      </c>
      <c r="S146" s="2" t="s">
        <v>750</v>
      </c>
      <c r="T146" s="2" t="s">
        <v>727</v>
      </c>
      <c r="U146" s="2" t="s">
        <v>191</v>
      </c>
      <c r="V146" s="2" t="s">
        <v>179</v>
      </c>
      <c r="W146" s="2" t="s">
        <v>181</v>
      </c>
      <c r="X146" s="2" t="s">
        <v>357</v>
      </c>
      <c r="Y146" s="2" t="s">
        <v>175</v>
      </c>
      <c r="Z146" s="4"/>
      <c r="AA146" s="4">
        <f>=ROUNDDOWN({0},0)</f>
      </c>
      <c r="AB146" s="5"/>
      <c r="AC146" s="2" t="s">
        <v>569</v>
      </c>
      <c r="AD146" s="4">
        <v>280</v>
      </c>
      <c r="AE146" s="4">
        <v>580</v>
      </c>
      <c r="AF146" s="6">
        <v>65</v>
      </c>
      <c r="AG146" s="6"/>
      <c r="AH146" s="7">
        <v>0</v>
      </c>
      <c r="AI146" s="4"/>
      <c r="AJ146" s="4">
        <f>=ROUNDDOWN({0},0)</f>
      </c>
      <c r="AK146" s="5"/>
      <c r="AL146" s="2" t="s">
        <v>175</v>
      </c>
      <c r="AM146" s="4"/>
      <c r="AN146" s="4"/>
      <c r="AO146" s="7">
        <v>0</v>
      </c>
      <c r="AP146" s="4"/>
      <c r="AQ146" s="8"/>
      <c r="AR146" s="4"/>
      <c r="AS146" s="8"/>
      <c r="AT146" s="7"/>
      <c r="AU146" s="7"/>
      <c r="AV146" s="4" t="s">
        <v>175</v>
      </c>
      <c r="AW146" s="8" t="s">
        <v>175</v>
      </c>
      <c r="AX146" s="4" t="s">
        <v>175</v>
      </c>
      <c r="AY146" s="8" t="s">
        <v>175</v>
      </c>
      <c r="AZ146" s="7" t="s">
        <v>175</v>
      </c>
      <c r="BA146" s="7" t="s">
        <v>175</v>
      </c>
      <c r="BB146" s="7"/>
      <c r="BC146" s="4" t="s">
        <v>175</v>
      </c>
      <c r="BD146" s="8" t="s">
        <v>175</v>
      </c>
      <c r="BE146" s="4" t="s">
        <v>175</v>
      </c>
      <c r="BF146" s="8" t="s">
        <v>175</v>
      </c>
      <c r="BG146" s="7" t="s">
        <v>175</v>
      </c>
      <c r="BH146" s="7" t="s">
        <v>175</v>
      </c>
      <c r="BI146" s="7" t="s">
        <v>175</v>
      </c>
      <c r="BJ146" s="4"/>
      <c r="BK146" s="8"/>
      <c r="BL146" s="2" t="s">
        <v>175</v>
      </c>
      <c r="BM146" s="7"/>
      <c r="BN146" s="7"/>
      <c r="BO146" s="4"/>
      <c r="BP146" s="8"/>
      <c r="BQ146" s="4"/>
      <c r="BR146" s="8"/>
      <c r="BS146" s="7"/>
      <c r="BT146" s="7"/>
      <c r="BU146" s="2" t="s">
        <v>222</v>
      </c>
      <c r="BV146" s="2" t="s">
        <v>172</v>
      </c>
      <c r="BW146" s="2" t="s">
        <v>175</v>
      </c>
      <c r="BX146" s="2" t="s">
        <v>175</v>
      </c>
      <c r="BY146" s="2" t="s">
        <v>188</v>
      </c>
      <c r="BZ146" s="2" t="s">
        <v>175</v>
      </c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>
        <v>280</v>
      </c>
      <c r="ED146" s="4"/>
      <c r="EE146" s="4"/>
      <c r="EF146" s="4"/>
      <c r="EG146" s="4"/>
      <c r="EH146" s="4"/>
      <c r="EI146" s="4"/>
      <c r="EJ146" s="4"/>
      <c r="EK146" s="4"/>
      <c r="EL146" s="4"/>
      <c r="EM146" s="4"/>
      <c r="EN146" s="4"/>
      <c r="EO146" s="4"/>
      <c r="EP146" s="4"/>
      <c r="EQ146" s="4"/>
      <c r="ER146" s="4">
        <v>300</v>
      </c>
      <c r="ES146" s="4"/>
      <c r="ET146" s="4"/>
      <c r="EU146" s="4"/>
      <c r="EV146" s="4"/>
    </row>
    <row r="147">
      <c r="A147" s="2" t="s">
        <v>752</v>
      </c>
      <c r="B147" s="2" t="s">
        <v>162</v>
      </c>
      <c r="C147" s="2" t="s">
        <v>720</v>
      </c>
      <c r="D147" s="2" t="s">
        <v>164</v>
      </c>
      <c r="E147" s="2" t="s">
        <v>165</v>
      </c>
      <c r="F147" s="2" t="s">
        <v>721</v>
      </c>
      <c r="G147" s="2" t="s">
        <v>722</v>
      </c>
      <c r="H147" s="2" t="s">
        <v>723</v>
      </c>
      <c r="I147" s="2" t="s">
        <v>724</v>
      </c>
      <c r="J147" s="2" t="s">
        <v>170</v>
      </c>
      <c r="K147" s="2" t="s">
        <v>753</v>
      </c>
      <c r="L147" s="3">
        <v>33.33</v>
      </c>
      <c r="M147" s="3">
        <v>35</v>
      </c>
      <c r="N147" s="3">
        <v>69.99</v>
      </c>
      <c r="O147" s="2" t="s">
        <v>172</v>
      </c>
      <c r="P147" s="2" t="s">
        <v>219</v>
      </c>
      <c r="Q147" s="2" t="s">
        <v>174</v>
      </c>
      <c r="R147" s="2" t="s">
        <v>175</v>
      </c>
      <c r="S147" s="2" t="s">
        <v>754</v>
      </c>
      <c r="T147" s="2" t="s">
        <v>727</v>
      </c>
      <c r="U147" s="2" t="s">
        <v>178</v>
      </c>
      <c r="V147" s="2" t="s">
        <v>234</v>
      </c>
      <c r="W147" s="2" t="s">
        <v>181</v>
      </c>
      <c r="X147" s="2" t="s">
        <v>357</v>
      </c>
      <c r="Y147" s="2" t="s">
        <v>175</v>
      </c>
      <c r="Z147" s="4"/>
      <c r="AA147" s="4">
        <f>=ROUNDDOWN({0},0)</f>
      </c>
      <c r="AB147" s="5"/>
      <c r="AC147" s="2" t="s">
        <v>569</v>
      </c>
      <c r="AD147" s="4">
        <v>230</v>
      </c>
      <c r="AE147" s="4">
        <v>460</v>
      </c>
      <c r="AF147" s="6">
        <v>65</v>
      </c>
      <c r="AG147" s="6"/>
      <c r="AH147" s="7">
        <v>0</v>
      </c>
      <c r="AI147" s="4"/>
      <c r="AJ147" s="4">
        <f>=ROUNDDOWN({0},0)</f>
      </c>
      <c r="AK147" s="5"/>
      <c r="AL147" s="2" t="s">
        <v>175</v>
      </c>
      <c r="AM147" s="4"/>
      <c r="AN147" s="4"/>
      <c r="AO147" s="7">
        <v>0</v>
      </c>
      <c r="AP147" s="4"/>
      <c r="AQ147" s="8"/>
      <c r="AR147" s="4"/>
      <c r="AS147" s="8"/>
      <c r="AT147" s="7"/>
      <c r="AU147" s="7"/>
      <c r="AV147" s="4" t="s">
        <v>175</v>
      </c>
      <c r="AW147" s="8" t="s">
        <v>175</v>
      </c>
      <c r="AX147" s="4" t="s">
        <v>175</v>
      </c>
      <c r="AY147" s="8" t="s">
        <v>175</v>
      </c>
      <c r="AZ147" s="7" t="s">
        <v>175</v>
      </c>
      <c r="BA147" s="7" t="s">
        <v>175</v>
      </c>
      <c r="BB147" s="7"/>
      <c r="BC147" s="4" t="s">
        <v>175</v>
      </c>
      <c r="BD147" s="8" t="s">
        <v>175</v>
      </c>
      <c r="BE147" s="4" t="s">
        <v>175</v>
      </c>
      <c r="BF147" s="8" t="s">
        <v>175</v>
      </c>
      <c r="BG147" s="7" t="s">
        <v>175</v>
      </c>
      <c r="BH147" s="7" t="s">
        <v>175</v>
      </c>
      <c r="BI147" s="7" t="s">
        <v>175</v>
      </c>
      <c r="BJ147" s="4"/>
      <c r="BK147" s="8"/>
      <c r="BL147" s="2" t="s">
        <v>175</v>
      </c>
      <c r="BM147" s="7"/>
      <c r="BN147" s="7"/>
      <c r="BO147" s="4"/>
      <c r="BP147" s="8"/>
      <c r="BQ147" s="4"/>
      <c r="BR147" s="8"/>
      <c r="BS147" s="7"/>
      <c r="BT147" s="7"/>
      <c r="BU147" s="2" t="s">
        <v>222</v>
      </c>
      <c r="BV147" s="2" t="s">
        <v>172</v>
      </c>
      <c r="BW147" s="2" t="s">
        <v>175</v>
      </c>
      <c r="BX147" s="2" t="s">
        <v>175</v>
      </c>
      <c r="BY147" s="2" t="s">
        <v>188</v>
      </c>
      <c r="BZ147" s="2" t="s">
        <v>175</v>
      </c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>
        <v>230</v>
      </c>
      <c r="ED147" s="4"/>
      <c r="EE147" s="4"/>
      <c r="EF147" s="4"/>
      <c r="EG147" s="4"/>
      <c r="EH147" s="4"/>
      <c r="EI147" s="4"/>
      <c r="EJ147" s="4"/>
      <c r="EK147" s="4"/>
      <c r="EL147" s="4"/>
      <c r="EM147" s="4"/>
      <c r="EN147" s="4"/>
      <c r="EO147" s="4"/>
      <c r="EP147" s="4"/>
      <c r="EQ147" s="4"/>
      <c r="ER147" s="4">
        <v>230</v>
      </c>
      <c r="ES147" s="4"/>
      <c r="ET147" s="4"/>
      <c r="EU147" s="4"/>
      <c r="EV147" s="4"/>
    </row>
    <row r="148">
      <c r="A148" s="2" t="s">
        <v>755</v>
      </c>
      <c r="B148" s="2" t="s">
        <v>162</v>
      </c>
      <c r="C148" s="2" t="s">
        <v>720</v>
      </c>
      <c r="D148" s="2" t="s">
        <v>164</v>
      </c>
      <c r="E148" s="2" t="s">
        <v>165</v>
      </c>
      <c r="F148" s="2" t="s">
        <v>721</v>
      </c>
      <c r="G148" s="2" t="s">
        <v>722</v>
      </c>
      <c r="H148" s="2" t="s">
        <v>723</v>
      </c>
      <c r="I148" s="2" t="s">
        <v>724</v>
      </c>
      <c r="J148" s="2" t="s">
        <v>190</v>
      </c>
      <c r="K148" s="2" t="s">
        <v>753</v>
      </c>
      <c r="L148" s="3">
        <v>38.09</v>
      </c>
      <c r="M148" s="3">
        <v>39.99</v>
      </c>
      <c r="N148" s="3">
        <v>79.99</v>
      </c>
      <c r="O148" s="2" t="s">
        <v>172</v>
      </c>
      <c r="P148" s="2" t="s">
        <v>219</v>
      </c>
      <c r="Q148" s="2" t="s">
        <v>174</v>
      </c>
      <c r="R148" s="2" t="s">
        <v>175</v>
      </c>
      <c r="S148" s="2" t="s">
        <v>754</v>
      </c>
      <c r="T148" s="2" t="s">
        <v>727</v>
      </c>
      <c r="U148" s="2" t="s">
        <v>191</v>
      </c>
      <c r="V148" s="2" t="s">
        <v>234</v>
      </c>
      <c r="W148" s="2" t="s">
        <v>181</v>
      </c>
      <c r="X148" s="2" t="s">
        <v>357</v>
      </c>
      <c r="Y148" s="2" t="s">
        <v>175</v>
      </c>
      <c r="Z148" s="4"/>
      <c r="AA148" s="4">
        <f>=ROUNDDOWN({0},0)</f>
      </c>
      <c r="AB148" s="5"/>
      <c r="AC148" s="2" t="s">
        <v>569</v>
      </c>
      <c r="AD148" s="4">
        <v>300</v>
      </c>
      <c r="AE148" s="4">
        <v>640</v>
      </c>
      <c r="AF148" s="6">
        <v>65</v>
      </c>
      <c r="AG148" s="6"/>
      <c r="AH148" s="7">
        <v>0</v>
      </c>
      <c r="AI148" s="4"/>
      <c r="AJ148" s="4">
        <f>=ROUNDDOWN({0},0)</f>
      </c>
      <c r="AK148" s="5"/>
      <c r="AL148" s="2" t="s">
        <v>175</v>
      </c>
      <c r="AM148" s="4"/>
      <c r="AN148" s="4"/>
      <c r="AO148" s="7">
        <v>0</v>
      </c>
      <c r="AP148" s="4"/>
      <c r="AQ148" s="8"/>
      <c r="AR148" s="4"/>
      <c r="AS148" s="8"/>
      <c r="AT148" s="7"/>
      <c r="AU148" s="7"/>
      <c r="AV148" s="4" t="s">
        <v>175</v>
      </c>
      <c r="AW148" s="8" t="s">
        <v>175</v>
      </c>
      <c r="AX148" s="4" t="s">
        <v>175</v>
      </c>
      <c r="AY148" s="8" t="s">
        <v>175</v>
      </c>
      <c r="AZ148" s="7" t="s">
        <v>175</v>
      </c>
      <c r="BA148" s="7" t="s">
        <v>175</v>
      </c>
      <c r="BB148" s="7"/>
      <c r="BC148" s="4" t="s">
        <v>175</v>
      </c>
      <c r="BD148" s="8" t="s">
        <v>175</v>
      </c>
      <c r="BE148" s="4" t="s">
        <v>175</v>
      </c>
      <c r="BF148" s="8" t="s">
        <v>175</v>
      </c>
      <c r="BG148" s="7" t="s">
        <v>175</v>
      </c>
      <c r="BH148" s="7" t="s">
        <v>175</v>
      </c>
      <c r="BI148" s="7" t="s">
        <v>175</v>
      </c>
      <c r="BJ148" s="4"/>
      <c r="BK148" s="8"/>
      <c r="BL148" s="2" t="s">
        <v>175</v>
      </c>
      <c r="BM148" s="7"/>
      <c r="BN148" s="7"/>
      <c r="BO148" s="4"/>
      <c r="BP148" s="8"/>
      <c r="BQ148" s="4"/>
      <c r="BR148" s="8"/>
      <c r="BS148" s="7"/>
      <c r="BT148" s="7"/>
      <c r="BU148" s="2" t="s">
        <v>222</v>
      </c>
      <c r="BV148" s="2" t="s">
        <v>172</v>
      </c>
      <c r="BW148" s="2" t="s">
        <v>175</v>
      </c>
      <c r="BX148" s="2" t="s">
        <v>175</v>
      </c>
      <c r="BY148" s="2" t="s">
        <v>188</v>
      </c>
      <c r="BZ148" s="2" t="s">
        <v>175</v>
      </c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>
        <v>300</v>
      </c>
      <c r="ED148" s="4"/>
      <c r="EE148" s="4"/>
      <c r="EF148" s="4"/>
      <c r="EG148" s="4"/>
      <c r="EH148" s="4"/>
      <c r="EI148" s="4"/>
      <c r="EJ148" s="4"/>
      <c r="EK148" s="4"/>
      <c r="EL148" s="4"/>
      <c r="EM148" s="4"/>
      <c r="EN148" s="4"/>
      <c r="EO148" s="4"/>
      <c r="EP148" s="4"/>
      <c r="EQ148" s="4"/>
      <c r="ER148" s="4">
        <v>340</v>
      </c>
      <c r="ES148" s="4"/>
      <c r="ET148" s="4"/>
      <c r="EU148" s="4"/>
      <c r="EV148" s="4"/>
    </row>
    <row r="149">
      <c r="A149" s="2" t="s">
        <v>756</v>
      </c>
      <c r="B149" s="2" t="s">
        <v>162</v>
      </c>
      <c r="C149" s="2" t="s">
        <v>757</v>
      </c>
      <c r="D149" s="2" t="s">
        <v>164</v>
      </c>
      <c r="E149" s="2" t="s">
        <v>165</v>
      </c>
      <c r="F149" s="2" t="s">
        <v>758</v>
      </c>
      <c r="G149" s="2" t="s">
        <v>759</v>
      </c>
      <c r="H149" s="2" t="s">
        <v>760</v>
      </c>
      <c r="I149" s="2" t="s">
        <v>761</v>
      </c>
      <c r="J149" s="2" t="s">
        <v>519</v>
      </c>
      <c r="K149" s="2" t="s">
        <v>251</v>
      </c>
      <c r="L149" s="3">
        <v>30.95</v>
      </c>
      <c r="M149" s="3">
        <v>32.5</v>
      </c>
      <c r="N149" s="3">
        <v>64.99</v>
      </c>
      <c r="O149" s="2" t="s">
        <v>172</v>
      </c>
      <c r="P149" s="2" t="s">
        <v>219</v>
      </c>
      <c r="Q149" s="2" t="s">
        <v>174</v>
      </c>
      <c r="R149" s="2" t="s">
        <v>175</v>
      </c>
      <c r="S149" s="2" t="s">
        <v>762</v>
      </c>
      <c r="T149" s="2" t="s">
        <v>177</v>
      </c>
      <c r="U149" s="2" t="s">
        <v>178</v>
      </c>
      <c r="V149" s="2" t="s">
        <v>234</v>
      </c>
      <c r="W149" s="2" t="s">
        <v>181</v>
      </c>
      <c r="X149" s="2" t="s">
        <v>175</v>
      </c>
      <c r="Y149" s="2" t="s">
        <v>763</v>
      </c>
      <c r="Z149" s="4">
        <v>172</v>
      </c>
      <c r="AA149" s="4">
        <f>=ROUNDDOWN(7.47826086956522,0)</f>
      </c>
      <c r="AB149" s="5">
        <v>23</v>
      </c>
      <c r="AC149" s="2" t="s">
        <v>420</v>
      </c>
      <c r="AD149" s="4">
        <v>150</v>
      </c>
      <c r="AE149" s="4">
        <v>650</v>
      </c>
      <c r="AF149" s="6">
        <v>65</v>
      </c>
      <c r="AG149" s="6"/>
      <c r="AH149" s="7">
        <v>0.9231</v>
      </c>
      <c r="AI149" s="4"/>
      <c r="AJ149" s="4">
        <f>=ROUNDDOWN({0},0)</f>
      </c>
      <c r="AK149" s="5"/>
      <c r="AL149" s="2" t="s">
        <v>175</v>
      </c>
      <c r="AM149" s="4"/>
      <c r="AN149" s="4"/>
      <c r="AO149" s="7">
        <v>0</v>
      </c>
      <c r="AP149" s="4">
        <v>9</v>
      </c>
      <c r="AQ149" s="8">
        <v>307.62</v>
      </c>
      <c r="AR149" s="4"/>
      <c r="AS149" s="8"/>
      <c r="AT149" s="7"/>
      <c r="AU149" s="7"/>
      <c r="AV149" s="4">
        <v>18</v>
      </c>
      <c r="AW149" s="8">
        <v>717.75</v>
      </c>
      <c r="AX149" s="4" t="s">
        <v>175</v>
      </c>
      <c r="AY149" s="8" t="s">
        <v>175</v>
      </c>
      <c r="AZ149" s="7" t="s">
        <v>175</v>
      </c>
      <c r="BA149" s="7" t="s">
        <v>175</v>
      </c>
      <c r="BB149" s="7">
        <v>0.4286</v>
      </c>
      <c r="BC149" s="4">
        <v>35</v>
      </c>
      <c r="BD149" s="8">
        <v>1424.1</v>
      </c>
      <c r="BE149" s="4">
        <v>20</v>
      </c>
      <c r="BF149" s="8">
        <v>831.67</v>
      </c>
      <c r="BG149" s="7">
        <v>0.75</v>
      </c>
      <c r="BH149" s="7">
        <v>0.7123</v>
      </c>
      <c r="BI149" s="7">
        <v>0.504</v>
      </c>
      <c r="BJ149" s="4">
        <v>264</v>
      </c>
      <c r="BK149" s="8">
        <v>9680.23</v>
      </c>
      <c r="BL149" s="2" t="s">
        <v>764</v>
      </c>
      <c r="BM149" s="7">
        <v>0.0341</v>
      </c>
      <c r="BN149" s="7">
        <v>0.0318</v>
      </c>
      <c r="BO149" s="4">
        <v>9</v>
      </c>
      <c r="BP149" s="8">
        <v>307.62</v>
      </c>
      <c r="BQ149" s="4"/>
      <c r="BR149" s="8"/>
      <c r="BS149" s="7"/>
      <c r="BT149" s="7"/>
      <c r="BU149" s="2" t="s">
        <v>185</v>
      </c>
      <c r="BV149" s="2" t="s">
        <v>172</v>
      </c>
      <c r="BW149" s="2" t="s">
        <v>763</v>
      </c>
      <c r="BX149" s="2" t="s">
        <v>765</v>
      </c>
      <c r="BY149" s="2" t="s">
        <v>188</v>
      </c>
      <c r="BZ149" s="2" t="s">
        <v>175</v>
      </c>
      <c r="CA149" s="4">
        <v>172</v>
      </c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>
        <v>150</v>
      </c>
      <c r="DO149" s="4"/>
      <c r="DP149" s="4"/>
      <c r="DQ149" s="4"/>
      <c r="DR149" s="4"/>
      <c r="DS149" s="4"/>
      <c r="DT149" s="4">
        <v>500</v>
      </c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  <c r="EI149" s="4"/>
      <c r="EJ149" s="4"/>
      <c r="EK149" s="4"/>
      <c r="EL149" s="4"/>
      <c r="EM149" s="4"/>
      <c r="EN149" s="4"/>
      <c r="EO149" s="4"/>
      <c r="EP149" s="4"/>
      <c r="EQ149" s="4"/>
      <c r="ER149" s="4"/>
      <c r="ES149" s="4"/>
      <c r="ET149" s="4"/>
      <c r="EU149" s="4"/>
      <c r="EV149" s="4"/>
    </row>
    <row r="150">
      <c r="A150" s="2" t="s">
        <v>766</v>
      </c>
      <c r="B150" s="2" t="s">
        <v>162</v>
      </c>
      <c r="C150" s="2" t="s">
        <v>757</v>
      </c>
      <c r="D150" s="2" t="s">
        <v>164</v>
      </c>
      <c r="E150" s="2" t="s">
        <v>165</v>
      </c>
      <c r="F150" s="2" t="s">
        <v>758</v>
      </c>
      <c r="G150" s="2" t="s">
        <v>759</v>
      </c>
      <c r="H150" s="2" t="s">
        <v>760</v>
      </c>
      <c r="I150" s="2" t="s">
        <v>761</v>
      </c>
      <c r="J150" s="2" t="s">
        <v>190</v>
      </c>
      <c r="K150" s="2" t="s">
        <v>251</v>
      </c>
      <c r="L150" s="3">
        <v>38.09</v>
      </c>
      <c r="M150" s="3">
        <v>39.99</v>
      </c>
      <c r="N150" s="3">
        <v>79.99</v>
      </c>
      <c r="O150" s="2" t="s">
        <v>172</v>
      </c>
      <c r="P150" s="2" t="s">
        <v>219</v>
      </c>
      <c r="Q150" s="2" t="s">
        <v>174</v>
      </c>
      <c r="R150" s="2" t="s">
        <v>175</v>
      </c>
      <c r="S150" s="2" t="s">
        <v>762</v>
      </c>
      <c r="T150" s="2" t="s">
        <v>177</v>
      </c>
      <c r="U150" s="2" t="s">
        <v>191</v>
      </c>
      <c r="V150" s="2" t="s">
        <v>234</v>
      </c>
      <c r="W150" s="2" t="s">
        <v>181</v>
      </c>
      <c r="X150" s="2" t="s">
        <v>175</v>
      </c>
      <c r="Y150" s="2" t="s">
        <v>763</v>
      </c>
      <c r="Z150" s="4">
        <v>280</v>
      </c>
      <c r="AA150" s="4">
        <f>=ROUNDDOWN(18.6666666666667,0)</f>
      </c>
      <c r="AB150" s="5">
        <v>15</v>
      </c>
      <c r="AC150" s="2" t="s">
        <v>420</v>
      </c>
      <c r="AD150" s="4">
        <v>150</v>
      </c>
      <c r="AE150" s="4">
        <v>250</v>
      </c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175</v>
      </c>
      <c r="AM150" s="4"/>
      <c r="AN150" s="4"/>
      <c r="AO150" s="7">
        <v>0</v>
      </c>
      <c r="AP150" s="4">
        <v>9</v>
      </c>
      <c r="AQ150" s="8">
        <v>410.13</v>
      </c>
      <c r="AR150" s="4"/>
      <c r="AS150" s="8"/>
      <c r="AT150" s="7"/>
      <c r="AU150" s="7"/>
      <c r="AV150" s="4" t="s">
        <v>175</v>
      </c>
      <c r="AW150" s="8" t="s">
        <v>175</v>
      </c>
      <c r="AX150" s="4" t="s">
        <v>175</v>
      </c>
      <c r="AY150" s="8" t="s">
        <v>175</v>
      </c>
      <c r="AZ150" s="7" t="s">
        <v>175</v>
      </c>
      <c r="BA150" s="7" t="s">
        <v>175</v>
      </c>
      <c r="BB150" s="7">
        <v>0.5714</v>
      </c>
      <c r="BC150" s="4" t="s">
        <v>175</v>
      </c>
      <c r="BD150" s="8" t="s">
        <v>175</v>
      </c>
      <c r="BE150" s="4" t="s">
        <v>175</v>
      </c>
      <c r="BF150" s="8" t="s">
        <v>175</v>
      </c>
      <c r="BG150" s="7" t="s">
        <v>175</v>
      </c>
      <c r="BH150" s="7" t="s">
        <v>175</v>
      </c>
      <c r="BI150" s="7" t="s">
        <v>175</v>
      </c>
      <c r="BJ150" s="4">
        <v>165</v>
      </c>
      <c r="BK150" s="8">
        <v>8011.78</v>
      </c>
      <c r="BL150" s="2" t="s">
        <v>767</v>
      </c>
      <c r="BM150" s="7">
        <v>0.0545</v>
      </c>
      <c r="BN150" s="7">
        <v>0.0512</v>
      </c>
      <c r="BO150" s="4">
        <v>9</v>
      </c>
      <c r="BP150" s="8">
        <v>410.13</v>
      </c>
      <c r="BQ150" s="4"/>
      <c r="BR150" s="8"/>
      <c r="BS150" s="7"/>
      <c r="BT150" s="7"/>
      <c r="BU150" s="2" t="s">
        <v>185</v>
      </c>
      <c r="BV150" s="2" t="s">
        <v>172</v>
      </c>
      <c r="BW150" s="2" t="s">
        <v>763</v>
      </c>
      <c r="BX150" s="2" t="s">
        <v>768</v>
      </c>
      <c r="BY150" s="2" t="s">
        <v>188</v>
      </c>
      <c r="BZ150" s="2" t="s">
        <v>175</v>
      </c>
      <c r="CA150" s="4">
        <v>280</v>
      </c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>
        <v>150</v>
      </c>
      <c r="DO150" s="4"/>
      <c r="DP150" s="4"/>
      <c r="DQ150" s="4"/>
      <c r="DR150" s="4"/>
      <c r="DS150" s="4"/>
      <c r="DT150" s="4">
        <v>100</v>
      </c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  <c r="EI150" s="4"/>
      <c r="EJ150" s="4"/>
      <c r="EK150" s="4"/>
      <c r="EL150" s="4"/>
      <c r="EM150" s="4"/>
      <c r="EN150" s="4"/>
      <c r="EO150" s="4"/>
      <c r="EP150" s="4"/>
      <c r="EQ150" s="4"/>
      <c r="ER150" s="4"/>
      <c r="ES150" s="4"/>
      <c r="ET150" s="4"/>
      <c r="EU150" s="4"/>
      <c r="EV150" s="4"/>
    </row>
    <row r="151">
      <c r="A151" s="2" t="s">
        <v>769</v>
      </c>
      <c r="B151" s="2" t="s">
        <v>162</v>
      </c>
      <c r="C151" s="2" t="s">
        <v>757</v>
      </c>
      <c r="D151" s="2" t="s">
        <v>164</v>
      </c>
      <c r="E151" s="2" t="s">
        <v>165</v>
      </c>
      <c r="F151" s="2" t="s">
        <v>758</v>
      </c>
      <c r="G151" s="2" t="s">
        <v>759</v>
      </c>
      <c r="H151" s="2" t="s">
        <v>760</v>
      </c>
      <c r="I151" s="2" t="s">
        <v>761</v>
      </c>
      <c r="J151" s="2" t="s">
        <v>519</v>
      </c>
      <c r="K151" s="2" t="s">
        <v>770</v>
      </c>
      <c r="L151" s="3">
        <v>30.95</v>
      </c>
      <c r="M151" s="3">
        <v>32.5</v>
      </c>
      <c r="N151" s="3">
        <v>64.99</v>
      </c>
      <c r="O151" s="2" t="s">
        <v>172</v>
      </c>
      <c r="P151" s="2" t="s">
        <v>219</v>
      </c>
      <c r="Q151" s="2" t="s">
        <v>174</v>
      </c>
      <c r="R151" s="2" t="s">
        <v>175</v>
      </c>
      <c r="S151" s="2" t="s">
        <v>771</v>
      </c>
      <c r="T151" s="2" t="s">
        <v>177</v>
      </c>
      <c r="U151" s="2" t="s">
        <v>178</v>
      </c>
      <c r="V151" s="2" t="s">
        <v>234</v>
      </c>
      <c r="W151" s="2" t="s">
        <v>181</v>
      </c>
      <c r="X151" s="2" t="s">
        <v>175</v>
      </c>
      <c r="Y151" s="2" t="s">
        <v>772</v>
      </c>
      <c r="Z151" s="4">
        <v>227</v>
      </c>
      <c r="AA151" s="4">
        <f>=ROUNDDOWN(15.1333333333333,0)</f>
      </c>
      <c r="AB151" s="5">
        <v>15</v>
      </c>
      <c r="AC151" s="2" t="s">
        <v>420</v>
      </c>
      <c r="AD151" s="4">
        <v>200</v>
      </c>
      <c r="AE151" s="4">
        <v>430</v>
      </c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175</v>
      </c>
      <c r="AM151" s="4"/>
      <c r="AN151" s="4"/>
      <c r="AO151" s="7">
        <v>0</v>
      </c>
      <c r="AP151" s="4">
        <v>6</v>
      </c>
      <c r="AQ151" s="8">
        <v>205.08</v>
      </c>
      <c r="AR151" s="4">
        <v>7</v>
      </c>
      <c r="AS151" s="8">
        <v>239.26</v>
      </c>
      <c r="AT151" s="7">
        <v>-0.1429</v>
      </c>
      <c r="AU151" s="7">
        <v>-0.1429</v>
      </c>
      <c r="AV151" s="4">
        <v>17</v>
      </c>
      <c r="AW151" s="8">
        <v>706.35</v>
      </c>
      <c r="AX151" s="4">
        <v>20</v>
      </c>
      <c r="AY151" s="8">
        <v>831.67</v>
      </c>
      <c r="AZ151" s="7">
        <v>-0.15</v>
      </c>
      <c r="BA151" s="7">
        <v>-0.1507</v>
      </c>
      <c r="BB151" s="7">
        <v>0.2903</v>
      </c>
      <c r="BC151" s="4" t="s">
        <v>175</v>
      </c>
      <c r="BD151" s="8" t="s">
        <v>175</v>
      </c>
      <c r="BE151" s="4" t="s">
        <v>175</v>
      </c>
      <c r="BF151" s="8" t="s">
        <v>175</v>
      </c>
      <c r="BG151" s="7" t="s">
        <v>175</v>
      </c>
      <c r="BH151" s="7" t="s">
        <v>175</v>
      </c>
      <c r="BI151" s="7">
        <v>0.496</v>
      </c>
      <c r="BJ151" s="4">
        <v>107</v>
      </c>
      <c r="BK151" s="8">
        <v>3891.74</v>
      </c>
      <c r="BL151" s="2" t="s">
        <v>773</v>
      </c>
      <c r="BM151" s="7">
        <v>0.0561</v>
      </c>
      <c r="BN151" s="7">
        <v>0.0527</v>
      </c>
      <c r="BO151" s="4">
        <v>6</v>
      </c>
      <c r="BP151" s="8">
        <v>205.08</v>
      </c>
      <c r="BQ151" s="4">
        <v>7</v>
      </c>
      <c r="BR151" s="8">
        <v>239.26</v>
      </c>
      <c r="BS151" s="7">
        <v>-0.1429</v>
      </c>
      <c r="BT151" s="7">
        <v>-0.1429</v>
      </c>
      <c r="BU151" s="2" t="s">
        <v>185</v>
      </c>
      <c r="BV151" s="2" t="s">
        <v>172</v>
      </c>
      <c r="BW151" s="2" t="s">
        <v>774</v>
      </c>
      <c r="BX151" s="2" t="s">
        <v>775</v>
      </c>
      <c r="BY151" s="2" t="s">
        <v>188</v>
      </c>
      <c r="BZ151" s="2" t="s">
        <v>175</v>
      </c>
      <c r="CA151" s="4">
        <v>227</v>
      </c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>
        <v>200</v>
      </c>
      <c r="DO151" s="4"/>
      <c r="DP151" s="4"/>
      <c r="DQ151" s="4"/>
      <c r="DR151" s="4"/>
      <c r="DS151" s="4"/>
      <c r="DT151" s="4">
        <v>230</v>
      </c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  <c r="EI151" s="4"/>
      <c r="EJ151" s="4"/>
      <c r="EK151" s="4"/>
      <c r="EL151" s="4"/>
      <c r="EM151" s="4"/>
      <c r="EN151" s="4"/>
      <c r="EO151" s="4"/>
      <c r="EP151" s="4"/>
      <c r="EQ151" s="4"/>
      <c r="ER151" s="4"/>
      <c r="ES151" s="4"/>
      <c r="ET151" s="4"/>
      <c r="EU151" s="4"/>
      <c r="EV151" s="4"/>
    </row>
    <row r="152">
      <c r="A152" s="2" t="s">
        <v>776</v>
      </c>
      <c r="B152" s="2" t="s">
        <v>162</v>
      </c>
      <c r="C152" s="2" t="s">
        <v>757</v>
      </c>
      <c r="D152" s="2" t="s">
        <v>164</v>
      </c>
      <c r="E152" s="2" t="s">
        <v>165</v>
      </c>
      <c r="F152" s="2" t="s">
        <v>758</v>
      </c>
      <c r="G152" s="2" t="s">
        <v>759</v>
      </c>
      <c r="H152" s="2" t="s">
        <v>760</v>
      </c>
      <c r="I152" s="2" t="s">
        <v>761</v>
      </c>
      <c r="J152" s="2" t="s">
        <v>190</v>
      </c>
      <c r="K152" s="2" t="s">
        <v>770</v>
      </c>
      <c r="L152" s="3">
        <v>38.09</v>
      </c>
      <c r="M152" s="3">
        <v>39.99</v>
      </c>
      <c r="N152" s="3">
        <v>79.99</v>
      </c>
      <c r="O152" s="2" t="s">
        <v>172</v>
      </c>
      <c r="P152" s="2" t="s">
        <v>219</v>
      </c>
      <c r="Q152" s="2" t="s">
        <v>174</v>
      </c>
      <c r="R152" s="2" t="s">
        <v>175</v>
      </c>
      <c r="S152" s="2" t="s">
        <v>771</v>
      </c>
      <c r="T152" s="2" t="s">
        <v>177</v>
      </c>
      <c r="U152" s="2" t="s">
        <v>191</v>
      </c>
      <c r="V152" s="2" t="s">
        <v>234</v>
      </c>
      <c r="W152" s="2" t="s">
        <v>181</v>
      </c>
      <c r="X152" s="2" t="s">
        <v>175</v>
      </c>
      <c r="Y152" s="2" t="s">
        <v>772</v>
      </c>
      <c r="Z152" s="4">
        <v>256</v>
      </c>
      <c r="AA152" s="4">
        <f>=ROUNDDOWN(19.6923076923077,0)</f>
      </c>
      <c r="AB152" s="5">
        <v>13</v>
      </c>
      <c r="AC152" s="2" t="s">
        <v>491</v>
      </c>
      <c r="AD152" s="4">
        <v>170</v>
      </c>
      <c r="AE152" s="4">
        <v>170</v>
      </c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175</v>
      </c>
      <c r="AM152" s="4"/>
      <c r="AN152" s="4"/>
      <c r="AO152" s="7">
        <v>0</v>
      </c>
      <c r="AP152" s="4">
        <v>11</v>
      </c>
      <c r="AQ152" s="8">
        <v>501.27</v>
      </c>
      <c r="AR152" s="4">
        <v>13</v>
      </c>
      <c r="AS152" s="8">
        <v>592.41</v>
      </c>
      <c r="AT152" s="7">
        <v>-0.1538</v>
      </c>
      <c r="AU152" s="7">
        <v>-0.1538</v>
      </c>
      <c r="AV152" s="4" t="s">
        <v>175</v>
      </c>
      <c r="AW152" s="8" t="s">
        <v>175</v>
      </c>
      <c r="AX152" s="4" t="s">
        <v>175</v>
      </c>
      <c r="AY152" s="8" t="s">
        <v>175</v>
      </c>
      <c r="AZ152" s="7" t="s">
        <v>175</v>
      </c>
      <c r="BA152" s="7" t="s">
        <v>175</v>
      </c>
      <c r="BB152" s="7">
        <v>0.7097</v>
      </c>
      <c r="BC152" s="4" t="s">
        <v>175</v>
      </c>
      <c r="BD152" s="8" t="s">
        <v>175</v>
      </c>
      <c r="BE152" s="4" t="s">
        <v>175</v>
      </c>
      <c r="BF152" s="8" t="s">
        <v>175</v>
      </c>
      <c r="BG152" s="7" t="s">
        <v>175</v>
      </c>
      <c r="BH152" s="7" t="s">
        <v>175</v>
      </c>
      <c r="BI152" s="7" t="s">
        <v>175</v>
      </c>
      <c r="BJ152" s="4">
        <v>80</v>
      </c>
      <c r="BK152" s="8">
        <v>3674.56</v>
      </c>
      <c r="BL152" s="2" t="s">
        <v>777</v>
      </c>
      <c r="BM152" s="7">
        <v>0.1375</v>
      </c>
      <c r="BN152" s="7">
        <v>0.1364</v>
      </c>
      <c r="BO152" s="4">
        <v>11</v>
      </c>
      <c r="BP152" s="8">
        <v>501.27</v>
      </c>
      <c r="BQ152" s="4">
        <v>13</v>
      </c>
      <c r="BR152" s="8">
        <v>592.41</v>
      </c>
      <c r="BS152" s="7">
        <v>-0.1538</v>
      </c>
      <c r="BT152" s="7">
        <v>-0.1538</v>
      </c>
      <c r="BU152" s="2" t="s">
        <v>185</v>
      </c>
      <c r="BV152" s="2" t="s">
        <v>172</v>
      </c>
      <c r="BW152" s="2" t="s">
        <v>774</v>
      </c>
      <c r="BX152" s="2" t="s">
        <v>778</v>
      </c>
      <c r="BY152" s="2" t="s">
        <v>188</v>
      </c>
      <c r="BZ152" s="2" t="s">
        <v>175</v>
      </c>
      <c r="CA152" s="4">
        <v>256</v>
      </c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>
        <v>170</v>
      </c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  <c r="EI152" s="4"/>
      <c r="EJ152" s="4"/>
      <c r="EK152" s="4"/>
      <c r="EL152" s="4"/>
      <c r="EM152" s="4"/>
      <c r="EN152" s="4"/>
      <c r="EO152" s="4"/>
      <c r="EP152" s="4"/>
      <c r="EQ152" s="4"/>
      <c r="ER152" s="4"/>
      <c r="ES152" s="4"/>
      <c r="ET152" s="4"/>
      <c r="EU152" s="4"/>
      <c r="EV152" s="4"/>
    </row>
    <row r="153">
      <c r="A153" s="2" t="s">
        <v>779</v>
      </c>
      <c r="B153" s="2" t="s">
        <v>162</v>
      </c>
      <c r="C153" s="2" t="s">
        <v>757</v>
      </c>
      <c r="D153" s="2" t="s">
        <v>164</v>
      </c>
      <c r="E153" s="2" t="s">
        <v>165</v>
      </c>
      <c r="F153" s="2" t="s">
        <v>758</v>
      </c>
      <c r="G153" s="2" t="s">
        <v>759</v>
      </c>
      <c r="H153" s="2" t="s">
        <v>760</v>
      </c>
      <c r="I153" s="2" t="s">
        <v>761</v>
      </c>
      <c r="J153" s="2" t="s">
        <v>519</v>
      </c>
      <c r="K153" s="2" t="s">
        <v>203</v>
      </c>
      <c r="L153" s="3">
        <v>30.95</v>
      </c>
      <c r="M153" s="3">
        <v>32.5</v>
      </c>
      <c r="N153" s="3">
        <v>64.99</v>
      </c>
      <c r="O153" s="2" t="s">
        <v>172</v>
      </c>
      <c r="P153" s="2" t="s">
        <v>219</v>
      </c>
      <c r="Q153" s="2" t="s">
        <v>174</v>
      </c>
      <c r="R153" s="2" t="s">
        <v>175</v>
      </c>
      <c r="S153" s="2" t="s">
        <v>780</v>
      </c>
      <c r="T153" s="2" t="s">
        <v>177</v>
      </c>
      <c r="U153" s="2" t="s">
        <v>178</v>
      </c>
      <c r="V153" s="2" t="s">
        <v>234</v>
      </c>
      <c r="W153" s="2" t="s">
        <v>181</v>
      </c>
      <c r="X153" s="2" t="s">
        <v>175</v>
      </c>
      <c r="Y153" s="2" t="s">
        <v>175</v>
      </c>
      <c r="Z153" s="4"/>
      <c r="AA153" s="4">
        <f>=ROUNDDOWN({0},0)</f>
      </c>
      <c r="AB153" s="5">
        <v>11</v>
      </c>
      <c r="AC153" s="2" t="s">
        <v>781</v>
      </c>
      <c r="AD153" s="4">
        <v>180</v>
      </c>
      <c r="AE153" s="4">
        <v>180</v>
      </c>
      <c r="AF153" s="6">
        <v>65</v>
      </c>
      <c r="AG153" s="6"/>
      <c r="AH153" s="7">
        <v>0</v>
      </c>
      <c r="AI153" s="4"/>
      <c r="AJ153" s="4">
        <f>=ROUNDDOWN({0},0)</f>
      </c>
      <c r="AK153" s="5"/>
      <c r="AL153" s="2" t="s">
        <v>175</v>
      </c>
      <c r="AM153" s="4"/>
      <c r="AN153" s="4"/>
      <c r="AO153" s="7">
        <v>0</v>
      </c>
      <c r="AP153" s="4"/>
      <c r="AQ153" s="8"/>
      <c r="AR153" s="4"/>
      <c r="AS153" s="8"/>
      <c r="AT153" s="7"/>
      <c r="AU153" s="7"/>
      <c r="AV153" s="4" t="s">
        <v>175</v>
      </c>
      <c r="AW153" s="8" t="s">
        <v>175</v>
      </c>
      <c r="AX153" s="4" t="s">
        <v>175</v>
      </c>
      <c r="AY153" s="8" t="s">
        <v>175</v>
      </c>
      <c r="AZ153" s="7" t="s">
        <v>175</v>
      </c>
      <c r="BA153" s="7" t="s">
        <v>175</v>
      </c>
      <c r="BB153" s="7"/>
      <c r="BC153" s="4" t="s">
        <v>175</v>
      </c>
      <c r="BD153" s="8" t="s">
        <v>175</v>
      </c>
      <c r="BE153" s="4" t="s">
        <v>175</v>
      </c>
      <c r="BF153" s="8" t="s">
        <v>175</v>
      </c>
      <c r="BG153" s="7" t="s">
        <v>175</v>
      </c>
      <c r="BH153" s="7" t="s">
        <v>175</v>
      </c>
      <c r="BI153" s="7" t="s">
        <v>175</v>
      </c>
      <c r="BJ153" s="4"/>
      <c r="BK153" s="8"/>
      <c r="BL153" s="2" t="s">
        <v>175</v>
      </c>
      <c r="BM153" s="7"/>
      <c r="BN153" s="7"/>
      <c r="BO153" s="4"/>
      <c r="BP153" s="8"/>
      <c r="BQ153" s="4"/>
      <c r="BR153" s="8"/>
      <c r="BS153" s="7"/>
      <c r="BT153" s="7"/>
      <c r="BU153" s="2" t="s">
        <v>222</v>
      </c>
      <c r="BV153" s="2" t="s">
        <v>172</v>
      </c>
      <c r="BW153" s="2" t="s">
        <v>175</v>
      </c>
      <c r="BX153" s="2" t="s">
        <v>175</v>
      </c>
      <c r="BY153" s="2" t="s">
        <v>188</v>
      </c>
      <c r="BZ153" s="2" t="s">
        <v>175</v>
      </c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  <c r="EI153" s="4"/>
      <c r="EJ153" s="4"/>
      <c r="EK153" s="4">
        <v>180</v>
      </c>
      <c r="EL153" s="4"/>
      <c r="EM153" s="4"/>
      <c r="EN153" s="4"/>
      <c r="EO153" s="4"/>
      <c r="EP153" s="4"/>
      <c r="EQ153" s="4"/>
      <c r="ER153" s="4"/>
      <c r="ES153" s="4"/>
      <c r="ET153" s="4"/>
      <c r="EU153" s="4"/>
      <c r="EV153" s="4"/>
    </row>
    <row r="154">
      <c r="A154" s="2" t="s">
        <v>782</v>
      </c>
      <c r="B154" s="2" t="s">
        <v>162</v>
      </c>
      <c r="C154" s="2" t="s">
        <v>757</v>
      </c>
      <c r="D154" s="2" t="s">
        <v>164</v>
      </c>
      <c r="E154" s="2" t="s">
        <v>165</v>
      </c>
      <c r="F154" s="2" t="s">
        <v>758</v>
      </c>
      <c r="G154" s="2" t="s">
        <v>759</v>
      </c>
      <c r="H154" s="2" t="s">
        <v>760</v>
      </c>
      <c r="I154" s="2" t="s">
        <v>761</v>
      </c>
      <c r="J154" s="2" t="s">
        <v>190</v>
      </c>
      <c r="K154" s="2" t="s">
        <v>203</v>
      </c>
      <c r="L154" s="3">
        <v>38.09</v>
      </c>
      <c r="M154" s="3">
        <v>39.99</v>
      </c>
      <c r="N154" s="3">
        <v>79.99</v>
      </c>
      <c r="O154" s="2" t="s">
        <v>172</v>
      </c>
      <c r="P154" s="2" t="s">
        <v>219</v>
      </c>
      <c r="Q154" s="2" t="s">
        <v>174</v>
      </c>
      <c r="R154" s="2" t="s">
        <v>175</v>
      </c>
      <c r="S154" s="2" t="s">
        <v>780</v>
      </c>
      <c r="T154" s="2" t="s">
        <v>177</v>
      </c>
      <c r="U154" s="2" t="s">
        <v>191</v>
      </c>
      <c r="V154" s="2" t="s">
        <v>234</v>
      </c>
      <c r="W154" s="2" t="s">
        <v>181</v>
      </c>
      <c r="X154" s="2" t="s">
        <v>175</v>
      </c>
      <c r="Y154" s="2" t="s">
        <v>175</v>
      </c>
      <c r="Z154" s="4"/>
      <c r="AA154" s="4">
        <f>=ROUNDDOWN({0},0)</f>
      </c>
      <c r="AB154" s="5">
        <v>9</v>
      </c>
      <c r="AC154" s="2" t="s">
        <v>781</v>
      </c>
      <c r="AD154" s="4">
        <v>140</v>
      </c>
      <c r="AE154" s="4">
        <v>140</v>
      </c>
      <c r="AF154" s="6">
        <v>65</v>
      </c>
      <c r="AG154" s="6"/>
      <c r="AH154" s="7">
        <v>0</v>
      </c>
      <c r="AI154" s="4"/>
      <c r="AJ154" s="4">
        <f>=ROUNDDOWN({0},0)</f>
      </c>
      <c r="AK154" s="5"/>
      <c r="AL154" s="2" t="s">
        <v>175</v>
      </c>
      <c r="AM154" s="4"/>
      <c r="AN154" s="4"/>
      <c r="AO154" s="7">
        <v>0</v>
      </c>
      <c r="AP154" s="4"/>
      <c r="AQ154" s="8"/>
      <c r="AR154" s="4"/>
      <c r="AS154" s="8"/>
      <c r="AT154" s="7"/>
      <c r="AU154" s="7"/>
      <c r="AV154" s="4" t="s">
        <v>175</v>
      </c>
      <c r="AW154" s="8" t="s">
        <v>175</v>
      </c>
      <c r="AX154" s="4" t="s">
        <v>175</v>
      </c>
      <c r="AY154" s="8" t="s">
        <v>175</v>
      </c>
      <c r="AZ154" s="7" t="s">
        <v>175</v>
      </c>
      <c r="BA154" s="7" t="s">
        <v>175</v>
      </c>
      <c r="BB154" s="7"/>
      <c r="BC154" s="4" t="s">
        <v>175</v>
      </c>
      <c r="BD154" s="8" t="s">
        <v>175</v>
      </c>
      <c r="BE154" s="4" t="s">
        <v>175</v>
      </c>
      <c r="BF154" s="8" t="s">
        <v>175</v>
      </c>
      <c r="BG154" s="7" t="s">
        <v>175</v>
      </c>
      <c r="BH154" s="7" t="s">
        <v>175</v>
      </c>
      <c r="BI154" s="7" t="s">
        <v>175</v>
      </c>
      <c r="BJ154" s="4"/>
      <c r="BK154" s="8"/>
      <c r="BL154" s="2" t="s">
        <v>175</v>
      </c>
      <c r="BM154" s="7"/>
      <c r="BN154" s="7"/>
      <c r="BO154" s="4"/>
      <c r="BP154" s="8"/>
      <c r="BQ154" s="4"/>
      <c r="BR154" s="8"/>
      <c r="BS154" s="7"/>
      <c r="BT154" s="7"/>
      <c r="BU154" s="2" t="s">
        <v>222</v>
      </c>
      <c r="BV154" s="2" t="s">
        <v>172</v>
      </c>
      <c r="BW154" s="2" t="s">
        <v>175</v>
      </c>
      <c r="BX154" s="2" t="s">
        <v>175</v>
      </c>
      <c r="BY154" s="2" t="s">
        <v>188</v>
      </c>
      <c r="BZ154" s="2" t="s">
        <v>175</v>
      </c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  <c r="EI154" s="4"/>
      <c r="EJ154" s="4"/>
      <c r="EK154" s="4">
        <v>140</v>
      </c>
      <c r="EL154" s="4"/>
      <c r="EM154" s="4"/>
      <c r="EN154" s="4"/>
      <c r="EO154" s="4"/>
      <c r="EP154" s="4"/>
      <c r="EQ154" s="4"/>
      <c r="ER154" s="4"/>
      <c r="ES154" s="4"/>
      <c r="ET154" s="4"/>
      <c r="EU154" s="4"/>
      <c r="EV154" s="4"/>
    </row>
    <row r="155">
      <c r="A155" s="2" t="s">
        <v>783</v>
      </c>
      <c r="B155" s="2" t="s">
        <v>162</v>
      </c>
      <c r="C155" s="2" t="s">
        <v>784</v>
      </c>
      <c r="D155" s="2" t="s">
        <v>164</v>
      </c>
      <c r="E155" s="2" t="s">
        <v>165</v>
      </c>
      <c r="F155" s="2" t="s">
        <v>785</v>
      </c>
      <c r="G155" s="2" t="s">
        <v>786</v>
      </c>
      <c r="H155" s="2" t="s">
        <v>787</v>
      </c>
      <c r="I155" s="2" t="s">
        <v>788</v>
      </c>
      <c r="J155" s="2" t="s">
        <v>519</v>
      </c>
      <c r="K155" s="2" t="s">
        <v>789</v>
      </c>
      <c r="L155" s="3">
        <v>57.5</v>
      </c>
      <c r="M155" s="3">
        <v>60.38</v>
      </c>
      <c r="N155" s="3">
        <v>124.99</v>
      </c>
      <c r="O155" s="2" t="s">
        <v>172</v>
      </c>
      <c r="P155" s="2" t="s">
        <v>173</v>
      </c>
      <c r="Q155" s="2" t="s">
        <v>174</v>
      </c>
      <c r="R155" s="2" t="s">
        <v>175</v>
      </c>
      <c r="S155" s="2" t="s">
        <v>790</v>
      </c>
      <c r="T155" s="2" t="s">
        <v>641</v>
      </c>
      <c r="U155" s="2" t="s">
        <v>191</v>
      </c>
      <c r="V155" s="2" t="s">
        <v>791</v>
      </c>
      <c r="W155" s="2" t="s">
        <v>642</v>
      </c>
      <c r="X155" s="2" t="s">
        <v>792</v>
      </c>
      <c r="Y155" s="2" t="s">
        <v>793</v>
      </c>
      <c r="Z155" s="4">
        <v>107</v>
      </c>
      <c r="AA155" s="4">
        <f>=ROUNDDOWN(2.52358490566038,0)</f>
      </c>
      <c r="AB155" s="5">
        <v>42.4</v>
      </c>
      <c r="AC155" s="2" t="s">
        <v>794</v>
      </c>
      <c r="AD155" s="4">
        <v>150</v>
      </c>
      <c r="AE155" s="4">
        <v>1790</v>
      </c>
      <c r="AF155" s="6">
        <v>65</v>
      </c>
      <c r="AG155" s="6">
        <v>73</v>
      </c>
      <c r="AH155" s="7">
        <v>1</v>
      </c>
      <c r="AI155" s="4"/>
      <c r="AJ155" s="4">
        <f>=ROUNDDOWN({0},0)</f>
      </c>
      <c r="AK155" s="5"/>
      <c r="AL155" s="2" t="s">
        <v>175</v>
      </c>
      <c r="AM155" s="4"/>
      <c r="AN155" s="4"/>
      <c r="AO155" s="7">
        <v>0</v>
      </c>
      <c r="AP155" s="4">
        <v>1</v>
      </c>
      <c r="AQ155" s="8">
        <v>56.96</v>
      </c>
      <c r="AR155" s="4">
        <v>12</v>
      </c>
      <c r="AS155" s="8">
        <v>683.52</v>
      </c>
      <c r="AT155" s="7">
        <v>-0.9167</v>
      </c>
      <c r="AU155" s="7">
        <v>-0.9167</v>
      </c>
      <c r="AV155" s="4">
        <v>7</v>
      </c>
      <c r="AW155" s="8">
        <v>467.12</v>
      </c>
      <c r="AX155" s="4">
        <v>42</v>
      </c>
      <c r="AY155" s="8">
        <v>2734.32</v>
      </c>
      <c r="AZ155" s="7">
        <v>-0.8333</v>
      </c>
      <c r="BA155" s="7">
        <v>-0.8292</v>
      </c>
      <c r="BB155" s="7">
        <v>0.1219</v>
      </c>
      <c r="BC155" s="4">
        <v>11</v>
      </c>
      <c r="BD155" s="8">
        <v>740.56</v>
      </c>
      <c r="BE155" s="4">
        <v>59</v>
      </c>
      <c r="BF155" s="8">
        <v>3828.04</v>
      </c>
      <c r="BG155" s="7">
        <v>-0.8136</v>
      </c>
      <c r="BH155" s="7">
        <v>-0.8065</v>
      </c>
      <c r="BI155" s="7">
        <v>0.6308</v>
      </c>
      <c r="BJ155" s="4">
        <v>512</v>
      </c>
      <c r="BK155" s="8">
        <v>31044.31</v>
      </c>
      <c r="BL155" s="2" t="s">
        <v>795</v>
      </c>
      <c r="BM155" s="7">
        <v>0.002</v>
      </c>
      <c r="BN155" s="7">
        <v>0.0018</v>
      </c>
      <c r="BO155" s="4">
        <v>1</v>
      </c>
      <c r="BP155" s="8">
        <v>56.96</v>
      </c>
      <c r="BQ155" s="4">
        <v>12</v>
      </c>
      <c r="BR155" s="8">
        <v>683.52</v>
      </c>
      <c r="BS155" s="7">
        <v>-0.9167</v>
      </c>
      <c r="BT155" s="7">
        <v>-0.9167</v>
      </c>
      <c r="BU155" s="2" t="s">
        <v>185</v>
      </c>
      <c r="BV155" s="2" t="s">
        <v>172</v>
      </c>
      <c r="BW155" s="2" t="s">
        <v>731</v>
      </c>
      <c r="BX155" s="2" t="s">
        <v>796</v>
      </c>
      <c r="BY155" s="2" t="s">
        <v>188</v>
      </c>
      <c r="BZ155" s="2" t="s">
        <v>175</v>
      </c>
      <c r="CA155" s="4">
        <v>107</v>
      </c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>
        <v>150</v>
      </c>
      <c r="CT155" s="4"/>
      <c r="CU155" s="4">
        <v>100</v>
      </c>
      <c r="CV155" s="4"/>
      <c r="CW155" s="4"/>
      <c r="CX155" s="4">
        <v>180</v>
      </c>
      <c r="CY155" s="4"/>
      <c r="CZ155" s="4"/>
      <c r="DA155" s="4"/>
      <c r="DB155" s="4">
        <v>230</v>
      </c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>
        <v>300</v>
      </c>
      <c r="DS155" s="4"/>
      <c r="DT155" s="4">
        <v>300</v>
      </c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  <c r="EI155" s="4"/>
      <c r="EJ155" s="4"/>
      <c r="EK155" s="4"/>
      <c r="EL155" s="4"/>
      <c r="EM155" s="4"/>
      <c r="EN155" s="4"/>
      <c r="EO155" s="4"/>
      <c r="EP155" s="4"/>
      <c r="EQ155" s="4">
        <v>530</v>
      </c>
      <c r="ER155" s="4"/>
      <c r="ES155" s="4"/>
      <c r="ET155" s="4"/>
      <c r="EU155" s="4"/>
      <c r="EV155" s="4"/>
    </row>
    <row r="156">
      <c r="A156" s="2" t="s">
        <v>797</v>
      </c>
      <c r="B156" s="2" t="s">
        <v>162</v>
      </c>
      <c r="C156" s="2" t="s">
        <v>784</v>
      </c>
      <c r="D156" s="2" t="s">
        <v>164</v>
      </c>
      <c r="E156" s="2" t="s">
        <v>165</v>
      </c>
      <c r="F156" s="2" t="s">
        <v>785</v>
      </c>
      <c r="G156" s="2" t="s">
        <v>786</v>
      </c>
      <c r="H156" s="2" t="s">
        <v>787</v>
      </c>
      <c r="I156" s="2" t="s">
        <v>788</v>
      </c>
      <c r="J156" s="2" t="s">
        <v>190</v>
      </c>
      <c r="K156" s="2" t="s">
        <v>789</v>
      </c>
      <c r="L156" s="3">
        <v>68.84</v>
      </c>
      <c r="M156" s="3">
        <v>72.28</v>
      </c>
      <c r="N156" s="3">
        <v>144.99</v>
      </c>
      <c r="O156" s="2" t="s">
        <v>172</v>
      </c>
      <c r="P156" s="2" t="s">
        <v>173</v>
      </c>
      <c r="Q156" s="2" t="s">
        <v>174</v>
      </c>
      <c r="R156" s="2" t="s">
        <v>175</v>
      </c>
      <c r="S156" s="2" t="s">
        <v>790</v>
      </c>
      <c r="T156" s="2" t="s">
        <v>641</v>
      </c>
      <c r="U156" s="2" t="s">
        <v>364</v>
      </c>
      <c r="V156" s="2" t="s">
        <v>791</v>
      </c>
      <c r="W156" s="2" t="s">
        <v>642</v>
      </c>
      <c r="X156" s="2" t="s">
        <v>792</v>
      </c>
      <c r="Y156" s="2" t="s">
        <v>793</v>
      </c>
      <c r="Z156" s="4">
        <v>559</v>
      </c>
      <c r="AA156" s="4">
        <f>=ROUNDDOWN(14.7105263157895,0)</f>
      </c>
      <c r="AB156" s="5">
        <v>38</v>
      </c>
      <c r="AC156" s="2" t="s">
        <v>275</v>
      </c>
      <c r="AD156" s="4">
        <v>200</v>
      </c>
      <c r="AE156" s="4">
        <v>1200</v>
      </c>
      <c r="AF156" s="6">
        <v>65</v>
      </c>
      <c r="AG156" s="6">
        <v>73</v>
      </c>
      <c r="AH156" s="7">
        <v>1</v>
      </c>
      <c r="AI156" s="4"/>
      <c r="AJ156" s="4">
        <f>=ROUNDDOWN({0},0)</f>
      </c>
      <c r="AK156" s="5"/>
      <c r="AL156" s="2" t="s">
        <v>175</v>
      </c>
      <c r="AM156" s="4"/>
      <c r="AN156" s="4"/>
      <c r="AO156" s="7">
        <v>0</v>
      </c>
      <c r="AP156" s="4">
        <v>6</v>
      </c>
      <c r="AQ156" s="8">
        <v>410.16</v>
      </c>
      <c r="AR156" s="4">
        <v>30</v>
      </c>
      <c r="AS156" s="8">
        <v>2050.8</v>
      </c>
      <c r="AT156" s="7">
        <v>-0.8</v>
      </c>
      <c r="AU156" s="7">
        <v>-0.8</v>
      </c>
      <c r="AV156" s="4" t="s">
        <v>175</v>
      </c>
      <c r="AW156" s="8" t="s">
        <v>175</v>
      </c>
      <c r="AX156" s="4" t="s">
        <v>175</v>
      </c>
      <c r="AY156" s="8" t="s">
        <v>175</v>
      </c>
      <c r="AZ156" s="7" t="s">
        <v>175</v>
      </c>
      <c r="BA156" s="7" t="s">
        <v>175</v>
      </c>
      <c r="BB156" s="7">
        <v>0.8781</v>
      </c>
      <c r="BC156" s="4" t="s">
        <v>175</v>
      </c>
      <c r="BD156" s="8" t="s">
        <v>175</v>
      </c>
      <c r="BE156" s="4" t="s">
        <v>175</v>
      </c>
      <c r="BF156" s="8" t="s">
        <v>175</v>
      </c>
      <c r="BG156" s="7" t="s">
        <v>175</v>
      </c>
      <c r="BH156" s="7" t="s">
        <v>175</v>
      </c>
      <c r="BI156" s="7" t="s">
        <v>175</v>
      </c>
      <c r="BJ156" s="4">
        <v>395</v>
      </c>
      <c r="BK156" s="8">
        <v>28551.87</v>
      </c>
      <c r="BL156" s="2" t="s">
        <v>798</v>
      </c>
      <c r="BM156" s="7">
        <v>0.0152</v>
      </c>
      <c r="BN156" s="7">
        <v>0.0144</v>
      </c>
      <c r="BO156" s="4">
        <v>6</v>
      </c>
      <c r="BP156" s="8">
        <v>410.16</v>
      </c>
      <c r="BQ156" s="4">
        <v>30</v>
      </c>
      <c r="BR156" s="8">
        <v>2050.8</v>
      </c>
      <c r="BS156" s="7">
        <v>-0.8</v>
      </c>
      <c r="BT156" s="7">
        <v>-0.8</v>
      </c>
      <c r="BU156" s="2" t="s">
        <v>185</v>
      </c>
      <c r="BV156" s="2" t="s">
        <v>172</v>
      </c>
      <c r="BW156" s="2" t="s">
        <v>731</v>
      </c>
      <c r="BX156" s="2" t="s">
        <v>799</v>
      </c>
      <c r="BY156" s="2" t="s">
        <v>188</v>
      </c>
      <c r="BZ156" s="2" t="s">
        <v>175</v>
      </c>
      <c r="CA156" s="4">
        <v>498</v>
      </c>
      <c r="CB156" s="4"/>
      <c r="CC156" s="4"/>
      <c r="CD156" s="4"/>
      <c r="CE156" s="4">
        <v>61</v>
      </c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>
        <v>200</v>
      </c>
      <c r="CV156" s="4"/>
      <c r="CW156" s="4"/>
      <c r="CX156" s="4">
        <v>150</v>
      </c>
      <c r="CY156" s="4"/>
      <c r="CZ156" s="4"/>
      <c r="DA156" s="4"/>
      <c r="DB156" s="4">
        <v>62</v>
      </c>
      <c r="DC156" s="4"/>
      <c r="DD156" s="4"/>
      <c r="DE156" s="4"/>
      <c r="DF156" s="4"/>
      <c r="DG156" s="4">
        <v>168</v>
      </c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>
        <v>270</v>
      </c>
      <c r="DS156" s="4"/>
      <c r="DT156" s="4">
        <v>350</v>
      </c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  <c r="EI156" s="4"/>
      <c r="EJ156" s="4"/>
      <c r="EK156" s="4"/>
      <c r="EL156" s="4"/>
      <c r="EM156" s="4"/>
      <c r="EN156" s="4"/>
      <c r="EO156" s="4"/>
      <c r="EP156" s="4"/>
      <c r="EQ156" s="4"/>
      <c r="ER156" s="4"/>
      <c r="ES156" s="4"/>
      <c r="ET156" s="4"/>
      <c r="EU156" s="4"/>
      <c r="EV156" s="4"/>
    </row>
    <row r="157">
      <c r="A157" s="2" t="s">
        <v>800</v>
      </c>
      <c r="B157" s="2" t="s">
        <v>162</v>
      </c>
      <c r="C157" s="2" t="s">
        <v>784</v>
      </c>
      <c r="D157" s="2" t="s">
        <v>164</v>
      </c>
      <c r="E157" s="2" t="s">
        <v>165</v>
      </c>
      <c r="F157" s="2" t="s">
        <v>785</v>
      </c>
      <c r="G157" s="2" t="s">
        <v>786</v>
      </c>
      <c r="H157" s="2" t="s">
        <v>787</v>
      </c>
      <c r="I157" s="2" t="s">
        <v>788</v>
      </c>
      <c r="J157" s="2" t="s">
        <v>519</v>
      </c>
      <c r="K157" s="2" t="s">
        <v>171</v>
      </c>
      <c r="L157" s="3">
        <v>57.5</v>
      </c>
      <c r="M157" s="3">
        <v>60.38</v>
      </c>
      <c r="N157" s="3">
        <v>124.99</v>
      </c>
      <c r="O157" s="2" t="s">
        <v>172</v>
      </c>
      <c r="P157" s="2" t="s">
        <v>219</v>
      </c>
      <c r="Q157" s="2" t="s">
        <v>174</v>
      </c>
      <c r="R157" s="2" t="s">
        <v>175</v>
      </c>
      <c r="S157" s="2" t="s">
        <v>801</v>
      </c>
      <c r="T157" s="2" t="s">
        <v>641</v>
      </c>
      <c r="U157" s="2" t="s">
        <v>191</v>
      </c>
      <c r="V157" s="2" t="s">
        <v>234</v>
      </c>
      <c r="W157" s="2" t="s">
        <v>642</v>
      </c>
      <c r="X157" s="2" t="s">
        <v>792</v>
      </c>
      <c r="Y157" s="2" t="s">
        <v>802</v>
      </c>
      <c r="Z157" s="4">
        <v>131</v>
      </c>
      <c r="AA157" s="4">
        <f>=ROUNDDOWN(26.2,0)</f>
      </c>
      <c r="AB157" s="5">
        <v>5</v>
      </c>
      <c r="AC157" s="2" t="s">
        <v>420</v>
      </c>
      <c r="AD157" s="4">
        <v>180</v>
      </c>
      <c r="AE157" s="4">
        <v>180</v>
      </c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175</v>
      </c>
      <c r="AM157" s="4"/>
      <c r="AN157" s="4"/>
      <c r="AO157" s="7">
        <v>0</v>
      </c>
      <c r="AP157" s="4"/>
      <c r="AQ157" s="8"/>
      <c r="AR157" s="4">
        <v>1</v>
      </c>
      <c r="AS157" s="8">
        <v>56.96</v>
      </c>
      <c r="AT157" s="7">
        <v>-1</v>
      </c>
      <c r="AU157" s="7">
        <v>-1</v>
      </c>
      <c r="AV157" s="4">
        <v>3</v>
      </c>
      <c r="AW157" s="8">
        <v>205.08</v>
      </c>
      <c r="AX157" s="4">
        <v>7</v>
      </c>
      <c r="AY157" s="8">
        <v>467.12</v>
      </c>
      <c r="AZ157" s="7">
        <v>-0.5714</v>
      </c>
      <c r="BA157" s="7">
        <v>-0.561</v>
      </c>
      <c r="BB157" s="7"/>
      <c r="BC157" s="4" t="s">
        <v>175</v>
      </c>
      <c r="BD157" s="8" t="s">
        <v>175</v>
      </c>
      <c r="BE157" s="4" t="s">
        <v>175</v>
      </c>
      <c r="BF157" s="8" t="s">
        <v>175</v>
      </c>
      <c r="BG157" s="7" t="s">
        <v>175</v>
      </c>
      <c r="BH157" s="7" t="s">
        <v>175</v>
      </c>
      <c r="BI157" s="7">
        <v>0.2769</v>
      </c>
      <c r="BJ157" s="4">
        <v>52</v>
      </c>
      <c r="BK157" s="8">
        <v>3236.53</v>
      </c>
      <c r="BL157" s="2" t="s">
        <v>803</v>
      </c>
      <c r="BM157" s="7"/>
      <c r="BN157" s="7"/>
      <c r="BO157" s="4"/>
      <c r="BP157" s="8"/>
      <c r="BQ157" s="4">
        <v>1</v>
      </c>
      <c r="BR157" s="8">
        <v>56.96</v>
      </c>
      <c r="BS157" s="7">
        <v>-1</v>
      </c>
      <c r="BT157" s="7">
        <v>-1</v>
      </c>
      <c r="BU157" s="2" t="s">
        <v>185</v>
      </c>
      <c r="BV157" s="2" t="s">
        <v>172</v>
      </c>
      <c r="BW157" s="2" t="s">
        <v>804</v>
      </c>
      <c r="BX157" s="2" t="s">
        <v>805</v>
      </c>
      <c r="BY157" s="2" t="s">
        <v>188</v>
      </c>
      <c r="BZ157" s="2" t="s">
        <v>175</v>
      </c>
      <c r="CA157" s="4">
        <v>131</v>
      </c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>
        <v>180</v>
      </c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  <c r="EI157" s="4"/>
      <c r="EJ157" s="4"/>
      <c r="EK157" s="4"/>
      <c r="EL157" s="4"/>
      <c r="EM157" s="4"/>
      <c r="EN157" s="4"/>
      <c r="EO157" s="4"/>
      <c r="EP157" s="4"/>
      <c r="EQ157" s="4"/>
      <c r="ER157" s="4"/>
      <c r="ES157" s="4"/>
      <c r="ET157" s="4"/>
      <c r="EU157" s="4"/>
      <c r="EV157" s="4"/>
    </row>
    <row r="158">
      <c r="A158" s="2" t="s">
        <v>806</v>
      </c>
      <c r="B158" s="2" t="s">
        <v>162</v>
      </c>
      <c r="C158" s="2" t="s">
        <v>784</v>
      </c>
      <c r="D158" s="2" t="s">
        <v>164</v>
      </c>
      <c r="E158" s="2" t="s">
        <v>165</v>
      </c>
      <c r="F158" s="2" t="s">
        <v>785</v>
      </c>
      <c r="G158" s="2" t="s">
        <v>786</v>
      </c>
      <c r="H158" s="2" t="s">
        <v>787</v>
      </c>
      <c r="I158" s="2" t="s">
        <v>788</v>
      </c>
      <c r="J158" s="2" t="s">
        <v>190</v>
      </c>
      <c r="K158" s="2" t="s">
        <v>171</v>
      </c>
      <c r="L158" s="3">
        <v>68.84</v>
      </c>
      <c r="M158" s="3">
        <v>72.28</v>
      </c>
      <c r="N158" s="3">
        <v>144.99</v>
      </c>
      <c r="O158" s="2" t="s">
        <v>172</v>
      </c>
      <c r="P158" s="2" t="s">
        <v>219</v>
      </c>
      <c r="Q158" s="2" t="s">
        <v>174</v>
      </c>
      <c r="R158" s="2" t="s">
        <v>175</v>
      </c>
      <c r="S158" s="2" t="s">
        <v>801</v>
      </c>
      <c r="T158" s="2" t="s">
        <v>641</v>
      </c>
      <c r="U158" s="2" t="s">
        <v>364</v>
      </c>
      <c r="V158" s="2" t="s">
        <v>234</v>
      </c>
      <c r="W158" s="2" t="s">
        <v>642</v>
      </c>
      <c r="X158" s="2" t="s">
        <v>792</v>
      </c>
      <c r="Y158" s="2" t="s">
        <v>802</v>
      </c>
      <c r="Z158" s="4">
        <v>134</v>
      </c>
      <c r="AA158" s="4">
        <f>=ROUNDDOWN(19.1428571428571,0)</f>
      </c>
      <c r="AB158" s="5">
        <v>7</v>
      </c>
      <c r="AC158" s="2" t="s">
        <v>420</v>
      </c>
      <c r="AD158" s="4">
        <v>320</v>
      </c>
      <c r="AE158" s="4">
        <v>320</v>
      </c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175</v>
      </c>
      <c r="AM158" s="4"/>
      <c r="AN158" s="4"/>
      <c r="AO158" s="7">
        <v>0</v>
      </c>
      <c r="AP158" s="4">
        <v>3</v>
      </c>
      <c r="AQ158" s="8">
        <v>205.08</v>
      </c>
      <c r="AR158" s="4">
        <v>6</v>
      </c>
      <c r="AS158" s="8">
        <v>410.16</v>
      </c>
      <c r="AT158" s="7">
        <v>-0.5</v>
      </c>
      <c r="AU158" s="7">
        <v>-0.5</v>
      </c>
      <c r="AV158" s="4" t="s">
        <v>175</v>
      </c>
      <c r="AW158" s="8" t="s">
        <v>175</v>
      </c>
      <c r="AX158" s="4" t="s">
        <v>175</v>
      </c>
      <c r="AY158" s="8" t="s">
        <v>175</v>
      </c>
      <c r="AZ158" s="7" t="s">
        <v>175</v>
      </c>
      <c r="BA158" s="7" t="s">
        <v>175</v>
      </c>
      <c r="BB158" s="7">
        <v>1</v>
      </c>
      <c r="BC158" s="4" t="s">
        <v>175</v>
      </c>
      <c r="BD158" s="8" t="s">
        <v>175</v>
      </c>
      <c r="BE158" s="4" t="s">
        <v>175</v>
      </c>
      <c r="BF158" s="8" t="s">
        <v>175</v>
      </c>
      <c r="BG158" s="7" t="s">
        <v>175</v>
      </c>
      <c r="BH158" s="7" t="s">
        <v>175</v>
      </c>
      <c r="BI158" s="7" t="s">
        <v>175</v>
      </c>
      <c r="BJ158" s="4">
        <v>87</v>
      </c>
      <c r="BK158" s="8">
        <v>6478.8</v>
      </c>
      <c r="BL158" s="2" t="s">
        <v>527</v>
      </c>
      <c r="BM158" s="7">
        <v>0.0345</v>
      </c>
      <c r="BN158" s="7">
        <v>0.0317</v>
      </c>
      <c r="BO158" s="4">
        <v>3</v>
      </c>
      <c r="BP158" s="8">
        <v>205.08</v>
      </c>
      <c r="BQ158" s="4">
        <v>6</v>
      </c>
      <c r="BR158" s="8">
        <v>410.16</v>
      </c>
      <c r="BS158" s="7">
        <v>-0.5</v>
      </c>
      <c r="BT158" s="7">
        <v>-0.5</v>
      </c>
      <c r="BU158" s="2" t="s">
        <v>185</v>
      </c>
      <c r="BV158" s="2" t="s">
        <v>172</v>
      </c>
      <c r="BW158" s="2" t="s">
        <v>804</v>
      </c>
      <c r="BX158" s="2" t="s">
        <v>807</v>
      </c>
      <c r="BY158" s="2" t="s">
        <v>188</v>
      </c>
      <c r="BZ158" s="2" t="s">
        <v>175</v>
      </c>
      <c r="CA158" s="4">
        <v>134</v>
      </c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>
        <v>320</v>
      </c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  <c r="EI158" s="4"/>
      <c r="EJ158" s="4"/>
      <c r="EK158" s="4"/>
      <c r="EL158" s="4"/>
      <c r="EM158" s="4"/>
      <c r="EN158" s="4"/>
      <c r="EO158" s="4"/>
      <c r="EP158" s="4"/>
      <c r="EQ158" s="4"/>
      <c r="ER158" s="4"/>
      <c r="ES158" s="4"/>
      <c r="ET158" s="4"/>
      <c r="EU158" s="4"/>
      <c r="EV158" s="4"/>
    </row>
    <row r="159">
      <c r="A159" s="2" t="s">
        <v>808</v>
      </c>
      <c r="B159" s="2" t="s">
        <v>162</v>
      </c>
      <c r="C159" s="2" t="s">
        <v>784</v>
      </c>
      <c r="D159" s="2" t="s">
        <v>164</v>
      </c>
      <c r="E159" s="2" t="s">
        <v>165</v>
      </c>
      <c r="F159" s="2" t="s">
        <v>785</v>
      </c>
      <c r="G159" s="2" t="s">
        <v>786</v>
      </c>
      <c r="H159" s="2" t="s">
        <v>787</v>
      </c>
      <c r="I159" s="2" t="s">
        <v>788</v>
      </c>
      <c r="J159" s="2" t="s">
        <v>519</v>
      </c>
      <c r="K159" s="2" t="s">
        <v>203</v>
      </c>
      <c r="L159" s="3">
        <v>57.5</v>
      </c>
      <c r="M159" s="3">
        <v>60.38</v>
      </c>
      <c r="N159" s="3">
        <v>124.99</v>
      </c>
      <c r="O159" s="2" t="s">
        <v>172</v>
      </c>
      <c r="P159" s="2" t="s">
        <v>268</v>
      </c>
      <c r="Q159" s="2" t="s">
        <v>174</v>
      </c>
      <c r="R159" s="2" t="s">
        <v>175</v>
      </c>
      <c r="S159" s="2" t="s">
        <v>809</v>
      </c>
      <c r="T159" s="2" t="s">
        <v>641</v>
      </c>
      <c r="U159" s="2" t="s">
        <v>191</v>
      </c>
      <c r="V159" s="2" t="s">
        <v>234</v>
      </c>
      <c r="W159" s="2" t="s">
        <v>642</v>
      </c>
      <c r="X159" s="2" t="s">
        <v>792</v>
      </c>
      <c r="Y159" s="2" t="s">
        <v>810</v>
      </c>
      <c r="Z159" s="4"/>
      <c r="AA159" s="4">
        <f>=ROUNDDOWN({0},0)</f>
      </c>
      <c r="AB159" s="5">
        <v>9</v>
      </c>
      <c r="AC159" s="2" t="s">
        <v>275</v>
      </c>
      <c r="AD159" s="4">
        <v>50</v>
      </c>
      <c r="AE159" s="4">
        <v>560</v>
      </c>
      <c r="AF159" s="6">
        <v>65</v>
      </c>
      <c r="AG159" s="6"/>
      <c r="AH159" s="7">
        <v>0</v>
      </c>
      <c r="AI159" s="4"/>
      <c r="AJ159" s="4">
        <f>=ROUNDDOWN({0},0)</f>
      </c>
      <c r="AK159" s="5"/>
      <c r="AL159" s="2" t="s">
        <v>175</v>
      </c>
      <c r="AM159" s="4"/>
      <c r="AN159" s="4"/>
      <c r="AO159" s="7">
        <v>0</v>
      </c>
      <c r="AP159" s="4"/>
      <c r="AQ159" s="8"/>
      <c r="AR159" s="4">
        <v>5</v>
      </c>
      <c r="AS159" s="8">
        <v>284.8</v>
      </c>
      <c r="AT159" s="7">
        <v>-1</v>
      </c>
      <c r="AU159" s="7">
        <v>-1</v>
      </c>
      <c r="AV159" s="4">
        <v>1</v>
      </c>
      <c r="AW159" s="8">
        <v>68.36</v>
      </c>
      <c r="AX159" s="4">
        <v>10</v>
      </c>
      <c r="AY159" s="8">
        <v>626.6</v>
      </c>
      <c r="AZ159" s="7">
        <v>-0.9</v>
      </c>
      <c r="BA159" s="7">
        <v>-0.8909</v>
      </c>
      <c r="BB159" s="7"/>
      <c r="BC159" s="4" t="s">
        <v>175</v>
      </c>
      <c r="BD159" s="8" t="s">
        <v>175</v>
      </c>
      <c r="BE159" s="4" t="s">
        <v>175</v>
      </c>
      <c r="BF159" s="8" t="s">
        <v>175</v>
      </c>
      <c r="BG159" s="7" t="s">
        <v>175</v>
      </c>
      <c r="BH159" s="7" t="s">
        <v>175</v>
      </c>
      <c r="BI159" s="7">
        <v>0.0923</v>
      </c>
      <c r="BJ159" s="4">
        <v>10</v>
      </c>
      <c r="BK159" s="8">
        <v>631.52</v>
      </c>
      <c r="BL159" s="2" t="s">
        <v>811</v>
      </c>
      <c r="BM159" s="7"/>
      <c r="BN159" s="7"/>
      <c r="BO159" s="4"/>
      <c r="BP159" s="8"/>
      <c r="BQ159" s="4">
        <v>5</v>
      </c>
      <c r="BR159" s="8">
        <v>284.8</v>
      </c>
      <c r="BS159" s="7">
        <v>-1</v>
      </c>
      <c r="BT159" s="7">
        <v>-1</v>
      </c>
      <c r="BU159" s="2" t="s">
        <v>185</v>
      </c>
      <c r="BV159" s="2" t="s">
        <v>172</v>
      </c>
      <c r="BW159" s="2" t="s">
        <v>804</v>
      </c>
      <c r="BX159" s="2" t="s">
        <v>807</v>
      </c>
      <c r="BY159" s="2" t="s">
        <v>188</v>
      </c>
      <c r="BZ159" s="2" t="s">
        <v>175</v>
      </c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>
        <v>50</v>
      </c>
      <c r="CV159" s="4"/>
      <c r="CW159" s="4"/>
      <c r="CX159" s="4">
        <v>110</v>
      </c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>
        <v>300</v>
      </c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  <c r="EI159" s="4"/>
      <c r="EJ159" s="4"/>
      <c r="EK159" s="4"/>
      <c r="EL159" s="4"/>
      <c r="EM159" s="4">
        <v>100</v>
      </c>
      <c r="EN159" s="4"/>
      <c r="EO159" s="4"/>
      <c r="EP159" s="4"/>
      <c r="EQ159" s="4"/>
      <c r="ER159" s="4"/>
      <c r="ES159" s="4"/>
      <c r="ET159" s="4"/>
      <c r="EU159" s="4"/>
      <c r="EV159" s="4"/>
    </row>
    <row r="160">
      <c r="A160" s="2" t="s">
        <v>812</v>
      </c>
      <c r="B160" s="2" t="s">
        <v>162</v>
      </c>
      <c r="C160" s="2" t="s">
        <v>784</v>
      </c>
      <c r="D160" s="2" t="s">
        <v>164</v>
      </c>
      <c r="E160" s="2" t="s">
        <v>165</v>
      </c>
      <c r="F160" s="2" t="s">
        <v>785</v>
      </c>
      <c r="G160" s="2" t="s">
        <v>786</v>
      </c>
      <c r="H160" s="2" t="s">
        <v>787</v>
      </c>
      <c r="I160" s="2" t="s">
        <v>788</v>
      </c>
      <c r="J160" s="2" t="s">
        <v>190</v>
      </c>
      <c r="K160" s="2" t="s">
        <v>203</v>
      </c>
      <c r="L160" s="3">
        <v>68.84</v>
      </c>
      <c r="M160" s="3">
        <v>72.28</v>
      </c>
      <c r="N160" s="3">
        <v>144.99</v>
      </c>
      <c r="O160" s="2" t="s">
        <v>172</v>
      </c>
      <c r="P160" s="2" t="s">
        <v>268</v>
      </c>
      <c r="Q160" s="2" t="s">
        <v>174</v>
      </c>
      <c r="R160" s="2" t="s">
        <v>175</v>
      </c>
      <c r="S160" s="2" t="s">
        <v>809</v>
      </c>
      <c r="T160" s="2" t="s">
        <v>641</v>
      </c>
      <c r="U160" s="2" t="s">
        <v>364</v>
      </c>
      <c r="V160" s="2" t="s">
        <v>234</v>
      </c>
      <c r="W160" s="2" t="s">
        <v>642</v>
      </c>
      <c r="X160" s="2" t="s">
        <v>792</v>
      </c>
      <c r="Y160" s="2" t="s">
        <v>810</v>
      </c>
      <c r="Z160" s="4">
        <v>192</v>
      </c>
      <c r="AA160" s="4">
        <f>=ROUNDDOWN(17.4545454545455,0)</f>
      </c>
      <c r="AB160" s="5">
        <v>11</v>
      </c>
      <c r="AC160" s="2" t="s">
        <v>813</v>
      </c>
      <c r="AD160" s="4">
        <v>170</v>
      </c>
      <c r="AE160" s="4">
        <v>640</v>
      </c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175</v>
      </c>
      <c r="AM160" s="4"/>
      <c r="AN160" s="4"/>
      <c r="AO160" s="7">
        <v>0</v>
      </c>
      <c r="AP160" s="4">
        <v>1</v>
      </c>
      <c r="AQ160" s="8">
        <v>68.36</v>
      </c>
      <c r="AR160" s="4">
        <v>5</v>
      </c>
      <c r="AS160" s="8">
        <v>341.8</v>
      </c>
      <c r="AT160" s="7">
        <v>-0.8</v>
      </c>
      <c r="AU160" s="7">
        <v>-0.8</v>
      </c>
      <c r="AV160" s="4" t="s">
        <v>175</v>
      </c>
      <c r="AW160" s="8" t="s">
        <v>175</v>
      </c>
      <c r="AX160" s="4" t="s">
        <v>175</v>
      </c>
      <c r="AY160" s="8" t="s">
        <v>175</v>
      </c>
      <c r="AZ160" s="7" t="s">
        <v>175</v>
      </c>
      <c r="BA160" s="7" t="s">
        <v>175</v>
      </c>
      <c r="BB160" s="7">
        <v>1</v>
      </c>
      <c r="BC160" s="4" t="s">
        <v>175</v>
      </c>
      <c r="BD160" s="8" t="s">
        <v>175</v>
      </c>
      <c r="BE160" s="4" t="s">
        <v>175</v>
      </c>
      <c r="BF160" s="8" t="s">
        <v>175</v>
      </c>
      <c r="BG160" s="7" t="s">
        <v>175</v>
      </c>
      <c r="BH160" s="7" t="s">
        <v>175</v>
      </c>
      <c r="BI160" s="7" t="s">
        <v>175</v>
      </c>
      <c r="BJ160" s="4">
        <v>120</v>
      </c>
      <c r="BK160" s="8">
        <v>9016.37</v>
      </c>
      <c r="BL160" s="2" t="s">
        <v>814</v>
      </c>
      <c r="BM160" s="7">
        <v>0.0083</v>
      </c>
      <c r="BN160" s="7">
        <v>0.0076</v>
      </c>
      <c r="BO160" s="4">
        <v>1</v>
      </c>
      <c r="BP160" s="8">
        <v>68.36</v>
      </c>
      <c r="BQ160" s="4">
        <v>5</v>
      </c>
      <c r="BR160" s="8">
        <v>341.8</v>
      </c>
      <c r="BS160" s="7">
        <v>-0.8</v>
      </c>
      <c r="BT160" s="7">
        <v>-0.8</v>
      </c>
      <c r="BU160" s="2" t="s">
        <v>185</v>
      </c>
      <c r="BV160" s="2" t="s">
        <v>172</v>
      </c>
      <c r="BW160" s="2" t="s">
        <v>804</v>
      </c>
      <c r="BX160" s="2" t="s">
        <v>815</v>
      </c>
      <c r="BY160" s="2" t="s">
        <v>188</v>
      </c>
      <c r="BZ160" s="2" t="s">
        <v>175</v>
      </c>
      <c r="CA160" s="4">
        <v>192</v>
      </c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>
        <v>170</v>
      </c>
      <c r="CU160" s="4">
        <v>170</v>
      </c>
      <c r="CV160" s="4"/>
      <c r="CW160" s="4"/>
      <c r="CX160" s="4">
        <v>100</v>
      </c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  <c r="EI160" s="4"/>
      <c r="EJ160" s="4"/>
      <c r="EK160" s="4"/>
      <c r="EL160" s="4"/>
      <c r="EM160" s="4">
        <v>200</v>
      </c>
      <c r="EN160" s="4"/>
      <c r="EO160" s="4"/>
      <c r="EP160" s="4"/>
      <c r="EQ160" s="4"/>
      <c r="ER160" s="4"/>
      <c r="ES160" s="4"/>
      <c r="ET160" s="4"/>
      <c r="EU160" s="4"/>
      <c r="EV160" s="4"/>
    </row>
    <row r="161">
      <c r="A161" s="2" t="s">
        <v>816</v>
      </c>
      <c r="B161" s="2" t="s">
        <v>162</v>
      </c>
      <c r="C161" s="2" t="s">
        <v>784</v>
      </c>
      <c r="D161" s="2" t="s">
        <v>817</v>
      </c>
      <c r="E161" s="2" t="s">
        <v>818</v>
      </c>
      <c r="F161" s="2" t="s">
        <v>819</v>
      </c>
      <c r="G161" s="2" t="s">
        <v>820</v>
      </c>
      <c r="H161" s="2" t="s">
        <v>821</v>
      </c>
      <c r="I161" s="2" t="s">
        <v>822</v>
      </c>
      <c r="J161" s="2" t="s">
        <v>519</v>
      </c>
      <c r="K161" s="2" t="s">
        <v>371</v>
      </c>
      <c r="L161" s="3">
        <v>36.8</v>
      </c>
      <c r="M161" s="3">
        <v>38.64</v>
      </c>
      <c r="N161" s="3">
        <v>89.99</v>
      </c>
      <c r="O161" s="2" t="s">
        <v>172</v>
      </c>
      <c r="P161" s="2" t="s">
        <v>268</v>
      </c>
      <c r="Q161" s="2" t="s">
        <v>174</v>
      </c>
      <c r="R161" s="2" t="s">
        <v>175</v>
      </c>
      <c r="S161" s="2" t="s">
        <v>823</v>
      </c>
      <c r="T161" s="2" t="s">
        <v>641</v>
      </c>
      <c r="U161" s="2" t="s">
        <v>191</v>
      </c>
      <c r="V161" s="2" t="s">
        <v>824</v>
      </c>
      <c r="W161" s="2" t="s">
        <v>181</v>
      </c>
      <c r="X161" s="2" t="s">
        <v>175</v>
      </c>
      <c r="Y161" s="2" t="s">
        <v>825</v>
      </c>
      <c r="Z161" s="4">
        <v>781</v>
      </c>
      <c r="AA161" s="4">
        <f>=ROUNDDOWN(78.1,0)</f>
      </c>
      <c r="AB161" s="5">
        <v>10</v>
      </c>
      <c r="AC161" s="2" t="s">
        <v>175</v>
      </c>
      <c r="AD161" s="4"/>
      <c r="AE161" s="4"/>
      <c r="AF161" s="6">
        <v>65</v>
      </c>
      <c r="AG161" s="6">
        <v>73</v>
      </c>
      <c r="AH161" s="7">
        <v>1</v>
      </c>
      <c r="AI161" s="4"/>
      <c r="AJ161" s="4">
        <f>=ROUNDDOWN({0},0)</f>
      </c>
      <c r="AK161" s="5"/>
      <c r="AL161" s="2" t="s">
        <v>175</v>
      </c>
      <c r="AM161" s="4"/>
      <c r="AN161" s="4"/>
      <c r="AO161" s="7">
        <v>0</v>
      </c>
      <c r="AP161" s="4">
        <v>3</v>
      </c>
      <c r="AQ161" s="8">
        <v>108.45</v>
      </c>
      <c r="AR161" s="4">
        <v>3</v>
      </c>
      <c r="AS161" s="8">
        <v>114.84</v>
      </c>
      <c r="AT161" s="7"/>
      <c r="AU161" s="7">
        <v>-0.0556</v>
      </c>
      <c r="AV161" s="4">
        <v>12</v>
      </c>
      <c r="AW161" s="8">
        <v>531.27</v>
      </c>
      <c r="AX161" s="4">
        <v>7</v>
      </c>
      <c r="AY161" s="8">
        <v>311.72</v>
      </c>
      <c r="AZ161" s="7">
        <v>0.7143</v>
      </c>
      <c r="BA161" s="7">
        <v>0.7043</v>
      </c>
      <c r="BB161" s="7">
        <v>0.2041</v>
      </c>
      <c r="BC161" s="4">
        <v>14</v>
      </c>
      <c r="BD161" s="8">
        <v>603.57</v>
      </c>
      <c r="BE161" s="4">
        <v>18</v>
      </c>
      <c r="BF161" s="8">
        <v>754.68</v>
      </c>
      <c r="BG161" s="7">
        <v>-0.2222</v>
      </c>
      <c r="BH161" s="7">
        <v>-0.2002</v>
      </c>
      <c r="BI161" s="7">
        <v>0.8802</v>
      </c>
      <c r="BJ161" s="4">
        <v>110</v>
      </c>
      <c r="BK161" s="8">
        <v>4751.63</v>
      </c>
      <c r="BL161" s="2" t="s">
        <v>826</v>
      </c>
      <c r="BM161" s="7">
        <v>0.0273</v>
      </c>
      <c r="BN161" s="7">
        <v>0.0228</v>
      </c>
      <c r="BO161" s="4">
        <v>3</v>
      </c>
      <c r="BP161" s="8">
        <v>108.45</v>
      </c>
      <c r="BQ161" s="4">
        <v>3</v>
      </c>
      <c r="BR161" s="8">
        <v>114.84</v>
      </c>
      <c r="BS161" s="7"/>
      <c r="BT161" s="7">
        <v>-0.0556</v>
      </c>
      <c r="BU161" s="2" t="s">
        <v>185</v>
      </c>
      <c r="BV161" s="2" t="s">
        <v>172</v>
      </c>
      <c r="BW161" s="2" t="s">
        <v>827</v>
      </c>
      <c r="BX161" s="2" t="s">
        <v>828</v>
      </c>
      <c r="BY161" s="2" t="s">
        <v>188</v>
      </c>
      <c r="BZ161" s="2" t="s">
        <v>175</v>
      </c>
      <c r="CA161" s="4">
        <v>709</v>
      </c>
      <c r="CB161" s="4"/>
      <c r="CC161" s="4"/>
      <c r="CD161" s="4"/>
      <c r="CE161" s="4">
        <v>72</v>
      </c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  <c r="EI161" s="4"/>
      <c r="EJ161" s="4"/>
      <c r="EK161" s="4"/>
      <c r="EL161" s="4"/>
      <c r="EM161" s="4"/>
      <c r="EN161" s="4"/>
      <c r="EO161" s="4"/>
      <c r="EP161" s="4"/>
      <c r="EQ161" s="4"/>
      <c r="ER161" s="4"/>
      <c r="ES161" s="4"/>
      <c r="ET161" s="4"/>
      <c r="EU161" s="4"/>
      <c r="EV161" s="4"/>
    </row>
    <row r="162">
      <c r="A162" s="2" t="s">
        <v>829</v>
      </c>
      <c r="B162" s="2" t="s">
        <v>162</v>
      </c>
      <c r="C162" s="2" t="s">
        <v>784</v>
      </c>
      <c r="D162" s="2" t="s">
        <v>817</v>
      </c>
      <c r="E162" s="2" t="s">
        <v>818</v>
      </c>
      <c r="F162" s="2" t="s">
        <v>819</v>
      </c>
      <c r="G162" s="2" t="s">
        <v>820</v>
      </c>
      <c r="H162" s="2" t="s">
        <v>821</v>
      </c>
      <c r="I162" s="2" t="s">
        <v>822</v>
      </c>
      <c r="J162" s="2" t="s">
        <v>190</v>
      </c>
      <c r="K162" s="2" t="s">
        <v>371</v>
      </c>
      <c r="L162" s="3">
        <v>48</v>
      </c>
      <c r="M162" s="3">
        <v>50.4</v>
      </c>
      <c r="N162" s="3">
        <v>109.99</v>
      </c>
      <c r="O162" s="2" t="s">
        <v>172</v>
      </c>
      <c r="P162" s="2" t="s">
        <v>268</v>
      </c>
      <c r="Q162" s="2" t="s">
        <v>174</v>
      </c>
      <c r="R162" s="2" t="s">
        <v>175</v>
      </c>
      <c r="S162" s="2" t="s">
        <v>823</v>
      </c>
      <c r="T162" s="2" t="s">
        <v>641</v>
      </c>
      <c r="U162" s="2" t="s">
        <v>364</v>
      </c>
      <c r="V162" s="2" t="s">
        <v>824</v>
      </c>
      <c r="W162" s="2" t="s">
        <v>181</v>
      </c>
      <c r="X162" s="2" t="s">
        <v>175</v>
      </c>
      <c r="Y162" s="2" t="s">
        <v>825</v>
      </c>
      <c r="Z162" s="4">
        <v>260</v>
      </c>
      <c r="AA162" s="4">
        <f>=ROUNDDOWN(32.5,0)</f>
      </c>
      <c r="AB162" s="5">
        <v>8</v>
      </c>
      <c r="AC162" s="2" t="s">
        <v>328</v>
      </c>
      <c r="AD162" s="4">
        <v>2</v>
      </c>
      <c r="AE162" s="4">
        <v>500</v>
      </c>
      <c r="AF162" s="6">
        <v>65</v>
      </c>
      <c r="AG162" s="6">
        <v>73</v>
      </c>
      <c r="AH162" s="7">
        <v>1</v>
      </c>
      <c r="AI162" s="4"/>
      <c r="AJ162" s="4">
        <f>=ROUNDDOWN({0},0)</f>
      </c>
      <c r="AK162" s="5"/>
      <c r="AL162" s="2" t="s">
        <v>175</v>
      </c>
      <c r="AM162" s="4"/>
      <c r="AN162" s="4"/>
      <c r="AO162" s="7">
        <v>0</v>
      </c>
      <c r="AP162" s="4">
        <v>9</v>
      </c>
      <c r="AQ162" s="8">
        <v>422.82</v>
      </c>
      <c r="AR162" s="4">
        <v>4</v>
      </c>
      <c r="AS162" s="8">
        <v>196.88</v>
      </c>
      <c r="AT162" s="7">
        <v>1.25</v>
      </c>
      <c r="AU162" s="7">
        <v>1.1476</v>
      </c>
      <c r="AV162" s="4" t="s">
        <v>175</v>
      </c>
      <c r="AW162" s="8" t="s">
        <v>175</v>
      </c>
      <c r="AX162" s="4" t="s">
        <v>175</v>
      </c>
      <c r="AY162" s="8" t="s">
        <v>175</v>
      </c>
      <c r="AZ162" s="7" t="s">
        <v>175</v>
      </c>
      <c r="BA162" s="7" t="s">
        <v>175</v>
      </c>
      <c r="BB162" s="7">
        <v>0.7959</v>
      </c>
      <c r="BC162" s="4" t="s">
        <v>175</v>
      </c>
      <c r="BD162" s="8" t="s">
        <v>175</v>
      </c>
      <c r="BE162" s="4" t="s">
        <v>175</v>
      </c>
      <c r="BF162" s="8" t="s">
        <v>175</v>
      </c>
      <c r="BG162" s="7" t="s">
        <v>175</v>
      </c>
      <c r="BH162" s="7" t="s">
        <v>175</v>
      </c>
      <c r="BI162" s="7" t="s">
        <v>175</v>
      </c>
      <c r="BJ162" s="4">
        <v>72</v>
      </c>
      <c r="BK162" s="8">
        <v>3923.82</v>
      </c>
      <c r="BL162" s="2" t="s">
        <v>830</v>
      </c>
      <c r="BM162" s="7">
        <v>0.125</v>
      </c>
      <c r="BN162" s="7">
        <v>0.1078</v>
      </c>
      <c r="BO162" s="4">
        <v>9</v>
      </c>
      <c r="BP162" s="8">
        <v>422.82</v>
      </c>
      <c r="BQ162" s="4">
        <v>4</v>
      </c>
      <c r="BR162" s="8">
        <v>196.88</v>
      </c>
      <c r="BS162" s="7">
        <v>1.25</v>
      </c>
      <c r="BT162" s="7">
        <v>1.1476</v>
      </c>
      <c r="BU162" s="2" t="s">
        <v>185</v>
      </c>
      <c r="BV162" s="2" t="s">
        <v>172</v>
      </c>
      <c r="BW162" s="2" t="s">
        <v>827</v>
      </c>
      <c r="BX162" s="2" t="s">
        <v>831</v>
      </c>
      <c r="BY162" s="2" t="s">
        <v>188</v>
      </c>
      <c r="BZ162" s="2" t="s">
        <v>175</v>
      </c>
      <c r="CA162" s="4">
        <v>193</v>
      </c>
      <c r="CB162" s="4"/>
      <c r="CC162" s="4"/>
      <c r="CD162" s="4"/>
      <c r="CE162" s="4">
        <v>65</v>
      </c>
      <c r="CF162" s="4"/>
      <c r="CG162" s="4"/>
      <c r="CH162" s="4">
        <v>2</v>
      </c>
      <c r="CI162" s="4"/>
      <c r="CJ162" s="4"/>
      <c r="CK162" s="4"/>
      <c r="CL162" s="4"/>
      <c r="CM162" s="4"/>
      <c r="CN162" s="4"/>
      <c r="CO162" s="4"/>
      <c r="CP162" s="4"/>
      <c r="CQ162" s="4"/>
      <c r="CR162" s="4">
        <v>2</v>
      </c>
      <c r="CS162" s="4"/>
      <c r="CT162" s="4"/>
      <c r="CU162" s="4"/>
      <c r="CV162" s="4">
        <v>78</v>
      </c>
      <c r="CW162" s="4"/>
      <c r="CX162" s="4">
        <v>180</v>
      </c>
      <c r="CY162" s="4"/>
      <c r="CZ162" s="4"/>
      <c r="DA162" s="4">
        <v>30</v>
      </c>
      <c r="DB162" s="4"/>
      <c r="DC162" s="4"/>
      <c r="DD162" s="4"/>
      <c r="DE162" s="4"/>
      <c r="DF162" s="4"/>
      <c r="DG162" s="4"/>
      <c r="DH162" s="4"/>
      <c r="DI162" s="4">
        <v>180</v>
      </c>
      <c r="DJ162" s="4"/>
      <c r="DK162" s="4"/>
      <c r="DL162" s="4"/>
      <c r="DM162" s="4"/>
      <c r="DN162" s="4">
        <v>30</v>
      </c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  <c r="EI162" s="4"/>
      <c r="EJ162" s="4"/>
      <c r="EK162" s="4"/>
      <c r="EL162" s="4"/>
      <c r="EM162" s="4"/>
      <c r="EN162" s="4"/>
      <c r="EO162" s="4"/>
      <c r="EP162" s="4"/>
      <c r="EQ162" s="4"/>
      <c r="ER162" s="4"/>
      <c r="ES162" s="4"/>
      <c r="ET162" s="4"/>
      <c r="EU162" s="4"/>
      <c r="EV162" s="4"/>
    </row>
    <row r="163">
      <c r="A163" s="2" t="s">
        <v>832</v>
      </c>
      <c r="B163" s="2" t="s">
        <v>162</v>
      </c>
      <c r="C163" s="2" t="s">
        <v>784</v>
      </c>
      <c r="D163" s="2" t="s">
        <v>817</v>
      </c>
      <c r="E163" s="2" t="s">
        <v>818</v>
      </c>
      <c r="F163" s="2" t="s">
        <v>819</v>
      </c>
      <c r="G163" s="2" t="s">
        <v>820</v>
      </c>
      <c r="H163" s="2" t="s">
        <v>821</v>
      </c>
      <c r="I163" s="2" t="s">
        <v>822</v>
      </c>
      <c r="J163" s="2" t="s">
        <v>519</v>
      </c>
      <c r="K163" s="2" t="s">
        <v>321</v>
      </c>
      <c r="L163" s="3">
        <v>36.8</v>
      </c>
      <c r="M163" s="3">
        <v>38.64</v>
      </c>
      <c r="N163" s="3">
        <v>89.99</v>
      </c>
      <c r="O163" s="2" t="s">
        <v>172</v>
      </c>
      <c r="P163" s="2" t="s">
        <v>219</v>
      </c>
      <c r="Q163" s="2" t="s">
        <v>174</v>
      </c>
      <c r="R163" s="2" t="s">
        <v>175</v>
      </c>
      <c r="S163" s="2" t="s">
        <v>833</v>
      </c>
      <c r="T163" s="2" t="s">
        <v>641</v>
      </c>
      <c r="U163" s="2" t="s">
        <v>191</v>
      </c>
      <c r="V163" s="2" t="s">
        <v>824</v>
      </c>
      <c r="W163" s="2" t="s">
        <v>181</v>
      </c>
      <c r="X163" s="2" t="s">
        <v>175</v>
      </c>
      <c r="Y163" s="2" t="s">
        <v>358</v>
      </c>
      <c r="Z163" s="4"/>
      <c r="AA163" s="4">
        <f>=ROUNDDOWN({0},0)</f>
      </c>
      <c r="AB163" s="5">
        <v>9</v>
      </c>
      <c r="AC163" s="2" t="s">
        <v>834</v>
      </c>
      <c r="AD163" s="4">
        <v>230</v>
      </c>
      <c r="AE163" s="4">
        <v>560</v>
      </c>
      <c r="AF163" s="6">
        <v>65</v>
      </c>
      <c r="AG163" s="6">
        <v>73</v>
      </c>
      <c r="AH163" s="7">
        <v>0.6923</v>
      </c>
      <c r="AI163" s="4"/>
      <c r="AJ163" s="4">
        <f>=ROUNDDOWN({0},0)</f>
      </c>
      <c r="AK163" s="5"/>
      <c r="AL163" s="2" t="s">
        <v>175</v>
      </c>
      <c r="AM163" s="4"/>
      <c r="AN163" s="4"/>
      <c r="AO163" s="7">
        <v>0</v>
      </c>
      <c r="AP163" s="4">
        <v>2</v>
      </c>
      <c r="AQ163" s="8">
        <v>72.3</v>
      </c>
      <c r="AR163" s="4">
        <v>9</v>
      </c>
      <c r="AS163" s="8">
        <v>344.52</v>
      </c>
      <c r="AT163" s="7">
        <v>-0.7778</v>
      </c>
      <c r="AU163" s="7">
        <v>-0.7901</v>
      </c>
      <c r="AV163" s="4">
        <v>2</v>
      </c>
      <c r="AW163" s="8">
        <v>72.3</v>
      </c>
      <c r="AX163" s="4">
        <v>11</v>
      </c>
      <c r="AY163" s="8">
        <v>442.96</v>
      </c>
      <c r="AZ163" s="7">
        <v>-0.8182</v>
      </c>
      <c r="BA163" s="7">
        <v>-0.8368</v>
      </c>
      <c r="BB163" s="7">
        <v>1</v>
      </c>
      <c r="BC163" s="4" t="s">
        <v>175</v>
      </c>
      <c r="BD163" s="8" t="s">
        <v>175</v>
      </c>
      <c r="BE163" s="4" t="s">
        <v>175</v>
      </c>
      <c r="BF163" s="8" t="s">
        <v>175</v>
      </c>
      <c r="BG163" s="7" t="s">
        <v>175</v>
      </c>
      <c r="BH163" s="7" t="s">
        <v>175</v>
      </c>
      <c r="BI163" s="7">
        <v>0.1198</v>
      </c>
      <c r="BJ163" s="4">
        <v>171</v>
      </c>
      <c r="BK163" s="8">
        <v>7384.4</v>
      </c>
      <c r="BL163" s="2" t="s">
        <v>708</v>
      </c>
      <c r="BM163" s="7">
        <v>0.0117</v>
      </c>
      <c r="BN163" s="7">
        <v>0.0098</v>
      </c>
      <c r="BO163" s="4">
        <v>2</v>
      </c>
      <c r="BP163" s="8">
        <v>72.3</v>
      </c>
      <c r="BQ163" s="4">
        <v>9</v>
      </c>
      <c r="BR163" s="8">
        <v>344.52</v>
      </c>
      <c r="BS163" s="7">
        <v>-0.7778</v>
      </c>
      <c r="BT163" s="7">
        <v>-0.7901</v>
      </c>
      <c r="BU163" s="2" t="s">
        <v>185</v>
      </c>
      <c r="BV163" s="2" t="s">
        <v>172</v>
      </c>
      <c r="BW163" s="2" t="s">
        <v>835</v>
      </c>
      <c r="BX163" s="2" t="s">
        <v>836</v>
      </c>
      <c r="BY163" s="2" t="s">
        <v>188</v>
      </c>
      <c r="BZ163" s="2" t="s">
        <v>175</v>
      </c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>
        <v>230</v>
      </c>
      <c r="CY163" s="4"/>
      <c r="CZ163" s="4"/>
      <c r="DA163" s="4">
        <v>80</v>
      </c>
      <c r="DB163" s="4"/>
      <c r="DC163" s="4"/>
      <c r="DD163" s="4"/>
      <c r="DE163" s="4"/>
      <c r="DF163" s="4"/>
      <c r="DG163" s="4"/>
      <c r="DH163" s="4"/>
      <c r="DI163" s="4">
        <v>210</v>
      </c>
      <c r="DJ163" s="4"/>
      <c r="DK163" s="4"/>
      <c r="DL163" s="4"/>
      <c r="DM163" s="4"/>
      <c r="DN163" s="4">
        <v>40</v>
      </c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  <c r="EI163" s="4"/>
      <c r="EJ163" s="4"/>
      <c r="EK163" s="4"/>
      <c r="EL163" s="4"/>
      <c r="EM163" s="4"/>
      <c r="EN163" s="4"/>
      <c r="EO163" s="4"/>
      <c r="EP163" s="4"/>
      <c r="EQ163" s="4"/>
      <c r="ER163" s="4"/>
      <c r="ES163" s="4"/>
      <c r="ET163" s="4"/>
      <c r="EU163" s="4"/>
      <c r="EV163" s="4"/>
    </row>
    <row r="164">
      <c r="A164" s="2" t="s">
        <v>837</v>
      </c>
      <c r="B164" s="2" t="s">
        <v>162</v>
      </c>
      <c r="C164" s="2" t="s">
        <v>784</v>
      </c>
      <c r="D164" s="2" t="s">
        <v>817</v>
      </c>
      <c r="E164" s="2" t="s">
        <v>818</v>
      </c>
      <c r="F164" s="2" t="s">
        <v>819</v>
      </c>
      <c r="G164" s="2" t="s">
        <v>820</v>
      </c>
      <c r="H164" s="2" t="s">
        <v>821</v>
      </c>
      <c r="I164" s="2" t="s">
        <v>822</v>
      </c>
      <c r="J164" s="2" t="s">
        <v>190</v>
      </c>
      <c r="K164" s="2" t="s">
        <v>321</v>
      </c>
      <c r="L164" s="3">
        <v>48</v>
      </c>
      <c r="M164" s="3">
        <v>50.4</v>
      </c>
      <c r="N164" s="3">
        <v>109.99</v>
      </c>
      <c r="O164" s="2" t="s">
        <v>172</v>
      </c>
      <c r="P164" s="2" t="s">
        <v>219</v>
      </c>
      <c r="Q164" s="2" t="s">
        <v>174</v>
      </c>
      <c r="R164" s="2" t="s">
        <v>175</v>
      </c>
      <c r="S164" s="2" t="s">
        <v>833</v>
      </c>
      <c r="T164" s="2" t="s">
        <v>641</v>
      </c>
      <c r="U164" s="2" t="s">
        <v>364</v>
      </c>
      <c r="V164" s="2" t="s">
        <v>824</v>
      </c>
      <c r="W164" s="2" t="s">
        <v>181</v>
      </c>
      <c r="X164" s="2" t="s">
        <v>175</v>
      </c>
      <c r="Y164" s="2" t="s">
        <v>358</v>
      </c>
      <c r="Z164" s="4">
        <v>260</v>
      </c>
      <c r="AA164" s="4">
        <f>=ROUNDDOWN(32.5,0)</f>
      </c>
      <c r="AB164" s="5">
        <v>8</v>
      </c>
      <c r="AC164" s="2" t="s">
        <v>834</v>
      </c>
      <c r="AD164" s="4">
        <v>90</v>
      </c>
      <c r="AE164" s="4">
        <v>90</v>
      </c>
      <c r="AF164" s="6">
        <v>65</v>
      </c>
      <c r="AG164" s="6">
        <v>73</v>
      </c>
      <c r="AH164" s="7">
        <v>1</v>
      </c>
      <c r="AI164" s="4"/>
      <c r="AJ164" s="4">
        <f>=ROUNDDOWN({0},0)</f>
      </c>
      <c r="AK164" s="5"/>
      <c r="AL164" s="2" t="s">
        <v>175</v>
      </c>
      <c r="AM164" s="4"/>
      <c r="AN164" s="4"/>
      <c r="AO164" s="7">
        <v>0</v>
      </c>
      <c r="AP164" s="4"/>
      <c r="AQ164" s="8"/>
      <c r="AR164" s="4">
        <v>2</v>
      </c>
      <c r="AS164" s="8">
        <v>98.44</v>
      </c>
      <c r="AT164" s="7">
        <v>-1</v>
      </c>
      <c r="AU164" s="7">
        <v>-1</v>
      </c>
      <c r="AV164" s="4" t="s">
        <v>175</v>
      </c>
      <c r="AW164" s="8" t="s">
        <v>175</v>
      </c>
      <c r="AX164" s="4" t="s">
        <v>175</v>
      </c>
      <c r="AY164" s="8" t="s">
        <v>175</v>
      </c>
      <c r="AZ164" s="7" t="s">
        <v>175</v>
      </c>
      <c r="BA164" s="7" t="s">
        <v>175</v>
      </c>
      <c r="BB164" s="7"/>
      <c r="BC164" s="4" t="s">
        <v>175</v>
      </c>
      <c r="BD164" s="8" t="s">
        <v>175</v>
      </c>
      <c r="BE164" s="4" t="s">
        <v>175</v>
      </c>
      <c r="BF164" s="8" t="s">
        <v>175</v>
      </c>
      <c r="BG164" s="7" t="s">
        <v>175</v>
      </c>
      <c r="BH164" s="7" t="s">
        <v>175</v>
      </c>
      <c r="BI164" s="7" t="s">
        <v>175</v>
      </c>
      <c r="BJ164" s="4">
        <v>88</v>
      </c>
      <c r="BK164" s="8">
        <v>4912.3</v>
      </c>
      <c r="BL164" s="2" t="s">
        <v>838</v>
      </c>
      <c r="BM164" s="7"/>
      <c r="BN164" s="7"/>
      <c r="BO164" s="4"/>
      <c r="BP164" s="8"/>
      <c r="BQ164" s="4">
        <v>2</v>
      </c>
      <c r="BR164" s="8">
        <v>98.44</v>
      </c>
      <c r="BS164" s="7">
        <v>-1</v>
      </c>
      <c r="BT164" s="7">
        <v>-1</v>
      </c>
      <c r="BU164" s="2" t="s">
        <v>185</v>
      </c>
      <c r="BV164" s="2" t="s">
        <v>172</v>
      </c>
      <c r="BW164" s="2" t="s">
        <v>835</v>
      </c>
      <c r="BX164" s="2" t="s">
        <v>839</v>
      </c>
      <c r="BY164" s="2" t="s">
        <v>188</v>
      </c>
      <c r="BZ164" s="2" t="s">
        <v>175</v>
      </c>
      <c r="CA164" s="4">
        <v>203</v>
      </c>
      <c r="CB164" s="4"/>
      <c r="CC164" s="4"/>
      <c r="CD164" s="4"/>
      <c r="CE164" s="4">
        <v>57</v>
      </c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>
        <v>90</v>
      </c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  <c r="EI164" s="4"/>
      <c r="EJ164" s="4"/>
      <c r="EK164" s="4"/>
      <c r="EL164" s="4"/>
      <c r="EM164" s="4"/>
      <c r="EN164" s="4"/>
      <c r="EO164" s="4"/>
      <c r="EP164" s="4"/>
      <c r="EQ164" s="4"/>
      <c r="ER164" s="4"/>
      <c r="ES164" s="4"/>
      <c r="ET164" s="4"/>
      <c r="EU164" s="4"/>
      <c r="EV164" s="4"/>
    </row>
    <row r="165">
      <c r="A165" s="16" t="s">
        <v>840</v>
      </c>
      <c r="B165" s="9" t="s">
        <v>175</v>
      </c>
      <c r="C165" s="9" t="s">
        <v>175</v>
      </c>
      <c r="D165" s="9" t="s">
        <v>175</v>
      </c>
      <c r="E165" s="9" t="s">
        <v>175</v>
      </c>
      <c r="F165" s="9" t="s">
        <v>175</v>
      </c>
      <c r="G165" s="9" t="s">
        <v>175</v>
      </c>
      <c r="H165" s="9" t="s">
        <v>175</v>
      </c>
      <c r="I165" s="9" t="s">
        <v>175</v>
      </c>
      <c r="J165" s="9" t="s">
        <v>175</v>
      </c>
      <c r="K165" s="9" t="s">
        <v>175</v>
      </c>
      <c r="L165" s="10"/>
      <c r="M165" s="10"/>
      <c r="N165" s="10"/>
      <c r="O165" s="9" t="s">
        <v>175</v>
      </c>
      <c r="P165" s="9" t="s">
        <v>175</v>
      </c>
      <c r="Q165" s="9" t="s">
        <v>175</v>
      </c>
      <c r="R165" s="9" t="s">
        <v>175</v>
      </c>
      <c r="S165" s="9" t="s">
        <v>175</v>
      </c>
      <c r="T165" s="9" t="s">
        <v>175</v>
      </c>
      <c r="U165" s="9" t="s">
        <v>175</v>
      </c>
      <c r="V165" s="9" t="s">
        <v>175</v>
      </c>
      <c r="W165" s="9" t="s">
        <v>175</v>
      </c>
      <c r="X165" s="9" t="s">
        <v>175</v>
      </c>
      <c r="Y165" s="9" t="s">
        <v>175</v>
      </c>
      <c r="Z165" s="11">
        <v>51372</v>
      </c>
      <c r="AA165" s="11">
        <f>=ROUNDDOWN({0},0)</f>
      </c>
      <c r="AB165" s="12">
        <v>2325.9</v>
      </c>
      <c r="AC165" s="9" t="s">
        <v>175</v>
      </c>
      <c r="AD165" s="11"/>
      <c r="AE165" s="11">
        <v>68480</v>
      </c>
      <c r="AF165" s="13"/>
      <c r="AG165" s="13"/>
      <c r="AH165" s="14"/>
      <c r="AI165" s="11"/>
      <c r="AJ165" s="11">
        <f>=ROUNDDOWN({0},0)</f>
      </c>
      <c r="AK165" s="12"/>
      <c r="AL165" s="9" t="s">
        <v>175</v>
      </c>
      <c r="AM165" s="11"/>
      <c r="AN165" s="11"/>
      <c r="AO165" s="14"/>
      <c r="AP165" s="11">
        <v>918</v>
      </c>
      <c r="AQ165" s="15">
        <v>38609.9</v>
      </c>
      <c r="AR165" s="11">
        <v>1232</v>
      </c>
      <c r="AS165" s="15">
        <v>56569.42</v>
      </c>
      <c r="AT165" s="14">
        <v>-0.2549</v>
      </c>
      <c r="AU165" s="14">
        <v>-0.3175</v>
      </c>
      <c r="AV165" s="11">
        <v>918</v>
      </c>
      <c r="AW165" s="15">
        <v>38609.9</v>
      </c>
      <c r="AX165" s="11">
        <v>1232</v>
      </c>
      <c r="AY165" s="15">
        <v>56569.42</v>
      </c>
      <c r="AZ165" s="14">
        <v>-0.2549</v>
      </c>
      <c r="BA165" s="14">
        <v>-0.3175</v>
      </c>
      <c r="BB165" s="14"/>
      <c r="BC165" s="11">
        <v>918</v>
      </c>
      <c r="BD165" s="15">
        <v>38609.9</v>
      </c>
      <c r="BE165" s="11">
        <v>1232</v>
      </c>
      <c r="BF165" s="15">
        <v>56569.42</v>
      </c>
      <c r="BG165" s="14">
        <v>-0.2549</v>
      </c>
      <c r="BH165" s="14">
        <v>-0.3175</v>
      </c>
      <c r="BI165" s="14"/>
      <c r="BJ165" s="11"/>
      <c r="BK165" s="15"/>
      <c r="BL165" s="9" t="s">
        <v>175</v>
      </c>
      <c r="BM165" s="14"/>
      <c r="BN165" s="14"/>
      <c r="BO165" s="11">
        <v>918</v>
      </c>
      <c r="BP165" s="15">
        <v>38609.9</v>
      </c>
      <c r="BQ165" s="11">
        <v>1232</v>
      </c>
      <c r="BR165" s="15">
        <v>56569.42</v>
      </c>
      <c r="BS165" s="14">
        <v>-0.2549</v>
      </c>
      <c r="BT165" s="14">
        <v>-0.3175</v>
      </c>
      <c r="BU165" s="9" t="s">
        <v>175</v>
      </c>
      <c r="BV165" s="9" t="s">
        <v>175</v>
      </c>
      <c r="BW165" s="9" t="s">
        <v>175</v>
      </c>
      <c r="BX165" s="9" t="s">
        <v>175</v>
      </c>
      <c r="BY165" s="9" t="s">
        <v>175</v>
      </c>
      <c r="BZ165" s="9" t="s">
        <v>175</v>
      </c>
      <c r="CA165" s="11">
        <v>29149</v>
      </c>
      <c r="CB165" s="11">
        <v>6871</v>
      </c>
      <c r="CC165" s="11"/>
      <c r="CD165" s="11"/>
      <c r="CE165" s="11">
        <v>15003</v>
      </c>
      <c r="CF165" s="11"/>
      <c r="CG165" s="11"/>
      <c r="CH165" s="11">
        <v>151</v>
      </c>
      <c r="CI165" s="11"/>
      <c r="CJ165" s="11"/>
      <c r="CK165" s="11"/>
      <c r="CL165" s="11">
        <v>198</v>
      </c>
      <c r="CM165" s="11"/>
      <c r="CN165" s="11"/>
      <c r="CO165" s="11"/>
      <c r="CP165" s="11"/>
      <c r="CQ165" s="11">
        <v>660</v>
      </c>
      <c r="CR165" s="11">
        <v>352</v>
      </c>
      <c r="CS165" s="11">
        <v>150</v>
      </c>
      <c r="CT165" s="11">
        <v>170</v>
      </c>
      <c r="CU165" s="11">
        <v>870</v>
      </c>
      <c r="CV165" s="11">
        <v>1288</v>
      </c>
      <c r="CW165" s="11">
        <v>1710</v>
      </c>
      <c r="CX165" s="11">
        <v>1040</v>
      </c>
      <c r="CY165" s="11">
        <v>1090</v>
      </c>
      <c r="CZ165" s="11">
        <v>130</v>
      </c>
      <c r="DA165" s="11">
        <v>110</v>
      </c>
      <c r="DB165" s="11">
        <v>392</v>
      </c>
      <c r="DC165" s="11">
        <v>1200</v>
      </c>
      <c r="DD165" s="11">
        <v>2459</v>
      </c>
      <c r="DE165" s="11">
        <v>370</v>
      </c>
      <c r="DF165" s="11">
        <v>1550</v>
      </c>
      <c r="DG165" s="11">
        <v>168</v>
      </c>
      <c r="DH165" s="11">
        <v>660</v>
      </c>
      <c r="DI165" s="11">
        <v>390</v>
      </c>
      <c r="DJ165" s="11">
        <v>381</v>
      </c>
      <c r="DK165" s="11">
        <v>2600</v>
      </c>
      <c r="DL165" s="11">
        <v>2030</v>
      </c>
      <c r="DM165" s="11">
        <v>1050</v>
      </c>
      <c r="DN165" s="11">
        <v>1620</v>
      </c>
      <c r="DO165" s="11">
        <v>290</v>
      </c>
      <c r="DP165" s="11">
        <v>880</v>
      </c>
      <c r="DQ165" s="11">
        <v>3570</v>
      </c>
      <c r="DR165" s="11">
        <v>570</v>
      </c>
      <c r="DS165" s="11">
        <v>1420</v>
      </c>
      <c r="DT165" s="11">
        <v>5860</v>
      </c>
      <c r="DU165" s="11">
        <v>980</v>
      </c>
      <c r="DV165" s="11">
        <v>1010</v>
      </c>
      <c r="DW165" s="11">
        <v>1470</v>
      </c>
      <c r="DX165" s="11">
        <v>530</v>
      </c>
      <c r="DY165" s="11">
        <v>1760</v>
      </c>
      <c r="DZ165" s="11">
        <v>200</v>
      </c>
      <c r="EA165" s="11">
        <v>710</v>
      </c>
      <c r="EB165" s="11">
        <v>1380</v>
      </c>
      <c r="EC165" s="11">
        <v>3970</v>
      </c>
      <c r="ED165" s="11">
        <v>780</v>
      </c>
      <c r="EE165" s="11">
        <v>730</v>
      </c>
      <c r="EF165" s="11">
        <v>1210</v>
      </c>
      <c r="EG165" s="11">
        <v>2650</v>
      </c>
      <c r="EH165" s="11">
        <v>560</v>
      </c>
      <c r="EI165" s="11">
        <v>170</v>
      </c>
      <c r="EJ165" s="11">
        <v>1500</v>
      </c>
      <c r="EK165" s="11">
        <v>3560</v>
      </c>
      <c r="EL165" s="11">
        <v>100</v>
      </c>
      <c r="EM165" s="11">
        <v>3430</v>
      </c>
      <c r="EN165" s="11">
        <v>130</v>
      </c>
      <c r="EO165" s="11">
        <v>1210</v>
      </c>
      <c r="EP165" s="11">
        <v>100</v>
      </c>
      <c r="EQ165" s="11">
        <v>530</v>
      </c>
      <c r="ER165" s="11">
        <v>2790</v>
      </c>
      <c r="ES165" s="11">
        <v>250</v>
      </c>
      <c r="ET165" s="11">
        <v>590</v>
      </c>
      <c r="EU165" s="11">
        <v>500</v>
      </c>
      <c r="EV165" s="11">
        <v>650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P4"/>
    <mergeCell ref="CQ3:EV4"/>
    <mergeCell ref="BC6:BC14"/>
    <mergeCell ref="BD6:BD14"/>
    <mergeCell ref="BE6:BE14"/>
    <mergeCell ref="BF6:BF14"/>
    <mergeCell ref="BG6:BG14"/>
    <mergeCell ref="BH6:BH14"/>
    <mergeCell ref="BC15:BC44"/>
    <mergeCell ref="BD15:BD44"/>
    <mergeCell ref="BE15:BE44"/>
    <mergeCell ref="BF15:BF44"/>
    <mergeCell ref="BG15:BG44"/>
    <mergeCell ref="BH15:BH44"/>
    <mergeCell ref="BC45:BC50"/>
    <mergeCell ref="BD45:BD50"/>
    <mergeCell ref="BE45:BE50"/>
    <mergeCell ref="BF45:BF50"/>
    <mergeCell ref="BG45:BG50"/>
    <mergeCell ref="BH45:BH50"/>
    <mergeCell ref="BC51:BC65"/>
    <mergeCell ref="BD51:BD65"/>
    <mergeCell ref="BE51:BE65"/>
    <mergeCell ref="BF51:BF65"/>
    <mergeCell ref="BG51:BG65"/>
    <mergeCell ref="BH51:BH65"/>
    <mergeCell ref="BC66:BC86"/>
    <mergeCell ref="BD66:BD86"/>
    <mergeCell ref="BE66:BE86"/>
    <mergeCell ref="BF66:BF86"/>
    <mergeCell ref="BG66:BG86"/>
    <mergeCell ref="BH66:BH86"/>
    <mergeCell ref="BC87:BC94"/>
    <mergeCell ref="BD87:BD94"/>
    <mergeCell ref="BE87:BE94"/>
    <mergeCell ref="BF87:BF94"/>
    <mergeCell ref="BG87:BG94"/>
    <mergeCell ref="BH87:BH94"/>
    <mergeCell ref="BC95:BC102"/>
    <mergeCell ref="BD95:BD102"/>
    <mergeCell ref="BE95:BE102"/>
    <mergeCell ref="BF95:BF102"/>
    <mergeCell ref="BG95:BG102"/>
    <mergeCell ref="BH95:BH102"/>
    <mergeCell ref="BC103:BC117"/>
    <mergeCell ref="BD103:BD117"/>
    <mergeCell ref="BE103:BE117"/>
    <mergeCell ref="BF103:BF117"/>
    <mergeCell ref="BG103:BG117"/>
    <mergeCell ref="BH103:BH117"/>
    <mergeCell ref="BC118:BC138"/>
    <mergeCell ref="BD118:BD138"/>
    <mergeCell ref="BE118:BE138"/>
    <mergeCell ref="BF118:BF138"/>
    <mergeCell ref="BG118:BG138"/>
    <mergeCell ref="BH118:BH138"/>
    <mergeCell ref="BC139:BC148"/>
    <mergeCell ref="BD139:BD148"/>
    <mergeCell ref="BE139:BE148"/>
    <mergeCell ref="BF139:BF148"/>
    <mergeCell ref="BG139:BG148"/>
    <mergeCell ref="BH139:BH148"/>
    <mergeCell ref="BC149:BC154"/>
    <mergeCell ref="BD149:BD154"/>
    <mergeCell ref="BE149:BE154"/>
    <mergeCell ref="BF149:BF154"/>
    <mergeCell ref="BG149:BG154"/>
    <mergeCell ref="BH149:BH154"/>
    <mergeCell ref="BC155:BC160"/>
    <mergeCell ref="BD155:BD160"/>
    <mergeCell ref="BE155:BE160"/>
    <mergeCell ref="BF155:BF160"/>
    <mergeCell ref="BG155:BG160"/>
    <mergeCell ref="BH155:BH160"/>
    <mergeCell ref="BC161:BC164"/>
    <mergeCell ref="BD161:BD164"/>
    <mergeCell ref="BE161:BE164"/>
    <mergeCell ref="BF161:BF164"/>
    <mergeCell ref="BG161:BG164"/>
    <mergeCell ref="BH161:BH164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30:AV32"/>
    <mergeCell ref="AW30:AW32"/>
    <mergeCell ref="AX30:AX32"/>
    <mergeCell ref="AY30:AY32"/>
    <mergeCell ref="AZ30:AZ32"/>
    <mergeCell ref="BA30:BA32"/>
    <mergeCell ref="BI30:BI32"/>
    <mergeCell ref="AV33:AV35"/>
    <mergeCell ref="AW33:AW35"/>
    <mergeCell ref="AX33:AX35"/>
    <mergeCell ref="AY33:AY35"/>
    <mergeCell ref="AZ33:AZ35"/>
    <mergeCell ref="BA33:BA35"/>
    <mergeCell ref="BI33:BI35"/>
    <mergeCell ref="AV36:AV38"/>
    <mergeCell ref="AW36:AW38"/>
    <mergeCell ref="AX36:AX38"/>
    <mergeCell ref="AY36:AY38"/>
    <mergeCell ref="AZ36:AZ38"/>
    <mergeCell ref="BA36:BA38"/>
    <mergeCell ref="BI36:BI38"/>
    <mergeCell ref="AV39:AV41"/>
    <mergeCell ref="AW39:AW41"/>
    <mergeCell ref="AX39:AX41"/>
    <mergeCell ref="AY39:AY41"/>
    <mergeCell ref="AZ39:AZ41"/>
    <mergeCell ref="BA39:BA41"/>
    <mergeCell ref="BI39:BI41"/>
    <mergeCell ref="AV42:AV44"/>
    <mergeCell ref="AW42:AW44"/>
    <mergeCell ref="AX42:AX44"/>
    <mergeCell ref="AY42:AY44"/>
    <mergeCell ref="AZ42:AZ44"/>
    <mergeCell ref="BA42:BA44"/>
    <mergeCell ref="BI42:BI44"/>
    <mergeCell ref="AV45:AV47"/>
    <mergeCell ref="AW45:AW47"/>
    <mergeCell ref="AX45:AX47"/>
    <mergeCell ref="AY45:AY47"/>
    <mergeCell ref="AZ45:AZ47"/>
    <mergeCell ref="BA45:BA47"/>
    <mergeCell ref="BI45:BI47"/>
    <mergeCell ref="AV48:AV50"/>
    <mergeCell ref="AW48:AW50"/>
    <mergeCell ref="AX48:AX50"/>
    <mergeCell ref="AY48:AY50"/>
    <mergeCell ref="AZ48:AZ50"/>
    <mergeCell ref="BA48:BA50"/>
    <mergeCell ref="BI48:BI50"/>
    <mergeCell ref="AV51:AV53"/>
    <mergeCell ref="AW51:AW53"/>
    <mergeCell ref="AX51:AX53"/>
    <mergeCell ref="AY51:AY53"/>
    <mergeCell ref="AZ51:AZ53"/>
    <mergeCell ref="BA51:BA53"/>
    <mergeCell ref="BI51:BI53"/>
    <mergeCell ref="AV54:AV56"/>
    <mergeCell ref="AW54:AW56"/>
    <mergeCell ref="AX54:AX56"/>
    <mergeCell ref="AY54:AY56"/>
    <mergeCell ref="AZ54:AZ56"/>
    <mergeCell ref="BA54:BA56"/>
    <mergeCell ref="BI54:BI56"/>
    <mergeCell ref="AV57:AV59"/>
    <mergeCell ref="AW57:AW59"/>
    <mergeCell ref="AX57:AX59"/>
    <mergeCell ref="AY57:AY59"/>
    <mergeCell ref="AZ57:AZ59"/>
    <mergeCell ref="BA57:BA59"/>
    <mergeCell ref="BI57:BI59"/>
    <mergeCell ref="AV60:AV62"/>
    <mergeCell ref="AW60:AW62"/>
    <mergeCell ref="AX60:AX62"/>
    <mergeCell ref="AY60:AY62"/>
    <mergeCell ref="AZ60:AZ62"/>
    <mergeCell ref="BA60:BA62"/>
    <mergeCell ref="BI60:BI62"/>
    <mergeCell ref="AV63:AV65"/>
    <mergeCell ref="AW63:AW65"/>
    <mergeCell ref="AX63:AX65"/>
    <mergeCell ref="AY63:AY65"/>
    <mergeCell ref="AZ63:AZ65"/>
    <mergeCell ref="BA63:BA65"/>
    <mergeCell ref="BI63:BI65"/>
    <mergeCell ref="AV66:AV68"/>
    <mergeCell ref="AW66:AW68"/>
    <mergeCell ref="AX66:AX68"/>
    <mergeCell ref="AY66:AY68"/>
    <mergeCell ref="AZ66:AZ68"/>
    <mergeCell ref="BA66:BA68"/>
    <mergeCell ref="BI66:BI68"/>
    <mergeCell ref="AV69:AV71"/>
    <mergeCell ref="AW69:AW71"/>
    <mergeCell ref="AX69:AX71"/>
    <mergeCell ref="AY69:AY71"/>
    <mergeCell ref="AZ69:AZ71"/>
    <mergeCell ref="BA69:BA71"/>
    <mergeCell ref="BI69:BI71"/>
    <mergeCell ref="AV72:AV74"/>
    <mergeCell ref="AW72:AW74"/>
    <mergeCell ref="AX72:AX74"/>
    <mergeCell ref="AY72:AY74"/>
    <mergeCell ref="AZ72:AZ74"/>
    <mergeCell ref="BA72:BA74"/>
    <mergeCell ref="BI72:BI74"/>
    <mergeCell ref="AV75:AV77"/>
    <mergeCell ref="AW75:AW77"/>
    <mergeCell ref="AX75:AX77"/>
    <mergeCell ref="AY75:AY77"/>
    <mergeCell ref="AZ75:AZ77"/>
    <mergeCell ref="BA75:BA77"/>
    <mergeCell ref="BI75:BI77"/>
    <mergeCell ref="AV78:AV80"/>
    <mergeCell ref="AW78:AW80"/>
    <mergeCell ref="AX78:AX80"/>
    <mergeCell ref="AY78:AY80"/>
    <mergeCell ref="AZ78:AZ80"/>
    <mergeCell ref="BA78:BA80"/>
    <mergeCell ref="BI78:BI80"/>
    <mergeCell ref="AV81:AV83"/>
    <mergeCell ref="AW81:AW83"/>
    <mergeCell ref="AX81:AX83"/>
    <mergeCell ref="AY81:AY83"/>
    <mergeCell ref="AZ81:AZ83"/>
    <mergeCell ref="BA81:BA83"/>
    <mergeCell ref="BI81:BI83"/>
    <mergeCell ref="AV84:AV86"/>
    <mergeCell ref="AW84:AW86"/>
    <mergeCell ref="AX84:AX86"/>
    <mergeCell ref="AY84:AY86"/>
    <mergeCell ref="AZ84:AZ86"/>
    <mergeCell ref="BA84:BA86"/>
    <mergeCell ref="BI84:BI86"/>
    <mergeCell ref="AV87:AV90"/>
    <mergeCell ref="AW87:AW90"/>
    <mergeCell ref="AX87:AX90"/>
    <mergeCell ref="AY87:AY90"/>
    <mergeCell ref="AZ87:AZ90"/>
    <mergeCell ref="BA87:BA90"/>
    <mergeCell ref="BI87:BI90"/>
    <mergeCell ref="AV91:AV94"/>
    <mergeCell ref="AW91:AW94"/>
    <mergeCell ref="AX91:AX94"/>
    <mergeCell ref="AY91:AY94"/>
    <mergeCell ref="AZ91:AZ94"/>
    <mergeCell ref="BA91:BA94"/>
    <mergeCell ref="BI91:BI94"/>
    <mergeCell ref="AV95:AV98"/>
    <mergeCell ref="AW95:AW98"/>
    <mergeCell ref="AX95:AX98"/>
    <mergeCell ref="AY95:AY98"/>
    <mergeCell ref="AZ95:AZ98"/>
    <mergeCell ref="BA95:BA98"/>
    <mergeCell ref="BI95:BI98"/>
    <mergeCell ref="AV99:AV102"/>
    <mergeCell ref="AW99:AW102"/>
    <mergeCell ref="AX99:AX102"/>
    <mergeCell ref="AY99:AY102"/>
    <mergeCell ref="AZ99:AZ102"/>
    <mergeCell ref="BA99:BA102"/>
    <mergeCell ref="BI99:BI102"/>
    <mergeCell ref="AV103:AV105"/>
    <mergeCell ref="AW103:AW105"/>
    <mergeCell ref="AX103:AX105"/>
    <mergeCell ref="AY103:AY105"/>
    <mergeCell ref="AZ103:AZ105"/>
    <mergeCell ref="BA103:BA105"/>
    <mergeCell ref="BI103:BI105"/>
    <mergeCell ref="AV106:AV108"/>
    <mergeCell ref="AW106:AW108"/>
    <mergeCell ref="AX106:AX108"/>
    <mergeCell ref="AY106:AY108"/>
    <mergeCell ref="AZ106:AZ108"/>
    <mergeCell ref="BA106:BA108"/>
    <mergeCell ref="BI106:BI108"/>
    <mergeCell ref="AV109:AV111"/>
    <mergeCell ref="AW109:AW111"/>
    <mergeCell ref="AX109:AX111"/>
    <mergeCell ref="AY109:AY111"/>
    <mergeCell ref="AZ109:AZ111"/>
    <mergeCell ref="BA109:BA111"/>
    <mergeCell ref="BI109:BI111"/>
    <mergeCell ref="AV112:AV114"/>
    <mergeCell ref="AW112:AW114"/>
    <mergeCell ref="AX112:AX114"/>
    <mergeCell ref="AY112:AY114"/>
    <mergeCell ref="AZ112:AZ114"/>
    <mergeCell ref="BA112:BA114"/>
    <mergeCell ref="BI112:BI114"/>
    <mergeCell ref="AV115:AV117"/>
    <mergeCell ref="AW115:AW117"/>
    <mergeCell ref="AX115:AX117"/>
    <mergeCell ref="AY115:AY117"/>
    <mergeCell ref="AZ115:AZ117"/>
    <mergeCell ref="BA115:BA117"/>
    <mergeCell ref="BI115:BI117"/>
    <mergeCell ref="AV118:AV120"/>
    <mergeCell ref="AW118:AW120"/>
    <mergeCell ref="AX118:AX120"/>
    <mergeCell ref="AY118:AY120"/>
    <mergeCell ref="AZ118:AZ120"/>
    <mergeCell ref="BA118:BA120"/>
    <mergeCell ref="BI118:BI120"/>
    <mergeCell ref="AV121:AV123"/>
    <mergeCell ref="AW121:AW123"/>
    <mergeCell ref="AX121:AX123"/>
    <mergeCell ref="AY121:AY123"/>
    <mergeCell ref="AZ121:AZ123"/>
    <mergeCell ref="BA121:BA123"/>
    <mergeCell ref="BI121:BI123"/>
    <mergeCell ref="AV124:AV126"/>
    <mergeCell ref="AW124:AW126"/>
    <mergeCell ref="AX124:AX126"/>
    <mergeCell ref="AY124:AY126"/>
    <mergeCell ref="AZ124:AZ126"/>
    <mergeCell ref="BA124:BA126"/>
    <mergeCell ref="BI124:BI126"/>
    <mergeCell ref="AV127:AV129"/>
    <mergeCell ref="AW127:AW129"/>
    <mergeCell ref="AX127:AX129"/>
    <mergeCell ref="AY127:AY129"/>
    <mergeCell ref="AZ127:AZ129"/>
    <mergeCell ref="BA127:BA129"/>
    <mergeCell ref="BI127:BI129"/>
    <mergeCell ref="AV130:AV132"/>
    <mergeCell ref="AW130:AW132"/>
    <mergeCell ref="AX130:AX132"/>
    <mergeCell ref="AY130:AY132"/>
    <mergeCell ref="AZ130:AZ132"/>
    <mergeCell ref="BA130:BA132"/>
    <mergeCell ref="BI130:BI132"/>
    <mergeCell ref="AV133:AV135"/>
    <mergeCell ref="AW133:AW135"/>
    <mergeCell ref="AX133:AX135"/>
    <mergeCell ref="AY133:AY135"/>
    <mergeCell ref="AZ133:AZ135"/>
    <mergeCell ref="BA133:BA135"/>
    <mergeCell ref="BI133:BI135"/>
    <mergeCell ref="AV136:AV138"/>
    <mergeCell ref="AW136:AW138"/>
    <mergeCell ref="AX136:AX138"/>
    <mergeCell ref="AY136:AY138"/>
    <mergeCell ref="AZ136:AZ138"/>
    <mergeCell ref="BA136:BA138"/>
    <mergeCell ref="BI136:BI138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5:AV146"/>
    <mergeCell ref="AW145:AW146"/>
    <mergeCell ref="AX145:AX146"/>
    <mergeCell ref="AY145:AY146"/>
    <mergeCell ref="AZ145:AZ146"/>
    <mergeCell ref="BA145:BA146"/>
    <mergeCell ref="BI145:BI146"/>
    <mergeCell ref="AV147:AV148"/>
    <mergeCell ref="AW147:AW148"/>
    <mergeCell ref="AX147:AX148"/>
    <mergeCell ref="AY147:AY148"/>
    <mergeCell ref="AZ147:AZ148"/>
    <mergeCell ref="BA147:BA148"/>
    <mergeCell ref="BI147:BI148"/>
    <mergeCell ref="AV149:AV150"/>
    <mergeCell ref="AW149:AW150"/>
    <mergeCell ref="AX149:AX150"/>
    <mergeCell ref="AY149:AY150"/>
    <mergeCell ref="AZ149:AZ150"/>
    <mergeCell ref="BA149:BA150"/>
    <mergeCell ref="BI149:BI150"/>
    <mergeCell ref="AV151:AV152"/>
    <mergeCell ref="AW151:AW152"/>
    <mergeCell ref="AX151:AX152"/>
    <mergeCell ref="AY151:AY152"/>
    <mergeCell ref="AZ151:AZ152"/>
    <mergeCell ref="BA151:BA152"/>
    <mergeCell ref="BI151:BI152"/>
    <mergeCell ref="AV153:AV154"/>
    <mergeCell ref="AW153:AW154"/>
    <mergeCell ref="AX153:AX154"/>
    <mergeCell ref="AY153:AY154"/>
    <mergeCell ref="AZ153:AZ154"/>
    <mergeCell ref="BA153:BA154"/>
    <mergeCell ref="BI153:BI154"/>
    <mergeCell ref="AV155:AV156"/>
    <mergeCell ref="AW155:AW156"/>
    <mergeCell ref="AX155:AX156"/>
    <mergeCell ref="AY155:AY156"/>
    <mergeCell ref="AZ155:AZ156"/>
    <mergeCell ref="BA155:BA156"/>
    <mergeCell ref="BI155:BI156"/>
    <mergeCell ref="AV157:AV158"/>
    <mergeCell ref="AW157:AW158"/>
    <mergeCell ref="AX157:AX158"/>
    <mergeCell ref="AY157:AY158"/>
    <mergeCell ref="AZ157:AZ158"/>
    <mergeCell ref="BA157:BA158"/>
    <mergeCell ref="BI157:BI158"/>
    <mergeCell ref="AV159:AV160"/>
    <mergeCell ref="AW159:AW160"/>
    <mergeCell ref="AX159:AX160"/>
    <mergeCell ref="AY159:AY160"/>
    <mergeCell ref="AZ159:AZ160"/>
    <mergeCell ref="BA159:BA160"/>
    <mergeCell ref="BI159:BI160"/>
    <mergeCell ref="AV161:AV162"/>
    <mergeCell ref="AW161:AW162"/>
    <mergeCell ref="AX161:AX162"/>
    <mergeCell ref="AY161:AY162"/>
    <mergeCell ref="AZ161:AZ162"/>
    <mergeCell ref="BA161:BA162"/>
    <mergeCell ref="BI161:BI162"/>
    <mergeCell ref="AV163:AV164"/>
    <mergeCell ref="AW163:AW164"/>
    <mergeCell ref="AX163:AX164"/>
    <mergeCell ref="AY163:AY164"/>
    <mergeCell ref="AZ163:AZ164"/>
    <mergeCell ref="BA163:BA164"/>
    <mergeCell ref="BI163:BI16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54</v>
      </c>
      <c r="C2" s="0" t="s">
        <v>841</v>
      </c>
      <c r="D2" s="0" t="s">
        <v>842</v>
      </c>
      <c r="E2" s="0" t="s">
        <v>843</v>
      </c>
    </row>
    <row r="3">
      <c r="A3" s="1" t="s">
        <v>54</v>
      </c>
      <c r="B3" s="1" t="s">
        <v>55</v>
      </c>
      <c r="C3" s="1" t="s">
        <v>56</v>
      </c>
      <c r="D3" s="1" t="s">
        <v>57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54</v>
      </c>
      <c r="B4" s="1" t="s">
        <v>55</v>
      </c>
      <c r="C4" s="1" t="s">
        <v>56</v>
      </c>
      <c r="D4" s="1" t="s">
        <v>57</v>
      </c>
      <c r="E4" s="1" t="s">
        <v>35</v>
      </c>
      <c r="F4" s="1" t="s">
        <v>35</v>
      </c>
      <c r="G4" s="1" t="s">
        <v>36</v>
      </c>
      <c r="H4" s="1" t="s">
        <v>36</v>
      </c>
      <c r="I4" s="1" t="s">
        <v>844</v>
      </c>
      <c r="J4" s="1" t="s">
        <v>845</v>
      </c>
      <c r="K4" s="1" t="s">
        <v>35</v>
      </c>
      <c r="L4" s="1" t="s">
        <v>35</v>
      </c>
      <c r="M4" s="1" t="s">
        <v>36</v>
      </c>
      <c r="N4" s="1" t="s">
        <v>36</v>
      </c>
      <c r="O4" s="1" t="s">
        <v>846</v>
      </c>
      <c r="P4" s="1" t="s">
        <v>847</v>
      </c>
    </row>
    <row r="5">
      <c r="A5" s="1" t="s">
        <v>54</v>
      </c>
      <c r="B5" s="1" t="s">
        <v>55</v>
      </c>
      <c r="C5" s="1" t="s">
        <v>56</v>
      </c>
      <c r="D5" s="1" t="s">
        <v>57</v>
      </c>
      <c r="E5" s="1" t="s">
        <v>848</v>
      </c>
      <c r="F5" s="1" t="s">
        <v>849</v>
      </c>
      <c r="G5" s="1" t="s">
        <v>848</v>
      </c>
      <c r="H5" s="1" t="s">
        <v>849</v>
      </c>
      <c r="I5" s="1" t="s">
        <v>844</v>
      </c>
      <c r="J5" s="1" t="s">
        <v>845</v>
      </c>
      <c r="K5" s="1" t="s">
        <v>850</v>
      </c>
      <c r="L5" s="1" t="s">
        <v>851</v>
      </c>
      <c r="M5" s="1" t="s">
        <v>850</v>
      </c>
      <c r="N5" s="1" t="s">
        <v>851</v>
      </c>
      <c r="O5" s="1" t="s">
        <v>846</v>
      </c>
      <c r="P5" s="1" t="s">
        <v>847</v>
      </c>
    </row>
    <row r="6">
      <c r="A6" s="2" t="s">
        <v>162</v>
      </c>
      <c r="B6" s="2" t="s">
        <v>163</v>
      </c>
      <c r="C6" s="2" t="s">
        <v>164</v>
      </c>
      <c r="D6" s="2" t="s">
        <v>165</v>
      </c>
      <c r="E6" s="4">
        <v>674</v>
      </c>
      <c r="F6" s="8">
        <v>26059.02</v>
      </c>
      <c r="G6" s="4">
        <v>830</v>
      </c>
      <c r="H6" s="8">
        <v>33571.52</v>
      </c>
      <c r="I6" s="7">
        <v>-0.188</v>
      </c>
      <c r="J6" s="7">
        <v>-0.2238</v>
      </c>
      <c r="K6" s="4">
        <v>464</v>
      </c>
      <c r="L6" s="8">
        <v>17047.01</v>
      </c>
      <c r="M6" s="4">
        <v>711</v>
      </c>
      <c r="N6" s="8">
        <v>28717.29</v>
      </c>
      <c r="O6" s="7">
        <v>-0.3474</v>
      </c>
      <c r="P6" s="7">
        <v>-0.4064</v>
      </c>
    </row>
    <row r="7">
      <c r="A7" s="2" t="s">
        <v>162</v>
      </c>
      <c r="B7" s="2" t="s">
        <v>163</v>
      </c>
      <c r="C7" s="2" t="s">
        <v>164</v>
      </c>
      <c r="D7" s="2" t="s">
        <v>449</v>
      </c>
      <c r="E7" s="4" t="s">
        <v>175</v>
      </c>
      <c r="F7" s="8" t="s">
        <v>175</v>
      </c>
      <c r="G7" s="4" t="s">
        <v>175</v>
      </c>
      <c r="H7" s="8" t="s">
        <v>175</v>
      </c>
      <c r="I7" s="7" t="s">
        <v>175</v>
      </c>
      <c r="J7" s="7" t="s">
        <v>175</v>
      </c>
      <c r="K7" s="4">
        <v>134</v>
      </c>
      <c r="L7" s="8">
        <v>5965.85</v>
      </c>
      <c r="M7" s="4">
        <v>46</v>
      </c>
      <c r="N7" s="8">
        <v>1873.55</v>
      </c>
      <c r="O7" s="7">
        <v>1.913</v>
      </c>
      <c r="P7" s="7">
        <v>2.1842</v>
      </c>
    </row>
    <row r="8">
      <c r="A8" s="2" t="s">
        <v>162</v>
      </c>
      <c r="B8" s="2" t="s">
        <v>163</v>
      </c>
      <c r="C8" s="2" t="s">
        <v>164</v>
      </c>
      <c r="D8" s="2" t="s">
        <v>514</v>
      </c>
      <c r="E8" s="4" t="s">
        <v>175</v>
      </c>
      <c r="F8" s="8" t="s">
        <v>175</v>
      </c>
      <c r="G8" s="4" t="s">
        <v>175</v>
      </c>
      <c r="H8" s="8" t="s">
        <v>175</v>
      </c>
      <c r="I8" s="7" t="s">
        <v>175</v>
      </c>
      <c r="J8" s="7" t="s">
        <v>175</v>
      </c>
      <c r="K8" s="4">
        <v>76</v>
      </c>
      <c r="L8" s="8">
        <v>3046.16</v>
      </c>
      <c r="M8" s="4">
        <v>73</v>
      </c>
      <c r="N8" s="8">
        <v>2980.68</v>
      </c>
      <c r="O8" s="7">
        <v>0.0411</v>
      </c>
      <c r="P8" s="7">
        <v>0.022</v>
      </c>
    </row>
    <row r="9">
      <c r="A9" s="2" t="s">
        <v>162</v>
      </c>
      <c r="B9" s="2" t="s">
        <v>163</v>
      </c>
      <c r="C9" s="2" t="s">
        <v>583</v>
      </c>
      <c r="D9" s="2" t="s">
        <v>584</v>
      </c>
      <c r="E9" s="4">
        <v>26</v>
      </c>
      <c r="F9" s="8">
        <v>937.56</v>
      </c>
      <c r="G9" s="4">
        <v>56</v>
      </c>
      <c r="H9" s="8">
        <v>1902.02</v>
      </c>
      <c r="I9" s="7">
        <v>-0.5357</v>
      </c>
      <c r="J9" s="7">
        <v>-0.5071</v>
      </c>
      <c r="K9" s="4">
        <v>26</v>
      </c>
      <c r="L9" s="8">
        <v>937.56</v>
      </c>
      <c r="M9" s="4">
        <v>56</v>
      </c>
      <c r="N9" s="8">
        <v>1902.02</v>
      </c>
      <c r="O9" s="7">
        <v>-0.5357</v>
      </c>
      <c r="P9" s="7">
        <v>-0.5071</v>
      </c>
    </row>
    <row r="10">
      <c r="A10" s="2" t="s">
        <v>162</v>
      </c>
      <c r="B10" s="2" t="s">
        <v>635</v>
      </c>
      <c r="C10" s="2" t="s">
        <v>164</v>
      </c>
      <c r="D10" s="2" t="s">
        <v>165</v>
      </c>
      <c r="E10" s="4">
        <v>60</v>
      </c>
      <c r="F10" s="8">
        <v>4813.32</v>
      </c>
      <c r="G10" s="4">
        <v>141</v>
      </c>
      <c r="H10" s="8">
        <v>11290.16</v>
      </c>
      <c r="I10" s="7">
        <v>-0.5745</v>
      </c>
      <c r="J10" s="7">
        <v>-0.5737</v>
      </c>
      <c r="K10" s="4">
        <v>60</v>
      </c>
      <c r="L10" s="8">
        <v>4813.32</v>
      </c>
      <c r="M10" s="4">
        <v>141</v>
      </c>
      <c r="N10" s="8">
        <v>11290.16</v>
      </c>
      <c r="O10" s="7">
        <v>-0.5745</v>
      </c>
      <c r="P10" s="7">
        <v>-0.5737</v>
      </c>
    </row>
    <row r="11">
      <c r="A11" s="2" t="s">
        <v>162</v>
      </c>
      <c r="B11" s="2" t="s">
        <v>720</v>
      </c>
      <c r="C11" s="2" t="s">
        <v>164</v>
      </c>
      <c r="D11" s="2" t="s">
        <v>165</v>
      </c>
      <c r="E11" s="4">
        <v>98</v>
      </c>
      <c r="F11" s="8">
        <v>4031.77</v>
      </c>
      <c r="G11" s="4">
        <v>108</v>
      </c>
      <c r="H11" s="8">
        <v>4391.33</v>
      </c>
      <c r="I11" s="7">
        <v>-0.0926</v>
      </c>
      <c r="J11" s="7">
        <v>-0.0819</v>
      </c>
      <c r="K11" s="4">
        <v>98</v>
      </c>
      <c r="L11" s="8">
        <v>4031.77</v>
      </c>
      <c r="M11" s="4">
        <v>108</v>
      </c>
      <c r="N11" s="8">
        <v>4391.33</v>
      </c>
      <c r="O11" s="7">
        <v>-0.0926</v>
      </c>
      <c r="P11" s="7">
        <v>-0.0819</v>
      </c>
    </row>
    <row r="12">
      <c r="A12" s="2" t="s">
        <v>162</v>
      </c>
      <c r="B12" s="2" t="s">
        <v>757</v>
      </c>
      <c r="C12" s="2" t="s">
        <v>164</v>
      </c>
      <c r="D12" s="2" t="s">
        <v>165</v>
      </c>
      <c r="E12" s="4">
        <v>35</v>
      </c>
      <c r="F12" s="8">
        <v>1424.1</v>
      </c>
      <c r="G12" s="4">
        <v>20</v>
      </c>
      <c r="H12" s="8">
        <v>831.67</v>
      </c>
      <c r="I12" s="7">
        <v>0.75</v>
      </c>
      <c r="J12" s="7">
        <v>0.7123</v>
      </c>
      <c r="K12" s="4">
        <v>35</v>
      </c>
      <c r="L12" s="8">
        <v>1424.1</v>
      </c>
      <c r="M12" s="4">
        <v>20</v>
      </c>
      <c r="N12" s="8">
        <v>831.67</v>
      </c>
      <c r="O12" s="7">
        <v>0.75</v>
      </c>
      <c r="P12" s="7">
        <v>0.7123</v>
      </c>
    </row>
    <row r="13">
      <c r="A13" s="2" t="s">
        <v>162</v>
      </c>
      <c r="B13" s="2" t="s">
        <v>784</v>
      </c>
      <c r="C13" s="2" t="s">
        <v>164</v>
      </c>
      <c r="D13" s="2" t="s">
        <v>165</v>
      </c>
      <c r="E13" s="4">
        <v>11</v>
      </c>
      <c r="F13" s="8">
        <v>740.56</v>
      </c>
      <c r="G13" s="4">
        <v>59</v>
      </c>
      <c r="H13" s="8">
        <v>3828.04</v>
      </c>
      <c r="I13" s="7">
        <v>-0.8136</v>
      </c>
      <c r="J13" s="7">
        <v>-0.8065</v>
      </c>
      <c r="K13" s="4">
        <v>11</v>
      </c>
      <c r="L13" s="8">
        <v>740.56</v>
      </c>
      <c r="M13" s="4">
        <v>59</v>
      </c>
      <c r="N13" s="8">
        <v>3828.04</v>
      </c>
      <c r="O13" s="7">
        <v>-0.8136</v>
      </c>
      <c r="P13" s="7">
        <v>-0.8065</v>
      </c>
    </row>
    <row r="14">
      <c r="A14" s="2" t="s">
        <v>162</v>
      </c>
      <c r="B14" s="2" t="s">
        <v>784</v>
      </c>
      <c r="C14" s="2" t="s">
        <v>817</v>
      </c>
      <c r="D14" s="2" t="s">
        <v>818</v>
      </c>
      <c r="E14" s="4">
        <v>14</v>
      </c>
      <c r="F14" s="8">
        <v>603.57</v>
      </c>
      <c r="G14" s="4">
        <v>18</v>
      </c>
      <c r="H14" s="8">
        <v>754.68</v>
      </c>
      <c r="I14" s="7">
        <v>-0.2222</v>
      </c>
      <c r="J14" s="7">
        <v>-0.2002</v>
      </c>
      <c r="K14" s="4">
        <v>14</v>
      </c>
      <c r="L14" s="8">
        <v>603.57</v>
      </c>
      <c r="M14" s="4">
        <v>18</v>
      </c>
      <c r="N14" s="8">
        <v>754.68</v>
      </c>
      <c r="O14" s="7">
        <v>-0.2222</v>
      </c>
      <c r="P14" s="7">
        <v>-0.2002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54</v>
      </c>
      <c r="C2" s="0" t="s">
        <v>841</v>
      </c>
      <c r="D2" s="0" t="s">
        <v>842</v>
      </c>
      <c r="E2" s="0" t="s">
        <v>843</v>
      </c>
    </row>
    <row r="3">
      <c r="A3" s="1" t="s">
        <v>54</v>
      </c>
      <c r="B3" s="1" t="s">
        <v>56</v>
      </c>
      <c r="C3" s="1" t="s">
        <v>57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54</v>
      </c>
      <c r="B4" s="1" t="s">
        <v>56</v>
      </c>
      <c r="C4" s="1" t="s">
        <v>57</v>
      </c>
      <c r="D4" s="1" t="s">
        <v>35</v>
      </c>
      <c r="E4" s="1" t="s">
        <v>35</v>
      </c>
      <c r="F4" s="1" t="s">
        <v>36</v>
      </c>
      <c r="G4" s="1" t="s">
        <v>36</v>
      </c>
      <c r="H4" s="1" t="s">
        <v>844</v>
      </c>
      <c r="I4" s="1" t="s">
        <v>845</v>
      </c>
      <c r="J4" s="1" t="s">
        <v>35</v>
      </c>
      <c r="K4" s="1" t="s">
        <v>35</v>
      </c>
      <c r="L4" s="1" t="s">
        <v>36</v>
      </c>
      <c r="M4" s="1" t="s">
        <v>36</v>
      </c>
      <c r="N4" s="1" t="s">
        <v>846</v>
      </c>
      <c r="O4" s="1" t="s">
        <v>847</v>
      </c>
    </row>
    <row r="5">
      <c r="A5" s="1" t="s">
        <v>54</v>
      </c>
      <c r="B5" s="1" t="s">
        <v>56</v>
      </c>
      <c r="C5" s="1" t="s">
        <v>57</v>
      </c>
      <c r="D5" s="1" t="s">
        <v>848</v>
      </c>
      <c r="E5" s="1" t="s">
        <v>849</v>
      </c>
      <c r="F5" s="1" t="s">
        <v>848</v>
      </c>
      <c r="G5" s="1" t="s">
        <v>849</v>
      </c>
      <c r="H5" s="1" t="s">
        <v>844</v>
      </c>
      <c r="I5" s="1" t="s">
        <v>845</v>
      </c>
      <c r="J5" s="1" t="s">
        <v>850</v>
      </c>
      <c r="K5" s="1" t="s">
        <v>851</v>
      </c>
      <c r="L5" s="1" t="s">
        <v>850</v>
      </c>
      <c r="M5" s="1" t="s">
        <v>851</v>
      </c>
      <c r="N5" s="1" t="s">
        <v>846</v>
      </c>
      <c r="O5" s="1" t="s">
        <v>847</v>
      </c>
    </row>
    <row r="6">
      <c r="A6" s="2" t="s">
        <v>162</v>
      </c>
      <c r="B6" s="2" t="s">
        <v>164</v>
      </c>
      <c r="C6" s="2" t="s">
        <v>165</v>
      </c>
      <c r="D6" s="4">
        <v>878</v>
      </c>
      <c r="E6" s="8">
        <v>37068.77</v>
      </c>
      <c r="F6" s="4">
        <v>1158</v>
      </c>
      <c r="G6" s="8">
        <v>53912.72</v>
      </c>
      <c r="H6" s="7">
        <v>-0.2418</v>
      </c>
      <c r="I6" s="7">
        <v>-0.3124</v>
      </c>
      <c r="J6" s="4">
        <v>668</v>
      </c>
      <c r="K6" s="8">
        <v>28056.76</v>
      </c>
      <c r="L6" s="4">
        <v>1039</v>
      </c>
      <c r="M6" s="8">
        <v>49058.49</v>
      </c>
      <c r="N6" s="7">
        <v>-0.3571</v>
      </c>
      <c r="O6" s="7">
        <v>-0.4281</v>
      </c>
    </row>
    <row r="7">
      <c r="A7" s="2" t="s">
        <v>162</v>
      </c>
      <c r="B7" s="2" t="s">
        <v>164</v>
      </c>
      <c r="C7" s="2" t="s">
        <v>449</v>
      </c>
      <c r="D7" s="4" t="s">
        <v>175</v>
      </c>
      <c r="E7" s="8" t="s">
        <v>175</v>
      </c>
      <c r="F7" s="4" t="s">
        <v>175</v>
      </c>
      <c r="G7" s="8" t="s">
        <v>175</v>
      </c>
      <c r="H7" s="7" t="s">
        <v>175</v>
      </c>
      <c r="I7" s="7" t="s">
        <v>175</v>
      </c>
      <c r="J7" s="4">
        <v>134</v>
      </c>
      <c r="K7" s="8">
        <v>5965.85</v>
      </c>
      <c r="L7" s="4">
        <v>46</v>
      </c>
      <c r="M7" s="8">
        <v>1873.55</v>
      </c>
      <c r="N7" s="7">
        <v>1.913</v>
      </c>
      <c r="O7" s="7">
        <v>2.1842</v>
      </c>
    </row>
    <row r="8">
      <c r="A8" s="2" t="s">
        <v>162</v>
      </c>
      <c r="B8" s="2" t="s">
        <v>164</v>
      </c>
      <c r="C8" s="2" t="s">
        <v>514</v>
      </c>
      <c r="D8" s="4" t="s">
        <v>175</v>
      </c>
      <c r="E8" s="8" t="s">
        <v>175</v>
      </c>
      <c r="F8" s="4" t="s">
        <v>175</v>
      </c>
      <c r="G8" s="8" t="s">
        <v>175</v>
      </c>
      <c r="H8" s="7" t="s">
        <v>175</v>
      </c>
      <c r="I8" s="7" t="s">
        <v>175</v>
      </c>
      <c r="J8" s="4">
        <v>76</v>
      </c>
      <c r="K8" s="8">
        <v>3046.16</v>
      </c>
      <c r="L8" s="4">
        <v>73</v>
      </c>
      <c r="M8" s="8">
        <v>2980.68</v>
      </c>
      <c r="N8" s="7">
        <v>0.0411</v>
      </c>
      <c r="O8" s="7">
        <v>0.022</v>
      </c>
    </row>
    <row r="9">
      <c r="A9" s="2" t="s">
        <v>162</v>
      </c>
      <c r="B9" s="2" t="s">
        <v>583</v>
      </c>
      <c r="C9" s="2" t="s">
        <v>584</v>
      </c>
      <c r="D9" s="4">
        <v>26</v>
      </c>
      <c r="E9" s="8">
        <v>937.56</v>
      </c>
      <c r="F9" s="4">
        <v>56</v>
      </c>
      <c r="G9" s="8">
        <v>1902.02</v>
      </c>
      <c r="H9" s="7">
        <v>-0.5357</v>
      </c>
      <c r="I9" s="7">
        <v>-0.5071</v>
      </c>
      <c r="J9" s="4">
        <v>26</v>
      </c>
      <c r="K9" s="8">
        <v>937.56</v>
      </c>
      <c r="L9" s="4">
        <v>56</v>
      </c>
      <c r="M9" s="8">
        <v>1902.02</v>
      </c>
      <c r="N9" s="7">
        <v>-0.5357</v>
      </c>
      <c r="O9" s="7">
        <v>-0.5071</v>
      </c>
    </row>
    <row r="10">
      <c r="A10" s="2" t="s">
        <v>162</v>
      </c>
      <c r="B10" s="2" t="s">
        <v>817</v>
      </c>
      <c r="C10" s="2" t="s">
        <v>818</v>
      </c>
      <c r="D10" s="4">
        <v>14</v>
      </c>
      <c r="E10" s="8">
        <v>603.57</v>
      </c>
      <c r="F10" s="4">
        <v>18</v>
      </c>
      <c r="G10" s="8">
        <v>754.68</v>
      </c>
      <c r="H10" s="7">
        <v>-0.2222</v>
      </c>
      <c r="I10" s="7">
        <v>-0.2002</v>
      </c>
      <c r="J10" s="4">
        <v>14</v>
      </c>
      <c r="K10" s="8">
        <v>603.57</v>
      </c>
      <c r="L10" s="4">
        <v>18</v>
      </c>
      <c r="M10" s="8">
        <v>754.68</v>
      </c>
      <c r="N10" s="7">
        <v>-0.2222</v>
      </c>
      <c r="O10" s="7">
        <v>-0.2002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</mergeCells>
  <headerFooter/>
</worksheet>
</file>