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<sst xmlns="http://schemas.openxmlformats.org/spreadsheetml/2006/main" count="846" uniqueCount="846">
  <si>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</si>
  <si>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</si>
  <si>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</si>
  <si>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</si>
  <si>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</si>
  <si>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</si>
  <si>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</si>
  <si>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</si>
  <si>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</si>
  <si>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</si>
  <si>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</si>
  <si>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</si>
  <si>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</si>
  <si>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</si>
  <si>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</si>
  <si>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</si>
  <si>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</si>
  <si>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</si>
  <si>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</si>
  <si>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</si>
  <si>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</si>
  <si>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</si>
  <si>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</si>
  <si>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</si>
  <si>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</si>
  <si>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</si>
  <si>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</si>
  <si>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</si>
  <si>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</si>
  <si>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</si>
  <si>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</si>
  <si>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</si>
  <si>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</si>
  <si>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</si>
  <si>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</si>
  <si>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</si>
  <si>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</si>
  <si>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</si>
  <si>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</si>
  <si>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</si>
  <si>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</si>
  <si>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</si>
  <si>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</si>
  <si>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</si>
  <si>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</si>
  <si>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</si>
  <si>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</si>
  <si>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</si>
  <si>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</si>
  <si>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</si>
  <si>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</si>
  <si>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</si>
  <si>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</si>
  <si>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</si>
  <si>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</si>
  <si>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</si>
  <si>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</si>
  <si>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</si>
  <si>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</si>
  <si>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</si>
  <si>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</si>
  <si>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</si>
  <si>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</si>
  <si>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</si>
  <si>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</si>
  <si>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</si>
  <si>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</si>
  <si>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</si>
  <si>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</si>
  <si>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</si>
  <si>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</si>
  <si>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</si>
  <si>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</si>
  <si>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</si>
  <si>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</si>
  <si>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</si>
  <si>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</si>
  <si>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</si>
  <si>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</si>
  <si>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</si>
  <si>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</si>
  <si>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</si>
  <si>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</si>
  <si>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</si>
  <si>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</si>
  <si>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</si>
  <si>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</si>
  <si>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</si>
  <si>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</si>
  <si>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</si>
  <si>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</si>
  <si>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</si>
  <si>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</si>
  <si>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</si>
  <si>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</si>
  <si>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</si>
  <si>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</si>
  <si>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</si>
  <si>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</si>
  <si>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</si>
  <si>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</si>
  <si>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</si>
  <si>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</si>
  <si>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</si>
  <si>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</si>
  <si>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</si>
  <si>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</si>
  <si>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</si>
  <si>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</si>
  <si>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</si>
  <si>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</si>
  <si>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</si>
  <si>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</si>
  <si>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</si>
  <si>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</si>
  <si>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</si>
  <si>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</si>
  <si>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</si>
  <si>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</si>
  <si>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</si>
  <si>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</si>
  <si>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</si>
  <si>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</si>
  <si>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</si>
  <si>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</si>
  <si>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</si>
  <si>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</si>
  <si>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</si>
  <si>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</si>
  <si>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</si>
  <si>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</si>
  <si>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</si>
  <si>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</si>
  <si>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</si>
  <si>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</si>
  <si>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</si>
  <si>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</si>
  <si>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</si>
  <si>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</si>
  <si>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</si>
  <si>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</si>
  <si>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</si>
  <si>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</si>
  <si>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</si>
  <si>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</si>
  <si>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</si>
  <si>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</si>
  <si>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</si>
  <si>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</si>
  <si>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</si>
  <si>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</si>
  <si>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</si>
  <si>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</si>
  <si>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</si>
  <si>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</si>
  <si>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</si>
  <si>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</si>
  <si>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</si>
  <si>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</si>
  <si>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</si>
  <si>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</si>
  <si>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</si>
  <si>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</si>
  <si>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</si>
  <si>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</si>
  <si>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</si>
  <si>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</si>
  <si>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</si>
  <si>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</si>
  <si>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</si>
  <si>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</si>
  <si>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</si>
  <si>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</si>
  <si>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</si>
  <si>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</si>
  <si>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</si>
  <si>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</si>
  <si>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</si>
  <si>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</si>
  <si>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</si>
  <si>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</si>
  <si>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</si>
  <si>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</si>
  <si>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</si>
  <si>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AMAZON,AMERSIGNDS,ASHFURNDS,BLK01,CSNSTORES,FINGERHUTDS,HDDS,JCPENNEY01,KOHLDSN,MACY02,NEBFUR01,NRTPORT,OLLIIX,OVERSTOCK01,TGTDVS</t>
  </si>
  <si>
    <t>Setup</t>
  </si>
  <si>
    <t>9/29/2019</t>
  </si>
  <si>
    <t>10/4/2019</t>
  </si>
  <si>
    <t>No</t>
  </si>
  <si>
    <t>ID10-1792</t>
  </si>
  <si>
    <t>Full/Queen</t>
  </si>
  <si>
    <t>4</t>
  </si>
  <si>
    <t>4/4/2024</t>
  </si>
  <si>
    <t>AMAZON,AMERSIGNDS,ASHFURNDS,BBBDROP,BLK01,CASTLEGATE,CSNSTORES,DESINC,FINGERHUTDS,HDDS,JCPENNEY01,KOHLDSN,MACY02,NEBFUR01,NRTPORT,OLLIIX,OVERSTOCK01,TGTDVS</t>
  </si>
  <si>
    <t>10/3/2019</t>
  </si>
  <si>
    <t>ID10-1972</t>
  </si>
  <si>
    <t>King/Cal King</t>
  </si>
  <si>
    <t>2/23/2021</t>
  </si>
  <si>
    <t>AAFESDS,AMAZON,AMAZONDS,BBBDROP,BLK01,CSNSTORES,DESINC,FINGERHUTDS,HDDS,JCPENNEY01,KOHLDSN,MACY02,NRTPORT,OLLIIX,OVERSTOCK01,TGTDVS</t>
  </si>
  <si>
    <t>ID10-1942</t>
  </si>
  <si>
    <t>Black</t>
  </si>
  <si>
    <t>A+</t>
  </si>
  <si>
    <t>PP001091;PF005199</t>
  </si>
  <si>
    <t>9/23/2020</t>
  </si>
  <si>
    <t>4/30/2024</t>
  </si>
  <si>
    <t>AMAZON,AMAZONDS,BBBDROP,BLK01,CSNSTORES,DESINC,HDDS,JCPENNEY01,KOHLDSN,MACY02,NRTPORT,OLLIIX,OVERSTOCK01,TGTDVS,WALMARTDS</t>
  </si>
  <si>
    <t>9/28/2020</t>
  </si>
  <si>
    <t>10/26/2020</t>
  </si>
  <si>
    <t>ID10-1943</t>
  </si>
  <si>
    <t>4/23/2024</t>
  </si>
  <si>
    <t>AMAZON,AMAZONDS,ASHFURNDS,BBBDROP,BLK01,CSNSTORES,DESINC,HDDS,JCPENNEY01,KOHLDSN,MACY02,NRTPORT,OLLIIX,OVERSCONSIGN,OVERSTOCK01,TGTDVS,WALMARTDS,Zulily</t>
  </si>
  <si>
    <t>10/25/2020</t>
  </si>
  <si>
    <t>ID10-2056</t>
  </si>
  <si>
    <t>9/9/2021</t>
  </si>
  <si>
    <t>AMAZONDS,BBBDROP,BLK01,CSNSTORES,DESINC,HDDS,JCPENNEY01,KOHLDSN,NRTPORT,OLLIIX,OVERSCONSIGN,OVERSTOCK01,TGTDVS</t>
  </si>
  <si>
    <t>9/15/2021</t>
  </si>
  <si>
    <t>9/22/2021</t>
  </si>
  <si>
    <t>ID10-1658</t>
  </si>
  <si>
    <t>Blush</t>
  </si>
  <si>
    <t>A++</t>
  </si>
  <si>
    <t>PP001091;PF004575</t>
  </si>
  <si>
    <t>3/11/2019</t>
  </si>
  <si>
    <t>4/13/2024</t>
  </si>
  <si>
    <t>AMAZON,AMAZONDS,AMERSIGNDS,BBBDROP,BLK01,CASTLEGATE,CSNSTORES,FINGERHUTDS,HDDS,JCPENNEY01,KOHLDSN,MACY02,OLLIIX,OVERSCONSIGN,OVERSTOCK01,TGTDVS,Zulily</t>
  </si>
  <si>
    <t>3/13/2019</t>
  </si>
  <si>
    <t>3/19/2019</t>
  </si>
  <si>
    <t>ID10-1659</t>
  </si>
  <si>
    <t>5/8/2024</t>
  </si>
  <si>
    <t>AMAZON,AMAZONDS,AMERSIGNDS,BBBDROP,BEALLSDS,BLK01,CASTLEGATE,CSNSTORES,DESINC,FINGERHUTDS,HDDS,JCPENNEY01,KOHLDSN,MACY02,NRTPORT,OLLIIX,OVERSCONSIGN,OVERSTOCK01,TGTDVS,Zulily</t>
  </si>
  <si>
    <t>3/14/2019</t>
  </si>
  <si>
    <t>ID10-1970</t>
  </si>
  <si>
    <t>1/4/2021</t>
  </si>
  <si>
    <t>AAFESDS,AMAZON,BBBDROP,BLK01,CSNSTORES,DESINC,FINGERHUTDS,HDDS,JCPENNEY01,KOHLDSN,MACY02,NRTPORT,OLLIIX,OVERSTOCK01,TGTDVS</t>
  </si>
  <si>
    <t>1/14/2021</t>
  </si>
  <si>
    <t>ID10-1660</t>
  </si>
  <si>
    <t>Navy</t>
  </si>
  <si>
    <t>B+</t>
  </si>
  <si>
    <t>PP001091;PF004576</t>
  </si>
  <si>
    <t>AMAZON,AMAZONDS,AMERSIGNDS,BBBDROP,BLK01,CASTLEGATE,CSNSTORES,FINGERHUTDS,HDDS,JCPENNEY01,KOHLDSN,MACY02,OLLIIX,OVERSTOCK01,TGTDVS,WALMARTDS</t>
  </si>
  <si>
    <t>3/21/2019</t>
  </si>
  <si>
    <t>ID10-1661</t>
  </si>
  <si>
    <t>AMAZON,AMAZONDS,AMERSIGNDS,BBBDROP,BLK01,CASTLEGATE,CSNSTORES,FINGERHUTDS,HDDS,JCPENNEY01,KOHLDSN,MACY02,NRTPORT,OLLIIX,OVERSCONSIGN,OVERSTOCK01,TGTDVS</t>
  </si>
  <si>
    <t>3/20/2019</t>
  </si>
  <si>
    <t>4/2/2019</t>
  </si>
  <si>
    <t>ID10-1974</t>
  </si>
  <si>
    <t>5/31/2024</t>
  </si>
  <si>
    <t>1/18/2021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</si>
  <si>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</si>
  <si>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</si>
  <si>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</si>
  <si>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</si>
  <si>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</si>
  <si>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5/18/2020</t>
  </si>
  <si>
    <t>ID10-1902</t>
  </si>
  <si>
    <t>5/15/2020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</si>
  <si>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</si>
  <si>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</si>
  <si>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</si>
  <si>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</si>
  <si>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2/14/2021</t>
  </si>
  <si>
    <t>ID10-1905</t>
  </si>
  <si>
    <t>Teal</t>
  </si>
  <si>
    <t>PP001091;PF005084</t>
  </si>
  <si>
    <t>AMAZON,AMAZONDS,BLK01,CSNSTORES,FINGERHUTDS,HDDS,KOHLDSN,NRTPORT,OLLIIX,OVERSTOCK01,TGTDVS,WALMARTDS</t>
  </si>
  <si>
    <t>ID10-1906</t>
  </si>
  <si>
    <t>AMAZON,AMAZONDS,ASHFURNDS,BBBDROP,BLK01,CASTLEGATE,FINGERHUTDS,HDDS,JCPENNEY01,KOHLDSN,NRTPORT,OLLIIX,OVERSTOCK01,TGTDVS,WALMARTDS,Zulily</t>
  </si>
  <si>
    <t>ID10-1976</t>
  </si>
  <si>
    <t>2/24/2021</t>
  </si>
  <si>
    <t>AAFESDS,AMAZON,AMAZONDS,BBBDROP,BLK01,CSNSTORES,FINGERHUTDS,HDDS,JCPENNEY01,KOHLDSN,MACY02,NRTPORT,OLLIIX,OVERSCONSIGN,OVERSTOCK01,TGTDVS</t>
  </si>
  <si>
    <t>ID10-2156</t>
  </si>
  <si>
    <t>Blue</t>
  </si>
  <si>
    <t>B</t>
  </si>
  <si>
    <t>PP001091;PF005800</t>
  </si>
  <si>
    <t>9/27/2022</t>
  </si>
  <si>
    <t>AMAZONDS,CSNSTORES,HDDS,JCPENNEY01,KOHLDSN,MACY02,NRTPORT,OVERSTOCK01,TGTDVS</t>
  </si>
  <si>
    <t>10/4/2022</t>
  </si>
  <si>
    <t>11/28/2022</t>
  </si>
  <si>
    <t>ID10-2157</t>
  </si>
  <si>
    <t>3/27/2024</t>
  </si>
  <si>
    <t>AMAZONDS,BBBDROP,CSNSTORES,DESINC,JCPENNEY01,KOHLDSN,MACY02,NRTPORT,OLLIIX,OVERSCONSIGN,OVERSTOCK01,TGTDVS,Zulily</t>
  </si>
  <si>
    <t>10/3/2022</t>
  </si>
  <si>
    <t>11/29/2022</t>
  </si>
  <si>
    <t>ID10-2158</t>
  </si>
  <si>
    <t>AMAZONDS,BBBDROP,CSNSTORES,JCPENNEY01,KOHLDSN,MACY02,NRTPORT,OLLIIX,OVERSCONSIGN,OVERSTOCK01,TGTDVS</t>
  </si>
  <si>
    <t>12/1/2022</t>
  </si>
  <si>
    <t>ID10-2400</t>
  </si>
  <si>
    <t>Champagne</t>
  </si>
  <si>
    <t>PP001091;PF006267</t>
  </si>
  <si>
    <t>6/25/2024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</si>
  <si>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</si>
  <si>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</si>
  <si>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</si>
  <si>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</si>
  <si>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</si>
  <si>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</si>
  <si>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</si>
  <si>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</si>
  <si>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</si>
  <si>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</si>
  <si>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</si>
  <si>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</si>
  <si>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</si>
  <si>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ID10-1246</t>
  </si>
  <si>
    <t>Raina</t>
  </si>
  <si>
    <t>Khloe</t>
  </si>
  <si>
    <t>Arielle</t>
  </si>
  <si>
    <t>Metallic Printed Comforter Set</t>
  </si>
  <si>
    <t>Blush/Gold</t>
  </si>
  <si>
    <t>PF001696</t>
  </si>
  <si>
    <t>Microfiber</t>
  </si>
  <si>
    <t>Geometric</t>
  </si>
  <si>
    <t>Modern/Contemporary</t>
  </si>
  <si>
    <t>7/20/2017</t>
  </si>
  <si>
    <t>AMAZON,AMERSIGNDS,BBBDROP,CASTLEGATE,CSNSTORES,DESINC,FINGERHUTDS,HDDS,JCPENNEY01,KOHLDSN,MACY02,NRTPORT,OLLIIX,OVERSTOCK01,ROOMECOM,TGTDVS</t>
  </si>
  <si>
    <t>7/24/2017</t>
  </si>
  <si>
    <t>7/26/2017</t>
  </si>
  <si>
    <t>ID10-1247</t>
  </si>
  <si>
    <t>5</t>
  </si>
  <si>
    <t>7/19/2017</t>
  </si>
  <si>
    <t>AMAZON,AMAZONDS,AMERSIGNDS,BBBDROP,BLK01,CASTLEGATE,CSNSTORES,FINGERHUTDS,HDDS,HSNDS,JCPENNEY01,KOHLDSN,MACY02,NRTPORT,OLLIIX,OVERSTOCK01,ROOMECOM,TGTDVS,Zulily</t>
  </si>
  <si>
    <t>7/25/2017</t>
  </si>
  <si>
    <t>ID10-1248</t>
  </si>
  <si>
    <t>PF001696;PP000896</t>
  </si>
  <si>
    <t>AMAZON,AMAZONDS,AMERSIGNDS,BBBDROP,BEALLSDS,BLK01,CASTLEGATE,CSNSTORES,FINGERHUTDS,HDDS,JCPENNEY01,KOHLDSN,MACY02,NRTPORT,OVERSTOCK01,TGTDVS</t>
  </si>
  <si>
    <t>7/28/2017</t>
  </si>
  <si>
    <t>ID10-1507</t>
  </si>
  <si>
    <t>Ivory/Gold</t>
  </si>
  <si>
    <t>PP000896;PF004343</t>
  </si>
  <si>
    <t>6/22/2018</t>
  </si>
  <si>
    <t>AMAZON,AMAZONDS,AMERSIGNDS,BBBDROP,BLK01,CSNSTORES,DESINC,FINGERHUTDS,HDDS,JCPENNEY01,KOHLDSN,MACY02,NRTPORT,OLLIIX,OVERSTOCK01,TGTDVS</t>
  </si>
  <si>
    <t>7/6/2018</t>
  </si>
  <si>
    <t>8/9/2018</t>
  </si>
  <si>
    <t>ID10-1508</t>
  </si>
  <si>
    <t>AMAZON,AMERSIGNDS,BBBDROP,BLK01,CASTLEGATE,CSNSTORES,DESINC,FINGERHUTDS,HDDS,JCPENNEY01,KOHLDSN,MACY02,NRTPORT,OLLIIX,OVERSTOCK01,ROOMECOM,TGTDVS</t>
  </si>
  <si>
    <t>7/23/2018</t>
  </si>
  <si>
    <t>ID10-1509</t>
  </si>
  <si>
    <t>AMAZON,AMAZONDS,AMERSIGNDS,BBBDROP,BLK01,CASTLEGATE,CSNSTORES,DESINC,FINGERHUTDS,HDDS,JCPENNEY01,KOHLDSN,MACY02,NEBFUR01,NRTPORT,OLLIIX,OVERSTOCK01,TGTDVS</t>
  </si>
  <si>
    <t>7/20/2018</t>
  </si>
  <si>
    <t>ID10-1243</t>
  </si>
  <si>
    <t>Grey/Silver</t>
  </si>
  <si>
    <t>PF001695</t>
  </si>
  <si>
    <t>AMAZON,AMAZONDS,AMERSIGNDS,BBBDROP,CSNSTORES,FINGERHUTDS,HDDS,JCPENNEY01,KOHLDSN,MACY02,NRTPORT,OLLIIX,OVERSTOCK01,ROOMECOM,TGTDVS</t>
  </si>
  <si>
    <t>ID10-1244</t>
  </si>
  <si>
    <t>PF001695;PP000896</t>
  </si>
  <si>
    <t>5/18/2024</t>
  </si>
  <si>
    <t>AMAZON,AMAZONDS,AMERSIGNDS,BBBDROP,BLK01,CSNSTORES,DESINC,FINGERHUTDS,HDDS,JCPENNEY01,KOHLDSN,MACY02,NRTPORT,OLLIIX,OVERSTOCK01,ROOMECOM,TGTDVS</t>
  </si>
  <si>
    <t>ID10-1245</t>
  </si>
  <si>
    <t>AMAZON,AMAZONDS,AMERSIGNDS,BBBDROP,BEALLSDS,BLK01,CASTLEGATE,CSNSTORES,FINGERHUTDS,HDDS,HSNDS,JCPENNEY01,KOHLDSN,MACY02,NRTPORT,OLLIIX,OVERSTOCK01,TGTDVS,Zulily</t>
  </si>
  <si>
    <t>7/31/2017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</si>
  <si>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</si>
  <si>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</si>
  <si>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</si>
  <si>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</si>
  <si>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ID10-1241</t>
  </si>
  <si>
    <t>4/5/2024</t>
  </si>
  <si>
    <t>AMAZON,AMAZONDS,AMERSIGNDS,BBBDROP,CASTLEGATE,CSNSTORES,DESINC,FINGERHUTDS,HDDS,JCPENNEY01,KOHLDSN,MACY02,NEBFUR01,NRTPORT,OLLIIX,OVERSTOCK01,ROOMECOM,TGTDVS</t>
  </si>
  <si>
    <t>ID10-1242</t>
  </si>
  <si>
    <t>PF001694;PP000896</t>
  </si>
  <si>
    <t>AMAZON,AMAZONDS,BBBDROP,BLK01,CASTLEGATE,CSNSTORES,FINGERHUTDS,HDDS,HSNDS,JCPENNEY01,KOHLDSN,MACY02,NRTPORT,OLLIIX,OVERSTOCK01,TGTDVS</t>
  </si>
  <si>
    <t>8/4/2017</t>
  </si>
  <si>
    <t>ID10-1817</t>
  </si>
  <si>
    <t>White/Silver</t>
  </si>
  <si>
    <t>PP000896;PF004928</t>
  </si>
  <si>
    <t>10/19/2019</t>
  </si>
  <si>
    <t>5/14/2024</t>
  </si>
  <si>
    <t>AMAZON,AMAZONDS,CSNSTORES,FINGERHUTDS,HDDS,JCPENNEY01,KOHLDSN,MACY02,NRTPORT,OLLIIX,TGTDVS</t>
  </si>
  <si>
    <t>10/18/2019</t>
  </si>
  <si>
    <t>11/6/2019</t>
  </si>
  <si>
    <t>ID10-1818</t>
  </si>
  <si>
    <t>AMAZON,AMAZONDS,BBBDROP,BLK01,CSNSTORES,DESINC,FINGERHUTDS,HDDS,JCPENNEY01,KOHLDSN,MACY02,NRTPORT,OLLIIX,OVERSCONSIGN,OVERSTOCK01,TGTDVS,Zulily</t>
  </si>
  <si>
    <t>10/21/2019</t>
  </si>
  <si>
    <t>ID10-1819</t>
  </si>
  <si>
    <t>AMAZON,AMAZONDS,BBBDROP,BLK01,CSNSTORES,FINGERHUTDS,HDDS,JCPENNEY01,KOHLDSN,MACY02,NRTPORT,OLLIIX,OVERSTOCK01,TGTDVS</t>
  </si>
  <si>
    <t>10/24/2019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</si>
  <si>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</si>
  <si>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</si>
  <si>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</si>
  <si>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</si>
  <si>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</si>
  <si>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</si>
  <si>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</si>
  <si>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</si>
  <si>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</si>
  <si>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4/29/2021</t>
  </si>
  <si>
    <t>AMAZON,AMAZONDS,BBBDROP,BIGLOTSDS,BLK01,CSNSTORES,DESINC,FINGERHUTDS,HDDS,JCPENNEY01,KOHLDSN,MACY02,OLLIIX,OVERSTOCK01,TGTDVS,Zulily</t>
  </si>
  <si>
    <t>5/7/2021</t>
  </si>
  <si>
    <t>5/24/2021</t>
  </si>
  <si>
    <t>ID10-1988</t>
  </si>
  <si>
    <t>AMAZON,AMAZONDS,BBBDROP,BIGLOTSDS,BLK01,CSNSTORES,DESINC,FINGERHUTDS,HDDS,JCPENNEY01,KOHLDSN,MACY02,NRTPORT,OLLIIX,OVERSTOCK01,TGTDVS,Zulily</t>
  </si>
  <si>
    <t>5/17/2021</t>
  </si>
  <si>
    <t>ID10-2261</t>
  </si>
  <si>
    <t>PF005394;PP001904</t>
  </si>
  <si>
    <t>10/11/2023</t>
  </si>
  <si>
    <t>AMAZON,AMAZONDS,CSNSTORES,JCPENNEY01,KOHLDSN,NRTPORT,OVERSTOCK01</t>
  </si>
  <si>
    <t>10/20/2023</t>
  </si>
  <si>
    <t>11/13/2023</t>
  </si>
  <si>
    <t>ID10-2255</t>
  </si>
  <si>
    <t>Lavender</t>
  </si>
  <si>
    <t>PP001904;PF006071</t>
  </si>
  <si>
    <t>9/5/2023</t>
  </si>
  <si>
    <t>AMAZON,CSNSTORES,JCPENNEY01,KOHLDSN,OLLIIX,OVERSTOCK01,TGTDVS</t>
  </si>
  <si>
    <t>9/16/2023</t>
  </si>
  <si>
    <t>9/27/2023</t>
  </si>
  <si>
    <t>ID10-2256</t>
  </si>
  <si>
    <t>AMAZON,AMAZONDS,CSNSTORES,HDDS,JCPENNEY01,KOHLDSN,NRTPORT,OVERSTOCK01,TGTDVS</t>
  </si>
  <si>
    <t>9/20/2023</t>
  </si>
  <si>
    <t>ID10-2257</t>
  </si>
  <si>
    <t>AMAZON,BLK01,CSNSTORES,HDDS,JCPENNEY01,KOHLDSN,OVERSTOCK01,TGTDVS</t>
  </si>
  <si>
    <t>9/29/2023</t>
  </si>
  <si>
    <t>ID10-2385</t>
  </si>
  <si>
    <t>Charcoal</t>
  </si>
  <si>
    <t>PP001904;PF006265</t>
  </si>
  <si>
    <t>6/17/2024</t>
  </si>
  <si>
    <t>ID10-2386</t>
  </si>
  <si>
    <t>ID10-2387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</si>
  <si>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</si>
  <si>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</si>
  <si>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</si>
  <si>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</si>
  <si>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</si>
  <si>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</si>
  <si>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</si>
  <si>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</si>
  <si>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</si>
  <si>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3/23/2024</t>
  </si>
  <si>
    <t>AMAZON,AMAZONDS,AMERSIGNDS,BIGLOTSDS,BLK01,CSNSTORES,HDDS,JCPENNEY01,KOHLDSN,MACY02,NRTPORT,OVERSTOCK01,ROOMECOM,TGTDVS,WALMARTDS</t>
  </si>
  <si>
    <t>7/30/2016</t>
  </si>
  <si>
    <t>1/5/2015</t>
  </si>
  <si>
    <t>ID10-169</t>
  </si>
  <si>
    <t>AMAZON,AMAZONDS,AMERSIGNDS,BBBDROP,BEALLSDS,BIGLOTSDS,BLK01,CSNSTORES,DESINC,FINGERHUTDS,HDDS,JCPENNEY01,KOHLDSN,MACY02,NRTPORT,OLLIIX,OVERSTOCK01,TGTDVS</t>
  </si>
  <si>
    <t>1/2/2015</t>
  </si>
  <si>
    <t>ID10-239</t>
  </si>
  <si>
    <t>AMAZON,AMAZONDS,AMERSIGNDS,BBBDROP,BEALLSDS,BIGLOTSDS,BLK01,CSNSTORES,DESINC,FINGERHUTDS,HDDS,JCPENNEY01,KOHLDSN,MACY02,NRTPORT,OLLIIX,OVERSTOCK01,TGTDVS,Zulily</t>
  </si>
  <si>
    <t>1/12/2015</t>
  </si>
  <si>
    <t>ID10-166</t>
  </si>
  <si>
    <t>Pink</t>
  </si>
  <si>
    <t>PF001605;PP000477</t>
  </si>
  <si>
    <t>AMAZON,AMAZONDS,BBBDROP,CSNSTORES,FINGERHUTDS,HDDS,JCPENNEY01,KOHLDSN,MACY02,NRTPORT,OLLIIX,OVERSTOCK01,TGTDVS</t>
  </si>
  <si>
    <t>ID10-167</t>
  </si>
  <si>
    <t>AMAZON,BBBDROP,BEALLSDS,BIGLOTSDS,BLK01,CSNSTORES,DESINC,FINGERHUTDS,HDDS,HOUZZ,JCPENNEY01,KOHLDSN,MACY02,NRTPORT,OLLIIX,OVERSCONSIGN,OVERSTOCK01,TGTDVS</t>
  </si>
  <si>
    <t>1/7/2015</t>
  </si>
  <si>
    <t>ID10-238</t>
  </si>
  <si>
    <t>AMAZON,BBBDROP,BEALLSDS,BIGLOTSDS,BLK01,CSNSTORES,FINGERHUTDS,HDDS,JCPENNEY01,KOHLDSN,MACY02,NRTPORT,OLLIIX,OVERSTOCK01,TGTDVS,WALMARTDS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</si>
  <si>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</si>
  <si>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</si>
  <si>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</si>
  <si>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</si>
  <si>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</si>
  <si>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</si>
  <si>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</si>
  <si>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</si>
  <si>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</si>
  <si>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5/29/2024</t>
  </si>
  <si>
    <t>AMAZON,BBBDROP,BLK01,CSNSTORES,HDDS,JCPENNEY01,KOHLDSN,MACY02,NRTPORT,OLLIIX,OVERSTOCK01,TGTDVS</t>
  </si>
  <si>
    <t>12/21/2022</t>
  </si>
  <si>
    <t>3/2/2023</t>
  </si>
  <si>
    <t>ID10-2193</t>
  </si>
  <si>
    <t>6/22/2024</t>
  </si>
  <si>
    <t>AMAZON,AMAZONDS,BLK01,CSNSTORES,HDDS,JCPENNEY01,KOHLDSN,MACY02,NRTPORT,OLLIIX,OVERSTOCK01,TGTDVS</t>
  </si>
  <si>
    <t>2/21/2023</t>
  </si>
  <si>
    <t>ID10-2287</t>
  </si>
  <si>
    <t>10/24/2023</t>
  </si>
  <si>
    <t>AMAZON,CSNSTORES,JCPENNEY01,KOHLDSN,NRTPORT,OVERSTOCK01,TGTDVS</t>
  </si>
  <si>
    <t>10/25/2023</t>
  </si>
  <si>
    <t>11/21/2023</t>
  </si>
  <si>
    <t>ID10-2277</t>
  </si>
  <si>
    <t>PP001813;PF006084</t>
  </si>
  <si>
    <t>AMAZON,AMAZONDS,CSNSTORES,KOHLDSN,OVERSTOCK01,TGTDVS</t>
  </si>
  <si>
    <t>ID10-2278</t>
  </si>
  <si>
    <t>AMAZON,AMAZONDS,CSNSTORES,JCPENNEY01,KOHLDSN,OVERSTOCK01,TGTDVS</t>
  </si>
  <si>
    <t>11/14/2023</t>
  </si>
  <si>
    <t>ID10-2279</t>
  </si>
  <si>
    <t>AMAZON,CSNSTORES,HDDS,JCPENNEY01,KOHLDSN,NRTPORT,OVERSTOCK01,TGTDVS</t>
  </si>
  <si>
    <t>11/9/2023</t>
  </si>
  <si>
    <t>ID10-2188</t>
  </si>
  <si>
    <t>Ivory</t>
  </si>
  <si>
    <t>PP001813;PF005818</t>
  </si>
  <si>
    <t>AMAZON,AMAZONDS,BBBDROP,CSNSTORES,HDDS,JCPENNEY01,KOHLDSN,MACY02,NRTPORT,OLLIIX,OVERSTOCK01,TGTDVS</t>
  </si>
  <si>
    <t>2/20/2023</t>
  </si>
  <si>
    <t>ID10-2189</t>
  </si>
  <si>
    <t>AMAZON,BBBDROP,BLK01,CSNSTORES,HDDS,JCPENNEY01,KOHLDSN,MACY02,OLLIIX,OVERSTOCK01,TGTDVS</t>
  </si>
  <si>
    <t>2/23/2023</t>
  </si>
  <si>
    <t>ID10-2288</t>
  </si>
  <si>
    <t>11/8/2023</t>
  </si>
  <si>
    <t>11/16/2023</t>
  </si>
  <si>
    <t>12/20/2023</t>
  </si>
  <si>
    <t>ID10-2272</t>
  </si>
  <si>
    <t>PP001813;PF006083</t>
  </si>
  <si>
    <t>12/17/2023</t>
  </si>
  <si>
    <t>ID10-2273</t>
  </si>
  <si>
    <t>AMAZON,CSNSTORES,JCPENNEY01,KOHLDSN,NRTPORT,OLLIIX,OVERSTOCK01,TGTDVS</t>
  </si>
  <si>
    <t>ID10-2274</t>
  </si>
  <si>
    <t>11/6/2023</t>
  </si>
  <si>
    <t>ID10-2282</t>
  </si>
  <si>
    <t>PP001813;PF006085</t>
  </si>
  <si>
    <t>AMAZON,CSNSTORES,JCPENNEY01,KOHLDSN,OVERSTOCK01,TGTDVS</t>
  </si>
  <si>
    <t>12/7/2023</t>
  </si>
  <si>
    <t>ID10-2283</t>
  </si>
  <si>
    <t>10/30/2023</t>
  </si>
  <si>
    <t>ID10-2284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</si>
  <si>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</si>
  <si>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</si>
  <si>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</si>
  <si>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</si>
  <si>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</si>
  <si>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</si>
  <si>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</si>
  <si>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</si>
  <si>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</si>
  <si>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</si>
  <si>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</si>
  <si>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</si>
  <si>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</si>
  <si>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</si>
  <si>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</si>
  <si>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</si>
  <si>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</si>
  <si>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</si>
  <si>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</si>
  <si>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</si>
  <si>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</si>
  <si>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5/3/2024</t>
  </si>
  <si>
    <t>AMAZON,AMAZONDS,BBBDROP,BLK01,CSNSTORES,HDDS,JCPENNEY01,KOHLDSN,MACY02,OLLIIX,OVERSTOCK01,TGTDVS</t>
  </si>
  <si>
    <t>4/6/2017</t>
  </si>
  <si>
    <t>12/13/2017</t>
  </si>
  <si>
    <t>ID10-1225</t>
  </si>
  <si>
    <t>Twin XL</t>
  </si>
  <si>
    <t>AMAZON,AMAZONDS,BBBDROP,BIGLOTSDS,BLK01,CSNSTORES,FINGERHUTDS,JCPENNEY01,KOHLDSN,MACY02,OLLIIX,OVERSTOCK01,TGTDVS,WALMARTDS</t>
  </si>
  <si>
    <t>7/12/2017</t>
  </si>
  <si>
    <t>ID10-1226</t>
  </si>
  <si>
    <t>Full</t>
  </si>
  <si>
    <t>9</t>
  </si>
  <si>
    <t>AMAZON,AMAZONDS,AMERSIGNDS,ASHFURNDS,BBBDROP,BEALLSDS,BIGLOTSDS,BLK01,CSNSTORES,FINGERHUTDS,HDDS,JCPENNEY01,KOHLDSN,MACY02,NEBFUR01,OLLIIX,OVERSCONSIGN,OVERSTOCK01,ROOMECOM,TGTDVS,WALMARTDS</t>
  </si>
  <si>
    <t>ID10-1227</t>
  </si>
  <si>
    <t>Queen</t>
  </si>
  <si>
    <t>AMAZON,AMAZONDS,BBBDROP,BIGLOTSDS,BLK01,CSNSTORES,DESINC,FINGERHUTDS,HDDS,JCPENNEY01,KOHLDSN,MACY02,NEBFUR01,OLLIIX,OVERSTOCK01,TGTDVS,WALMARTDS</t>
  </si>
  <si>
    <t>7/6/2017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</si>
  <si>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</si>
  <si>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</si>
  <si>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</si>
  <si>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</si>
  <si>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</si>
  <si>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</si>
  <si>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</si>
  <si>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ID10-1216</t>
  </si>
  <si>
    <t>Loretta</t>
  </si>
  <si>
    <t>Eleni</t>
  </si>
  <si>
    <t>Blaire</t>
  </si>
  <si>
    <t>Boho Comforter Set with Bed Sheets</t>
  </si>
  <si>
    <t>Coral</t>
  </si>
  <si>
    <t>PF001689</t>
  </si>
  <si>
    <t>Boho</t>
  </si>
  <si>
    <t>Global Inspired</t>
  </si>
  <si>
    <t>Casual|Modern/Contemporary</t>
  </si>
  <si>
    <t>AMAZON,AMAZONDS,BBBDROP,BIGLOTSDS,BLK01,CSNSTORES,DESINC,HDDS,HSNDS,JCPENNEY01,KOHLDSN,MACY02,NRTPORT,OLLIIX,OVERSTOCK01,TGTDVS</t>
  </si>
  <si>
    <t>7/5/2017</t>
  </si>
  <si>
    <t>ID10-1217</t>
  </si>
  <si>
    <t>AMAZON,AMAZONDS,BIGLOTSDS,CSNSTORES,DESINC,HDDS,HSNDS,JCPENNEY01,KOHLDSN,MACY02,NRTPORT,OLLIIX,OVERSTOCK01,TGTDVS</t>
  </si>
  <si>
    <t>7/10/2017</t>
  </si>
  <si>
    <t>ID10-1218</t>
  </si>
  <si>
    <t>AMAZON,BBBDROP,BEALLSDS,BLK01,CSNSTORES,DESINC,FINGERHUTDS,HDDS,HSNDS,JCPENNEY01,KOHLDSN,MACY02,NRTPORT,OLLIIX,OVERSTOCK01,TGTDVS</t>
  </si>
  <si>
    <t>ID10-1219</t>
  </si>
  <si>
    <t>6/19/2024</t>
  </si>
  <si>
    <t>AMAZON,AMAZONDS,AMERSIGNDS,BEALLSDS,BIGLOTSDS,BLK01,CSNSTORES,DESINC,FINGERHUTDS,HDDS,HSNDS,JCPENNEY01,KOHLDSN,MACY02,NRTPORT,OLLIIX,OVERSTOCK01,TGTDVS,Zulily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</si>
  <si>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</si>
  <si>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</si>
  <si>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</si>
  <si>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</si>
  <si>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3/7/2018</t>
  </si>
  <si>
    <t>4/26/2018</t>
  </si>
  <si>
    <t>ID10-1375</t>
  </si>
  <si>
    <t>AMAZON,AMAZONDS,BIGLOTSDS,BLK01,CSNSTORES,DESINC,FINGERHUTDS,HDDS,HSNDS,JCPENNEY01,KOHLDSN,MACY02,OLLIIX,OVERSTOCK01,TGTDVS</t>
  </si>
  <si>
    <t>5/16/2018</t>
  </si>
  <si>
    <t>ID10-1376</t>
  </si>
  <si>
    <t>AMAZON,AMERSIGNDS,BIGLOTSDS,BLK01,CSNSTORES,DESINC,FINGERHUTDS,HDDS,JCPENNEY01,KOHLDSN,MACY02,NRTPORT,OLLIIX,OVERSTOCK01,TGTDVS</t>
  </si>
  <si>
    <t>5/17/2018</t>
  </si>
  <si>
    <t>ID10-1377</t>
  </si>
  <si>
    <t>AMAZON,AMAZONDS,AMERSIGNDS,BBBDROP,BEALLSDS,BIGLOTSDS,BLK01,CSNSTORES,DESINC,FINGERHUTDS,HDDS,HSNDS,JCPENNEY01,KOHLDSN,MACY02,NRTPORT,OLLIIX,OVERSTOCK01,TGTDVS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</si>
  <si>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</si>
  <si>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</si>
  <si>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</si>
  <si>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</si>
  <si>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</si>
  <si>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</si>
  <si>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10/8/2019</t>
  </si>
  <si>
    <t>ID12-1783</t>
  </si>
  <si>
    <t>AMAZON,AMAZONDS,BBBDROP,BLK01,CSNSTORES,FINGERHUTDS,JCPENNEY01,KOHLDSN,MACY02,NEBFUR01,NRTPORT,OLLIIX,OVERSTOCK01,TGTDVS,Zulily</t>
  </si>
  <si>
    <t>10/15/2019</t>
  </si>
  <si>
    <t>ID12-1971</t>
  </si>
  <si>
    <t>AMAZON,BBBDROP,BLK01,CSNSTORES,DESINC,FINGERHUTDS,HDDS,JCPENNEY01,KOHLDSN,NRTPORT,OLLIIX,OVERSTOCK01,TGTDVS,Zulily</t>
  </si>
  <si>
    <t>ID12-2159</t>
  </si>
  <si>
    <t>AMAZONDS,CSNSTORES,JCPENNEY01,KOHLDSN,MACY02,OVERSTOCK01,TGTDVS</t>
  </si>
  <si>
    <t>3/6/2023</t>
  </si>
  <si>
    <t>ID12-2160</t>
  </si>
  <si>
    <t>AMAZONDS,CSNSTORES,JCPENNEY01,KOHLDSN,MACY02,NRTPORT,OLLIIX,OVERSTOCK01,TGTDVS</t>
  </si>
  <si>
    <t>1/6/2023</t>
  </si>
  <si>
    <t>ID12-2161</t>
  </si>
  <si>
    <t>AMAZONDS,BBBDROP,CSNSTORES,JCPENNEY01,KOHLDSN,MACY02,NRTPORT,OLLIIX,OVERSTOCK01,TGTDVS</t>
  </si>
  <si>
    <t>ID12-1907</t>
  </si>
  <si>
    <t>AMAZON,AMAZONDS,CSNSTORES,JCPENNEY01,KOHLDSN,NRTPORT,OVERSTOCK01,TGTDVS,WALMARTDS</t>
  </si>
  <si>
    <t>6/15/2020</t>
  </si>
  <si>
    <t>ID12-1908</t>
  </si>
  <si>
    <t>AMAZONDS,BLK01,CSNSTORES,DESINC,FINGERHUTDS,HDDS,JCPENNEY01,KOHLDSN,NRTPORT,OLLIIX,OVERSTOCK01,TGTDVS,WALMARTDS</t>
  </si>
  <si>
    <t>ID12-1977</t>
  </si>
  <si>
    <t>AMAZON,AMAZONDS,BLK01,CSNSTORES,FINGERHUTDS,HDDS,JCPENNEY01,KOHLDSN,NRTPORT,OLLIIX,OVERSTOCK01,TGTDVS</t>
  </si>
  <si>
    <t>2/25/2021</t>
  </si>
  <si>
    <t>ID12-1944</t>
  </si>
  <si>
    <t>AMAZONDS,FINGERHUTDS,HDDS,JCPENNEY01,MACY02,NRTPORT,OLLIIX,OVERSTOCK01,TGTDVS,WALMARTDS</t>
  </si>
  <si>
    <t>11/18/2020</t>
  </si>
  <si>
    <t>ID12-1945</t>
  </si>
  <si>
    <t>AMAZON,AMAZONDS,BBBDROP,CSNSTORES,DESINC,FINGERHUTDS,JCPENNEY01,KOHLDSN,MACY02,NRTPORT,OLLIIX,OVERSTOCK01,TGTDVS,WALMARTDS,Zulily</t>
  </si>
  <si>
    <t>10/28/2020</t>
  </si>
  <si>
    <t>ID12-2057</t>
  </si>
  <si>
    <t>9/10/2021</t>
  </si>
  <si>
    <t>AMAZON,AMAZONDS,BBBDROP,BLK01,CSNSTORES,DESINC,HDDS,JCPENNEY01,KOHLDSN,NRTPORT,OLLIIX,OVERSTOCK01,TGTDVS,Zulily</t>
  </si>
  <si>
    <t>ID12-1793</t>
  </si>
  <si>
    <t>6/5/2024</t>
  </si>
  <si>
    <t>AMAZON,AMAZONDS,CSNSTORES,HDDS,MACY02,NRTPORT,OLLIIX,OVERSTOCK01,TGTDVS,WALMARTDS</t>
  </si>
  <si>
    <t>10/29/2019</t>
  </si>
  <si>
    <t>ID12-1794</t>
  </si>
  <si>
    <t>AMAZON,AMERSIGNDS,ASHFURNDS,BBBDROP,BLK01,CSNSTORES,FINGERHUTDS,HDDS,JCPENNEY01,KOHLDSN,MACY02,NRTPORT,OLLIIX,OVERSTOCK01,TGTDVS,WALMARTDS</t>
  </si>
  <si>
    <t>ID12-1973</t>
  </si>
  <si>
    <t>3/3/2021</t>
  </si>
  <si>
    <t>AMAZON,AMAZONDS,BLK01,CSNSTORES,HDDS,JCPENNEY01,KOHLDSN,NRTPORT,OVERSTOCK01,TGTDVS</t>
  </si>
  <si>
    <t>3/5/2021</t>
  </si>
  <si>
    <t>3/8/2021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</si>
  <si>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</si>
  <si>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</si>
  <si>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</si>
  <si>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</si>
  <si>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</si>
  <si>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</si>
  <si>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</si>
  <si>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Cotton</t>
  </si>
  <si>
    <t>Shabby Chic</t>
  </si>
  <si>
    <t>Cottage/Country|Farmhouse</t>
  </si>
  <si>
    <t>4/22/2017</t>
  </si>
  <si>
    <t>4/18/2024</t>
  </si>
  <si>
    <t>AMAZON,AMAZONDS,AMERSIGNDS,ASHFURNDS,BLK01,CSNSTORES,HDDS,JCPENNEY01,KOHLDSN,MACY02,OLLIIX,OVERSTOCK01,ROOMECOM,TGTDVS</t>
  </si>
  <si>
    <t>6/6/2017</t>
  </si>
  <si>
    <t>UH10-0205</t>
  </si>
  <si>
    <t>AMAZON,AMAZONDS,AMERSIGNDS,ASHFURNDS,BBBDROP,BEALLSDS,BLK01,CASTLEGATE,CSNSTORES,JCPENNEY01,KOHLDSN,MACY02,NRTPORT,OLLIIX,OVERSTOCK01,ROOMECOM,TGTDVS,Zulily</t>
  </si>
  <si>
    <t>6/7/2017</t>
  </si>
  <si>
    <t>UH10-0206</t>
  </si>
  <si>
    <t>AMAZON,AMAZONDS,AMERSIGNDS,BLK01,CASTLEGATE,CSNSTORES,HSNDS,JCPENNEY01,KOHLDSN,MACY02,NRTPORT,OLLIIX,OVERSTOCK01,TGTDVS,Zulily</t>
  </si>
  <si>
    <t>6/12/2017</t>
  </si>
  <si>
    <t>UH10-0198</t>
  </si>
  <si>
    <t>PF002470</t>
  </si>
  <si>
    <t>AMAZON,BBBDROP,BLK01,CSNSTORES,JCPENNEY01,KOHLDSN,MACY02,OLLIIX,OVERSTOCK01,ROOMECOM,TGTDVS</t>
  </si>
  <si>
    <t>6/2/2017</t>
  </si>
  <si>
    <t>UH10-0199</t>
  </si>
  <si>
    <t>AMAZON,AMAZONDS,AMERSIGNDS,ASHFURNDS,BBBDROP,BLK01,CASTLEGATE,CSNSTORES,HDDS,HSNDS,JCPENNEY01,KOHLDSN,MACY02,OLLIIX,OVERSTOCK01,ROOMECOM,TGTDVS,ZOLA</t>
  </si>
  <si>
    <t>6/5/2017</t>
  </si>
  <si>
    <t>UH10-0200</t>
  </si>
  <si>
    <t>AMAZON,AMAZONDS,AMERSIGNDS,ASHFURNDS,BBBDROP,BLK01,CSNSTORES,JCPENNEY01,KOHLDSN,MACY02,OLLIIX,OVERSTOCK01,TGTDVS,ZOLA</t>
  </si>
  <si>
    <t>UH10-2153</t>
  </si>
  <si>
    <t>PP000834;PF004165</t>
  </si>
  <si>
    <t>AMAZON,AMAZONDS,CSNSTORES,JCPENNEY01,KOHLDSN,OLLIIX,OVERSTOCK01,ROOMECOM,TGTDVS</t>
  </si>
  <si>
    <t>3/21/2018</t>
  </si>
  <si>
    <t>4/11/2018</t>
  </si>
  <si>
    <t>UH10-2154</t>
  </si>
  <si>
    <t>AMAZON,AMAZONDS,ASHFURNDS,CASTLEGATE,CSNSTORES,JCPENNEY01,KOHLDSN,MACY02,NRTPORT,OLLIIX,OVERSTOCK01,ROOMECOM,TGTDVS</t>
  </si>
  <si>
    <t>3/27/2018</t>
  </si>
  <si>
    <t>UH10-2155</t>
  </si>
  <si>
    <t>AMAZON,AMAZONDS,BBBDROP,BLK01,CSNSTORES,JCPENNEY01,KOHLDSN,MACY02,OLLIIX,OVERSTOCK01,TGTDVS</t>
  </si>
  <si>
    <t>UH10-2159</t>
  </si>
  <si>
    <t>PP000834;PF004166</t>
  </si>
  <si>
    <t>6/2/2024</t>
  </si>
  <si>
    <t>AMAZON,AMAZONDS,AMERSIGNDS,BBBDROP,BLK01,CSNSTORES,HSNDS,JCPENNEY01,KOHLDSN,MACY02,OLLIIX,OVERSTOCK01,TGTDVS</t>
  </si>
  <si>
    <t>UH10-2160</t>
  </si>
  <si>
    <t>4/29/2024</t>
  </si>
  <si>
    <t>AMAZON,AMAZONDS,AMERSIGNDS,BBBDROP,BLK01,CASTLEGATE,CSNSTORES,HSNDS,JCPENNEY01,KOHLDSN,MACY02,OLLIIX,OVERSTOCK01,ROOMECOM,TGTDVS</t>
  </si>
  <si>
    <t>3/29/2018</t>
  </si>
  <si>
    <t>UH10-2161</t>
  </si>
  <si>
    <t>AMAZON,AMAZONDS,AMERSIGNDS,ASHFURNDS,BBBDROP,BLK01,CSNSTORES,HDDS,HSNDS,JCPENNEY01,KOHLDSN,MACY02,OLLIIX,OVERSTOCK01,TGTDVS</t>
  </si>
  <si>
    <t>3/26/2018</t>
  </si>
  <si>
    <t>UH10-2261</t>
  </si>
  <si>
    <t>PP000834;PF004684</t>
  </si>
  <si>
    <t>5/14/2019</t>
  </si>
  <si>
    <t>AMAZON,AMAZONDS,BLK01,CSNSTORES,JCPENNEY01,MACY02,OLLIIX,OVERSTOCK01,TGTDVS</t>
  </si>
  <si>
    <t>6/3/2019</t>
  </si>
  <si>
    <t>UH10-2262</t>
  </si>
  <si>
    <t>5/10/2019</t>
  </si>
  <si>
    <t>6/30/2024</t>
  </si>
  <si>
    <t>AMAZON,AMAZONDS,BBBDROP,BLK01,CSNSTORES,KOHLDSN,MACY02,OLLIIX,OVERSTOCK01,TGTDVS,Zulily</t>
  </si>
  <si>
    <t>5/24/2019</t>
  </si>
  <si>
    <t>UH10-2263</t>
  </si>
  <si>
    <t>AMAZON,AMAZONDS,BBBDROP,BEALLSDS,BLK01,CSNSTORES,HOUZZ,JCPENNEY01,KOHLDSN,MACY02,NEBFUR01,OLLIIX,OVERSTOCK01,TGTDVS</t>
  </si>
  <si>
    <t>5/28/2019</t>
  </si>
  <si>
    <t>UH10-2255</t>
  </si>
  <si>
    <t>PP000834;PF004683</t>
  </si>
  <si>
    <t>5/15/2019</t>
  </si>
  <si>
    <t>6/7/2019</t>
  </si>
  <si>
    <t>6/27/2019</t>
  </si>
  <si>
    <t>UH10-2256</t>
  </si>
  <si>
    <t>AMAZON,AMAZONDS,ASHFURNDS,BLK01,CSNSTORES,JCPENNEY01,KOHLDSN,MACY02,OLLIIX,OVERSCONSIGN,OVERSTOCK01,ROOMECOM,TGTDVS,Zulily</t>
  </si>
  <si>
    <t>6/2/2019</t>
  </si>
  <si>
    <t>6/12/2019</t>
  </si>
  <si>
    <t>UH10-2257</t>
  </si>
  <si>
    <t>AMAZON,AMAZONDS,BBBDROP,BLK01,CSNSTORES,KOHLDSN,MACY02,NEBFUR01,OLLIIX,OVERSTOCK01,TGTDVS,ZOLA,Zulily</t>
  </si>
  <si>
    <t>5/16/2019</t>
  </si>
  <si>
    <t>UH10-2494</t>
  </si>
  <si>
    <t>PP000834;PF006097</t>
  </si>
  <si>
    <t>Cottage/Country</t>
  </si>
  <si>
    <t>12/30/2023</t>
  </si>
  <si>
    <t>AMAZON,OLLIIX</t>
  </si>
  <si>
    <t>1/2/2024</t>
  </si>
  <si>
    <t>UH10-2495</t>
  </si>
  <si>
    <t>AMAZON,CSNSTORES,OLLIIX,OVERSTOCK01</t>
  </si>
  <si>
    <t>1/1/2024</t>
  </si>
  <si>
    <t>1/3/2024</t>
  </si>
  <si>
    <t>UH10-2496</t>
  </si>
  <si>
    <t>AMAZON,AMAZONDS,CSNSTORES,JCPENNEY01,KOHLDSN,OLLIIX,OVERSTOCK01</t>
  </si>
  <si>
    <t>1/18/2024</t>
  </si>
  <si>
    <t>MZ10-0571</t>
  </si>
  <si>
    <t>Mi Zone</t>
  </si>
  <si>
    <t>Rosalie</t>
  </si>
  <si>
    <t>Jenna</t>
  </si>
  <si>
    <t>Audrey</t>
  </si>
  <si>
    <t>Metallic Printed Plush Comforter Set with Throw Pillow</t>
  </si>
  <si>
    <t>Pink/Silver</t>
  </si>
  <si>
    <t>PP000980;PF004435</t>
  </si>
  <si>
    <t>Plush</t>
  </si>
  <si>
    <t>Novelty</t>
  </si>
  <si>
    <t>9/19/2018</t>
  </si>
  <si>
    <t>AMAZON,AMAZONDS,BBBDROP,BLK01,CSNSTORES,JCPENNEY01,KOHLDSN,MACY02,NRTPORT,OLLIIX,OVERSTOCK01,ROOMECOM,TGTDVS</t>
  </si>
  <si>
    <t>9/29/2018</t>
  </si>
  <si>
    <t>10/30/2018</t>
  </si>
  <si>
    <t>MZ10-0572</t>
  </si>
  <si>
    <t>AMAZON,AMAZONDS,ASHFURNDS,BBBDROP,BEALLSDS,BLK01,CSNSTORES,DESINC,JCPENNEY01,KOHLDSN,MACY02,NRTPORT,OLLIIX,OVERSTOCK01,ROOMECOM,TGTDVS</t>
  </si>
  <si>
    <t>10/22/2018</t>
  </si>
  <si>
    <t>MZ10-0573</t>
  </si>
  <si>
    <t>Purple/Silver</t>
  </si>
  <si>
    <t>PP000980;PF004436</t>
  </si>
  <si>
    <t>AMAZON,AMAZONDS,BBBDROP,BLK01,CSNSTORES,DESINC,JCPENNEY01,KOHLDSN,MACY02,NRTPORT,OLLIIX,OVERSTOCK01,ROOMECOM,TGTDVS,Zulily</t>
  </si>
  <si>
    <t>10/23/2018</t>
  </si>
  <si>
    <t>MZ10-0574</t>
  </si>
  <si>
    <t>AMAZON,AMAZONDS,ASHFURNDS,BBBDROP,BEALLSDS,BLK01,CSNSTORES,JCPENNEY01,KOHLDSN,MACY02,NRTPORT,OLLIIX,OVERSCONSIGN,OVERSTOCK01,ROOMECOM,TGTDVS,Zulily</t>
  </si>
  <si>
    <t>11/8/2018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</si>
  <si>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</si>
  <si>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</si>
  <si>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</si>
  <si>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</si>
  <si>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</si>
  <si>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</si>
  <si>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</si>
  <si>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</si>
  <si>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</si>
  <si>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</si>
  <si>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</si>
  <si>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</si>
  <si>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</si>
  <si>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</si>
  <si>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</si>
  <si>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</si>
  <si>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</si>
  <si>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</si>
  <si>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</si>
  <si>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</si>
  <si>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Polka Dots</t>
  </si>
  <si>
    <t>Casual|Cottage/Country</t>
  </si>
  <si>
    <t>9/20/2018</t>
  </si>
  <si>
    <t>3/29/2024</t>
  </si>
  <si>
    <t>AMAZON,AMAZONDS,ASHFURNDS,BBBDROP,BLK01,CSNSTORES,FINGERHUTDS,HDDS,JCPENNEY01,KOHLDSN,MACY02,OLLIIX,OVERSTOCK01,TGTDVS,Zulily</t>
  </si>
  <si>
    <t>UHK10-0091</t>
  </si>
  <si>
    <t>AMAZON,AMAZONDS,ASHFURNDS,BBBDROP,BLK01,CSNSTORES,DESINC,HDDS,JCPENNEY01,KOHLDSN,MACY02,OLLIIX,OVERSTOCK01,TGTDVS,Zulily</t>
  </si>
  <si>
    <t>UHK10-0130</t>
  </si>
  <si>
    <t>PP001349;PF004829</t>
  </si>
  <si>
    <t>8/21/2019</t>
  </si>
  <si>
    <t>AMAZON,AMAZONDS,ASHFURNDS,BBBDROP,BLK01,CSNSTORES,JCPENNEY01,KOHLDSN,MACY02,OLLIIX,OVERSTOCK01,TGTDVS</t>
  </si>
  <si>
    <t>10/11/2019</t>
  </si>
  <si>
    <t>UHK10-0131</t>
  </si>
  <si>
    <t>11/18/2019</t>
  </si>
  <si>
    <t>UHK10-0126</t>
  </si>
  <si>
    <t>PP001349;PF004828</t>
  </si>
  <si>
    <t>8/26/2019</t>
  </si>
  <si>
    <t>AMAZON,AMAZONDS,JCPENNEY01,KOHLDSN,MACY02,OLLIIX,OVERSTOCK01,TGTDVS</t>
  </si>
  <si>
    <t>11/11/2019</t>
  </si>
  <si>
    <t>UHK10-0127</t>
  </si>
  <si>
    <t>4/2/2024</t>
  </si>
  <si>
    <t>AMAZON,AMAZONDS,BBBDROP,CSNSTORES,HDDS,JCPENNEY01,KOHLDSN,MACY02,OLLIIX,OVERSTOCK01,TGTDVS</t>
  </si>
  <si>
    <t>10/14/2019</t>
  </si>
  <si>
    <t>UHK13-0015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</si>
  <si>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</si>
  <si>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</si>
  <si>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</si>
  <si>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</si>
  <si>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</si>
  <si>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</si>
  <si>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PP000645;PF004077</t>
  </si>
  <si>
    <t>Print</t>
  </si>
  <si>
    <t>10/18/2017</t>
  </si>
  <si>
    <t>AMAZON,AMAZONDS,BBBDROP,BLK01,CSNSTORES,HDDS,HSNDS,JCPENNEY01,KOHLDSN,MACY02,OLLIIX,OVERSTOCK01,TGTDVS,Zulily</t>
  </si>
  <si>
    <t>12/4/2017</t>
  </si>
  <si>
    <t>12/18/2017</t>
  </si>
  <si>
    <t>UHK13-0016</t>
  </si>
  <si>
    <t>AMAZON,AMAZONDS,BBBDROP,BLK01,CSNSTORES,DESINC,HDDS,JCPENNEY01,KOHLDSN,LOWESDS,MACY02,OLLIIX,OVERSTOCK01,TGTDVS</t>
  </si>
  <si>
    <t>12/17/2017</t>
  </si>
  <si>
    <t>UHK13-0019</t>
  </si>
  <si>
    <t>PF002480</t>
  </si>
  <si>
    <t>4/17/2024</t>
  </si>
  <si>
    <t>3/20/2017</t>
  </si>
  <si>
    <t>3/29/2017</t>
  </si>
  <si>
    <t>UHK13-0020</t>
  </si>
  <si>
    <t>AMAZON,AMAZONDS,AMERSIGNDS,ASHFURNDS,BBBDROP,BLK01,CSNSTORES,HDDS,JCPENNEY01,KOHLDSN,MACY02,OLLIIX,OVERSTOCK01,TGTDVS</t>
  </si>
  <si>
    <t>4/3/2017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</si>
  <si>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</si>
  <si>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</si>
  <si>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</si>
  <si>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</si>
  <si>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</si>
  <si>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</si>
  <si>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</si>
  <si>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</si>
  <si>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</si>
  <si>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7/22/2023</t>
  </si>
  <si>
    <t>7/31/2023</t>
  </si>
  <si>
    <t>MZK10-262</t>
  </si>
  <si>
    <t>AMAZON,AMAZONDS,CSNSTORES,JCPENNEY01,KOHLDSN,NRTPORT,OLLIIX,OVERSTOCK01,TGTDVS</t>
  </si>
  <si>
    <t>8/10/2023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</si>
  <si>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</si>
  <si>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</si>
  <si>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</si>
  <si>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</si>
  <si>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</si>
  <si>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12/27/2018</t>
  </si>
  <si>
    <t>3/4/2019</t>
  </si>
  <si>
    <t>MZK10-169</t>
  </si>
  <si>
    <t>AAFESDS,AMAZON,AMAZONDS,BLK01,CSNSTORES,HDDS,JCPENNEY01,KOHLDSN,MACY02,NRTPORT,OLLIIX,OVERSTOCK01,TGTDVS</t>
  </si>
  <si>
    <t>1/22/2019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</si>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</sst>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31.05</v>
      </c>
      <c r="M6" s="3">
        <v>32.6</v>
      </c>
      <c r="N6" s="3">
        <v>59.99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34</v>
      </c>
      <c r="AA6" s="4">
        <f>=ROUNDDOWN(3.77777777777778,0)</f>
      </c>
      <c r="AB6" s="5">
        <v>9</v>
      </c>
      <c r="AC6" s="2" t="s">
        <v>183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>
        <v>2</v>
      </c>
      <c r="AQ6" s="8">
        <v>47.12</v>
      </c>
      <c r="AR6" s="4"/>
      <c r="AS6" s="8"/>
      <c r="AT6" s="7"/>
      <c r="AU6" s="7"/>
      <c r="AV6" s="4">
        <v>109</v>
      </c>
      <c r="AW6" s="8">
        <v>2720.5</v>
      </c>
      <c r="AX6" s="4">
        <v>61</v>
      </c>
      <c r="AY6" s="8">
        <v>2588.94</v>
      </c>
      <c r="AZ6" s="7">
        <v>0.7869</v>
      </c>
      <c r="BA6" s="7">
        <v>0.0508</v>
      </c>
      <c r="BB6" s="7">
        <v>0.0173</v>
      </c>
      <c r="BC6" s="4">
        <v>298</v>
      </c>
      <c r="BD6" s="8">
        <v>9385.37</v>
      </c>
      <c r="BE6" s="4">
        <v>457</v>
      </c>
      <c r="BF6" s="8">
        <v>19084.33</v>
      </c>
      <c r="BG6" s="7">
        <v>-0.3479</v>
      </c>
      <c r="BH6" s="7">
        <v>-0.5082</v>
      </c>
      <c r="BI6" s="7">
        <v>0.2899</v>
      </c>
      <c r="BJ6" s="4">
        <v>97</v>
      </c>
      <c r="BK6" s="8">
        <v>3094.77</v>
      </c>
      <c r="BL6" s="2" t="s">
        <v>184</v>
      </c>
      <c r="BM6" s="7">
        <v>0.0206</v>
      </c>
      <c r="BN6" s="7">
        <v>0.0152</v>
      </c>
      <c r="BO6" s="4">
        <v>2</v>
      </c>
      <c r="BP6" s="8">
        <v>47.12</v>
      </c>
      <c r="BQ6" s="4"/>
      <c r="BR6" s="8"/>
      <c r="BS6" s="7"/>
      <c r="BT6" s="7"/>
      <c r="BU6" s="2" t="s">
        <v>185</v>
      </c>
      <c r="BV6" s="2" t="s">
        <v>172</v>
      </c>
      <c r="BW6" s="2" t="s">
        <v>186</v>
      </c>
      <c r="BX6" s="2" t="s">
        <v>187</v>
      </c>
      <c r="BY6" s="2" t="s">
        <v>188</v>
      </c>
      <c r="BZ6" s="2" t="s">
        <v>175</v>
      </c>
      <c r="CA6" s="4">
        <v>34</v>
      </c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>
        <v>100</v>
      </c>
      <c r="DR6" s="4"/>
      <c r="DS6" s="4"/>
      <c r="DT6" s="4"/>
      <c r="DU6" s="4"/>
      <c r="DV6" s="4"/>
      <c r="DW6" s="4">
        <v>40</v>
      </c>
      <c r="DX6" s="4"/>
      <c r="DY6" s="4">
        <v>100</v>
      </c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189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190</v>
      </c>
      <c r="K7" s="2" t="s">
        <v>171</v>
      </c>
      <c r="L7" s="3">
        <v>36.72</v>
      </c>
      <c r="M7" s="3">
        <v>38.56</v>
      </c>
      <c r="N7" s="3">
        <v>69.99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191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331</v>
      </c>
      <c r="AA7" s="4">
        <f>=ROUNDDOWN(7.88095238095238,0)</f>
      </c>
      <c r="AB7" s="5">
        <v>42</v>
      </c>
      <c r="AC7" s="2" t="s">
        <v>192</v>
      </c>
      <c r="AD7" s="4">
        <v>90</v>
      </c>
      <c r="AE7" s="4">
        <v>1180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73</v>
      </c>
      <c r="AQ7" s="8">
        <v>1290.1</v>
      </c>
      <c r="AR7" s="4">
        <v>32</v>
      </c>
      <c r="AS7" s="8">
        <v>1267.34</v>
      </c>
      <c r="AT7" s="7">
        <v>1.2812</v>
      </c>
      <c r="AU7" s="7">
        <v>0.018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0.4742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457</v>
      </c>
      <c r="BK7" s="8">
        <v>15998.08</v>
      </c>
      <c r="BL7" s="2" t="s">
        <v>193</v>
      </c>
      <c r="BM7" s="7">
        <v>0.1597</v>
      </c>
      <c r="BN7" s="7">
        <v>0.0806</v>
      </c>
      <c r="BO7" s="4">
        <v>73</v>
      </c>
      <c r="BP7" s="8">
        <v>1290.1</v>
      </c>
      <c r="BQ7" s="4">
        <v>32</v>
      </c>
      <c r="BR7" s="8">
        <v>1267.34</v>
      </c>
      <c r="BS7" s="7">
        <v>1.2812</v>
      </c>
      <c r="BT7" s="7">
        <v>0.018</v>
      </c>
      <c r="BU7" s="2" t="s">
        <v>185</v>
      </c>
      <c r="BV7" s="2" t="s">
        <v>172</v>
      </c>
      <c r="BW7" s="2" t="s">
        <v>186</v>
      </c>
      <c r="BX7" s="2" t="s">
        <v>194</v>
      </c>
      <c r="BY7" s="2" t="s">
        <v>188</v>
      </c>
      <c r="BZ7" s="2" t="s">
        <v>175</v>
      </c>
      <c r="CA7" s="4">
        <v>235</v>
      </c>
      <c r="CB7" s="4"/>
      <c r="CC7" s="4"/>
      <c r="CD7" s="4"/>
      <c r="CE7" s="4">
        <v>6</v>
      </c>
      <c r="CF7" s="4"/>
      <c r="CG7" s="4"/>
      <c r="CH7" s="4"/>
      <c r="CI7" s="4"/>
      <c r="CJ7" s="4"/>
      <c r="CK7" s="4"/>
      <c r="CL7" s="4">
        <v>90</v>
      </c>
      <c r="CM7" s="4"/>
      <c r="CN7" s="4"/>
      <c r="CO7" s="4"/>
      <c r="CP7" s="4"/>
      <c r="CQ7" s="4"/>
      <c r="CR7" s="4"/>
      <c r="CS7" s="4"/>
      <c r="CT7" s="4"/>
      <c r="CU7" s="4">
        <v>90</v>
      </c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>
        <v>310</v>
      </c>
      <c r="DR7" s="4"/>
      <c r="DS7" s="4"/>
      <c r="DT7" s="4"/>
      <c r="DU7" s="4"/>
      <c r="DV7" s="4"/>
      <c r="DW7" s="4">
        <v>260</v>
      </c>
      <c r="DX7" s="4"/>
      <c r="DY7" s="4"/>
      <c r="DZ7" s="4"/>
      <c r="EA7" s="4"/>
      <c r="EB7" s="4"/>
      <c r="EC7" s="4"/>
      <c r="ED7" s="4">
        <v>150</v>
      </c>
      <c r="EE7" s="4"/>
      <c r="EF7" s="4"/>
      <c r="EG7" s="4"/>
      <c r="EH7" s="4"/>
      <c r="EI7" s="4"/>
      <c r="EJ7" s="4"/>
      <c r="EK7" s="4">
        <v>370</v>
      </c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</row>
    <row r="8">
      <c r="A8" s="2" t="s">
        <v>195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196</v>
      </c>
      <c r="K8" s="2" t="s">
        <v>171</v>
      </c>
      <c r="L8" s="3">
        <v>40.5</v>
      </c>
      <c r="M8" s="3">
        <v>42.52</v>
      </c>
      <c r="N8" s="3">
        <v>79.99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191</v>
      </c>
      <c r="V8" s="2" t="s">
        <v>179</v>
      </c>
      <c r="W8" s="2" t="s">
        <v>180</v>
      </c>
      <c r="X8" s="2" t="s">
        <v>181</v>
      </c>
      <c r="Y8" s="2" t="s">
        <v>197</v>
      </c>
      <c r="Z8" s="4">
        <v>219</v>
      </c>
      <c r="AA8" s="4">
        <f>=ROUNDDOWN(8.11111111111111,0)</f>
      </c>
      <c r="AB8" s="5">
        <v>27</v>
      </c>
      <c r="AC8" s="2" t="s">
        <v>192</v>
      </c>
      <c r="AD8" s="4">
        <v>100</v>
      </c>
      <c r="AE8" s="4">
        <v>810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34</v>
      </c>
      <c r="AQ8" s="8">
        <v>1383.28</v>
      </c>
      <c r="AR8" s="4">
        <v>29</v>
      </c>
      <c r="AS8" s="8">
        <v>1321.6</v>
      </c>
      <c r="AT8" s="7">
        <v>0.1724</v>
      </c>
      <c r="AU8" s="7">
        <v>0.0467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0.5085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318</v>
      </c>
      <c r="BK8" s="8">
        <v>14278.57</v>
      </c>
      <c r="BL8" s="2" t="s">
        <v>198</v>
      </c>
      <c r="BM8" s="7">
        <v>0.1069</v>
      </c>
      <c r="BN8" s="7">
        <v>0.0969</v>
      </c>
      <c r="BO8" s="4">
        <v>34</v>
      </c>
      <c r="BP8" s="8">
        <v>1383.28</v>
      </c>
      <c r="BQ8" s="4">
        <v>29</v>
      </c>
      <c r="BR8" s="8">
        <v>1321.6</v>
      </c>
      <c r="BS8" s="7">
        <v>0.1724</v>
      </c>
      <c r="BT8" s="7">
        <v>0.0467</v>
      </c>
      <c r="BU8" s="2" t="s">
        <v>185</v>
      </c>
      <c r="BV8" s="2" t="s">
        <v>172</v>
      </c>
      <c r="BW8" s="2" t="s">
        <v>197</v>
      </c>
      <c r="BX8" s="2" t="s">
        <v>197</v>
      </c>
      <c r="BY8" s="2" t="s">
        <v>188</v>
      </c>
      <c r="BZ8" s="2" t="s">
        <v>175</v>
      </c>
      <c r="CA8" s="4">
        <v>38</v>
      </c>
      <c r="CB8" s="4"/>
      <c r="CC8" s="4"/>
      <c r="CD8" s="4"/>
      <c r="CE8" s="4">
        <v>81</v>
      </c>
      <c r="CF8" s="4"/>
      <c r="CG8" s="4"/>
      <c r="CH8" s="4"/>
      <c r="CI8" s="4"/>
      <c r="CJ8" s="4"/>
      <c r="CK8" s="4"/>
      <c r="CL8" s="4">
        <v>100</v>
      </c>
      <c r="CM8" s="4"/>
      <c r="CN8" s="4"/>
      <c r="CO8" s="4"/>
      <c r="CP8" s="4"/>
      <c r="CQ8" s="4"/>
      <c r="CR8" s="4"/>
      <c r="CS8" s="4"/>
      <c r="CT8" s="4"/>
      <c r="CU8" s="4">
        <v>100</v>
      </c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>
        <v>300</v>
      </c>
      <c r="DR8" s="4"/>
      <c r="DS8" s="4"/>
      <c r="DT8" s="4"/>
      <c r="DU8" s="4"/>
      <c r="DV8" s="4"/>
      <c r="DW8" s="4">
        <v>150</v>
      </c>
      <c r="DX8" s="4"/>
      <c r="DY8" s="4"/>
      <c r="DZ8" s="4"/>
      <c r="EA8" s="4"/>
      <c r="EB8" s="4"/>
      <c r="EC8" s="4"/>
      <c r="ED8" s="4">
        <v>60</v>
      </c>
      <c r="EE8" s="4"/>
      <c r="EF8" s="4"/>
      <c r="EG8" s="4"/>
      <c r="EH8" s="4"/>
      <c r="EI8" s="4"/>
      <c r="EJ8" s="4"/>
      <c r="EK8" s="4">
        <v>200</v>
      </c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</row>
    <row r="9">
      <c r="A9" s="2" t="s">
        <v>199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200</v>
      </c>
      <c r="L9" s="3">
        <v>31.05</v>
      </c>
      <c r="M9" s="3">
        <v>32.6</v>
      </c>
      <c r="N9" s="3">
        <v>59.99</v>
      </c>
      <c r="O9" s="2" t="s">
        <v>172</v>
      </c>
      <c r="P9" s="2" t="s">
        <v>201</v>
      </c>
      <c r="Q9" s="2" t="s">
        <v>174</v>
      </c>
      <c r="R9" s="2" t="s">
        <v>175</v>
      </c>
      <c r="S9" s="2" t="s">
        <v>202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203</v>
      </c>
      <c r="Z9" s="4">
        <v>171</v>
      </c>
      <c r="AA9" s="4">
        <f>=ROUNDDOWN(17.1,0)</f>
      </c>
      <c r="AB9" s="5">
        <v>10</v>
      </c>
      <c r="AC9" s="2" t="s">
        <v>204</v>
      </c>
      <c r="AD9" s="4">
        <v>120</v>
      </c>
      <c r="AE9" s="4">
        <v>350</v>
      </c>
      <c r="AF9" s="6">
        <v>64</v>
      </c>
      <c r="AG9" s="6"/>
      <c r="AH9" s="7">
        <v>0.8352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2</v>
      </c>
      <c r="AQ9" s="8">
        <v>58.9</v>
      </c>
      <c r="AR9" s="4">
        <v>2</v>
      </c>
      <c r="AS9" s="8">
        <v>71.04</v>
      </c>
      <c r="AT9" s="7"/>
      <c r="AU9" s="7">
        <v>-0.1709</v>
      </c>
      <c r="AV9" s="4">
        <v>69</v>
      </c>
      <c r="AW9" s="8">
        <v>2516.78</v>
      </c>
      <c r="AX9" s="4">
        <v>56</v>
      </c>
      <c r="AY9" s="8">
        <v>2462.29</v>
      </c>
      <c r="AZ9" s="7">
        <v>0.2321</v>
      </c>
      <c r="BA9" s="7">
        <v>0.0221</v>
      </c>
      <c r="BB9" s="7">
        <v>0.0234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0.2682</v>
      </c>
      <c r="BJ9" s="4">
        <v>67</v>
      </c>
      <c r="BK9" s="8">
        <v>2291.66</v>
      </c>
      <c r="BL9" s="2" t="s">
        <v>205</v>
      </c>
      <c r="BM9" s="7">
        <v>0.0299</v>
      </c>
      <c r="BN9" s="7">
        <v>0.0257</v>
      </c>
      <c r="BO9" s="4">
        <v>2</v>
      </c>
      <c r="BP9" s="8">
        <v>58.9</v>
      </c>
      <c r="BQ9" s="4">
        <v>2</v>
      </c>
      <c r="BR9" s="8">
        <v>71.04</v>
      </c>
      <c r="BS9" s="7"/>
      <c r="BT9" s="7">
        <v>-0.1709</v>
      </c>
      <c r="BU9" s="2" t="s">
        <v>185</v>
      </c>
      <c r="BV9" s="2" t="s">
        <v>172</v>
      </c>
      <c r="BW9" s="2" t="s">
        <v>206</v>
      </c>
      <c r="BX9" s="2" t="s">
        <v>207</v>
      </c>
      <c r="BY9" s="2" t="s">
        <v>188</v>
      </c>
      <c r="BZ9" s="2" t="s">
        <v>175</v>
      </c>
      <c r="CA9" s="4">
        <v>171</v>
      </c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>
        <v>120</v>
      </c>
      <c r="DE9" s="4"/>
      <c r="DF9" s="4"/>
      <c r="DG9" s="4"/>
      <c r="DH9" s="4"/>
      <c r="DI9" s="4"/>
      <c r="DJ9" s="4"/>
      <c r="DK9" s="4"/>
      <c r="DL9" s="4">
        <v>130</v>
      </c>
      <c r="DM9" s="4"/>
      <c r="DN9" s="4"/>
      <c r="DO9" s="4"/>
      <c r="DP9" s="4"/>
      <c r="DQ9" s="4"/>
      <c r="DR9" s="4"/>
      <c r="DS9" s="4"/>
      <c r="DT9" s="4">
        <v>100</v>
      </c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>
      <c r="A10" s="2" t="s">
        <v>208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190</v>
      </c>
      <c r="K10" s="2" t="s">
        <v>200</v>
      </c>
      <c r="L10" s="3">
        <v>36.72</v>
      </c>
      <c r="M10" s="3">
        <v>38.56</v>
      </c>
      <c r="N10" s="3">
        <v>69.99</v>
      </c>
      <c r="O10" s="2" t="s">
        <v>172</v>
      </c>
      <c r="P10" s="2" t="s">
        <v>201</v>
      </c>
      <c r="Q10" s="2" t="s">
        <v>174</v>
      </c>
      <c r="R10" s="2" t="s">
        <v>175</v>
      </c>
      <c r="S10" s="2" t="s">
        <v>202</v>
      </c>
      <c r="T10" s="2" t="s">
        <v>177</v>
      </c>
      <c r="U10" s="2" t="s">
        <v>191</v>
      </c>
      <c r="V10" s="2" t="s">
        <v>179</v>
      </c>
      <c r="W10" s="2" t="s">
        <v>180</v>
      </c>
      <c r="X10" s="2" t="s">
        <v>181</v>
      </c>
      <c r="Y10" s="2" t="s">
        <v>203</v>
      </c>
      <c r="Z10" s="4">
        <v>260</v>
      </c>
      <c r="AA10" s="4">
        <f>=ROUNDDOWN(4,0)</f>
      </c>
      <c r="AB10" s="5">
        <v>65</v>
      </c>
      <c r="AC10" s="2" t="s">
        <v>209</v>
      </c>
      <c r="AD10" s="4">
        <v>130</v>
      </c>
      <c r="AE10" s="4">
        <v>1920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34</v>
      </c>
      <c r="AQ10" s="8">
        <v>1116.24</v>
      </c>
      <c r="AR10" s="4">
        <v>32</v>
      </c>
      <c r="AS10" s="8">
        <v>1323.17</v>
      </c>
      <c r="AT10" s="7">
        <v>0.0625</v>
      </c>
      <c r="AU10" s="7">
        <v>-0.1564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0.4435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548</v>
      </c>
      <c r="BK10" s="8">
        <v>21481.06</v>
      </c>
      <c r="BL10" s="2" t="s">
        <v>210</v>
      </c>
      <c r="BM10" s="7">
        <v>0.062</v>
      </c>
      <c r="BN10" s="7">
        <v>0.052</v>
      </c>
      <c r="BO10" s="4">
        <v>34</v>
      </c>
      <c r="BP10" s="8">
        <v>1116.24</v>
      </c>
      <c r="BQ10" s="4">
        <v>32</v>
      </c>
      <c r="BR10" s="8">
        <v>1323.17</v>
      </c>
      <c r="BS10" s="7">
        <v>0.0625</v>
      </c>
      <c r="BT10" s="7">
        <v>-0.1564</v>
      </c>
      <c r="BU10" s="2" t="s">
        <v>185</v>
      </c>
      <c r="BV10" s="2" t="s">
        <v>172</v>
      </c>
      <c r="BW10" s="2" t="s">
        <v>206</v>
      </c>
      <c r="BX10" s="2" t="s">
        <v>211</v>
      </c>
      <c r="BY10" s="2" t="s">
        <v>188</v>
      </c>
      <c r="BZ10" s="2" t="s">
        <v>175</v>
      </c>
      <c r="CA10" s="4">
        <v>177</v>
      </c>
      <c r="CB10" s="4"/>
      <c r="CC10" s="4"/>
      <c r="CD10" s="4"/>
      <c r="CE10" s="4">
        <v>83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>
        <v>130</v>
      </c>
      <c r="DA10" s="4"/>
      <c r="DB10" s="4">
        <v>100</v>
      </c>
      <c r="DC10" s="4"/>
      <c r="DD10" s="4">
        <v>190</v>
      </c>
      <c r="DE10" s="4"/>
      <c r="DF10" s="4"/>
      <c r="DG10" s="4"/>
      <c r="DH10" s="4"/>
      <c r="DI10" s="4"/>
      <c r="DJ10" s="4"/>
      <c r="DK10" s="4"/>
      <c r="DL10" s="4">
        <v>250</v>
      </c>
      <c r="DM10" s="4">
        <v>100</v>
      </c>
      <c r="DN10" s="4"/>
      <c r="DO10" s="4"/>
      <c r="DP10" s="4"/>
      <c r="DQ10" s="4"/>
      <c r="DR10" s="4"/>
      <c r="DS10" s="4"/>
      <c r="DT10" s="4">
        <v>200</v>
      </c>
      <c r="DU10" s="4"/>
      <c r="DV10" s="4"/>
      <c r="DW10" s="4"/>
      <c r="DX10" s="4"/>
      <c r="DY10" s="4"/>
      <c r="DZ10" s="4"/>
      <c r="EA10" s="4"/>
      <c r="EB10" s="4"/>
      <c r="EC10" s="4"/>
      <c r="ED10" s="4">
        <v>250</v>
      </c>
      <c r="EE10" s="4"/>
      <c r="EF10" s="4"/>
      <c r="EG10" s="4"/>
      <c r="EH10" s="4"/>
      <c r="EI10" s="4"/>
      <c r="EJ10" s="4"/>
      <c r="EK10" s="4">
        <v>700</v>
      </c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</row>
    <row r="11">
      <c r="A11" s="2" t="s">
        <v>212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196</v>
      </c>
      <c r="K11" s="2" t="s">
        <v>200</v>
      </c>
      <c r="L11" s="3">
        <v>40.5</v>
      </c>
      <c r="M11" s="3">
        <v>42.52</v>
      </c>
      <c r="N11" s="3">
        <v>79.99</v>
      </c>
      <c r="O11" s="2" t="s">
        <v>172</v>
      </c>
      <c r="P11" s="2" t="s">
        <v>201</v>
      </c>
      <c r="Q11" s="2" t="s">
        <v>174</v>
      </c>
      <c r="R11" s="2" t="s">
        <v>175</v>
      </c>
      <c r="S11" s="2" t="s">
        <v>202</v>
      </c>
      <c r="T11" s="2" t="s">
        <v>177</v>
      </c>
      <c r="U11" s="2" t="s">
        <v>191</v>
      </c>
      <c r="V11" s="2" t="s">
        <v>179</v>
      </c>
      <c r="W11" s="2" t="s">
        <v>180</v>
      </c>
      <c r="X11" s="2" t="s">
        <v>181</v>
      </c>
      <c r="Y11" s="2" t="s">
        <v>213</v>
      </c>
      <c r="Z11" s="4">
        <v>316</v>
      </c>
      <c r="AA11" s="4">
        <f>=ROUNDDOWN(9.02857142857143,0)</f>
      </c>
      <c r="AB11" s="5">
        <v>35</v>
      </c>
      <c r="AC11" s="2" t="s">
        <v>204</v>
      </c>
      <c r="AD11" s="4">
        <v>120</v>
      </c>
      <c r="AE11" s="4">
        <v>670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33</v>
      </c>
      <c r="AQ11" s="8">
        <v>1341.64</v>
      </c>
      <c r="AR11" s="4">
        <v>22</v>
      </c>
      <c r="AS11" s="8">
        <v>1068.08</v>
      </c>
      <c r="AT11" s="7">
        <v>0.5</v>
      </c>
      <c r="AU11" s="7">
        <v>0.2561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0.5331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356</v>
      </c>
      <c r="BK11" s="8">
        <v>15881.15</v>
      </c>
      <c r="BL11" s="2" t="s">
        <v>214</v>
      </c>
      <c r="BM11" s="7">
        <v>0.0927</v>
      </c>
      <c r="BN11" s="7">
        <v>0.0845</v>
      </c>
      <c r="BO11" s="4">
        <v>33</v>
      </c>
      <c r="BP11" s="8">
        <v>1341.64</v>
      </c>
      <c r="BQ11" s="4">
        <v>22</v>
      </c>
      <c r="BR11" s="8">
        <v>1068.08</v>
      </c>
      <c r="BS11" s="7">
        <v>0.5</v>
      </c>
      <c r="BT11" s="7">
        <v>0.2561</v>
      </c>
      <c r="BU11" s="2" t="s">
        <v>185</v>
      </c>
      <c r="BV11" s="2" t="s">
        <v>172</v>
      </c>
      <c r="BW11" s="2" t="s">
        <v>215</v>
      </c>
      <c r="BX11" s="2" t="s">
        <v>216</v>
      </c>
      <c r="BY11" s="2" t="s">
        <v>188</v>
      </c>
      <c r="BZ11" s="2" t="s">
        <v>175</v>
      </c>
      <c r="CA11" s="4">
        <v>203</v>
      </c>
      <c r="CB11" s="4"/>
      <c r="CC11" s="4"/>
      <c r="CD11" s="4"/>
      <c r="CE11" s="4">
        <v>113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>
        <v>120</v>
      </c>
      <c r="DE11" s="4"/>
      <c r="DF11" s="4"/>
      <c r="DG11" s="4"/>
      <c r="DH11" s="4"/>
      <c r="DI11" s="4"/>
      <c r="DJ11" s="4"/>
      <c r="DK11" s="4"/>
      <c r="DL11" s="4"/>
      <c r="DM11" s="4">
        <v>100</v>
      </c>
      <c r="DN11" s="4"/>
      <c r="DO11" s="4"/>
      <c r="DP11" s="4"/>
      <c r="DQ11" s="4"/>
      <c r="DR11" s="4"/>
      <c r="DS11" s="4"/>
      <c r="DT11" s="4">
        <v>140</v>
      </c>
      <c r="DU11" s="4"/>
      <c r="DV11" s="4"/>
      <c r="DW11" s="4"/>
      <c r="DX11" s="4"/>
      <c r="DY11" s="4"/>
      <c r="DZ11" s="4"/>
      <c r="EA11" s="4"/>
      <c r="EB11" s="4"/>
      <c r="EC11" s="4"/>
      <c r="ED11" s="4">
        <v>110</v>
      </c>
      <c r="EE11" s="4"/>
      <c r="EF11" s="4"/>
      <c r="EG11" s="4"/>
      <c r="EH11" s="4"/>
      <c r="EI11" s="4"/>
      <c r="EJ11" s="4"/>
      <c r="EK11" s="4">
        <v>200</v>
      </c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</row>
    <row r="12">
      <c r="A12" s="2" t="s">
        <v>217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218</v>
      </c>
      <c r="L12" s="3">
        <v>31.05</v>
      </c>
      <c r="M12" s="3">
        <v>32.6</v>
      </c>
      <c r="N12" s="3">
        <v>59.99</v>
      </c>
      <c r="O12" s="2" t="s">
        <v>172</v>
      </c>
      <c r="P12" s="2" t="s">
        <v>219</v>
      </c>
      <c r="Q12" s="2" t="s">
        <v>174</v>
      </c>
      <c r="R12" s="2" t="s">
        <v>175</v>
      </c>
      <c r="S12" s="2" t="s">
        <v>220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221</v>
      </c>
      <c r="Z12" s="4">
        <v>324</v>
      </c>
      <c r="AA12" s="4">
        <f>=ROUNDDOWN(12.96,0)</f>
      </c>
      <c r="AB12" s="5">
        <v>25</v>
      </c>
      <c r="AC12" s="2" t="s">
        <v>222</v>
      </c>
      <c r="AD12" s="4">
        <v>150</v>
      </c>
      <c r="AE12" s="4">
        <v>690</v>
      </c>
      <c r="AF12" s="6">
        <v>64</v>
      </c>
      <c r="AG12" s="6">
        <v>47</v>
      </c>
      <c r="AH12" s="7">
        <v>0.8681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4</v>
      </c>
      <c r="AQ12" s="8">
        <v>117.8</v>
      </c>
      <c r="AR12" s="4">
        <v>17</v>
      </c>
      <c r="AS12" s="8">
        <v>566.15</v>
      </c>
      <c r="AT12" s="7">
        <v>-0.7647</v>
      </c>
      <c r="AU12" s="7">
        <v>-0.7919</v>
      </c>
      <c r="AV12" s="4">
        <v>46</v>
      </c>
      <c r="AW12" s="8">
        <v>1508.65</v>
      </c>
      <c r="AX12" s="4">
        <v>162</v>
      </c>
      <c r="AY12" s="8">
        <v>6768.75</v>
      </c>
      <c r="AZ12" s="7">
        <v>-0.716</v>
      </c>
      <c r="BA12" s="7">
        <v>-0.7771</v>
      </c>
      <c r="BB12" s="7">
        <v>0.0781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0.1607</v>
      </c>
      <c r="BJ12" s="4">
        <v>163</v>
      </c>
      <c r="BK12" s="8">
        <v>5702.82</v>
      </c>
      <c r="BL12" s="2" t="s">
        <v>223</v>
      </c>
      <c r="BM12" s="7">
        <v>0.0245</v>
      </c>
      <c r="BN12" s="7">
        <v>0.0207</v>
      </c>
      <c r="BO12" s="4">
        <v>4</v>
      </c>
      <c r="BP12" s="8">
        <v>117.8</v>
      </c>
      <c r="BQ12" s="4">
        <v>17</v>
      </c>
      <c r="BR12" s="8">
        <v>566.15</v>
      </c>
      <c r="BS12" s="7">
        <v>-0.7647</v>
      </c>
      <c r="BT12" s="7">
        <v>-0.7919</v>
      </c>
      <c r="BU12" s="2" t="s">
        <v>185</v>
      </c>
      <c r="BV12" s="2" t="s">
        <v>172</v>
      </c>
      <c r="BW12" s="2" t="s">
        <v>224</v>
      </c>
      <c r="BX12" s="2" t="s">
        <v>225</v>
      </c>
      <c r="BY12" s="2" t="s">
        <v>188</v>
      </c>
      <c r="BZ12" s="2" t="s">
        <v>175</v>
      </c>
      <c r="CA12" s="4">
        <v>120</v>
      </c>
      <c r="CB12" s="4"/>
      <c r="CC12" s="4"/>
      <c r="CD12" s="4"/>
      <c r="CE12" s="4">
        <v>204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>
        <v>150</v>
      </c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>
        <v>150</v>
      </c>
      <c r="DL12" s="4"/>
      <c r="DM12" s="4">
        <v>80</v>
      </c>
      <c r="DN12" s="4"/>
      <c r="DO12" s="4"/>
      <c r="DP12" s="4">
        <v>100</v>
      </c>
      <c r="DQ12" s="4"/>
      <c r="DR12" s="4"/>
      <c r="DS12" s="4"/>
      <c r="DT12" s="4"/>
      <c r="DU12" s="4">
        <v>110</v>
      </c>
      <c r="DV12" s="4"/>
      <c r="DW12" s="4"/>
      <c r="DX12" s="4"/>
      <c r="DY12" s="4">
        <v>100</v>
      </c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</row>
    <row r="13">
      <c r="A13" s="2" t="s">
        <v>226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190</v>
      </c>
      <c r="K13" s="2" t="s">
        <v>218</v>
      </c>
      <c r="L13" s="3">
        <v>36.72</v>
      </c>
      <c r="M13" s="3">
        <v>38.56</v>
      </c>
      <c r="N13" s="3">
        <v>69.99</v>
      </c>
      <c r="O13" s="2" t="s">
        <v>172</v>
      </c>
      <c r="P13" s="2" t="s">
        <v>219</v>
      </c>
      <c r="Q13" s="2" t="s">
        <v>174</v>
      </c>
      <c r="R13" s="2" t="s">
        <v>175</v>
      </c>
      <c r="S13" s="2" t="s">
        <v>220</v>
      </c>
      <c r="T13" s="2" t="s">
        <v>177</v>
      </c>
      <c r="U13" s="2" t="s">
        <v>191</v>
      </c>
      <c r="V13" s="2" t="s">
        <v>179</v>
      </c>
      <c r="W13" s="2" t="s">
        <v>180</v>
      </c>
      <c r="X13" s="2" t="s">
        <v>181</v>
      </c>
      <c r="Y13" s="2" t="s">
        <v>221</v>
      </c>
      <c r="Z13" s="4">
        <v>550</v>
      </c>
      <c r="AA13" s="4">
        <f>=ROUNDDOWN(10.1851851851852,0)</f>
      </c>
      <c r="AB13" s="5">
        <v>54</v>
      </c>
      <c r="AC13" s="2" t="s">
        <v>227</v>
      </c>
      <c r="AD13" s="4">
        <v>320</v>
      </c>
      <c r="AE13" s="4">
        <v>1380</v>
      </c>
      <c r="AF13" s="6">
        <v>64</v>
      </c>
      <c r="AG13" s="6">
        <v>47</v>
      </c>
      <c r="AH13" s="7">
        <v>0.8681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30</v>
      </c>
      <c r="AQ13" s="8">
        <v>931.53</v>
      </c>
      <c r="AR13" s="4">
        <v>75</v>
      </c>
      <c r="AS13" s="8">
        <v>2990.93</v>
      </c>
      <c r="AT13" s="7">
        <v>-0.6</v>
      </c>
      <c r="AU13" s="7">
        <v>-0.6885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0.6175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671</v>
      </c>
      <c r="BK13" s="8">
        <v>27296.71</v>
      </c>
      <c r="BL13" s="2" t="s">
        <v>228</v>
      </c>
      <c r="BM13" s="7">
        <v>0.0447</v>
      </c>
      <c r="BN13" s="7">
        <v>0.0341</v>
      </c>
      <c r="BO13" s="4">
        <v>30</v>
      </c>
      <c r="BP13" s="8">
        <v>931.53</v>
      </c>
      <c r="BQ13" s="4">
        <v>75</v>
      </c>
      <c r="BR13" s="8">
        <v>2990.93</v>
      </c>
      <c r="BS13" s="7">
        <v>-0.6</v>
      </c>
      <c r="BT13" s="7">
        <v>-0.6885</v>
      </c>
      <c r="BU13" s="2" t="s">
        <v>185</v>
      </c>
      <c r="BV13" s="2" t="s">
        <v>172</v>
      </c>
      <c r="BW13" s="2" t="s">
        <v>224</v>
      </c>
      <c r="BX13" s="2" t="s">
        <v>229</v>
      </c>
      <c r="BY13" s="2" t="s">
        <v>188</v>
      </c>
      <c r="BZ13" s="2" t="s">
        <v>175</v>
      </c>
      <c r="CA13" s="4">
        <v>282</v>
      </c>
      <c r="CB13" s="4"/>
      <c r="CC13" s="4"/>
      <c r="CD13" s="4"/>
      <c r="CE13" s="4">
        <v>268</v>
      </c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>
        <v>320</v>
      </c>
      <c r="DL13" s="4"/>
      <c r="DM13" s="4">
        <v>140</v>
      </c>
      <c r="DN13" s="4"/>
      <c r="DO13" s="4"/>
      <c r="DP13" s="4"/>
      <c r="DQ13" s="4"/>
      <c r="DR13" s="4"/>
      <c r="DS13" s="4"/>
      <c r="DT13" s="4"/>
      <c r="DU13" s="4">
        <v>100</v>
      </c>
      <c r="DV13" s="4"/>
      <c r="DW13" s="4"/>
      <c r="DX13" s="4"/>
      <c r="DY13" s="4">
        <v>250</v>
      </c>
      <c r="DZ13" s="4"/>
      <c r="EA13" s="4"/>
      <c r="EB13" s="4"/>
      <c r="EC13" s="4"/>
      <c r="ED13" s="4"/>
      <c r="EE13" s="4"/>
      <c r="EF13" s="4"/>
      <c r="EG13" s="4">
        <v>270</v>
      </c>
      <c r="EH13" s="4"/>
      <c r="EI13" s="4"/>
      <c r="EJ13" s="4"/>
      <c r="EK13" s="4"/>
      <c r="EL13" s="4"/>
      <c r="EM13" s="4">
        <v>200</v>
      </c>
      <c r="EN13" s="4"/>
      <c r="EO13" s="4"/>
      <c r="EP13" s="4">
        <v>100</v>
      </c>
      <c r="EQ13" s="4"/>
      <c r="ER13" s="4"/>
      <c r="ES13" s="4"/>
      <c r="ET13" s="4"/>
      <c r="EU13" s="4"/>
      <c r="EV13" s="4"/>
    </row>
    <row r="14">
      <c r="A14" s="2" t="s">
        <v>230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196</v>
      </c>
      <c r="K14" s="2" t="s">
        <v>218</v>
      </c>
      <c r="L14" s="3">
        <v>40.5</v>
      </c>
      <c r="M14" s="3">
        <v>42.52</v>
      </c>
      <c r="N14" s="3">
        <v>79.99</v>
      </c>
      <c r="O14" s="2" t="s">
        <v>172</v>
      </c>
      <c r="P14" s="2" t="s">
        <v>219</v>
      </c>
      <c r="Q14" s="2" t="s">
        <v>174</v>
      </c>
      <c r="R14" s="2" t="s">
        <v>175</v>
      </c>
      <c r="S14" s="2" t="s">
        <v>220</v>
      </c>
      <c r="T14" s="2" t="s">
        <v>177</v>
      </c>
      <c r="U14" s="2" t="s">
        <v>191</v>
      </c>
      <c r="V14" s="2" t="s">
        <v>179</v>
      </c>
      <c r="W14" s="2" t="s">
        <v>180</v>
      </c>
      <c r="X14" s="2" t="s">
        <v>181</v>
      </c>
      <c r="Y14" s="2" t="s">
        <v>231</v>
      </c>
      <c r="Z14" s="4"/>
      <c r="AA14" s="4">
        <f>=ROUNDDOWN({0},0)</f>
      </c>
      <c r="AB14" s="5">
        <v>44</v>
      </c>
      <c r="AC14" s="2" t="s">
        <v>222</v>
      </c>
      <c r="AD14" s="4">
        <v>600</v>
      </c>
      <c r="AE14" s="4">
        <v>1600</v>
      </c>
      <c r="AF14" s="6">
        <v>64</v>
      </c>
      <c r="AG14" s="6">
        <v>47</v>
      </c>
      <c r="AH14" s="7">
        <v>0.4505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12</v>
      </c>
      <c r="AQ14" s="8">
        <v>459.32</v>
      </c>
      <c r="AR14" s="4">
        <v>70</v>
      </c>
      <c r="AS14" s="8">
        <v>3211.67</v>
      </c>
      <c r="AT14" s="7">
        <v>-0.8286</v>
      </c>
      <c r="AU14" s="7">
        <v>-0.857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0.3045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246</v>
      </c>
      <c r="BK14" s="8">
        <v>10631.08</v>
      </c>
      <c r="BL14" s="2" t="s">
        <v>232</v>
      </c>
      <c r="BM14" s="7">
        <v>0.0488</v>
      </c>
      <c r="BN14" s="7">
        <v>0.0432</v>
      </c>
      <c r="BO14" s="4">
        <v>12</v>
      </c>
      <c r="BP14" s="8">
        <v>459.32</v>
      </c>
      <c r="BQ14" s="4">
        <v>70</v>
      </c>
      <c r="BR14" s="8">
        <v>3211.67</v>
      </c>
      <c r="BS14" s="7">
        <v>-0.8286</v>
      </c>
      <c r="BT14" s="7">
        <v>-0.857</v>
      </c>
      <c r="BU14" s="2" t="s">
        <v>185</v>
      </c>
      <c r="BV14" s="2" t="s">
        <v>172</v>
      </c>
      <c r="BW14" s="2" t="s">
        <v>231</v>
      </c>
      <c r="BX14" s="2" t="s">
        <v>233</v>
      </c>
      <c r="BY14" s="2" t="s">
        <v>188</v>
      </c>
      <c r="BZ14" s="2" t="s">
        <v>175</v>
      </c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>
        <v>600</v>
      </c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>
        <v>150</v>
      </c>
      <c r="DL14" s="4"/>
      <c r="DM14" s="4">
        <v>100</v>
      </c>
      <c r="DN14" s="4"/>
      <c r="DO14" s="4"/>
      <c r="DP14" s="4"/>
      <c r="DQ14" s="4"/>
      <c r="DR14" s="4"/>
      <c r="DS14" s="4"/>
      <c r="DT14" s="4"/>
      <c r="DU14" s="4">
        <v>50</v>
      </c>
      <c r="DV14" s="4"/>
      <c r="DW14" s="4"/>
      <c r="DX14" s="4"/>
      <c r="DY14" s="4">
        <v>250</v>
      </c>
      <c r="DZ14" s="4"/>
      <c r="EA14" s="4"/>
      <c r="EB14" s="4"/>
      <c r="EC14" s="4"/>
      <c r="ED14" s="4"/>
      <c r="EE14" s="4"/>
      <c r="EF14" s="4"/>
      <c r="EG14" s="4">
        <v>100</v>
      </c>
      <c r="EH14" s="4">
        <v>100</v>
      </c>
      <c r="EI14" s="4"/>
      <c r="EJ14" s="4"/>
      <c r="EK14" s="4"/>
      <c r="EL14" s="4"/>
      <c r="EM14" s="4">
        <v>250</v>
      </c>
      <c r="EN14" s="4"/>
      <c r="EO14" s="4"/>
      <c r="EP14" s="4"/>
      <c r="EQ14" s="4"/>
      <c r="ER14" s="4"/>
      <c r="ES14" s="4"/>
      <c r="ET14" s="4"/>
      <c r="EU14" s="4"/>
      <c r="EV14" s="4"/>
    </row>
    <row r="15">
      <c r="A15" s="2" t="s">
        <v>234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235</v>
      </c>
      <c r="L15" s="3">
        <v>31.05</v>
      </c>
      <c r="M15" s="3">
        <v>32.6</v>
      </c>
      <c r="N15" s="3">
        <v>59.99</v>
      </c>
      <c r="O15" s="2" t="s">
        <v>172</v>
      </c>
      <c r="P15" s="2" t="s">
        <v>236</v>
      </c>
      <c r="Q15" s="2" t="s">
        <v>174</v>
      </c>
      <c r="R15" s="2" t="s">
        <v>175</v>
      </c>
      <c r="S15" s="2" t="s">
        <v>237</v>
      </c>
      <c r="T15" s="2" t="s">
        <v>177</v>
      </c>
      <c r="U15" s="2" t="s">
        <v>178</v>
      </c>
      <c r="V15" s="2" t="s">
        <v>179</v>
      </c>
      <c r="W15" s="2" t="s">
        <v>180</v>
      </c>
      <c r="X15" s="2" t="s">
        <v>181</v>
      </c>
      <c r="Y15" s="2" t="s">
        <v>221</v>
      </c>
      <c r="Z15" s="4">
        <v>81</v>
      </c>
      <c r="AA15" s="4">
        <f>=ROUNDDOWN(4.76470588235294,0)</f>
      </c>
      <c r="AB15" s="5">
        <v>17</v>
      </c>
      <c r="AC15" s="2" t="s">
        <v>222</v>
      </c>
      <c r="AD15" s="4">
        <v>150</v>
      </c>
      <c r="AE15" s="4">
        <v>590</v>
      </c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2</v>
      </c>
      <c r="AQ15" s="8">
        <v>58.9</v>
      </c>
      <c r="AR15" s="4">
        <v>2</v>
      </c>
      <c r="AS15" s="8">
        <v>69.94</v>
      </c>
      <c r="AT15" s="7"/>
      <c r="AU15" s="7">
        <v>-0.1578</v>
      </c>
      <c r="AV15" s="4">
        <v>32</v>
      </c>
      <c r="AW15" s="8">
        <v>1137.62</v>
      </c>
      <c r="AX15" s="4">
        <v>32</v>
      </c>
      <c r="AY15" s="8">
        <v>1278.76</v>
      </c>
      <c r="AZ15" s="7" t="s">
        <v>175</v>
      </c>
      <c r="BA15" s="7">
        <v>-0.1104</v>
      </c>
      <c r="BB15" s="7">
        <v>0.0518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>
        <v>0.1212</v>
      </c>
      <c r="BJ15" s="4">
        <v>232</v>
      </c>
      <c r="BK15" s="8">
        <v>8036.84</v>
      </c>
      <c r="BL15" s="2" t="s">
        <v>238</v>
      </c>
      <c r="BM15" s="7">
        <v>0.0086</v>
      </c>
      <c r="BN15" s="7">
        <v>0.0073</v>
      </c>
      <c r="BO15" s="4">
        <v>2</v>
      </c>
      <c r="BP15" s="8">
        <v>58.9</v>
      </c>
      <c r="BQ15" s="4">
        <v>2</v>
      </c>
      <c r="BR15" s="8">
        <v>69.94</v>
      </c>
      <c r="BS15" s="7"/>
      <c r="BT15" s="7">
        <v>-0.1578</v>
      </c>
      <c r="BU15" s="2" t="s">
        <v>185</v>
      </c>
      <c r="BV15" s="2" t="s">
        <v>172</v>
      </c>
      <c r="BW15" s="2" t="s">
        <v>224</v>
      </c>
      <c r="BX15" s="2" t="s">
        <v>239</v>
      </c>
      <c r="BY15" s="2" t="s">
        <v>188</v>
      </c>
      <c r="BZ15" s="2" t="s">
        <v>175</v>
      </c>
      <c r="CA15" s="4">
        <v>52</v>
      </c>
      <c r="CB15" s="4"/>
      <c r="CC15" s="4"/>
      <c r="CD15" s="4"/>
      <c r="CE15" s="4">
        <v>29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>
        <v>150</v>
      </c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>
        <v>50</v>
      </c>
      <c r="DN15" s="4"/>
      <c r="DO15" s="4"/>
      <c r="DP15" s="4"/>
      <c r="DQ15" s="4"/>
      <c r="DR15" s="4"/>
      <c r="DS15" s="4"/>
      <c r="DT15" s="4"/>
      <c r="DU15" s="4">
        <v>50</v>
      </c>
      <c r="DV15" s="4"/>
      <c r="DW15" s="4">
        <v>150</v>
      </c>
      <c r="DX15" s="4"/>
      <c r="DY15" s="4"/>
      <c r="DZ15" s="4"/>
      <c r="EA15" s="4"/>
      <c r="EB15" s="4"/>
      <c r="EC15" s="4"/>
      <c r="ED15" s="4"/>
      <c r="EE15" s="4"/>
      <c r="EF15" s="4"/>
      <c r="EG15" s="4">
        <v>30</v>
      </c>
      <c r="EH15" s="4">
        <v>50</v>
      </c>
      <c r="EI15" s="4"/>
      <c r="EJ15" s="4"/>
      <c r="EK15" s="4"/>
      <c r="EL15" s="4"/>
      <c r="EM15" s="4">
        <v>110</v>
      </c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240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190</v>
      </c>
      <c r="K16" s="2" t="s">
        <v>235</v>
      </c>
      <c r="L16" s="3">
        <v>36.72</v>
      </c>
      <c r="M16" s="3">
        <v>38.56</v>
      </c>
      <c r="N16" s="3">
        <v>69.99</v>
      </c>
      <c r="O16" s="2" t="s">
        <v>172</v>
      </c>
      <c r="P16" s="2" t="s">
        <v>236</v>
      </c>
      <c r="Q16" s="2" t="s">
        <v>174</v>
      </c>
      <c r="R16" s="2" t="s">
        <v>175</v>
      </c>
      <c r="S16" s="2" t="s">
        <v>237</v>
      </c>
      <c r="T16" s="2" t="s">
        <v>177</v>
      </c>
      <c r="U16" s="2" t="s">
        <v>191</v>
      </c>
      <c r="V16" s="2" t="s">
        <v>179</v>
      </c>
      <c r="W16" s="2" t="s">
        <v>180</v>
      </c>
      <c r="X16" s="2" t="s">
        <v>181</v>
      </c>
      <c r="Y16" s="2" t="s">
        <v>229</v>
      </c>
      <c r="Z16" s="4">
        <v>148</v>
      </c>
      <c r="AA16" s="4">
        <f>=ROUNDDOWN(5.69230769230769,0)</f>
      </c>
      <c r="AB16" s="5">
        <v>26</v>
      </c>
      <c r="AC16" s="2" t="s">
        <v>222</v>
      </c>
      <c r="AD16" s="4">
        <v>80</v>
      </c>
      <c r="AE16" s="4">
        <v>900</v>
      </c>
      <c r="AF16" s="6">
        <v>64</v>
      </c>
      <c r="AG16" s="6">
        <v>47</v>
      </c>
      <c r="AH16" s="7">
        <v>0.978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14</v>
      </c>
      <c r="AQ16" s="8">
        <v>433.4</v>
      </c>
      <c r="AR16" s="4">
        <v>18</v>
      </c>
      <c r="AS16" s="8">
        <v>689.52</v>
      </c>
      <c r="AT16" s="7">
        <v>-0.2222</v>
      </c>
      <c r="AU16" s="7">
        <v>-0.3714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0.381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441</v>
      </c>
      <c r="BK16" s="8">
        <v>17515.06</v>
      </c>
      <c r="BL16" s="2" t="s">
        <v>241</v>
      </c>
      <c r="BM16" s="7">
        <v>0.0317</v>
      </c>
      <c r="BN16" s="7">
        <v>0.0247</v>
      </c>
      <c r="BO16" s="4">
        <v>14</v>
      </c>
      <c r="BP16" s="8">
        <v>433.4</v>
      </c>
      <c r="BQ16" s="4">
        <v>18</v>
      </c>
      <c r="BR16" s="8">
        <v>689.52</v>
      </c>
      <c r="BS16" s="7">
        <v>-0.2222</v>
      </c>
      <c r="BT16" s="7">
        <v>-0.3714</v>
      </c>
      <c r="BU16" s="2" t="s">
        <v>185</v>
      </c>
      <c r="BV16" s="2" t="s">
        <v>172</v>
      </c>
      <c r="BW16" s="2" t="s">
        <v>242</v>
      </c>
      <c r="BX16" s="2" t="s">
        <v>243</v>
      </c>
      <c r="BY16" s="2" t="s">
        <v>188</v>
      </c>
      <c r="BZ16" s="2" t="s">
        <v>175</v>
      </c>
      <c r="CA16" s="4">
        <v>129</v>
      </c>
      <c r="CB16" s="4"/>
      <c r="CC16" s="4"/>
      <c r="CD16" s="4"/>
      <c r="CE16" s="4">
        <v>19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>
        <v>80</v>
      </c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>
        <v>120</v>
      </c>
      <c r="DN16" s="4"/>
      <c r="DO16" s="4"/>
      <c r="DP16" s="4"/>
      <c r="DQ16" s="4"/>
      <c r="DR16" s="4"/>
      <c r="DS16" s="4"/>
      <c r="DT16" s="4"/>
      <c r="DU16" s="4">
        <v>60</v>
      </c>
      <c r="DV16" s="4"/>
      <c r="DW16" s="4">
        <v>100</v>
      </c>
      <c r="DX16" s="4"/>
      <c r="DY16" s="4"/>
      <c r="DZ16" s="4"/>
      <c r="EA16" s="4"/>
      <c r="EB16" s="4"/>
      <c r="EC16" s="4"/>
      <c r="ED16" s="4"/>
      <c r="EE16" s="4"/>
      <c r="EF16" s="4"/>
      <c r="EG16" s="4">
        <v>270</v>
      </c>
      <c r="EH16" s="4"/>
      <c r="EI16" s="4"/>
      <c r="EJ16" s="4"/>
      <c r="EK16" s="4"/>
      <c r="EL16" s="4"/>
      <c r="EM16" s="4">
        <v>200</v>
      </c>
      <c r="EN16" s="4">
        <v>70</v>
      </c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244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196</v>
      </c>
      <c r="K17" s="2" t="s">
        <v>235</v>
      </c>
      <c r="L17" s="3">
        <v>40.5</v>
      </c>
      <c r="M17" s="3">
        <v>42.52</v>
      </c>
      <c r="N17" s="3">
        <v>79.99</v>
      </c>
      <c r="O17" s="2" t="s">
        <v>172</v>
      </c>
      <c r="P17" s="2" t="s">
        <v>236</v>
      </c>
      <c r="Q17" s="2" t="s">
        <v>174</v>
      </c>
      <c r="R17" s="2" t="s">
        <v>175</v>
      </c>
      <c r="S17" s="2" t="s">
        <v>237</v>
      </c>
      <c r="T17" s="2" t="s">
        <v>177</v>
      </c>
      <c r="U17" s="2" t="s">
        <v>191</v>
      </c>
      <c r="V17" s="2" t="s">
        <v>179</v>
      </c>
      <c r="W17" s="2" t="s">
        <v>180</v>
      </c>
      <c r="X17" s="2" t="s">
        <v>181</v>
      </c>
      <c r="Y17" s="2" t="s">
        <v>231</v>
      </c>
      <c r="Z17" s="4">
        <v>230</v>
      </c>
      <c r="AA17" s="4">
        <f>=ROUNDDOWN(12.7777777777778,0)</f>
      </c>
      <c r="AB17" s="5">
        <v>18</v>
      </c>
      <c r="AC17" s="2" t="s">
        <v>245</v>
      </c>
      <c r="AD17" s="4">
        <v>90</v>
      </c>
      <c r="AE17" s="4">
        <v>460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16</v>
      </c>
      <c r="AQ17" s="8">
        <v>645.32</v>
      </c>
      <c r="AR17" s="4">
        <v>12</v>
      </c>
      <c r="AS17" s="8">
        <v>519.3</v>
      </c>
      <c r="AT17" s="7">
        <v>0.3333</v>
      </c>
      <c r="AU17" s="7">
        <v>0.2427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0.5673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217</v>
      </c>
      <c r="BK17" s="8">
        <v>9661.29</v>
      </c>
      <c r="BL17" s="2" t="s">
        <v>198</v>
      </c>
      <c r="BM17" s="7">
        <v>0.0737</v>
      </c>
      <c r="BN17" s="7">
        <v>0.0668</v>
      </c>
      <c r="BO17" s="4">
        <v>16</v>
      </c>
      <c r="BP17" s="8">
        <v>645.32</v>
      </c>
      <c r="BQ17" s="4">
        <v>12</v>
      </c>
      <c r="BR17" s="8">
        <v>519.3</v>
      </c>
      <c r="BS17" s="7">
        <v>0.3333</v>
      </c>
      <c r="BT17" s="7">
        <v>0.2427</v>
      </c>
      <c r="BU17" s="2" t="s">
        <v>185</v>
      </c>
      <c r="BV17" s="2" t="s">
        <v>172</v>
      </c>
      <c r="BW17" s="2" t="s">
        <v>231</v>
      </c>
      <c r="BX17" s="2" t="s">
        <v>246</v>
      </c>
      <c r="BY17" s="2" t="s">
        <v>188</v>
      </c>
      <c r="BZ17" s="2" t="s">
        <v>175</v>
      </c>
      <c r="CA17" s="4">
        <v>160</v>
      </c>
      <c r="CB17" s="4"/>
      <c r="CC17" s="4"/>
      <c r="CD17" s="4"/>
      <c r="CE17" s="4">
        <v>70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>
        <v>90</v>
      </c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>
        <v>150</v>
      </c>
      <c r="EH17" s="4"/>
      <c r="EI17" s="4"/>
      <c r="EJ17" s="4"/>
      <c r="EK17" s="4"/>
      <c r="EL17" s="4"/>
      <c r="EM17" s="4">
        <v>160</v>
      </c>
      <c r="EN17" s="4">
        <v>60</v>
      </c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247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248</v>
      </c>
      <c r="L18" s="3">
        <v>31.05</v>
      </c>
      <c r="M18" s="3">
        <v>32.6</v>
      </c>
      <c r="N18" s="3">
        <v>59.99</v>
      </c>
      <c r="O18" s="2" t="s">
        <v>172</v>
      </c>
      <c r="P18" s="2" t="s">
        <v>173</v>
      </c>
      <c r="Q18" s="2" t="s">
        <v>174</v>
      </c>
      <c r="R18" s="2" t="s">
        <v>175</v>
      </c>
      <c r="S18" s="2" t="s">
        <v>249</v>
      </c>
      <c r="T18" s="2" t="s">
        <v>177</v>
      </c>
      <c r="U18" s="2" t="s">
        <v>178</v>
      </c>
      <c r="V18" s="2" t="s">
        <v>179</v>
      </c>
      <c r="W18" s="2" t="s">
        <v>180</v>
      </c>
      <c r="X18" s="2" t="s">
        <v>181</v>
      </c>
      <c r="Y18" s="2" t="s">
        <v>250</v>
      </c>
      <c r="Z18" s="4">
        <v>360</v>
      </c>
      <c r="AA18" s="4">
        <f>=ROUNDDOWN(40,0)</f>
      </c>
      <c r="AB18" s="5">
        <v>9</v>
      </c>
      <c r="AC18" s="2" t="s">
        <v>227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1</v>
      </c>
      <c r="AQ18" s="8">
        <v>25.03</v>
      </c>
      <c r="AR18" s="4">
        <v>3</v>
      </c>
      <c r="AS18" s="8">
        <v>106.75</v>
      </c>
      <c r="AT18" s="7">
        <v>-0.6667</v>
      </c>
      <c r="AU18" s="7">
        <v>-0.7655</v>
      </c>
      <c r="AV18" s="4">
        <v>23</v>
      </c>
      <c r="AW18" s="8">
        <v>768.78</v>
      </c>
      <c r="AX18" s="4">
        <v>44</v>
      </c>
      <c r="AY18" s="8">
        <v>1902.31</v>
      </c>
      <c r="AZ18" s="7">
        <v>-0.4773</v>
      </c>
      <c r="BA18" s="7">
        <v>-0.5959</v>
      </c>
      <c r="BB18" s="7">
        <v>0.0326</v>
      </c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0.0819</v>
      </c>
      <c r="BJ18" s="4">
        <v>49</v>
      </c>
      <c r="BK18" s="8">
        <v>1691.01</v>
      </c>
      <c r="BL18" s="2" t="s">
        <v>251</v>
      </c>
      <c r="BM18" s="7">
        <v>0.0204</v>
      </c>
      <c r="BN18" s="7">
        <v>0.0148</v>
      </c>
      <c r="BO18" s="4">
        <v>1</v>
      </c>
      <c r="BP18" s="8">
        <v>25.03</v>
      </c>
      <c r="BQ18" s="4">
        <v>3</v>
      </c>
      <c r="BR18" s="8">
        <v>106.75</v>
      </c>
      <c r="BS18" s="7">
        <v>-0.6667</v>
      </c>
      <c r="BT18" s="7">
        <v>-0.7655</v>
      </c>
      <c r="BU18" s="2" t="s">
        <v>185</v>
      </c>
      <c r="BV18" s="2" t="s">
        <v>172</v>
      </c>
      <c r="BW18" s="2" t="s">
        <v>250</v>
      </c>
      <c r="BX18" s="2" t="s">
        <v>252</v>
      </c>
      <c r="BY18" s="2" t="s">
        <v>188</v>
      </c>
      <c r="BZ18" s="2" t="s">
        <v>175</v>
      </c>
      <c r="CA18" s="4">
        <v>271</v>
      </c>
      <c r="CB18" s="4"/>
      <c r="CC18" s="4"/>
      <c r="CD18" s="4"/>
      <c r="CE18" s="4">
        <v>89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>
        <v>100</v>
      </c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253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190</v>
      </c>
      <c r="K19" s="2" t="s">
        <v>248</v>
      </c>
      <c r="L19" s="3">
        <v>36.72</v>
      </c>
      <c r="M19" s="3">
        <v>38.56</v>
      </c>
      <c r="N19" s="3">
        <v>69.99</v>
      </c>
      <c r="O19" s="2" t="s">
        <v>172</v>
      </c>
      <c r="P19" s="2" t="s">
        <v>173</v>
      </c>
      <c r="Q19" s="2" t="s">
        <v>174</v>
      </c>
      <c r="R19" s="2" t="s">
        <v>175</v>
      </c>
      <c r="S19" s="2" t="s">
        <v>249</v>
      </c>
      <c r="T19" s="2" t="s">
        <v>177</v>
      </c>
      <c r="U19" s="2" t="s">
        <v>191</v>
      </c>
      <c r="V19" s="2" t="s">
        <v>179</v>
      </c>
      <c r="W19" s="2" t="s">
        <v>180</v>
      </c>
      <c r="X19" s="2" t="s">
        <v>181</v>
      </c>
      <c r="Y19" s="2" t="s">
        <v>254</v>
      </c>
      <c r="Z19" s="4">
        <v>415</v>
      </c>
      <c r="AA19" s="4">
        <f>=ROUNDDOWN(15.2573529411765,0)</f>
      </c>
      <c r="AB19" s="5">
        <v>27.2</v>
      </c>
      <c r="AC19" s="2" t="s">
        <v>227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15</v>
      </c>
      <c r="AQ19" s="8">
        <v>468.78</v>
      </c>
      <c r="AR19" s="4">
        <v>19</v>
      </c>
      <c r="AS19" s="8">
        <v>766.84</v>
      </c>
      <c r="AT19" s="7">
        <v>-0.2105</v>
      </c>
      <c r="AU19" s="7">
        <v>-0.3887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0.6098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281</v>
      </c>
      <c r="BK19" s="8">
        <v>10997.28</v>
      </c>
      <c r="BL19" s="2" t="s">
        <v>255</v>
      </c>
      <c r="BM19" s="7">
        <v>0.0534</v>
      </c>
      <c r="BN19" s="7">
        <v>0.0426</v>
      </c>
      <c r="BO19" s="4">
        <v>15</v>
      </c>
      <c r="BP19" s="8">
        <v>468.78</v>
      </c>
      <c r="BQ19" s="4">
        <v>19</v>
      </c>
      <c r="BR19" s="8">
        <v>766.84</v>
      </c>
      <c r="BS19" s="7">
        <v>-0.2105</v>
      </c>
      <c r="BT19" s="7">
        <v>-0.3887</v>
      </c>
      <c r="BU19" s="2" t="s">
        <v>185</v>
      </c>
      <c r="BV19" s="2" t="s">
        <v>172</v>
      </c>
      <c r="BW19" s="2" t="s">
        <v>254</v>
      </c>
      <c r="BX19" s="2" t="s">
        <v>252</v>
      </c>
      <c r="BY19" s="2" t="s">
        <v>188</v>
      </c>
      <c r="BZ19" s="2" t="s">
        <v>175</v>
      </c>
      <c r="CA19" s="4">
        <v>340</v>
      </c>
      <c r="CB19" s="4"/>
      <c r="CC19" s="4"/>
      <c r="CD19" s="4"/>
      <c r="CE19" s="4">
        <v>75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>
        <v>140</v>
      </c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>
        <v>250</v>
      </c>
      <c r="EH19" s="4"/>
      <c r="EI19" s="4"/>
      <c r="EJ19" s="4"/>
      <c r="EK19" s="4"/>
      <c r="EL19" s="4"/>
      <c r="EM19" s="4">
        <v>400</v>
      </c>
      <c r="EN19" s="4"/>
      <c r="EO19" s="4"/>
      <c r="EP19" s="4"/>
      <c r="EQ19" s="4"/>
      <c r="ER19" s="4"/>
      <c r="ES19" s="4"/>
      <c r="ET19" s="4">
        <v>200</v>
      </c>
      <c r="EU19" s="4"/>
      <c r="EV19" s="4"/>
    </row>
    <row r="20">
      <c r="A20" s="2" t="s">
        <v>256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196</v>
      </c>
      <c r="K20" s="2" t="s">
        <v>248</v>
      </c>
      <c r="L20" s="3">
        <v>40.5</v>
      </c>
      <c r="M20" s="3">
        <v>42.52</v>
      </c>
      <c r="N20" s="3">
        <v>79.99</v>
      </c>
      <c r="O20" s="2" t="s">
        <v>172</v>
      </c>
      <c r="P20" s="2" t="s">
        <v>173</v>
      </c>
      <c r="Q20" s="2" t="s">
        <v>174</v>
      </c>
      <c r="R20" s="2" t="s">
        <v>175</v>
      </c>
      <c r="S20" s="2" t="s">
        <v>249</v>
      </c>
      <c r="T20" s="2" t="s">
        <v>177</v>
      </c>
      <c r="U20" s="2" t="s">
        <v>191</v>
      </c>
      <c r="V20" s="2" t="s">
        <v>179</v>
      </c>
      <c r="W20" s="2" t="s">
        <v>180</v>
      </c>
      <c r="X20" s="2" t="s">
        <v>181</v>
      </c>
      <c r="Y20" s="2" t="s">
        <v>257</v>
      </c>
      <c r="Z20" s="4">
        <v>259</v>
      </c>
      <c r="AA20" s="4">
        <f>=ROUNDDOWN(12.3333333333333,0)</f>
      </c>
      <c r="AB20" s="5">
        <v>21</v>
      </c>
      <c r="AC20" s="2" t="s">
        <v>227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7</v>
      </c>
      <c r="AQ20" s="8">
        <v>274.97</v>
      </c>
      <c r="AR20" s="4">
        <v>22</v>
      </c>
      <c r="AS20" s="8">
        <v>1028.72</v>
      </c>
      <c r="AT20" s="7">
        <v>-0.6818</v>
      </c>
      <c r="AU20" s="7">
        <v>-0.7327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>
        <v>0.3577</v>
      </c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181</v>
      </c>
      <c r="BK20" s="8">
        <v>8138.37</v>
      </c>
      <c r="BL20" s="2" t="s">
        <v>258</v>
      </c>
      <c r="BM20" s="7">
        <v>0.0387</v>
      </c>
      <c r="BN20" s="7">
        <v>0.0338</v>
      </c>
      <c r="BO20" s="4">
        <v>7</v>
      </c>
      <c r="BP20" s="8">
        <v>274.97</v>
      </c>
      <c r="BQ20" s="4">
        <v>22</v>
      </c>
      <c r="BR20" s="8">
        <v>1028.72</v>
      </c>
      <c r="BS20" s="7">
        <v>-0.6818</v>
      </c>
      <c r="BT20" s="7">
        <v>-0.7327</v>
      </c>
      <c r="BU20" s="2" t="s">
        <v>185</v>
      </c>
      <c r="BV20" s="2" t="s">
        <v>172</v>
      </c>
      <c r="BW20" s="2" t="s">
        <v>257</v>
      </c>
      <c r="BX20" s="2" t="s">
        <v>259</v>
      </c>
      <c r="BY20" s="2" t="s">
        <v>188</v>
      </c>
      <c r="BZ20" s="2" t="s">
        <v>175</v>
      </c>
      <c r="CA20" s="4">
        <v>219</v>
      </c>
      <c r="CB20" s="4"/>
      <c r="CC20" s="4"/>
      <c r="CD20" s="4"/>
      <c r="CE20" s="4">
        <v>40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>
        <v>90</v>
      </c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>
        <v>80</v>
      </c>
      <c r="EH20" s="4"/>
      <c r="EI20" s="4"/>
      <c r="EJ20" s="4"/>
      <c r="EK20" s="4"/>
      <c r="EL20" s="4"/>
      <c r="EM20" s="4">
        <v>300</v>
      </c>
      <c r="EN20" s="4"/>
      <c r="EO20" s="4"/>
      <c r="EP20" s="4"/>
      <c r="EQ20" s="4"/>
      <c r="ER20" s="4"/>
      <c r="ES20" s="4"/>
      <c r="ET20" s="4">
        <v>120</v>
      </c>
      <c r="EU20" s="4"/>
      <c r="EV20" s="4"/>
    </row>
    <row r="21">
      <c r="A21" s="2" t="s">
        <v>260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166</v>
      </c>
      <c r="G21" s="2" t="s">
        <v>167</v>
      </c>
      <c r="H21" s="2" t="s">
        <v>168</v>
      </c>
      <c r="I21" s="2" t="s">
        <v>169</v>
      </c>
      <c r="J21" s="2" t="s">
        <v>170</v>
      </c>
      <c r="K21" s="2" t="s">
        <v>261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173</v>
      </c>
      <c r="Q21" s="2" t="s">
        <v>174</v>
      </c>
      <c r="R21" s="2" t="s">
        <v>175</v>
      </c>
      <c r="S21" s="2" t="s">
        <v>262</v>
      </c>
      <c r="T21" s="2" t="s">
        <v>177</v>
      </c>
      <c r="U21" s="2" t="s">
        <v>178</v>
      </c>
      <c r="V21" s="2" t="s">
        <v>179</v>
      </c>
      <c r="W21" s="2" t="s">
        <v>180</v>
      </c>
      <c r="X21" s="2" t="s">
        <v>181</v>
      </c>
      <c r="Y21" s="2" t="s">
        <v>254</v>
      </c>
      <c r="Z21" s="4">
        <v>177</v>
      </c>
      <c r="AA21" s="4">
        <f>=ROUNDDOWN(22.125,0)</f>
      </c>
      <c r="AB21" s="5">
        <v>8</v>
      </c>
      <c r="AC21" s="2" t="s">
        <v>227</v>
      </c>
      <c r="AD21" s="4">
        <v>100</v>
      </c>
      <c r="AE21" s="4">
        <v>260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2</v>
      </c>
      <c r="AQ21" s="8">
        <v>50.06</v>
      </c>
      <c r="AR21" s="4">
        <v>3</v>
      </c>
      <c r="AS21" s="8">
        <v>110.43</v>
      </c>
      <c r="AT21" s="7">
        <v>-0.3333</v>
      </c>
      <c r="AU21" s="7">
        <v>-0.5467</v>
      </c>
      <c r="AV21" s="4">
        <v>10</v>
      </c>
      <c r="AW21" s="8">
        <v>393.5</v>
      </c>
      <c r="AX21" s="4">
        <v>52</v>
      </c>
      <c r="AY21" s="8">
        <v>2079.58</v>
      </c>
      <c r="AZ21" s="7">
        <v>-0.8077</v>
      </c>
      <c r="BA21" s="7">
        <v>-0.8108</v>
      </c>
      <c r="BB21" s="7">
        <v>0.1272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>
        <v>0.0419</v>
      </c>
      <c r="BJ21" s="4">
        <v>46</v>
      </c>
      <c r="BK21" s="8">
        <v>1469.18</v>
      </c>
      <c r="BL21" s="2" t="s">
        <v>263</v>
      </c>
      <c r="BM21" s="7">
        <v>0.0435</v>
      </c>
      <c r="BN21" s="7">
        <v>0.0341</v>
      </c>
      <c r="BO21" s="4">
        <v>2</v>
      </c>
      <c r="BP21" s="8">
        <v>50.06</v>
      </c>
      <c r="BQ21" s="4">
        <v>3</v>
      </c>
      <c r="BR21" s="8">
        <v>110.43</v>
      </c>
      <c r="BS21" s="7">
        <v>-0.3333</v>
      </c>
      <c r="BT21" s="7">
        <v>-0.5467</v>
      </c>
      <c r="BU21" s="2" t="s">
        <v>185</v>
      </c>
      <c r="BV21" s="2" t="s">
        <v>172</v>
      </c>
      <c r="BW21" s="2" t="s">
        <v>254</v>
      </c>
      <c r="BX21" s="2" t="s">
        <v>252</v>
      </c>
      <c r="BY21" s="2" t="s">
        <v>188</v>
      </c>
      <c r="BZ21" s="2" t="s">
        <v>175</v>
      </c>
      <c r="CA21" s="4">
        <v>177</v>
      </c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>
        <v>100</v>
      </c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>
        <v>130</v>
      </c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>
        <v>30</v>
      </c>
    </row>
    <row r="22">
      <c r="A22" s="2" t="s">
        <v>264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166</v>
      </c>
      <c r="G22" s="2" t="s">
        <v>167</v>
      </c>
      <c r="H22" s="2" t="s">
        <v>168</v>
      </c>
      <c r="I22" s="2" t="s">
        <v>169</v>
      </c>
      <c r="J22" s="2" t="s">
        <v>190</v>
      </c>
      <c r="K22" s="2" t="s">
        <v>261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173</v>
      </c>
      <c r="Q22" s="2" t="s">
        <v>174</v>
      </c>
      <c r="R22" s="2" t="s">
        <v>175</v>
      </c>
      <c r="S22" s="2" t="s">
        <v>262</v>
      </c>
      <c r="T22" s="2" t="s">
        <v>177</v>
      </c>
      <c r="U22" s="2" t="s">
        <v>191</v>
      </c>
      <c r="V22" s="2" t="s">
        <v>179</v>
      </c>
      <c r="W22" s="2" t="s">
        <v>180</v>
      </c>
      <c r="X22" s="2" t="s">
        <v>181</v>
      </c>
      <c r="Y22" s="2" t="s">
        <v>254</v>
      </c>
      <c r="Z22" s="4">
        <v>107</v>
      </c>
      <c r="AA22" s="4">
        <f>=ROUNDDOWN(3.96296296296296,0)</f>
      </c>
      <c r="AB22" s="5">
        <v>27</v>
      </c>
      <c r="AC22" s="2" t="s">
        <v>222</v>
      </c>
      <c r="AD22" s="4">
        <v>170</v>
      </c>
      <c r="AE22" s="4">
        <v>1110</v>
      </c>
      <c r="AF22" s="6">
        <v>64</v>
      </c>
      <c r="AG22" s="6">
        <v>47</v>
      </c>
      <c r="AH22" s="7">
        <v>0.0549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/>
      <c r="AQ22" s="8"/>
      <c r="AR22" s="4">
        <v>29</v>
      </c>
      <c r="AS22" s="8">
        <v>1112.67</v>
      </c>
      <c r="AT22" s="7">
        <v>-1</v>
      </c>
      <c r="AU22" s="7">
        <v>-1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/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17</v>
      </c>
      <c r="BK22" s="8">
        <v>691.77</v>
      </c>
      <c r="BL22" s="2" t="s">
        <v>265</v>
      </c>
      <c r="BM22" s="7"/>
      <c r="BN22" s="7"/>
      <c r="BO22" s="4"/>
      <c r="BP22" s="8"/>
      <c r="BQ22" s="4">
        <v>29</v>
      </c>
      <c r="BR22" s="8">
        <v>1112.67</v>
      </c>
      <c r="BS22" s="7">
        <v>-1</v>
      </c>
      <c r="BT22" s="7">
        <v>-1</v>
      </c>
      <c r="BU22" s="2" t="s">
        <v>185</v>
      </c>
      <c r="BV22" s="2" t="s">
        <v>172</v>
      </c>
      <c r="BW22" s="2" t="s">
        <v>254</v>
      </c>
      <c r="BX22" s="2" t="s">
        <v>252</v>
      </c>
      <c r="BY22" s="2" t="s">
        <v>188</v>
      </c>
      <c r="BZ22" s="2" t="s">
        <v>175</v>
      </c>
      <c r="CA22" s="4"/>
      <c r="CB22" s="4"/>
      <c r="CC22" s="4"/>
      <c r="CD22" s="4"/>
      <c r="CE22" s="4">
        <v>107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>
        <v>170</v>
      </c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>
        <v>100</v>
      </c>
      <c r="DL22" s="4"/>
      <c r="DM22" s="4">
        <v>100</v>
      </c>
      <c r="DN22" s="4"/>
      <c r="DO22" s="4"/>
      <c r="DP22" s="4"/>
      <c r="DQ22" s="4"/>
      <c r="DR22" s="4"/>
      <c r="DS22" s="4"/>
      <c r="DT22" s="4"/>
      <c r="DU22" s="4"/>
      <c r="DV22" s="4"/>
      <c r="DW22" s="4">
        <v>150</v>
      </c>
      <c r="DX22" s="4"/>
      <c r="DY22" s="4"/>
      <c r="DZ22" s="4"/>
      <c r="EA22" s="4"/>
      <c r="EB22" s="4">
        <v>310</v>
      </c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>
        <v>280</v>
      </c>
    </row>
    <row r="23">
      <c r="A23" s="2" t="s">
        <v>266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166</v>
      </c>
      <c r="G23" s="2" t="s">
        <v>167</v>
      </c>
      <c r="H23" s="2" t="s">
        <v>168</v>
      </c>
      <c r="I23" s="2" t="s">
        <v>169</v>
      </c>
      <c r="J23" s="2" t="s">
        <v>196</v>
      </c>
      <c r="K23" s="2" t="s">
        <v>261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173</v>
      </c>
      <c r="Q23" s="2" t="s">
        <v>174</v>
      </c>
      <c r="R23" s="2" t="s">
        <v>175</v>
      </c>
      <c r="S23" s="2" t="s">
        <v>262</v>
      </c>
      <c r="T23" s="2" t="s">
        <v>177</v>
      </c>
      <c r="U23" s="2" t="s">
        <v>191</v>
      </c>
      <c r="V23" s="2" t="s">
        <v>179</v>
      </c>
      <c r="W23" s="2" t="s">
        <v>180</v>
      </c>
      <c r="X23" s="2" t="s">
        <v>181</v>
      </c>
      <c r="Y23" s="2" t="s">
        <v>267</v>
      </c>
      <c r="Z23" s="4">
        <v>204</v>
      </c>
      <c r="AA23" s="4">
        <f>=ROUNDDOWN(7.55555555555556,0)</f>
      </c>
      <c r="AB23" s="5">
        <v>27</v>
      </c>
      <c r="AC23" s="2" t="s">
        <v>227</v>
      </c>
      <c r="AD23" s="4">
        <v>400</v>
      </c>
      <c r="AE23" s="4">
        <v>800</v>
      </c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8</v>
      </c>
      <c r="AQ23" s="8">
        <v>343.44</v>
      </c>
      <c r="AR23" s="4">
        <v>20</v>
      </c>
      <c r="AS23" s="8">
        <v>856.48</v>
      </c>
      <c r="AT23" s="7">
        <v>-0.6</v>
      </c>
      <c r="AU23" s="7">
        <v>-0.599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0.8728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201</v>
      </c>
      <c r="BK23" s="8">
        <v>9204.22</v>
      </c>
      <c r="BL23" s="2" t="s">
        <v>268</v>
      </c>
      <c r="BM23" s="7">
        <v>0.0398</v>
      </c>
      <c r="BN23" s="7">
        <v>0.0373</v>
      </c>
      <c r="BO23" s="4">
        <v>8</v>
      </c>
      <c r="BP23" s="8">
        <v>343.44</v>
      </c>
      <c r="BQ23" s="4">
        <v>20</v>
      </c>
      <c r="BR23" s="8">
        <v>856.48</v>
      </c>
      <c r="BS23" s="7">
        <v>-0.6</v>
      </c>
      <c r="BT23" s="7">
        <v>-0.599</v>
      </c>
      <c r="BU23" s="2" t="s">
        <v>185</v>
      </c>
      <c r="BV23" s="2" t="s">
        <v>172</v>
      </c>
      <c r="BW23" s="2" t="s">
        <v>267</v>
      </c>
      <c r="BX23" s="2" t="s">
        <v>267</v>
      </c>
      <c r="BY23" s="2" t="s">
        <v>188</v>
      </c>
      <c r="BZ23" s="2" t="s">
        <v>175</v>
      </c>
      <c r="CA23" s="4">
        <v>204</v>
      </c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>
        <v>400</v>
      </c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>
        <v>50</v>
      </c>
      <c r="DX23" s="4"/>
      <c r="DY23" s="4"/>
      <c r="DZ23" s="4"/>
      <c r="EA23" s="4"/>
      <c r="EB23" s="4">
        <v>200</v>
      </c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>
        <v>150</v>
      </c>
    </row>
    <row r="24">
      <c r="A24" s="2" t="s">
        <v>269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166</v>
      </c>
      <c r="G24" s="2" t="s">
        <v>167</v>
      </c>
      <c r="H24" s="2" t="s">
        <v>168</v>
      </c>
      <c r="I24" s="2" t="s">
        <v>169</v>
      </c>
      <c r="J24" s="2" t="s">
        <v>170</v>
      </c>
      <c r="K24" s="2" t="s">
        <v>270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271</v>
      </c>
      <c r="Q24" s="2" t="s">
        <v>174</v>
      </c>
      <c r="R24" s="2" t="s">
        <v>175</v>
      </c>
      <c r="S24" s="2" t="s">
        <v>272</v>
      </c>
      <c r="T24" s="2" t="s">
        <v>177</v>
      </c>
      <c r="U24" s="2" t="s">
        <v>178</v>
      </c>
      <c r="V24" s="2" t="s">
        <v>179</v>
      </c>
      <c r="W24" s="2" t="s">
        <v>180</v>
      </c>
      <c r="X24" s="2" t="s">
        <v>181</v>
      </c>
      <c r="Y24" s="2" t="s">
        <v>273</v>
      </c>
      <c r="Z24" s="4">
        <v>145</v>
      </c>
      <c r="AA24" s="4">
        <f>=ROUNDDOWN(16.1111111111111,0)</f>
      </c>
      <c r="AB24" s="5">
        <v>9</v>
      </c>
      <c r="AC24" s="2" t="s">
        <v>222</v>
      </c>
      <c r="AD24" s="4">
        <v>210</v>
      </c>
      <c r="AE24" s="4">
        <v>360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/>
      <c r="AQ24" s="8"/>
      <c r="AR24" s="4">
        <v>5</v>
      </c>
      <c r="AS24" s="8">
        <v>156.45</v>
      </c>
      <c r="AT24" s="7">
        <v>-1</v>
      </c>
      <c r="AU24" s="7">
        <v>-1</v>
      </c>
      <c r="AV24" s="4">
        <v>9</v>
      </c>
      <c r="AW24" s="8">
        <v>339.54</v>
      </c>
      <c r="AX24" s="4">
        <v>50</v>
      </c>
      <c r="AY24" s="8">
        <v>2003.7</v>
      </c>
      <c r="AZ24" s="7">
        <v>-0.82</v>
      </c>
      <c r="BA24" s="7">
        <v>-0.8305</v>
      </c>
      <c r="BB24" s="7"/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0.0362</v>
      </c>
      <c r="BJ24" s="4">
        <v>35</v>
      </c>
      <c r="BK24" s="8">
        <v>1191</v>
      </c>
      <c r="BL24" s="2" t="s">
        <v>274</v>
      </c>
      <c r="BM24" s="7"/>
      <c r="BN24" s="7"/>
      <c r="BO24" s="4"/>
      <c r="BP24" s="8"/>
      <c r="BQ24" s="4">
        <v>5</v>
      </c>
      <c r="BR24" s="8">
        <v>156.45</v>
      </c>
      <c r="BS24" s="7">
        <v>-1</v>
      </c>
      <c r="BT24" s="7">
        <v>-1</v>
      </c>
      <c r="BU24" s="2" t="s">
        <v>185</v>
      </c>
      <c r="BV24" s="2" t="s">
        <v>172</v>
      </c>
      <c r="BW24" s="2" t="s">
        <v>275</v>
      </c>
      <c r="BX24" s="2" t="s">
        <v>276</v>
      </c>
      <c r="BY24" s="2" t="s">
        <v>188</v>
      </c>
      <c r="BZ24" s="2" t="s">
        <v>175</v>
      </c>
      <c r="CA24" s="4">
        <v>145</v>
      </c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>
        <v>210</v>
      </c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>
        <v>150</v>
      </c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</row>
    <row r="25">
      <c r="A25" s="2" t="s">
        <v>277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166</v>
      </c>
      <c r="G25" s="2" t="s">
        <v>167</v>
      </c>
      <c r="H25" s="2" t="s">
        <v>168</v>
      </c>
      <c r="I25" s="2" t="s">
        <v>169</v>
      </c>
      <c r="J25" s="2" t="s">
        <v>190</v>
      </c>
      <c r="K25" s="2" t="s">
        <v>270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271</v>
      </c>
      <c r="Q25" s="2" t="s">
        <v>174</v>
      </c>
      <c r="R25" s="2" t="s">
        <v>175</v>
      </c>
      <c r="S25" s="2" t="s">
        <v>272</v>
      </c>
      <c r="T25" s="2" t="s">
        <v>177</v>
      </c>
      <c r="U25" s="2" t="s">
        <v>191</v>
      </c>
      <c r="V25" s="2" t="s">
        <v>179</v>
      </c>
      <c r="W25" s="2" t="s">
        <v>180</v>
      </c>
      <c r="X25" s="2" t="s">
        <v>181</v>
      </c>
      <c r="Y25" s="2" t="s">
        <v>273</v>
      </c>
      <c r="Z25" s="4">
        <v>269</v>
      </c>
      <c r="AA25" s="4">
        <f>=ROUNDDOWN(22.4166666666667,0)</f>
      </c>
      <c r="AB25" s="5">
        <v>12</v>
      </c>
      <c r="AC25" s="2" t="s">
        <v>278</v>
      </c>
      <c r="AD25" s="4">
        <v>160</v>
      </c>
      <c r="AE25" s="4">
        <v>360</v>
      </c>
      <c r="AF25" s="6">
        <v>64</v>
      </c>
      <c r="AG25" s="6"/>
      <c r="AH25" s="7">
        <v>0.8352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5</v>
      </c>
      <c r="AQ25" s="8">
        <v>176.9</v>
      </c>
      <c r="AR25" s="4">
        <v>29</v>
      </c>
      <c r="AS25" s="8">
        <v>1138.45</v>
      </c>
      <c r="AT25" s="7">
        <v>-0.8276</v>
      </c>
      <c r="AU25" s="7">
        <v>-0.8446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0.521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129</v>
      </c>
      <c r="BK25" s="8">
        <v>5181.69</v>
      </c>
      <c r="BL25" s="2" t="s">
        <v>279</v>
      </c>
      <c r="BM25" s="7">
        <v>0.0388</v>
      </c>
      <c r="BN25" s="7">
        <v>0.0341</v>
      </c>
      <c r="BO25" s="4">
        <v>5</v>
      </c>
      <c r="BP25" s="8">
        <v>176.9</v>
      </c>
      <c r="BQ25" s="4">
        <v>29</v>
      </c>
      <c r="BR25" s="8">
        <v>1138.45</v>
      </c>
      <c r="BS25" s="7">
        <v>-0.8276</v>
      </c>
      <c r="BT25" s="7">
        <v>-0.8446</v>
      </c>
      <c r="BU25" s="2" t="s">
        <v>185</v>
      </c>
      <c r="BV25" s="2" t="s">
        <v>172</v>
      </c>
      <c r="BW25" s="2" t="s">
        <v>280</v>
      </c>
      <c r="BX25" s="2" t="s">
        <v>281</v>
      </c>
      <c r="BY25" s="2" t="s">
        <v>188</v>
      </c>
      <c r="BZ25" s="2" t="s">
        <v>175</v>
      </c>
      <c r="CA25" s="4">
        <v>269</v>
      </c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>
        <v>160</v>
      </c>
      <c r="CS25" s="4"/>
      <c r="CT25" s="4"/>
      <c r="CU25" s="4"/>
      <c r="CV25" s="4"/>
      <c r="CW25" s="4">
        <v>60</v>
      </c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>
        <v>140</v>
      </c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</row>
    <row r="26">
      <c r="A26" s="2" t="s">
        <v>282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166</v>
      </c>
      <c r="G26" s="2" t="s">
        <v>167</v>
      </c>
      <c r="H26" s="2" t="s">
        <v>168</v>
      </c>
      <c r="I26" s="2" t="s">
        <v>169</v>
      </c>
      <c r="J26" s="2" t="s">
        <v>196</v>
      </c>
      <c r="K26" s="2" t="s">
        <v>270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271</v>
      </c>
      <c r="Q26" s="2" t="s">
        <v>174</v>
      </c>
      <c r="R26" s="2" t="s">
        <v>175</v>
      </c>
      <c r="S26" s="2" t="s">
        <v>272</v>
      </c>
      <c r="T26" s="2" t="s">
        <v>177</v>
      </c>
      <c r="U26" s="2" t="s">
        <v>191</v>
      </c>
      <c r="V26" s="2" t="s">
        <v>179</v>
      </c>
      <c r="W26" s="2" t="s">
        <v>180</v>
      </c>
      <c r="X26" s="2" t="s">
        <v>181</v>
      </c>
      <c r="Y26" s="2" t="s">
        <v>273</v>
      </c>
      <c r="Z26" s="4">
        <v>415</v>
      </c>
      <c r="AA26" s="4">
        <f>=ROUNDDOWN(37.7272727272727,0)</f>
      </c>
      <c r="AB26" s="5">
        <v>11</v>
      </c>
      <c r="AC26" s="2" t="s">
        <v>278</v>
      </c>
      <c r="AD26" s="4">
        <v>150</v>
      </c>
      <c r="AE26" s="4">
        <v>150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4</v>
      </c>
      <c r="AQ26" s="8">
        <v>162.64</v>
      </c>
      <c r="AR26" s="4">
        <v>16</v>
      </c>
      <c r="AS26" s="8">
        <v>708.8</v>
      </c>
      <c r="AT26" s="7">
        <v>-0.75</v>
      </c>
      <c r="AU26" s="7">
        <v>-0.7705</v>
      </c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0.479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74</v>
      </c>
      <c r="BK26" s="8">
        <v>3280.53</v>
      </c>
      <c r="BL26" s="2" t="s">
        <v>283</v>
      </c>
      <c r="BM26" s="7">
        <v>0.0541</v>
      </c>
      <c r="BN26" s="7">
        <v>0.0496</v>
      </c>
      <c r="BO26" s="4">
        <v>4</v>
      </c>
      <c r="BP26" s="8">
        <v>162.64</v>
      </c>
      <c r="BQ26" s="4">
        <v>16</v>
      </c>
      <c r="BR26" s="8">
        <v>708.8</v>
      </c>
      <c r="BS26" s="7">
        <v>-0.75</v>
      </c>
      <c r="BT26" s="7">
        <v>-0.7705</v>
      </c>
      <c r="BU26" s="2" t="s">
        <v>185</v>
      </c>
      <c r="BV26" s="2" t="s">
        <v>172</v>
      </c>
      <c r="BW26" s="2" t="s">
        <v>280</v>
      </c>
      <c r="BX26" s="2" t="s">
        <v>284</v>
      </c>
      <c r="BY26" s="2" t="s">
        <v>188</v>
      </c>
      <c r="BZ26" s="2" t="s">
        <v>175</v>
      </c>
      <c r="CA26" s="4">
        <v>268</v>
      </c>
      <c r="CB26" s="4"/>
      <c r="CC26" s="4"/>
      <c r="CD26" s="4"/>
      <c r="CE26" s="4"/>
      <c r="CF26" s="4"/>
      <c r="CG26" s="4"/>
      <c r="CH26" s="4">
        <v>147</v>
      </c>
      <c r="CI26" s="4"/>
      <c r="CJ26" s="4"/>
      <c r="CK26" s="4"/>
      <c r="CL26" s="4"/>
      <c r="CM26" s="4"/>
      <c r="CN26" s="4"/>
      <c r="CO26" s="4"/>
      <c r="CP26" s="4"/>
      <c r="CQ26" s="4"/>
      <c r="CR26" s="4">
        <v>150</v>
      </c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</row>
    <row r="27">
      <c r="A27" s="2" t="s">
        <v>285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166</v>
      </c>
      <c r="G27" s="2" t="s">
        <v>167</v>
      </c>
      <c r="H27" s="2" t="s">
        <v>168</v>
      </c>
      <c r="I27" s="2" t="s">
        <v>169</v>
      </c>
      <c r="J27" s="2" t="s">
        <v>170</v>
      </c>
      <c r="K27" s="2" t="s">
        <v>286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271</v>
      </c>
      <c r="Q27" s="2" t="s">
        <v>174</v>
      </c>
      <c r="R27" s="2" t="s">
        <v>175</v>
      </c>
      <c r="S27" s="2" t="s">
        <v>287</v>
      </c>
      <c r="T27" s="2" t="s">
        <v>177</v>
      </c>
      <c r="U27" s="2" t="s">
        <v>178</v>
      </c>
      <c r="V27" s="2" t="s">
        <v>179</v>
      </c>
      <c r="W27" s="2" t="s">
        <v>180</v>
      </c>
      <c r="X27" s="2" t="s">
        <v>181</v>
      </c>
      <c r="Y27" s="2" t="s">
        <v>175</v>
      </c>
      <c r="Z27" s="4"/>
      <c r="AA27" s="4">
        <f>=ROUNDDOWN({0},0)</f>
      </c>
      <c r="AB27" s="5"/>
      <c r="AC27" s="2" t="s">
        <v>288</v>
      </c>
      <c r="AD27" s="4">
        <v>80</v>
      </c>
      <c r="AE27" s="4">
        <v>160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/>
      <c r="BK27" s="8"/>
      <c r="BL27" s="2" t="s">
        <v>175</v>
      </c>
      <c r="BM27" s="7"/>
      <c r="BN27" s="7"/>
      <c r="BO27" s="4"/>
      <c r="BP27" s="8"/>
      <c r="BQ27" s="4"/>
      <c r="BR27" s="8"/>
      <c r="BS27" s="7"/>
      <c r="BT27" s="7"/>
      <c r="BU27" s="2" t="s">
        <v>289</v>
      </c>
      <c r="BV27" s="2" t="s">
        <v>172</v>
      </c>
      <c r="BW27" s="2" t="s">
        <v>175</v>
      </c>
      <c r="BX27" s="2" t="s">
        <v>175</v>
      </c>
      <c r="BY27" s="2" t="s">
        <v>188</v>
      </c>
      <c r="BZ27" s="2" t="s">
        <v>175</v>
      </c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>
        <v>80</v>
      </c>
      <c r="EG27" s="4"/>
      <c r="EH27" s="4"/>
      <c r="EI27" s="4"/>
      <c r="EJ27" s="4"/>
      <c r="EK27" s="4"/>
      <c r="EL27" s="4"/>
      <c r="EM27" s="4"/>
      <c r="EN27" s="4"/>
      <c r="EO27" s="4">
        <v>80</v>
      </c>
      <c r="EP27" s="4"/>
      <c r="EQ27" s="4"/>
      <c r="ER27" s="4"/>
      <c r="ES27" s="4"/>
      <c r="ET27" s="4"/>
      <c r="EU27" s="4"/>
      <c r="EV27" s="4"/>
    </row>
    <row r="28">
      <c r="A28" s="2" t="s">
        <v>290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166</v>
      </c>
      <c r="G28" s="2" t="s">
        <v>167</v>
      </c>
      <c r="H28" s="2" t="s">
        <v>168</v>
      </c>
      <c r="I28" s="2" t="s">
        <v>169</v>
      </c>
      <c r="J28" s="2" t="s">
        <v>190</v>
      </c>
      <c r="K28" s="2" t="s">
        <v>286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271</v>
      </c>
      <c r="Q28" s="2" t="s">
        <v>174</v>
      </c>
      <c r="R28" s="2" t="s">
        <v>175</v>
      </c>
      <c r="S28" s="2" t="s">
        <v>287</v>
      </c>
      <c r="T28" s="2" t="s">
        <v>177</v>
      </c>
      <c r="U28" s="2" t="s">
        <v>191</v>
      </c>
      <c r="V28" s="2" t="s">
        <v>179</v>
      </c>
      <c r="W28" s="2" t="s">
        <v>180</v>
      </c>
      <c r="X28" s="2" t="s">
        <v>181</v>
      </c>
      <c r="Y28" s="2" t="s">
        <v>175</v>
      </c>
      <c r="Z28" s="4"/>
      <c r="AA28" s="4">
        <f>=ROUNDDOWN({0},0)</f>
      </c>
      <c r="AB28" s="5"/>
      <c r="AC28" s="2" t="s">
        <v>288</v>
      </c>
      <c r="AD28" s="4">
        <v>235</v>
      </c>
      <c r="AE28" s="4">
        <v>470</v>
      </c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/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/>
      <c r="BK28" s="8"/>
      <c r="BL28" s="2" t="s">
        <v>175</v>
      </c>
      <c r="BM28" s="7"/>
      <c r="BN28" s="7"/>
      <c r="BO28" s="4"/>
      <c r="BP28" s="8"/>
      <c r="BQ28" s="4"/>
      <c r="BR28" s="8"/>
      <c r="BS28" s="7"/>
      <c r="BT28" s="7"/>
      <c r="BU28" s="2" t="s">
        <v>289</v>
      </c>
      <c r="BV28" s="2" t="s">
        <v>172</v>
      </c>
      <c r="BW28" s="2" t="s">
        <v>175</v>
      </c>
      <c r="BX28" s="2" t="s">
        <v>175</v>
      </c>
      <c r="BY28" s="2" t="s">
        <v>188</v>
      </c>
      <c r="BZ28" s="2" t="s">
        <v>175</v>
      </c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>
        <v>235</v>
      </c>
      <c r="EG28" s="4"/>
      <c r="EH28" s="4"/>
      <c r="EI28" s="4"/>
      <c r="EJ28" s="4"/>
      <c r="EK28" s="4"/>
      <c r="EL28" s="4"/>
      <c r="EM28" s="4"/>
      <c r="EN28" s="4"/>
      <c r="EO28" s="4">
        <v>235</v>
      </c>
      <c r="EP28" s="4"/>
      <c r="EQ28" s="4"/>
      <c r="ER28" s="4"/>
      <c r="ES28" s="4"/>
      <c r="ET28" s="4"/>
      <c r="EU28" s="4"/>
      <c r="EV28" s="4"/>
    </row>
    <row r="29">
      <c r="A29" s="2" t="s">
        <v>291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166</v>
      </c>
      <c r="G29" s="2" t="s">
        <v>167</v>
      </c>
      <c r="H29" s="2" t="s">
        <v>168</v>
      </c>
      <c r="I29" s="2" t="s">
        <v>169</v>
      </c>
      <c r="J29" s="2" t="s">
        <v>196</v>
      </c>
      <c r="K29" s="2" t="s">
        <v>286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271</v>
      </c>
      <c r="Q29" s="2" t="s">
        <v>174</v>
      </c>
      <c r="R29" s="2" t="s">
        <v>175</v>
      </c>
      <c r="S29" s="2" t="s">
        <v>287</v>
      </c>
      <c r="T29" s="2" t="s">
        <v>177</v>
      </c>
      <c r="U29" s="2" t="s">
        <v>191</v>
      </c>
      <c r="V29" s="2" t="s">
        <v>179</v>
      </c>
      <c r="W29" s="2" t="s">
        <v>180</v>
      </c>
      <c r="X29" s="2" t="s">
        <v>181</v>
      </c>
      <c r="Y29" s="2" t="s">
        <v>175</v>
      </c>
      <c r="Z29" s="4"/>
      <c r="AA29" s="4">
        <f>=ROUNDDOWN({0},0)</f>
      </c>
      <c r="AB29" s="5"/>
      <c r="AC29" s="2" t="s">
        <v>288</v>
      </c>
      <c r="AD29" s="4">
        <v>160</v>
      </c>
      <c r="AE29" s="4">
        <v>320</v>
      </c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/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/>
      <c r="BK29" s="8"/>
      <c r="BL29" s="2" t="s">
        <v>175</v>
      </c>
      <c r="BM29" s="7"/>
      <c r="BN29" s="7"/>
      <c r="BO29" s="4"/>
      <c r="BP29" s="8"/>
      <c r="BQ29" s="4"/>
      <c r="BR29" s="8"/>
      <c r="BS29" s="7"/>
      <c r="BT29" s="7"/>
      <c r="BU29" s="2" t="s">
        <v>289</v>
      </c>
      <c r="BV29" s="2" t="s">
        <v>172</v>
      </c>
      <c r="BW29" s="2" t="s">
        <v>175</v>
      </c>
      <c r="BX29" s="2" t="s">
        <v>175</v>
      </c>
      <c r="BY29" s="2" t="s">
        <v>188</v>
      </c>
      <c r="BZ29" s="2" t="s">
        <v>175</v>
      </c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>
        <v>160</v>
      </c>
      <c r="EG29" s="4"/>
      <c r="EH29" s="4"/>
      <c r="EI29" s="4"/>
      <c r="EJ29" s="4"/>
      <c r="EK29" s="4"/>
      <c r="EL29" s="4"/>
      <c r="EM29" s="4"/>
      <c r="EN29" s="4"/>
      <c r="EO29" s="4">
        <v>160</v>
      </c>
      <c r="EP29" s="4"/>
      <c r="EQ29" s="4"/>
      <c r="ER29" s="4"/>
      <c r="ES29" s="4"/>
      <c r="ET29" s="4"/>
      <c r="EU29" s="4"/>
      <c r="EV29" s="4"/>
    </row>
    <row r="30">
      <c r="A30" s="2" t="s">
        <v>292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166</v>
      </c>
      <c r="G30" s="2" t="s">
        <v>167</v>
      </c>
      <c r="H30" s="2" t="s">
        <v>168</v>
      </c>
      <c r="I30" s="2" t="s">
        <v>169</v>
      </c>
      <c r="J30" s="2" t="s">
        <v>170</v>
      </c>
      <c r="K30" s="2" t="s">
        <v>293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271</v>
      </c>
      <c r="Q30" s="2" t="s">
        <v>174</v>
      </c>
      <c r="R30" s="2" t="s">
        <v>175</v>
      </c>
      <c r="S30" s="2" t="s">
        <v>294</v>
      </c>
      <c r="T30" s="2" t="s">
        <v>177</v>
      </c>
      <c r="U30" s="2" t="s">
        <v>178</v>
      </c>
      <c r="V30" s="2" t="s">
        <v>179</v>
      </c>
      <c r="W30" s="2" t="s">
        <v>180</v>
      </c>
      <c r="X30" s="2" t="s">
        <v>181</v>
      </c>
      <c r="Y30" s="2" t="s">
        <v>175</v>
      </c>
      <c r="Z30" s="4"/>
      <c r="AA30" s="4">
        <f>=ROUNDDOWN({0},0)</f>
      </c>
      <c r="AB30" s="5"/>
      <c r="AC30" s="2" t="s">
        <v>288</v>
      </c>
      <c r="AD30" s="4">
        <v>75</v>
      </c>
      <c r="AE30" s="4">
        <v>150</v>
      </c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/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 t="s">
        <v>175</v>
      </c>
      <c r="BJ30" s="4"/>
      <c r="BK30" s="8"/>
      <c r="BL30" s="2" t="s">
        <v>175</v>
      </c>
      <c r="BM30" s="7"/>
      <c r="BN30" s="7"/>
      <c r="BO30" s="4"/>
      <c r="BP30" s="8"/>
      <c r="BQ30" s="4"/>
      <c r="BR30" s="8"/>
      <c r="BS30" s="7"/>
      <c r="BT30" s="7"/>
      <c r="BU30" s="2" t="s">
        <v>289</v>
      </c>
      <c r="BV30" s="2" t="s">
        <v>172</v>
      </c>
      <c r="BW30" s="2" t="s">
        <v>175</v>
      </c>
      <c r="BX30" s="2" t="s">
        <v>175</v>
      </c>
      <c r="BY30" s="2" t="s">
        <v>188</v>
      </c>
      <c r="BZ30" s="2" t="s">
        <v>175</v>
      </c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>
        <v>75</v>
      </c>
      <c r="EG30" s="4"/>
      <c r="EH30" s="4"/>
      <c r="EI30" s="4"/>
      <c r="EJ30" s="4"/>
      <c r="EK30" s="4"/>
      <c r="EL30" s="4"/>
      <c r="EM30" s="4"/>
      <c r="EN30" s="4"/>
      <c r="EO30" s="4">
        <v>75</v>
      </c>
      <c r="EP30" s="4"/>
      <c r="EQ30" s="4"/>
      <c r="ER30" s="4"/>
      <c r="ES30" s="4"/>
      <c r="ET30" s="4"/>
      <c r="EU30" s="4"/>
      <c r="EV30" s="4"/>
    </row>
    <row r="31">
      <c r="A31" s="2" t="s">
        <v>295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166</v>
      </c>
      <c r="G31" s="2" t="s">
        <v>167</v>
      </c>
      <c r="H31" s="2" t="s">
        <v>168</v>
      </c>
      <c r="I31" s="2" t="s">
        <v>169</v>
      </c>
      <c r="J31" s="2" t="s">
        <v>190</v>
      </c>
      <c r="K31" s="2" t="s">
        <v>293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271</v>
      </c>
      <c r="Q31" s="2" t="s">
        <v>174</v>
      </c>
      <c r="R31" s="2" t="s">
        <v>175</v>
      </c>
      <c r="S31" s="2" t="s">
        <v>294</v>
      </c>
      <c r="T31" s="2" t="s">
        <v>177</v>
      </c>
      <c r="U31" s="2" t="s">
        <v>191</v>
      </c>
      <c r="V31" s="2" t="s">
        <v>179</v>
      </c>
      <c r="W31" s="2" t="s">
        <v>180</v>
      </c>
      <c r="X31" s="2" t="s">
        <v>181</v>
      </c>
      <c r="Y31" s="2" t="s">
        <v>175</v>
      </c>
      <c r="Z31" s="4"/>
      <c r="AA31" s="4">
        <f>=ROUNDDOWN({0},0)</f>
      </c>
      <c r="AB31" s="5"/>
      <c r="AC31" s="2" t="s">
        <v>288</v>
      </c>
      <c r="AD31" s="4">
        <v>170</v>
      </c>
      <c r="AE31" s="4">
        <v>340</v>
      </c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289</v>
      </c>
      <c r="BV31" s="2" t="s">
        <v>172</v>
      </c>
      <c r="BW31" s="2" t="s">
        <v>175</v>
      </c>
      <c r="BX31" s="2" t="s">
        <v>175</v>
      </c>
      <c r="BY31" s="2" t="s">
        <v>188</v>
      </c>
      <c r="BZ31" s="2" t="s">
        <v>175</v>
      </c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>
        <v>170</v>
      </c>
      <c r="EG31" s="4"/>
      <c r="EH31" s="4"/>
      <c r="EI31" s="4"/>
      <c r="EJ31" s="4"/>
      <c r="EK31" s="4"/>
      <c r="EL31" s="4"/>
      <c r="EM31" s="4"/>
      <c r="EN31" s="4"/>
      <c r="EO31" s="4">
        <v>170</v>
      </c>
      <c r="EP31" s="4"/>
      <c r="EQ31" s="4"/>
      <c r="ER31" s="4"/>
      <c r="ES31" s="4"/>
      <c r="ET31" s="4"/>
      <c r="EU31" s="4"/>
      <c r="EV31" s="4"/>
    </row>
    <row r="32">
      <c r="A32" s="2" t="s">
        <v>296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166</v>
      </c>
      <c r="G32" s="2" t="s">
        <v>167</v>
      </c>
      <c r="H32" s="2" t="s">
        <v>168</v>
      </c>
      <c r="I32" s="2" t="s">
        <v>169</v>
      </c>
      <c r="J32" s="2" t="s">
        <v>196</v>
      </c>
      <c r="K32" s="2" t="s">
        <v>293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271</v>
      </c>
      <c r="Q32" s="2" t="s">
        <v>174</v>
      </c>
      <c r="R32" s="2" t="s">
        <v>175</v>
      </c>
      <c r="S32" s="2" t="s">
        <v>294</v>
      </c>
      <c r="T32" s="2" t="s">
        <v>177</v>
      </c>
      <c r="U32" s="2" t="s">
        <v>191</v>
      </c>
      <c r="V32" s="2" t="s">
        <v>179</v>
      </c>
      <c r="W32" s="2" t="s">
        <v>180</v>
      </c>
      <c r="X32" s="2" t="s">
        <v>181</v>
      </c>
      <c r="Y32" s="2" t="s">
        <v>175</v>
      </c>
      <c r="Z32" s="4"/>
      <c r="AA32" s="4">
        <f>=ROUNDDOWN({0},0)</f>
      </c>
      <c r="AB32" s="5"/>
      <c r="AC32" s="2" t="s">
        <v>288</v>
      </c>
      <c r="AD32" s="4">
        <v>135</v>
      </c>
      <c r="AE32" s="4">
        <v>270</v>
      </c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289</v>
      </c>
      <c r="BV32" s="2" t="s">
        <v>172</v>
      </c>
      <c r="BW32" s="2" t="s">
        <v>175</v>
      </c>
      <c r="BX32" s="2" t="s">
        <v>175</v>
      </c>
      <c r="BY32" s="2" t="s">
        <v>188</v>
      </c>
      <c r="BZ32" s="2" t="s">
        <v>175</v>
      </c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>
        <v>135</v>
      </c>
      <c r="EG32" s="4"/>
      <c r="EH32" s="4"/>
      <c r="EI32" s="4"/>
      <c r="EJ32" s="4"/>
      <c r="EK32" s="4"/>
      <c r="EL32" s="4"/>
      <c r="EM32" s="4"/>
      <c r="EN32" s="4"/>
      <c r="EO32" s="4">
        <v>135</v>
      </c>
      <c r="EP32" s="4"/>
      <c r="EQ32" s="4"/>
      <c r="ER32" s="4"/>
      <c r="ES32" s="4"/>
      <c r="ET32" s="4"/>
      <c r="EU32" s="4"/>
      <c r="EV32" s="4"/>
    </row>
    <row r="33">
      <c r="A33" s="2" t="s">
        <v>297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166</v>
      </c>
      <c r="G33" s="2" t="s">
        <v>167</v>
      </c>
      <c r="H33" s="2" t="s">
        <v>168</v>
      </c>
      <c r="I33" s="2" t="s">
        <v>169</v>
      </c>
      <c r="J33" s="2" t="s">
        <v>170</v>
      </c>
      <c r="K33" s="2" t="s">
        <v>298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271</v>
      </c>
      <c r="Q33" s="2" t="s">
        <v>174</v>
      </c>
      <c r="R33" s="2" t="s">
        <v>175</v>
      </c>
      <c r="S33" s="2" t="s">
        <v>299</v>
      </c>
      <c r="T33" s="2" t="s">
        <v>177</v>
      </c>
      <c r="U33" s="2" t="s">
        <v>178</v>
      </c>
      <c r="V33" s="2" t="s">
        <v>179</v>
      </c>
      <c r="W33" s="2" t="s">
        <v>180</v>
      </c>
      <c r="X33" s="2" t="s">
        <v>181</v>
      </c>
      <c r="Y33" s="2" t="s">
        <v>175</v>
      </c>
      <c r="Z33" s="4"/>
      <c r="AA33" s="4">
        <f>=ROUNDDOWN({0},0)</f>
      </c>
      <c r="AB33" s="5"/>
      <c r="AC33" s="2" t="s">
        <v>288</v>
      </c>
      <c r="AD33" s="4">
        <v>80</v>
      </c>
      <c r="AE33" s="4">
        <v>160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289</v>
      </c>
      <c r="BV33" s="2" t="s">
        <v>172</v>
      </c>
      <c r="BW33" s="2" t="s">
        <v>175</v>
      </c>
      <c r="BX33" s="2" t="s">
        <v>175</v>
      </c>
      <c r="BY33" s="2" t="s">
        <v>188</v>
      </c>
      <c r="BZ33" s="2" t="s">
        <v>175</v>
      </c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>
        <v>80</v>
      </c>
      <c r="EG33" s="4"/>
      <c r="EH33" s="4"/>
      <c r="EI33" s="4"/>
      <c r="EJ33" s="4"/>
      <c r="EK33" s="4"/>
      <c r="EL33" s="4"/>
      <c r="EM33" s="4"/>
      <c r="EN33" s="4"/>
      <c r="EO33" s="4">
        <v>80</v>
      </c>
      <c r="EP33" s="4"/>
      <c r="EQ33" s="4"/>
      <c r="ER33" s="4"/>
      <c r="ES33" s="4"/>
      <c r="ET33" s="4"/>
      <c r="EU33" s="4"/>
      <c r="EV33" s="4"/>
    </row>
    <row r="34">
      <c r="A34" s="2" t="s">
        <v>300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166</v>
      </c>
      <c r="G34" s="2" t="s">
        <v>167</v>
      </c>
      <c r="H34" s="2" t="s">
        <v>168</v>
      </c>
      <c r="I34" s="2" t="s">
        <v>169</v>
      </c>
      <c r="J34" s="2" t="s">
        <v>190</v>
      </c>
      <c r="K34" s="2" t="s">
        <v>298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271</v>
      </c>
      <c r="Q34" s="2" t="s">
        <v>174</v>
      </c>
      <c r="R34" s="2" t="s">
        <v>175</v>
      </c>
      <c r="S34" s="2" t="s">
        <v>299</v>
      </c>
      <c r="T34" s="2" t="s">
        <v>177</v>
      </c>
      <c r="U34" s="2" t="s">
        <v>191</v>
      </c>
      <c r="V34" s="2" t="s">
        <v>179</v>
      </c>
      <c r="W34" s="2" t="s">
        <v>180</v>
      </c>
      <c r="X34" s="2" t="s">
        <v>181</v>
      </c>
      <c r="Y34" s="2" t="s">
        <v>175</v>
      </c>
      <c r="Z34" s="4"/>
      <c r="AA34" s="4">
        <f>=ROUNDDOWN({0},0)</f>
      </c>
      <c r="AB34" s="5"/>
      <c r="AC34" s="2" t="s">
        <v>288</v>
      </c>
      <c r="AD34" s="4">
        <v>175</v>
      </c>
      <c r="AE34" s="4">
        <v>350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289</v>
      </c>
      <c r="BV34" s="2" t="s">
        <v>172</v>
      </c>
      <c r="BW34" s="2" t="s">
        <v>175</v>
      </c>
      <c r="BX34" s="2" t="s">
        <v>175</v>
      </c>
      <c r="BY34" s="2" t="s">
        <v>188</v>
      </c>
      <c r="BZ34" s="2" t="s">
        <v>175</v>
      </c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>
        <v>175</v>
      </c>
      <c r="EG34" s="4"/>
      <c r="EH34" s="4"/>
      <c r="EI34" s="4"/>
      <c r="EJ34" s="4"/>
      <c r="EK34" s="4"/>
      <c r="EL34" s="4"/>
      <c r="EM34" s="4"/>
      <c r="EN34" s="4"/>
      <c r="EO34" s="4">
        <v>175</v>
      </c>
      <c r="EP34" s="4"/>
      <c r="EQ34" s="4"/>
      <c r="ER34" s="4"/>
      <c r="ES34" s="4"/>
      <c r="ET34" s="4"/>
      <c r="EU34" s="4"/>
      <c r="EV34" s="4"/>
    </row>
    <row r="35">
      <c r="A35" s="2" t="s">
        <v>301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166</v>
      </c>
      <c r="G35" s="2" t="s">
        <v>167</v>
      </c>
      <c r="H35" s="2" t="s">
        <v>168</v>
      </c>
      <c r="I35" s="2" t="s">
        <v>169</v>
      </c>
      <c r="J35" s="2" t="s">
        <v>196</v>
      </c>
      <c r="K35" s="2" t="s">
        <v>298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271</v>
      </c>
      <c r="Q35" s="2" t="s">
        <v>174</v>
      </c>
      <c r="R35" s="2" t="s">
        <v>175</v>
      </c>
      <c r="S35" s="2" t="s">
        <v>299</v>
      </c>
      <c r="T35" s="2" t="s">
        <v>177</v>
      </c>
      <c r="U35" s="2" t="s">
        <v>191</v>
      </c>
      <c r="V35" s="2" t="s">
        <v>179</v>
      </c>
      <c r="W35" s="2" t="s">
        <v>180</v>
      </c>
      <c r="X35" s="2" t="s">
        <v>181</v>
      </c>
      <c r="Y35" s="2" t="s">
        <v>175</v>
      </c>
      <c r="Z35" s="4"/>
      <c r="AA35" s="4">
        <f>=ROUNDDOWN({0},0)</f>
      </c>
      <c r="AB35" s="5"/>
      <c r="AC35" s="2" t="s">
        <v>288</v>
      </c>
      <c r="AD35" s="4">
        <v>100</v>
      </c>
      <c r="AE35" s="4">
        <v>200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/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/>
      <c r="BK35" s="8"/>
      <c r="BL35" s="2" t="s">
        <v>175</v>
      </c>
      <c r="BM35" s="7"/>
      <c r="BN35" s="7"/>
      <c r="BO35" s="4"/>
      <c r="BP35" s="8"/>
      <c r="BQ35" s="4"/>
      <c r="BR35" s="8"/>
      <c r="BS35" s="7"/>
      <c r="BT35" s="7"/>
      <c r="BU35" s="2" t="s">
        <v>289</v>
      </c>
      <c r="BV35" s="2" t="s">
        <v>172</v>
      </c>
      <c r="BW35" s="2" t="s">
        <v>175</v>
      </c>
      <c r="BX35" s="2" t="s">
        <v>175</v>
      </c>
      <c r="BY35" s="2" t="s">
        <v>188</v>
      </c>
      <c r="BZ35" s="2" t="s">
        <v>175</v>
      </c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>
        <v>100</v>
      </c>
      <c r="EG35" s="4"/>
      <c r="EH35" s="4"/>
      <c r="EI35" s="4"/>
      <c r="EJ35" s="4"/>
      <c r="EK35" s="4"/>
      <c r="EL35" s="4"/>
      <c r="EM35" s="4"/>
      <c r="EN35" s="4"/>
      <c r="EO35" s="4">
        <v>100</v>
      </c>
      <c r="EP35" s="4"/>
      <c r="EQ35" s="4"/>
      <c r="ER35" s="4"/>
      <c r="ES35" s="4"/>
      <c r="ET35" s="4"/>
      <c r="EU35" s="4"/>
      <c r="EV35" s="4"/>
    </row>
    <row r="36">
      <c r="A36" s="2" t="s">
        <v>302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303</v>
      </c>
      <c r="G36" s="2" t="s">
        <v>304</v>
      </c>
      <c r="H36" s="2" t="s">
        <v>305</v>
      </c>
      <c r="I36" s="2" t="s">
        <v>306</v>
      </c>
      <c r="J36" s="2" t="s">
        <v>170</v>
      </c>
      <c r="K36" s="2" t="s">
        <v>307</v>
      </c>
      <c r="L36" s="3">
        <v>35.19</v>
      </c>
      <c r="M36" s="3">
        <v>36.95</v>
      </c>
      <c r="N36" s="3">
        <v>69.99</v>
      </c>
      <c r="O36" s="2" t="s">
        <v>172</v>
      </c>
      <c r="P36" s="2" t="s">
        <v>236</v>
      </c>
      <c r="Q36" s="2" t="s">
        <v>174</v>
      </c>
      <c r="R36" s="2" t="s">
        <v>175</v>
      </c>
      <c r="S36" s="2" t="s">
        <v>308</v>
      </c>
      <c r="T36" s="2" t="s">
        <v>309</v>
      </c>
      <c r="U36" s="2" t="s">
        <v>191</v>
      </c>
      <c r="V36" s="2" t="s">
        <v>310</v>
      </c>
      <c r="W36" s="2" t="s">
        <v>311</v>
      </c>
      <c r="X36" s="2" t="s">
        <v>180</v>
      </c>
      <c r="Y36" s="2" t="s">
        <v>312</v>
      </c>
      <c r="Z36" s="4">
        <v>1121</v>
      </c>
      <c r="AA36" s="4">
        <f>=ROUNDDOWN(59,0)</f>
      </c>
      <c r="AB36" s="5">
        <v>19</v>
      </c>
      <c r="AC36" s="2" t="s">
        <v>175</v>
      </c>
      <c r="AD36" s="4"/>
      <c r="AE36" s="4"/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21</v>
      </c>
      <c r="AQ36" s="8">
        <v>645.26</v>
      </c>
      <c r="AR36" s="4">
        <v>14</v>
      </c>
      <c r="AS36" s="8">
        <v>517.54</v>
      </c>
      <c r="AT36" s="7">
        <v>0.5</v>
      </c>
      <c r="AU36" s="7">
        <v>0.2468</v>
      </c>
      <c r="AV36" s="4">
        <v>61</v>
      </c>
      <c r="AW36" s="8">
        <v>2103.79</v>
      </c>
      <c r="AX36" s="4">
        <v>45</v>
      </c>
      <c r="AY36" s="8">
        <v>1921.76</v>
      </c>
      <c r="AZ36" s="7">
        <v>0.3556</v>
      </c>
      <c r="BA36" s="7">
        <v>0.0947</v>
      </c>
      <c r="BB36" s="7">
        <v>0.3067</v>
      </c>
      <c r="BC36" s="4">
        <v>173</v>
      </c>
      <c r="BD36" s="8">
        <v>6162.27</v>
      </c>
      <c r="BE36" s="4">
        <v>119</v>
      </c>
      <c r="BF36" s="8">
        <v>5141.87</v>
      </c>
      <c r="BG36" s="7">
        <v>0.4538</v>
      </c>
      <c r="BH36" s="7">
        <v>0.1984</v>
      </c>
      <c r="BI36" s="7">
        <v>0.3414</v>
      </c>
      <c r="BJ36" s="4">
        <v>98</v>
      </c>
      <c r="BK36" s="8">
        <v>3510.2</v>
      </c>
      <c r="BL36" s="2" t="s">
        <v>313</v>
      </c>
      <c r="BM36" s="7">
        <v>0.2143</v>
      </c>
      <c r="BN36" s="7">
        <v>0.1838</v>
      </c>
      <c r="BO36" s="4">
        <v>21</v>
      </c>
      <c r="BP36" s="8">
        <v>645.26</v>
      </c>
      <c r="BQ36" s="4">
        <v>14</v>
      </c>
      <c r="BR36" s="8">
        <v>517.54</v>
      </c>
      <c r="BS36" s="7">
        <v>0.5</v>
      </c>
      <c r="BT36" s="7">
        <v>0.2468</v>
      </c>
      <c r="BU36" s="2" t="s">
        <v>185</v>
      </c>
      <c r="BV36" s="2" t="s">
        <v>172</v>
      </c>
      <c r="BW36" s="2" t="s">
        <v>314</v>
      </c>
      <c r="BX36" s="2" t="s">
        <v>315</v>
      </c>
      <c r="BY36" s="2" t="s">
        <v>188</v>
      </c>
      <c r="BZ36" s="2" t="s">
        <v>175</v>
      </c>
      <c r="CA36" s="4">
        <v>1</v>
      </c>
      <c r="CB36" s="4">
        <v>657</v>
      </c>
      <c r="CC36" s="4"/>
      <c r="CD36" s="4"/>
      <c r="CE36" s="4">
        <v>463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</row>
    <row r="37">
      <c r="A37" s="2" t="s">
        <v>316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303</v>
      </c>
      <c r="G37" s="2" t="s">
        <v>304</v>
      </c>
      <c r="H37" s="2" t="s">
        <v>305</v>
      </c>
      <c r="I37" s="2" t="s">
        <v>306</v>
      </c>
      <c r="J37" s="2" t="s">
        <v>190</v>
      </c>
      <c r="K37" s="2" t="s">
        <v>307</v>
      </c>
      <c r="L37" s="3">
        <v>40.18</v>
      </c>
      <c r="M37" s="3">
        <v>42.19</v>
      </c>
      <c r="N37" s="3">
        <v>79.99</v>
      </c>
      <c r="O37" s="2" t="s">
        <v>172</v>
      </c>
      <c r="P37" s="2" t="s">
        <v>236</v>
      </c>
      <c r="Q37" s="2" t="s">
        <v>174</v>
      </c>
      <c r="R37" s="2" t="s">
        <v>175</v>
      </c>
      <c r="S37" s="2" t="s">
        <v>308</v>
      </c>
      <c r="T37" s="2" t="s">
        <v>309</v>
      </c>
      <c r="U37" s="2" t="s">
        <v>317</v>
      </c>
      <c r="V37" s="2" t="s">
        <v>310</v>
      </c>
      <c r="W37" s="2" t="s">
        <v>311</v>
      </c>
      <c r="X37" s="2" t="s">
        <v>180</v>
      </c>
      <c r="Y37" s="2" t="s">
        <v>318</v>
      </c>
      <c r="Z37" s="4">
        <v>3538</v>
      </c>
      <c r="AA37" s="4">
        <f>=ROUNDDOWN(95.6216216216216,0)</f>
      </c>
      <c r="AB37" s="5">
        <v>37</v>
      </c>
      <c r="AC37" s="2" t="s">
        <v>175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36</v>
      </c>
      <c r="AQ37" s="8">
        <v>1299.5</v>
      </c>
      <c r="AR37" s="4">
        <v>28</v>
      </c>
      <c r="AS37" s="8">
        <v>1255.76</v>
      </c>
      <c r="AT37" s="7">
        <v>0.2857</v>
      </c>
      <c r="AU37" s="7">
        <v>0.0348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0.6177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384</v>
      </c>
      <c r="BK37" s="8">
        <v>15910.42</v>
      </c>
      <c r="BL37" s="2" t="s">
        <v>319</v>
      </c>
      <c r="BM37" s="7">
        <v>0.0938</v>
      </c>
      <c r="BN37" s="7">
        <v>0.0817</v>
      </c>
      <c r="BO37" s="4">
        <v>36</v>
      </c>
      <c r="BP37" s="8">
        <v>1299.5</v>
      </c>
      <c r="BQ37" s="4">
        <v>28</v>
      </c>
      <c r="BR37" s="8">
        <v>1255.76</v>
      </c>
      <c r="BS37" s="7">
        <v>0.2857</v>
      </c>
      <c r="BT37" s="7">
        <v>0.0348</v>
      </c>
      <c r="BU37" s="2" t="s">
        <v>185</v>
      </c>
      <c r="BV37" s="2" t="s">
        <v>172</v>
      </c>
      <c r="BW37" s="2" t="s">
        <v>314</v>
      </c>
      <c r="BX37" s="2" t="s">
        <v>320</v>
      </c>
      <c r="BY37" s="2" t="s">
        <v>188</v>
      </c>
      <c r="BZ37" s="2" t="s">
        <v>175</v>
      </c>
      <c r="CA37" s="4">
        <v>3</v>
      </c>
      <c r="CB37" s="4">
        <v>1481</v>
      </c>
      <c r="CC37" s="4"/>
      <c r="CD37" s="4"/>
      <c r="CE37" s="4">
        <v>2054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</row>
    <row r="38">
      <c r="A38" s="2" t="s">
        <v>321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303</v>
      </c>
      <c r="G38" s="2" t="s">
        <v>304</v>
      </c>
      <c r="H38" s="2" t="s">
        <v>305</v>
      </c>
      <c r="I38" s="2" t="s">
        <v>306</v>
      </c>
      <c r="J38" s="2" t="s">
        <v>196</v>
      </c>
      <c r="K38" s="2" t="s">
        <v>307</v>
      </c>
      <c r="L38" s="3">
        <v>45.36</v>
      </c>
      <c r="M38" s="3">
        <v>47.63</v>
      </c>
      <c r="N38" s="3">
        <v>89.99</v>
      </c>
      <c r="O38" s="2" t="s">
        <v>172</v>
      </c>
      <c r="P38" s="2" t="s">
        <v>236</v>
      </c>
      <c r="Q38" s="2" t="s">
        <v>174</v>
      </c>
      <c r="R38" s="2" t="s">
        <v>175</v>
      </c>
      <c r="S38" s="2" t="s">
        <v>322</v>
      </c>
      <c r="T38" s="2" t="s">
        <v>309</v>
      </c>
      <c r="U38" s="2" t="s">
        <v>317</v>
      </c>
      <c r="V38" s="2" t="s">
        <v>310</v>
      </c>
      <c r="W38" s="2" t="s">
        <v>311</v>
      </c>
      <c r="X38" s="2" t="s">
        <v>180</v>
      </c>
      <c r="Y38" s="2" t="s">
        <v>318</v>
      </c>
      <c r="Z38" s="4">
        <v>594</v>
      </c>
      <c r="AA38" s="4">
        <f>=ROUNDDOWN(37.125,0)</f>
      </c>
      <c r="AB38" s="5">
        <v>16</v>
      </c>
      <c r="AC38" s="2" t="s">
        <v>175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4</v>
      </c>
      <c r="AQ38" s="8">
        <v>159.03</v>
      </c>
      <c r="AR38" s="4">
        <v>3</v>
      </c>
      <c r="AS38" s="8">
        <v>148.46</v>
      </c>
      <c r="AT38" s="7">
        <v>0.3333</v>
      </c>
      <c r="AU38" s="7">
        <v>0.0712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0.0756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125</v>
      </c>
      <c r="BK38" s="8">
        <v>6018.83</v>
      </c>
      <c r="BL38" s="2" t="s">
        <v>323</v>
      </c>
      <c r="BM38" s="7">
        <v>0.032</v>
      </c>
      <c r="BN38" s="7">
        <v>0.0264</v>
      </c>
      <c r="BO38" s="4">
        <v>4</v>
      </c>
      <c r="BP38" s="8">
        <v>159.03</v>
      </c>
      <c r="BQ38" s="4">
        <v>3</v>
      </c>
      <c r="BR38" s="8">
        <v>148.46</v>
      </c>
      <c r="BS38" s="7">
        <v>0.3333</v>
      </c>
      <c r="BT38" s="7">
        <v>0.0712</v>
      </c>
      <c r="BU38" s="2" t="s">
        <v>185</v>
      </c>
      <c r="BV38" s="2" t="s">
        <v>172</v>
      </c>
      <c r="BW38" s="2" t="s">
        <v>314</v>
      </c>
      <c r="BX38" s="2" t="s">
        <v>324</v>
      </c>
      <c r="BY38" s="2" t="s">
        <v>188</v>
      </c>
      <c r="BZ38" s="2" t="s">
        <v>175</v>
      </c>
      <c r="CA38" s="4">
        <v>3</v>
      </c>
      <c r="CB38" s="4">
        <v>521</v>
      </c>
      <c r="CC38" s="4"/>
      <c r="CD38" s="4"/>
      <c r="CE38" s="4">
        <v>70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</row>
    <row r="39">
      <c r="A39" s="2" t="s">
        <v>325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303</v>
      </c>
      <c r="G39" s="2" t="s">
        <v>304</v>
      </c>
      <c r="H39" s="2" t="s">
        <v>305</v>
      </c>
      <c r="I39" s="2" t="s">
        <v>306</v>
      </c>
      <c r="J39" s="2" t="s">
        <v>170</v>
      </c>
      <c r="K39" s="2" t="s">
        <v>326</v>
      </c>
      <c r="L39" s="3">
        <v>35.19</v>
      </c>
      <c r="M39" s="3">
        <v>36.95</v>
      </c>
      <c r="N39" s="3">
        <v>69.99</v>
      </c>
      <c r="O39" s="2" t="s">
        <v>172</v>
      </c>
      <c r="P39" s="2" t="s">
        <v>173</v>
      </c>
      <c r="Q39" s="2" t="s">
        <v>174</v>
      </c>
      <c r="R39" s="2" t="s">
        <v>175</v>
      </c>
      <c r="S39" s="2" t="s">
        <v>327</v>
      </c>
      <c r="T39" s="2" t="s">
        <v>309</v>
      </c>
      <c r="U39" s="2" t="s">
        <v>191</v>
      </c>
      <c r="V39" s="2" t="s">
        <v>310</v>
      </c>
      <c r="W39" s="2" t="s">
        <v>311</v>
      </c>
      <c r="X39" s="2" t="s">
        <v>180</v>
      </c>
      <c r="Y39" s="2" t="s">
        <v>328</v>
      </c>
      <c r="Z39" s="4">
        <v>502</v>
      </c>
      <c r="AA39" s="4">
        <f>=ROUNDDOWN(55.7777777777778,0)</f>
      </c>
      <c r="AB39" s="5">
        <v>9</v>
      </c>
      <c r="AC39" s="2" t="s">
        <v>175</v>
      </c>
      <c r="AD39" s="4"/>
      <c r="AE39" s="4"/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20</v>
      </c>
      <c r="AQ39" s="8">
        <v>655.42</v>
      </c>
      <c r="AR39" s="4">
        <v>1</v>
      </c>
      <c r="AS39" s="8">
        <v>37.12</v>
      </c>
      <c r="AT39" s="7">
        <v>19</v>
      </c>
      <c r="AU39" s="7">
        <v>16.6568</v>
      </c>
      <c r="AV39" s="4">
        <v>41</v>
      </c>
      <c r="AW39" s="8">
        <v>1427.41</v>
      </c>
      <c r="AX39" s="4">
        <v>20</v>
      </c>
      <c r="AY39" s="8">
        <v>878.87</v>
      </c>
      <c r="AZ39" s="7">
        <v>1.05</v>
      </c>
      <c r="BA39" s="7">
        <v>0.6241</v>
      </c>
      <c r="BB39" s="7">
        <v>0.4592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>
        <v>0.2316</v>
      </c>
      <c r="BJ39" s="4">
        <v>81</v>
      </c>
      <c r="BK39" s="8">
        <v>2953.51</v>
      </c>
      <c r="BL39" s="2" t="s">
        <v>329</v>
      </c>
      <c r="BM39" s="7">
        <v>0.2469</v>
      </c>
      <c r="BN39" s="7">
        <v>0.2219</v>
      </c>
      <c r="BO39" s="4">
        <v>20</v>
      </c>
      <c r="BP39" s="8">
        <v>655.42</v>
      </c>
      <c r="BQ39" s="4">
        <v>1</v>
      </c>
      <c r="BR39" s="8">
        <v>37.12</v>
      </c>
      <c r="BS39" s="7">
        <v>19</v>
      </c>
      <c r="BT39" s="7">
        <v>16.6568</v>
      </c>
      <c r="BU39" s="2" t="s">
        <v>185</v>
      </c>
      <c r="BV39" s="2" t="s">
        <v>172</v>
      </c>
      <c r="BW39" s="2" t="s">
        <v>330</v>
      </c>
      <c r="BX39" s="2" t="s">
        <v>331</v>
      </c>
      <c r="BY39" s="2" t="s">
        <v>188</v>
      </c>
      <c r="BZ39" s="2" t="s">
        <v>175</v>
      </c>
      <c r="CA39" s="4">
        <v>144</v>
      </c>
      <c r="CB39" s="4">
        <v>125</v>
      </c>
      <c r="CC39" s="4"/>
      <c r="CD39" s="4"/>
      <c r="CE39" s="4">
        <v>233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</row>
    <row r="40">
      <c r="A40" s="2" t="s">
        <v>332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303</v>
      </c>
      <c r="G40" s="2" t="s">
        <v>304</v>
      </c>
      <c r="H40" s="2" t="s">
        <v>305</v>
      </c>
      <c r="I40" s="2" t="s">
        <v>306</v>
      </c>
      <c r="J40" s="2" t="s">
        <v>190</v>
      </c>
      <c r="K40" s="2" t="s">
        <v>326</v>
      </c>
      <c r="L40" s="3">
        <v>40.18</v>
      </c>
      <c r="M40" s="3">
        <v>42.19</v>
      </c>
      <c r="N40" s="3">
        <v>79.99</v>
      </c>
      <c r="O40" s="2" t="s">
        <v>172</v>
      </c>
      <c r="P40" s="2" t="s">
        <v>173</v>
      </c>
      <c r="Q40" s="2" t="s">
        <v>174</v>
      </c>
      <c r="R40" s="2" t="s">
        <v>175</v>
      </c>
      <c r="S40" s="2" t="s">
        <v>327</v>
      </c>
      <c r="T40" s="2" t="s">
        <v>309</v>
      </c>
      <c r="U40" s="2" t="s">
        <v>317</v>
      </c>
      <c r="V40" s="2" t="s">
        <v>310</v>
      </c>
      <c r="W40" s="2" t="s">
        <v>311</v>
      </c>
      <c r="X40" s="2" t="s">
        <v>180</v>
      </c>
      <c r="Y40" s="2" t="s">
        <v>328</v>
      </c>
      <c r="Z40" s="4">
        <v>1718</v>
      </c>
      <c r="AA40" s="4">
        <f>=ROUNDDOWN(53.6875,0)</f>
      </c>
      <c r="AB40" s="5">
        <v>32</v>
      </c>
      <c r="AC40" s="2" t="s">
        <v>175</v>
      </c>
      <c r="AD40" s="4"/>
      <c r="AE40" s="4"/>
      <c r="AF40" s="6">
        <v>64</v>
      </c>
      <c r="AG40" s="6">
        <v>47</v>
      </c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18</v>
      </c>
      <c r="AQ40" s="8">
        <v>635.67</v>
      </c>
      <c r="AR40" s="4">
        <v>14</v>
      </c>
      <c r="AS40" s="8">
        <v>603.15</v>
      </c>
      <c r="AT40" s="7">
        <v>0.2857</v>
      </c>
      <c r="AU40" s="7">
        <v>0.0539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0.4453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198</v>
      </c>
      <c r="BK40" s="8">
        <v>8296.6</v>
      </c>
      <c r="BL40" s="2" t="s">
        <v>333</v>
      </c>
      <c r="BM40" s="7">
        <v>0.0909</v>
      </c>
      <c r="BN40" s="7">
        <v>0.0766</v>
      </c>
      <c r="BO40" s="4">
        <v>18</v>
      </c>
      <c r="BP40" s="8">
        <v>635.67</v>
      </c>
      <c r="BQ40" s="4">
        <v>14</v>
      </c>
      <c r="BR40" s="8">
        <v>603.15</v>
      </c>
      <c r="BS40" s="7">
        <v>0.2857</v>
      </c>
      <c r="BT40" s="7">
        <v>0.0539</v>
      </c>
      <c r="BU40" s="2" t="s">
        <v>185</v>
      </c>
      <c r="BV40" s="2" t="s">
        <v>172</v>
      </c>
      <c r="BW40" s="2" t="s">
        <v>330</v>
      </c>
      <c r="BX40" s="2" t="s">
        <v>334</v>
      </c>
      <c r="BY40" s="2" t="s">
        <v>188</v>
      </c>
      <c r="BZ40" s="2" t="s">
        <v>175</v>
      </c>
      <c r="CA40" s="4">
        <v>3</v>
      </c>
      <c r="CB40" s="4">
        <v>1715</v>
      </c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</row>
    <row r="41">
      <c r="A41" s="2" t="s">
        <v>335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303</v>
      </c>
      <c r="G41" s="2" t="s">
        <v>304</v>
      </c>
      <c r="H41" s="2" t="s">
        <v>305</v>
      </c>
      <c r="I41" s="2" t="s">
        <v>306</v>
      </c>
      <c r="J41" s="2" t="s">
        <v>196</v>
      </c>
      <c r="K41" s="2" t="s">
        <v>326</v>
      </c>
      <c r="L41" s="3">
        <v>45.36</v>
      </c>
      <c r="M41" s="3">
        <v>47.63</v>
      </c>
      <c r="N41" s="3">
        <v>89.99</v>
      </c>
      <c r="O41" s="2" t="s">
        <v>172</v>
      </c>
      <c r="P41" s="2" t="s">
        <v>173</v>
      </c>
      <c r="Q41" s="2" t="s">
        <v>174</v>
      </c>
      <c r="R41" s="2" t="s">
        <v>175</v>
      </c>
      <c r="S41" s="2" t="s">
        <v>327</v>
      </c>
      <c r="T41" s="2" t="s">
        <v>309</v>
      </c>
      <c r="U41" s="2" t="s">
        <v>317</v>
      </c>
      <c r="V41" s="2" t="s">
        <v>310</v>
      </c>
      <c r="W41" s="2" t="s">
        <v>311</v>
      </c>
      <c r="X41" s="2" t="s">
        <v>180</v>
      </c>
      <c r="Y41" s="2" t="s">
        <v>328</v>
      </c>
      <c r="Z41" s="4">
        <v>200</v>
      </c>
      <c r="AA41" s="4">
        <f>=ROUNDDOWN(9.52380952380952,0)</f>
      </c>
      <c r="AB41" s="5">
        <v>21</v>
      </c>
      <c r="AC41" s="2" t="s">
        <v>227</v>
      </c>
      <c r="AD41" s="4">
        <v>150</v>
      </c>
      <c r="AE41" s="4">
        <v>650</v>
      </c>
      <c r="AF41" s="6">
        <v>64</v>
      </c>
      <c r="AG41" s="6">
        <v>47</v>
      </c>
      <c r="AH41" s="7">
        <v>0.8132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3</v>
      </c>
      <c r="AQ41" s="8">
        <v>136.32</v>
      </c>
      <c r="AR41" s="4">
        <v>5</v>
      </c>
      <c r="AS41" s="8">
        <v>238.6</v>
      </c>
      <c r="AT41" s="7">
        <v>-0.4</v>
      </c>
      <c r="AU41" s="7">
        <v>-0.4287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0.0955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191</v>
      </c>
      <c r="BK41" s="8">
        <v>9716.54</v>
      </c>
      <c r="BL41" s="2" t="s">
        <v>336</v>
      </c>
      <c r="BM41" s="7">
        <v>0.0157</v>
      </c>
      <c r="BN41" s="7">
        <v>0.014</v>
      </c>
      <c r="BO41" s="4">
        <v>3</v>
      </c>
      <c r="BP41" s="8">
        <v>136.32</v>
      </c>
      <c r="BQ41" s="4">
        <v>5</v>
      </c>
      <c r="BR41" s="8">
        <v>238.6</v>
      </c>
      <c r="BS41" s="7">
        <v>-0.4</v>
      </c>
      <c r="BT41" s="7">
        <v>-0.4287</v>
      </c>
      <c r="BU41" s="2" t="s">
        <v>185</v>
      </c>
      <c r="BV41" s="2" t="s">
        <v>172</v>
      </c>
      <c r="BW41" s="2" t="s">
        <v>330</v>
      </c>
      <c r="BX41" s="2" t="s">
        <v>337</v>
      </c>
      <c r="BY41" s="2" t="s">
        <v>188</v>
      </c>
      <c r="BZ41" s="2" t="s">
        <v>175</v>
      </c>
      <c r="CA41" s="4">
        <v>192</v>
      </c>
      <c r="CB41" s="4"/>
      <c r="CC41" s="4"/>
      <c r="CD41" s="4"/>
      <c r="CE41" s="4">
        <v>8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>
        <v>150</v>
      </c>
      <c r="DL41" s="4"/>
      <c r="DM41" s="4">
        <v>200</v>
      </c>
      <c r="DN41" s="4"/>
      <c r="DO41" s="4"/>
      <c r="DP41" s="4"/>
      <c r="DQ41" s="4"/>
      <c r="DR41" s="4"/>
      <c r="DS41" s="4"/>
      <c r="DT41" s="4"/>
      <c r="DU41" s="4"/>
      <c r="DV41" s="4"/>
      <c r="DW41" s="4">
        <v>300</v>
      </c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</row>
    <row r="42">
      <c r="A42" s="2" t="s">
        <v>338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303</v>
      </c>
      <c r="G42" s="2" t="s">
        <v>304</v>
      </c>
      <c r="H42" s="2" t="s">
        <v>305</v>
      </c>
      <c r="I42" s="2" t="s">
        <v>306</v>
      </c>
      <c r="J42" s="2" t="s">
        <v>170</v>
      </c>
      <c r="K42" s="2" t="s">
        <v>339</v>
      </c>
      <c r="L42" s="3">
        <v>35.19</v>
      </c>
      <c r="M42" s="3">
        <v>36.95</v>
      </c>
      <c r="N42" s="3">
        <v>69.99</v>
      </c>
      <c r="O42" s="2" t="s">
        <v>172</v>
      </c>
      <c r="P42" s="2" t="s">
        <v>201</v>
      </c>
      <c r="Q42" s="2" t="s">
        <v>174</v>
      </c>
      <c r="R42" s="2" t="s">
        <v>175</v>
      </c>
      <c r="S42" s="2" t="s">
        <v>340</v>
      </c>
      <c r="T42" s="2" t="s">
        <v>309</v>
      </c>
      <c r="U42" s="2" t="s">
        <v>191</v>
      </c>
      <c r="V42" s="2" t="s">
        <v>310</v>
      </c>
      <c r="W42" s="2" t="s">
        <v>311</v>
      </c>
      <c r="X42" s="2" t="s">
        <v>180</v>
      </c>
      <c r="Y42" s="2" t="s">
        <v>312</v>
      </c>
      <c r="Z42" s="4">
        <v>208</v>
      </c>
      <c r="AA42" s="4">
        <f>=ROUNDDOWN(14.8571428571429,0)</f>
      </c>
      <c r="AB42" s="5">
        <v>14</v>
      </c>
      <c r="AC42" s="2" t="s">
        <v>192</v>
      </c>
      <c r="AD42" s="4">
        <v>120</v>
      </c>
      <c r="AE42" s="4">
        <v>550</v>
      </c>
      <c r="AF42" s="6">
        <v>64</v>
      </c>
      <c r="AG42" s="6">
        <v>47</v>
      </c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>
        <v>6</v>
      </c>
      <c r="AQ42" s="8">
        <v>193.58</v>
      </c>
      <c r="AR42" s="4">
        <v>2</v>
      </c>
      <c r="AS42" s="8">
        <v>82.48</v>
      </c>
      <c r="AT42" s="7">
        <v>2</v>
      </c>
      <c r="AU42" s="7">
        <v>1.347</v>
      </c>
      <c r="AV42" s="4">
        <v>27</v>
      </c>
      <c r="AW42" s="8">
        <v>1032.21</v>
      </c>
      <c r="AX42" s="4">
        <v>13</v>
      </c>
      <c r="AY42" s="8">
        <v>584.34</v>
      </c>
      <c r="AZ42" s="7">
        <v>1.0769</v>
      </c>
      <c r="BA42" s="7">
        <v>0.7665</v>
      </c>
      <c r="BB42" s="7">
        <v>0.1875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>
        <v>0.1675</v>
      </c>
      <c r="BJ42" s="4">
        <v>89</v>
      </c>
      <c r="BK42" s="8">
        <v>2949.41</v>
      </c>
      <c r="BL42" s="2" t="s">
        <v>341</v>
      </c>
      <c r="BM42" s="7">
        <v>0.0674</v>
      </c>
      <c r="BN42" s="7">
        <v>0.0656</v>
      </c>
      <c r="BO42" s="4">
        <v>6</v>
      </c>
      <c r="BP42" s="8">
        <v>193.58</v>
      </c>
      <c r="BQ42" s="4">
        <v>2</v>
      </c>
      <c r="BR42" s="8">
        <v>82.48</v>
      </c>
      <c r="BS42" s="7">
        <v>2</v>
      </c>
      <c r="BT42" s="7">
        <v>1.347</v>
      </c>
      <c r="BU42" s="2" t="s">
        <v>185</v>
      </c>
      <c r="BV42" s="2" t="s">
        <v>172</v>
      </c>
      <c r="BW42" s="2" t="s">
        <v>314</v>
      </c>
      <c r="BX42" s="2" t="s">
        <v>320</v>
      </c>
      <c r="BY42" s="2" t="s">
        <v>188</v>
      </c>
      <c r="BZ42" s="2" t="s">
        <v>175</v>
      </c>
      <c r="CA42" s="4">
        <v>88</v>
      </c>
      <c r="CB42" s="4"/>
      <c r="CC42" s="4"/>
      <c r="CD42" s="4"/>
      <c r="CE42" s="4">
        <v>112</v>
      </c>
      <c r="CF42" s="4"/>
      <c r="CG42" s="4"/>
      <c r="CH42" s="4"/>
      <c r="CI42" s="4"/>
      <c r="CJ42" s="4"/>
      <c r="CK42" s="4"/>
      <c r="CL42" s="4">
        <v>8</v>
      </c>
      <c r="CM42" s="4"/>
      <c r="CN42" s="4"/>
      <c r="CO42" s="4"/>
      <c r="CP42" s="4"/>
      <c r="CQ42" s="4"/>
      <c r="CR42" s="4"/>
      <c r="CS42" s="4"/>
      <c r="CT42" s="4"/>
      <c r="CU42" s="4">
        <v>120</v>
      </c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>
        <v>220</v>
      </c>
      <c r="DO42" s="4"/>
      <c r="DP42" s="4"/>
      <c r="DQ42" s="4">
        <v>50</v>
      </c>
      <c r="DR42" s="4"/>
      <c r="DS42" s="4"/>
      <c r="DT42" s="4"/>
      <c r="DU42" s="4"/>
      <c r="DV42" s="4"/>
      <c r="DW42" s="4"/>
      <c r="DX42" s="4"/>
      <c r="DY42" s="4"/>
      <c r="DZ42" s="4"/>
      <c r="EA42" s="4">
        <v>160</v>
      </c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</row>
    <row r="43">
      <c r="A43" s="2" t="s">
        <v>342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303</v>
      </c>
      <c r="G43" s="2" t="s">
        <v>304</v>
      </c>
      <c r="H43" s="2" t="s">
        <v>305</v>
      </c>
      <c r="I43" s="2" t="s">
        <v>306</v>
      </c>
      <c r="J43" s="2" t="s">
        <v>190</v>
      </c>
      <c r="K43" s="2" t="s">
        <v>339</v>
      </c>
      <c r="L43" s="3">
        <v>40.18</v>
      </c>
      <c r="M43" s="3">
        <v>42.19</v>
      </c>
      <c r="N43" s="3">
        <v>79.99</v>
      </c>
      <c r="O43" s="2" t="s">
        <v>172</v>
      </c>
      <c r="P43" s="2" t="s">
        <v>201</v>
      </c>
      <c r="Q43" s="2" t="s">
        <v>174</v>
      </c>
      <c r="R43" s="2" t="s">
        <v>175</v>
      </c>
      <c r="S43" s="2" t="s">
        <v>343</v>
      </c>
      <c r="T43" s="2" t="s">
        <v>309</v>
      </c>
      <c r="U43" s="2" t="s">
        <v>317</v>
      </c>
      <c r="V43" s="2" t="s">
        <v>310</v>
      </c>
      <c r="W43" s="2" t="s">
        <v>311</v>
      </c>
      <c r="X43" s="2" t="s">
        <v>180</v>
      </c>
      <c r="Y43" s="2" t="s">
        <v>312</v>
      </c>
      <c r="Z43" s="4">
        <v>442</v>
      </c>
      <c r="AA43" s="4">
        <f>=ROUNDDOWN(8.5,0)</f>
      </c>
      <c r="AB43" s="5">
        <v>52</v>
      </c>
      <c r="AC43" s="2" t="s">
        <v>344</v>
      </c>
      <c r="AD43" s="4">
        <v>90</v>
      </c>
      <c r="AE43" s="4">
        <v>1270</v>
      </c>
      <c r="AF43" s="6">
        <v>64</v>
      </c>
      <c r="AG43" s="6">
        <v>47</v>
      </c>
      <c r="AH43" s="7">
        <v>0.956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>
        <v>12</v>
      </c>
      <c r="AQ43" s="8">
        <v>436.49</v>
      </c>
      <c r="AR43" s="4">
        <v>9</v>
      </c>
      <c r="AS43" s="8">
        <v>395.82</v>
      </c>
      <c r="AT43" s="7">
        <v>0.3333</v>
      </c>
      <c r="AU43" s="7">
        <v>0.1027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0.4229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538</v>
      </c>
      <c r="BK43" s="8">
        <v>22233.69</v>
      </c>
      <c r="BL43" s="2" t="s">
        <v>345</v>
      </c>
      <c r="BM43" s="7">
        <v>0.0223</v>
      </c>
      <c r="BN43" s="7">
        <v>0.0196</v>
      </c>
      <c r="BO43" s="4">
        <v>12</v>
      </c>
      <c r="BP43" s="8">
        <v>436.49</v>
      </c>
      <c r="BQ43" s="4">
        <v>9</v>
      </c>
      <c r="BR43" s="8">
        <v>395.82</v>
      </c>
      <c r="BS43" s="7">
        <v>0.3333</v>
      </c>
      <c r="BT43" s="7">
        <v>0.1027</v>
      </c>
      <c r="BU43" s="2" t="s">
        <v>185</v>
      </c>
      <c r="BV43" s="2" t="s">
        <v>172</v>
      </c>
      <c r="BW43" s="2" t="s">
        <v>314</v>
      </c>
      <c r="BX43" s="2" t="s">
        <v>320</v>
      </c>
      <c r="BY43" s="2" t="s">
        <v>188</v>
      </c>
      <c r="BZ43" s="2" t="s">
        <v>175</v>
      </c>
      <c r="CA43" s="4">
        <v>310</v>
      </c>
      <c r="CB43" s="4"/>
      <c r="CC43" s="4"/>
      <c r="CD43" s="4"/>
      <c r="CE43" s="4">
        <v>132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>
        <v>90</v>
      </c>
      <c r="DO43" s="4"/>
      <c r="DP43" s="4"/>
      <c r="DQ43" s="4">
        <v>250</v>
      </c>
      <c r="DR43" s="4"/>
      <c r="DS43" s="4"/>
      <c r="DT43" s="4"/>
      <c r="DU43" s="4"/>
      <c r="DV43" s="4"/>
      <c r="DW43" s="4"/>
      <c r="DX43" s="4"/>
      <c r="DY43" s="4"/>
      <c r="DZ43" s="4">
        <v>50</v>
      </c>
      <c r="EA43" s="4">
        <v>350</v>
      </c>
      <c r="EB43" s="4"/>
      <c r="EC43" s="4"/>
      <c r="ED43" s="4"/>
      <c r="EE43" s="4"/>
      <c r="EF43" s="4"/>
      <c r="EG43" s="4"/>
      <c r="EH43" s="4">
        <v>160</v>
      </c>
      <c r="EI43" s="4"/>
      <c r="EJ43" s="4">
        <v>200</v>
      </c>
      <c r="EK43" s="4"/>
      <c r="EL43" s="4"/>
      <c r="EM43" s="4">
        <v>170</v>
      </c>
      <c r="EN43" s="4"/>
      <c r="EO43" s="4"/>
      <c r="EP43" s="4"/>
      <c r="EQ43" s="4"/>
      <c r="ER43" s="4"/>
      <c r="ES43" s="4"/>
      <c r="ET43" s="4"/>
      <c r="EU43" s="4"/>
      <c r="EV43" s="4"/>
    </row>
    <row r="44">
      <c r="A44" s="2" t="s">
        <v>346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303</v>
      </c>
      <c r="G44" s="2" t="s">
        <v>304</v>
      </c>
      <c r="H44" s="2" t="s">
        <v>305</v>
      </c>
      <c r="I44" s="2" t="s">
        <v>306</v>
      </c>
      <c r="J44" s="2" t="s">
        <v>196</v>
      </c>
      <c r="K44" s="2" t="s">
        <v>339</v>
      </c>
      <c r="L44" s="3">
        <v>45.36</v>
      </c>
      <c r="M44" s="3">
        <v>47.63</v>
      </c>
      <c r="N44" s="3">
        <v>89.99</v>
      </c>
      <c r="O44" s="2" t="s">
        <v>172</v>
      </c>
      <c r="P44" s="2" t="s">
        <v>201</v>
      </c>
      <c r="Q44" s="2" t="s">
        <v>174</v>
      </c>
      <c r="R44" s="2" t="s">
        <v>175</v>
      </c>
      <c r="S44" s="2" t="s">
        <v>340</v>
      </c>
      <c r="T44" s="2" t="s">
        <v>309</v>
      </c>
      <c r="U44" s="2" t="s">
        <v>317</v>
      </c>
      <c r="V44" s="2" t="s">
        <v>310</v>
      </c>
      <c r="W44" s="2" t="s">
        <v>311</v>
      </c>
      <c r="X44" s="2" t="s">
        <v>180</v>
      </c>
      <c r="Y44" s="2" t="s">
        <v>312</v>
      </c>
      <c r="Z44" s="4">
        <v>70</v>
      </c>
      <c r="AA44" s="4">
        <f>=ROUNDDOWN(1.02941176470588,0)</f>
      </c>
      <c r="AB44" s="5">
        <v>68</v>
      </c>
      <c r="AC44" s="2" t="s">
        <v>192</v>
      </c>
      <c r="AD44" s="4">
        <v>40</v>
      </c>
      <c r="AE44" s="4">
        <v>1680</v>
      </c>
      <c r="AF44" s="6">
        <v>64</v>
      </c>
      <c r="AG44" s="6">
        <v>47</v>
      </c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9</v>
      </c>
      <c r="AQ44" s="8">
        <v>402.14</v>
      </c>
      <c r="AR44" s="4">
        <v>2</v>
      </c>
      <c r="AS44" s="8">
        <v>106.04</v>
      </c>
      <c r="AT44" s="7">
        <v>3.5</v>
      </c>
      <c r="AU44" s="7">
        <v>2.7923</v>
      </c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>
        <v>0.3896</v>
      </c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>
        <v>663</v>
      </c>
      <c r="BK44" s="8">
        <v>31379.6</v>
      </c>
      <c r="BL44" s="2" t="s">
        <v>347</v>
      </c>
      <c r="BM44" s="7">
        <v>0.0136</v>
      </c>
      <c r="BN44" s="7">
        <v>0.0128</v>
      </c>
      <c r="BO44" s="4">
        <v>9</v>
      </c>
      <c r="BP44" s="8">
        <v>402.14</v>
      </c>
      <c r="BQ44" s="4">
        <v>2</v>
      </c>
      <c r="BR44" s="8">
        <v>106.04</v>
      </c>
      <c r="BS44" s="7">
        <v>3.5</v>
      </c>
      <c r="BT44" s="7">
        <v>2.7923</v>
      </c>
      <c r="BU44" s="2" t="s">
        <v>185</v>
      </c>
      <c r="BV44" s="2" t="s">
        <v>172</v>
      </c>
      <c r="BW44" s="2" t="s">
        <v>314</v>
      </c>
      <c r="BX44" s="2" t="s">
        <v>348</v>
      </c>
      <c r="BY44" s="2" t="s">
        <v>188</v>
      </c>
      <c r="BZ44" s="2" t="s">
        <v>175</v>
      </c>
      <c r="CA44" s="4"/>
      <c r="CB44" s="4"/>
      <c r="CC44" s="4"/>
      <c r="CD44" s="4"/>
      <c r="CE44" s="4">
        <v>70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>
        <v>40</v>
      </c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>
        <v>240</v>
      </c>
      <c r="DO44" s="4"/>
      <c r="DP44" s="4"/>
      <c r="DQ44" s="4">
        <v>80</v>
      </c>
      <c r="DR44" s="4"/>
      <c r="DS44" s="4"/>
      <c r="DT44" s="4"/>
      <c r="DU44" s="4"/>
      <c r="DV44" s="4"/>
      <c r="DW44" s="4"/>
      <c r="DX44" s="4"/>
      <c r="DY44" s="4"/>
      <c r="DZ44" s="4">
        <v>150</v>
      </c>
      <c r="EA44" s="4">
        <v>200</v>
      </c>
      <c r="EB44" s="4"/>
      <c r="EC44" s="4"/>
      <c r="ED44" s="4"/>
      <c r="EE44" s="4"/>
      <c r="EF44" s="4"/>
      <c r="EG44" s="4"/>
      <c r="EH44" s="4">
        <v>150</v>
      </c>
      <c r="EI44" s="4"/>
      <c r="EJ44" s="4">
        <v>400</v>
      </c>
      <c r="EK44" s="4"/>
      <c r="EL44" s="4"/>
      <c r="EM44" s="4">
        <v>420</v>
      </c>
      <c r="EN44" s="4"/>
      <c r="EO44" s="4"/>
      <c r="EP44" s="4"/>
      <c r="EQ44" s="4"/>
      <c r="ER44" s="4"/>
      <c r="ES44" s="4"/>
      <c r="ET44" s="4"/>
      <c r="EU44" s="4"/>
      <c r="EV44" s="4"/>
    </row>
    <row r="45">
      <c r="A45" s="2" t="s">
        <v>349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303</v>
      </c>
      <c r="G45" s="2" t="s">
        <v>304</v>
      </c>
      <c r="H45" s="2" t="s">
        <v>305</v>
      </c>
      <c r="I45" s="2" t="s">
        <v>306</v>
      </c>
      <c r="J45" s="2" t="s">
        <v>170</v>
      </c>
      <c r="K45" s="2" t="s">
        <v>350</v>
      </c>
      <c r="L45" s="3">
        <v>35.19</v>
      </c>
      <c r="M45" s="3">
        <v>36.95</v>
      </c>
      <c r="N45" s="3">
        <v>69.99</v>
      </c>
      <c r="O45" s="2" t="s">
        <v>172</v>
      </c>
      <c r="P45" s="2" t="s">
        <v>173</v>
      </c>
      <c r="Q45" s="2" t="s">
        <v>174</v>
      </c>
      <c r="R45" s="2" t="s">
        <v>175</v>
      </c>
      <c r="S45" s="2" t="s">
        <v>351</v>
      </c>
      <c r="T45" s="2" t="s">
        <v>309</v>
      </c>
      <c r="U45" s="2" t="s">
        <v>191</v>
      </c>
      <c r="V45" s="2" t="s">
        <v>310</v>
      </c>
      <c r="W45" s="2" t="s">
        <v>311</v>
      </c>
      <c r="X45" s="2" t="s">
        <v>180</v>
      </c>
      <c r="Y45" s="2" t="s">
        <v>312</v>
      </c>
      <c r="Z45" s="4">
        <v>607</v>
      </c>
      <c r="AA45" s="4">
        <f>=ROUNDDOWN(60.7,0)</f>
      </c>
      <c r="AB45" s="5">
        <v>10</v>
      </c>
      <c r="AC45" s="2" t="s">
        <v>175</v>
      </c>
      <c r="AD45" s="4"/>
      <c r="AE45" s="4"/>
      <c r="AF45" s="6">
        <v>64</v>
      </c>
      <c r="AG45" s="6">
        <v>47</v>
      </c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8</v>
      </c>
      <c r="AQ45" s="8">
        <v>229.23</v>
      </c>
      <c r="AR45" s="4">
        <v>10</v>
      </c>
      <c r="AS45" s="8">
        <v>389.71</v>
      </c>
      <c r="AT45" s="7">
        <v>-0.2</v>
      </c>
      <c r="AU45" s="7">
        <v>-0.4118</v>
      </c>
      <c r="AV45" s="4">
        <v>28</v>
      </c>
      <c r="AW45" s="8">
        <v>992.69</v>
      </c>
      <c r="AX45" s="4">
        <v>31</v>
      </c>
      <c r="AY45" s="8">
        <v>1292.7</v>
      </c>
      <c r="AZ45" s="7">
        <v>-0.0968</v>
      </c>
      <c r="BA45" s="7">
        <v>-0.2321</v>
      </c>
      <c r="BB45" s="7">
        <v>0.2309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>
        <v>0.1611</v>
      </c>
      <c r="BJ45" s="4">
        <v>100</v>
      </c>
      <c r="BK45" s="8">
        <v>3615.44</v>
      </c>
      <c r="BL45" s="2" t="s">
        <v>352</v>
      </c>
      <c r="BM45" s="7">
        <v>0.08</v>
      </c>
      <c r="BN45" s="7">
        <v>0.0634</v>
      </c>
      <c r="BO45" s="4">
        <v>8</v>
      </c>
      <c r="BP45" s="8">
        <v>229.23</v>
      </c>
      <c r="BQ45" s="4">
        <v>10</v>
      </c>
      <c r="BR45" s="8">
        <v>389.71</v>
      </c>
      <c r="BS45" s="7">
        <v>-0.2</v>
      </c>
      <c r="BT45" s="7">
        <v>-0.4118</v>
      </c>
      <c r="BU45" s="2" t="s">
        <v>185</v>
      </c>
      <c r="BV45" s="2" t="s">
        <v>172</v>
      </c>
      <c r="BW45" s="2" t="s">
        <v>314</v>
      </c>
      <c r="BX45" s="2" t="s">
        <v>314</v>
      </c>
      <c r="BY45" s="2" t="s">
        <v>188</v>
      </c>
      <c r="BZ45" s="2" t="s">
        <v>175</v>
      </c>
      <c r="CA45" s="4"/>
      <c r="CB45" s="4"/>
      <c r="CC45" s="4"/>
      <c r="CD45" s="4"/>
      <c r="CE45" s="4">
        <v>607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</row>
    <row r="46">
      <c r="A46" s="2" t="s">
        <v>353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303</v>
      </c>
      <c r="G46" s="2" t="s">
        <v>304</v>
      </c>
      <c r="H46" s="2" t="s">
        <v>305</v>
      </c>
      <c r="I46" s="2" t="s">
        <v>306</v>
      </c>
      <c r="J46" s="2" t="s">
        <v>190</v>
      </c>
      <c r="K46" s="2" t="s">
        <v>350</v>
      </c>
      <c r="L46" s="3">
        <v>40.18</v>
      </c>
      <c r="M46" s="3">
        <v>42.19</v>
      </c>
      <c r="N46" s="3">
        <v>79.99</v>
      </c>
      <c r="O46" s="2" t="s">
        <v>172</v>
      </c>
      <c r="P46" s="2" t="s">
        <v>173</v>
      </c>
      <c r="Q46" s="2" t="s">
        <v>174</v>
      </c>
      <c r="R46" s="2" t="s">
        <v>175</v>
      </c>
      <c r="S46" s="2" t="s">
        <v>351</v>
      </c>
      <c r="T46" s="2" t="s">
        <v>309</v>
      </c>
      <c r="U46" s="2" t="s">
        <v>317</v>
      </c>
      <c r="V46" s="2" t="s">
        <v>310</v>
      </c>
      <c r="W46" s="2" t="s">
        <v>311</v>
      </c>
      <c r="X46" s="2" t="s">
        <v>180</v>
      </c>
      <c r="Y46" s="2" t="s">
        <v>312</v>
      </c>
      <c r="Z46" s="4">
        <v>506</v>
      </c>
      <c r="AA46" s="4">
        <f>=ROUNDDOWN(13.3157894736842,0)</f>
      </c>
      <c r="AB46" s="5">
        <v>38</v>
      </c>
      <c r="AC46" s="2" t="s">
        <v>354</v>
      </c>
      <c r="AD46" s="4">
        <v>200</v>
      </c>
      <c r="AE46" s="4">
        <v>550</v>
      </c>
      <c r="AF46" s="6">
        <v>64</v>
      </c>
      <c r="AG46" s="6">
        <v>47</v>
      </c>
      <c r="AH46" s="7">
        <v>0.8791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18</v>
      </c>
      <c r="AQ46" s="8">
        <v>672.58</v>
      </c>
      <c r="AR46" s="4">
        <v>17</v>
      </c>
      <c r="AS46" s="8">
        <v>728.01</v>
      </c>
      <c r="AT46" s="7">
        <v>0.0588</v>
      </c>
      <c r="AU46" s="7">
        <v>-0.0761</v>
      </c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>
        <v>0.6775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>
        <v>176</v>
      </c>
      <c r="BK46" s="8">
        <v>7721.5</v>
      </c>
      <c r="BL46" s="2" t="s">
        <v>355</v>
      </c>
      <c r="BM46" s="7">
        <v>0.1023</v>
      </c>
      <c r="BN46" s="7">
        <v>0.0871</v>
      </c>
      <c r="BO46" s="4">
        <v>18</v>
      </c>
      <c r="BP46" s="8">
        <v>672.58</v>
      </c>
      <c r="BQ46" s="4">
        <v>17</v>
      </c>
      <c r="BR46" s="8">
        <v>728.01</v>
      </c>
      <c r="BS46" s="7">
        <v>0.0588</v>
      </c>
      <c r="BT46" s="7">
        <v>-0.0761</v>
      </c>
      <c r="BU46" s="2" t="s">
        <v>185</v>
      </c>
      <c r="BV46" s="2" t="s">
        <v>172</v>
      </c>
      <c r="BW46" s="2" t="s">
        <v>314</v>
      </c>
      <c r="BX46" s="2" t="s">
        <v>320</v>
      </c>
      <c r="BY46" s="2" t="s">
        <v>188</v>
      </c>
      <c r="BZ46" s="2" t="s">
        <v>175</v>
      </c>
      <c r="CA46" s="4">
        <v>408</v>
      </c>
      <c r="CB46" s="4"/>
      <c r="CC46" s="4"/>
      <c r="CD46" s="4"/>
      <c r="CE46" s="4">
        <v>98</v>
      </c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>
        <v>200</v>
      </c>
      <c r="CW46" s="4"/>
      <c r="CX46" s="4"/>
      <c r="CY46" s="4"/>
      <c r="CZ46" s="4"/>
      <c r="DA46" s="4"/>
      <c r="DB46" s="4"/>
      <c r="DC46" s="4"/>
      <c r="DD46" s="4"/>
      <c r="DE46" s="4"/>
      <c r="DF46" s="4">
        <v>200</v>
      </c>
      <c r="DG46" s="4"/>
      <c r="DH46" s="4"/>
      <c r="DI46" s="4"/>
      <c r="DJ46" s="4"/>
      <c r="DK46" s="4"/>
      <c r="DL46" s="4"/>
      <c r="DM46" s="4"/>
      <c r="DN46" s="4"/>
      <c r="DO46" s="4"/>
      <c r="DP46" s="4">
        <v>150</v>
      </c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</row>
    <row r="47">
      <c r="A47" s="2" t="s">
        <v>356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303</v>
      </c>
      <c r="G47" s="2" t="s">
        <v>304</v>
      </c>
      <c r="H47" s="2" t="s">
        <v>305</v>
      </c>
      <c r="I47" s="2" t="s">
        <v>306</v>
      </c>
      <c r="J47" s="2" t="s">
        <v>196</v>
      </c>
      <c r="K47" s="2" t="s">
        <v>350</v>
      </c>
      <c r="L47" s="3">
        <v>45.36</v>
      </c>
      <c r="M47" s="3">
        <v>47.63</v>
      </c>
      <c r="N47" s="3">
        <v>89.99</v>
      </c>
      <c r="O47" s="2" t="s">
        <v>172</v>
      </c>
      <c r="P47" s="2" t="s">
        <v>173</v>
      </c>
      <c r="Q47" s="2" t="s">
        <v>174</v>
      </c>
      <c r="R47" s="2" t="s">
        <v>175</v>
      </c>
      <c r="S47" s="2" t="s">
        <v>357</v>
      </c>
      <c r="T47" s="2" t="s">
        <v>309</v>
      </c>
      <c r="U47" s="2" t="s">
        <v>317</v>
      </c>
      <c r="V47" s="2" t="s">
        <v>310</v>
      </c>
      <c r="W47" s="2" t="s">
        <v>311</v>
      </c>
      <c r="X47" s="2" t="s">
        <v>180</v>
      </c>
      <c r="Y47" s="2" t="s">
        <v>312</v>
      </c>
      <c r="Z47" s="4">
        <v>190</v>
      </c>
      <c r="AA47" s="4">
        <f>=ROUNDDOWN(9.04761904761905,0)</f>
      </c>
      <c r="AB47" s="5">
        <v>21</v>
      </c>
      <c r="AC47" s="2" t="s">
        <v>222</v>
      </c>
      <c r="AD47" s="4">
        <v>200</v>
      </c>
      <c r="AE47" s="4">
        <v>400</v>
      </c>
      <c r="AF47" s="6">
        <v>64</v>
      </c>
      <c r="AG47" s="6">
        <v>47</v>
      </c>
      <c r="AH47" s="7">
        <v>0.1978</v>
      </c>
      <c r="AI47" s="4"/>
      <c r="AJ47" s="4">
        <f>=ROUNDDOWN({0},0)</f>
      </c>
      <c r="AK47" s="5"/>
      <c r="AL47" s="2" t="s">
        <v>175</v>
      </c>
      <c r="AM47" s="4"/>
      <c r="AN47" s="4"/>
      <c r="AO47" s="7"/>
      <c r="AP47" s="4">
        <v>2</v>
      </c>
      <c r="AQ47" s="8">
        <v>90.88</v>
      </c>
      <c r="AR47" s="4">
        <v>4</v>
      </c>
      <c r="AS47" s="8">
        <v>174.98</v>
      </c>
      <c r="AT47" s="7">
        <v>-0.5</v>
      </c>
      <c r="AU47" s="7">
        <v>-0.4806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0.0915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30</v>
      </c>
      <c r="BK47" s="8">
        <v>1399.02</v>
      </c>
      <c r="BL47" s="2" t="s">
        <v>358</v>
      </c>
      <c r="BM47" s="7">
        <v>0.0667</v>
      </c>
      <c r="BN47" s="7">
        <v>0.065</v>
      </c>
      <c r="BO47" s="4">
        <v>2</v>
      </c>
      <c r="BP47" s="8">
        <v>90.88</v>
      </c>
      <c r="BQ47" s="4">
        <v>4</v>
      </c>
      <c r="BR47" s="8">
        <v>174.98</v>
      </c>
      <c r="BS47" s="7">
        <v>-0.5</v>
      </c>
      <c r="BT47" s="7">
        <v>-0.4806</v>
      </c>
      <c r="BU47" s="2" t="s">
        <v>185</v>
      </c>
      <c r="BV47" s="2" t="s">
        <v>172</v>
      </c>
      <c r="BW47" s="2" t="s">
        <v>314</v>
      </c>
      <c r="BX47" s="2" t="s">
        <v>359</v>
      </c>
      <c r="BY47" s="2" t="s">
        <v>188</v>
      </c>
      <c r="BZ47" s="2" t="s">
        <v>175</v>
      </c>
      <c r="CA47" s="4"/>
      <c r="CB47" s="4"/>
      <c r="CC47" s="4"/>
      <c r="CD47" s="4"/>
      <c r="CE47" s="4">
        <v>190</v>
      </c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>
        <v>200</v>
      </c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>
        <v>200</v>
      </c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</row>
    <row r="48">
      <c r="A48" s="2" t="s">
        <v>360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303</v>
      </c>
      <c r="G48" s="2" t="s">
        <v>304</v>
      </c>
      <c r="H48" s="2" t="s">
        <v>305</v>
      </c>
      <c r="I48" s="2" t="s">
        <v>306</v>
      </c>
      <c r="J48" s="2" t="s">
        <v>170</v>
      </c>
      <c r="K48" s="2" t="s">
        <v>361</v>
      </c>
      <c r="L48" s="3">
        <v>35.19</v>
      </c>
      <c r="M48" s="3">
        <v>36.95</v>
      </c>
      <c r="N48" s="3">
        <v>69.99</v>
      </c>
      <c r="O48" s="2" t="s">
        <v>172</v>
      </c>
      <c r="P48" s="2" t="s">
        <v>271</v>
      </c>
      <c r="Q48" s="2" t="s">
        <v>174</v>
      </c>
      <c r="R48" s="2" t="s">
        <v>175</v>
      </c>
      <c r="S48" s="2" t="s">
        <v>362</v>
      </c>
      <c r="T48" s="2" t="s">
        <v>309</v>
      </c>
      <c r="U48" s="2" t="s">
        <v>191</v>
      </c>
      <c r="V48" s="2" t="s">
        <v>310</v>
      </c>
      <c r="W48" s="2" t="s">
        <v>311</v>
      </c>
      <c r="X48" s="2" t="s">
        <v>180</v>
      </c>
      <c r="Y48" s="2" t="s">
        <v>363</v>
      </c>
      <c r="Z48" s="4">
        <v>106</v>
      </c>
      <c r="AA48" s="4">
        <f>=ROUNDDOWN(17.6666666666667,0)</f>
      </c>
      <c r="AB48" s="5">
        <v>6</v>
      </c>
      <c r="AC48" s="2" t="s">
        <v>364</v>
      </c>
      <c r="AD48" s="4">
        <v>90</v>
      </c>
      <c r="AE48" s="4">
        <v>210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5</v>
      </c>
      <c r="AQ48" s="8">
        <v>157.92</v>
      </c>
      <c r="AR48" s="4">
        <v>1</v>
      </c>
      <c r="AS48" s="8">
        <v>41.24</v>
      </c>
      <c r="AT48" s="7">
        <v>4</v>
      </c>
      <c r="AU48" s="7">
        <v>2.8293</v>
      </c>
      <c r="AV48" s="4">
        <v>16</v>
      </c>
      <c r="AW48" s="8">
        <v>606.17</v>
      </c>
      <c r="AX48" s="4">
        <v>10</v>
      </c>
      <c r="AY48" s="8">
        <v>464.2</v>
      </c>
      <c r="AZ48" s="7">
        <v>0.6</v>
      </c>
      <c r="BA48" s="7">
        <v>0.3058</v>
      </c>
      <c r="BB48" s="7">
        <v>0.2605</v>
      </c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>
        <v>0.0984</v>
      </c>
      <c r="BJ48" s="4">
        <v>29</v>
      </c>
      <c r="BK48" s="8">
        <v>1109.52</v>
      </c>
      <c r="BL48" s="2" t="s">
        <v>365</v>
      </c>
      <c r="BM48" s="7">
        <v>0.1724</v>
      </c>
      <c r="BN48" s="7">
        <v>0.1423</v>
      </c>
      <c r="BO48" s="4">
        <v>5</v>
      </c>
      <c r="BP48" s="8">
        <v>157.92</v>
      </c>
      <c r="BQ48" s="4">
        <v>1</v>
      </c>
      <c r="BR48" s="8">
        <v>41.24</v>
      </c>
      <c r="BS48" s="7">
        <v>4</v>
      </c>
      <c r="BT48" s="7">
        <v>2.8293</v>
      </c>
      <c r="BU48" s="2" t="s">
        <v>185</v>
      </c>
      <c r="BV48" s="2" t="s">
        <v>172</v>
      </c>
      <c r="BW48" s="2" t="s">
        <v>366</v>
      </c>
      <c r="BX48" s="2" t="s">
        <v>367</v>
      </c>
      <c r="BY48" s="2" t="s">
        <v>188</v>
      </c>
      <c r="BZ48" s="2" t="s">
        <v>175</v>
      </c>
      <c r="CA48" s="4">
        <v>106</v>
      </c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>
        <v>90</v>
      </c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>
        <v>60</v>
      </c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>
        <v>60</v>
      </c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</row>
    <row r="49">
      <c r="A49" s="2" t="s">
        <v>368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303</v>
      </c>
      <c r="G49" s="2" t="s">
        <v>304</v>
      </c>
      <c r="H49" s="2" t="s">
        <v>305</v>
      </c>
      <c r="I49" s="2" t="s">
        <v>306</v>
      </c>
      <c r="J49" s="2" t="s">
        <v>190</v>
      </c>
      <c r="K49" s="2" t="s">
        <v>361</v>
      </c>
      <c r="L49" s="3">
        <v>40.18</v>
      </c>
      <c r="M49" s="3">
        <v>42.19</v>
      </c>
      <c r="N49" s="3">
        <v>79.99</v>
      </c>
      <c r="O49" s="2" t="s">
        <v>172</v>
      </c>
      <c r="P49" s="2" t="s">
        <v>271</v>
      </c>
      <c r="Q49" s="2" t="s">
        <v>174</v>
      </c>
      <c r="R49" s="2" t="s">
        <v>175</v>
      </c>
      <c r="S49" s="2" t="s">
        <v>175</v>
      </c>
      <c r="T49" s="2" t="s">
        <v>309</v>
      </c>
      <c r="U49" s="2" t="s">
        <v>317</v>
      </c>
      <c r="V49" s="2" t="s">
        <v>310</v>
      </c>
      <c r="W49" s="2" t="s">
        <v>311</v>
      </c>
      <c r="X49" s="2" t="s">
        <v>180</v>
      </c>
      <c r="Y49" s="2" t="s">
        <v>363</v>
      </c>
      <c r="Z49" s="4">
        <v>114</v>
      </c>
      <c r="AA49" s="4">
        <f>=ROUNDDOWN(6.70588235294118,0)</f>
      </c>
      <c r="AB49" s="5">
        <v>17</v>
      </c>
      <c r="AC49" s="2" t="s">
        <v>364</v>
      </c>
      <c r="AD49" s="4">
        <v>170</v>
      </c>
      <c r="AE49" s="4">
        <v>500</v>
      </c>
      <c r="AF49" s="6">
        <v>64</v>
      </c>
      <c r="AG49" s="6"/>
      <c r="AH49" s="7">
        <v>0.7692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6</v>
      </c>
      <c r="AQ49" s="8">
        <v>230.14</v>
      </c>
      <c r="AR49" s="4">
        <v>4</v>
      </c>
      <c r="AS49" s="8">
        <v>179.06</v>
      </c>
      <c r="AT49" s="7">
        <v>0.5</v>
      </c>
      <c r="AU49" s="7">
        <v>0.2853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0.3797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165</v>
      </c>
      <c r="BK49" s="8">
        <v>7614.18</v>
      </c>
      <c r="BL49" s="2" t="s">
        <v>369</v>
      </c>
      <c r="BM49" s="7">
        <v>0.0364</v>
      </c>
      <c r="BN49" s="7">
        <v>0.0302</v>
      </c>
      <c r="BO49" s="4">
        <v>6</v>
      </c>
      <c r="BP49" s="8">
        <v>230.14</v>
      </c>
      <c r="BQ49" s="4">
        <v>4</v>
      </c>
      <c r="BR49" s="8">
        <v>179.06</v>
      </c>
      <c r="BS49" s="7">
        <v>0.5</v>
      </c>
      <c r="BT49" s="7">
        <v>0.2853</v>
      </c>
      <c r="BU49" s="2" t="s">
        <v>185</v>
      </c>
      <c r="BV49" s="2" t="s">
        <v>172</v>
      </c>
      <c r="BW49" s="2" t="s">
        <v>366</v>
      </c>
      <c r="BX49" s="2" t="s">
        <v>370</v>
      </c>
      <c r="BY49" s="2" t="s">
        <v>188</v>
      </c>
      <c r="BZ49" s="2" t="s">
        <v>175</v>
      </c>
      <c r="CA49" s="4">
        <v>114</v>
      </c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>
        <v>170</v>
      </c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>
        <v>180</v>
      </c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>
        <v>150</v>
      </c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</row>
    <row r="50">
      <c r="A50" s="2" t="s">
        <v>371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303</v>
      </c>
      <c r="G50" s="2" t="s">
        <v>304</v>
      </c>
      <c r="H50" s="2" t="s">
        <v>305</v>
      </c>
      <c r="I50" s="2" t="s">
        <v>306</v>
      </c>
      <c r="J50" s="2" t="s">
        <v>196</v>
      </c>
      <c r="K50" s="2" t="s">
        <v>361</v>
      </c>
      <c r="L50" s="3">
        <v>45.36</v>
      </c>
      <c r="M50" s="3">
        <v>47.63</v>
      </c>
      <c r="N50" s="3">
        <v>89.99</v>
      </c>
      <c r="O50" s="2" t="s">
        <v>172</v>
      </c>
      <c r="P50" s="2" t="s">
        <v>271</v>
      </c>
      <c r="Q50" s="2" t="s">
        <v>174</v>
      </c>
      <c r="R50" s="2" t="s">
        <v>175</v>
      </c>
      <c r="S50" s="2" t="s">
        <v>362</v>
      </c>
      <c r="T50" s="2" t="s">
        <v>309</v>
      </c>
      <c r="U50" s="2" t="s">
        <v>317</v>
      </c>
      <c r="V50" s="2" t="s">
        <v>310</v>
      </c>
      <c r="W50" s="2" t="s">
        <v>311</v>
      </c>
      <c r="X50" s="2" t="s">
        <v>180</v>
      </c>
      <c r="Y50" s="2" t="s">
        <v>363</v>
      </c>
      <c r="Z50" s="4">
        <v>61</v>
      </c>
      <c r="AA50" s="4">
        <f>=ROUNDDOWN(3.58823529411765,0)</f>
      </c>
      <c r="AB50" s="5">
        <v>17</v>
      </c>
      <c r="AC50" s="2" t="s">
        <v>364</v>
      </c>
      <c r="AD50" s="4">
        <v>130</v>
      </c>
      <c r="AE50" s="4">
        <v>380</v>
      </c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5</v>
      </c>
      <c r="AQ50" s="8">
        <v>218.11</v>
      </c>
      <c r="AR50" s="4">
        <v>5</v>
      </c>
      <c r="AS50" s="8">
        <v>243.9</v>
      </c>
      <c r="AT50" s="7"/>
      <c r="AU50" s="7">
        <v>-0.1057</v>
      </c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>
        <v>0.3598</v>
      </c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>
        <v>192</v>
      </c>
      <c r="BK50" s="8">
        <v>9706.76</v>
      </c>
      <c r="BL50" s="2" t="s">
        <v>372</v>
      </c>
      <c r="BM50" s="7">
        <v>0.026</v>
      </c>
      <c r="BN50" s="7">
        <v>0.0225</v>
      </c>
      <c r="BO50" s="4">
        <v>5</v>
      </c>
      <c r="BP50" s="8">
        <v>218.11</v>
      </c>
      <c r="BQ50" s="4">
        <v>5</v>
      </c>
      <c r="BR50" s="8">
        <v>243.9</v>
      </c>
      <c r="BS50" s="7"/>
      <c r="BT50" s="7">
        <v>-0.1057</v>
      </c>
      <c r="BU50" s="2" t="s">
        <v>185</v>
      </c>
      <c r="BV50" s="2" t="s">
        <v>172</v>
      </c>
      <c r="BW50" s="2" t="s">
        <v>366</v>
      </c>
      <c r="BX50" s="2" t="s">
        <v>373</v>
      </c>
      <c r="BY50" s="2" t="s">
        <v>188</v>
      </c>
      <c r="BZ50" s="2" t="s">
        <v>175</v>
      </c>
      <c r="CA50" s="4">
        <v>61</v>
      </c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>
        <v>130</v>
      </c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>
        <v>140</v>
      </c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>
        <v>110</v>
      </c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</row>
    <row r="51">
      <c r="A51" s="2" t="s">
        <v>374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375</v>
      </c>
      <c r="G51" s="2" t="s">
        <v>376</v>
      </c>
      <c r="H51" s="2" t="s">
        <v>377</v>
      </c>
      <c r="I51" s="2" t="s">
        <v>378</v>
      </c>
      <c r="J51" s="2" t="s">
        <v>170</v>
      </c>
      <c r="K51" s="2" t="s">
        <v>379</v>
      </c>
      <c r="L51" s="3">
        <v>31.25</v>
      </c>
      <c r="M51" s="3">
        <v>32.81</v>
      </c>
      <c r="N51" s="3">
        <v>69.99</v>
      </c>
      <c r="O51" s="2" t="s">
        <v>172</v>
      </c>
      <c r="P51" s="2" t="s">
        <v>219</v>
      </c>
      <c r="Q51" s="2" t="s">
        <v>174</v>
      </c>
      <c r="R51" s="2" t="s">
        <v>175</v>
      </c>
      <c r="S51" s="2" t="s">
        <v>380</v>
      </c>
      <c r="T51" s="2" t="s">
        <v>309</v>
      </c>
      <c r="U51" s="2" t="s">
        <v>178</v>
      </c>
      <c r="V51" s="2" t="s">
        <v>381</v>
      </c>
      <c r="W51" s="2" t="s">
        <v>311</v>
      </c>
      <c r="X51" s="2" t="s">
        <v>382</v>
      </c>
      <c r="Y51" s="2" t="s">
        <v>383</v>
      </c>
      <c r="Z51" s="4">
        <v>508</v>
      </c>
      <c r="AA51" s="4">
        <f>=ROUNDDOWN(8.91228070175439,0)</f>
      </c>
      <c r="AB51" s="5">
        <v>57</v>
      </c>
      <c r="AC51" s="2" t="s">
        <v>354</v>
      </c>
      <c r="AD51" s="4">
        <v>190</v>
      </c>
      <c r="AE51" s="4">
        <v>1790</v>
      </c>
      <c r="AF51" s="6">
        <v>65</v>
      </c>
      <c r="AG51" s="6">
        <v>48</v>
      </c>
      <c r="AH51" s="7">
        <v>0.956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35</v>
      </c>
      <c r="AQ51" s="8">
        <v>1117.46</v>
      </c>
      <c r="AR51" s="4">
        <v>64</v>
      </c>
      <c r="AS51" s="8">
        <v>2142.79</v>
      </c>
      <c r="AT51" s="7">
        <v>-0.4531</v>
      </c>
      <c r="AU51" s="7">
        <v>-0.4785</v>
      </c>
      <c r="AV51" s="4">
        <v>98</v>
      </c>
      <c r="AW51" s="8">
        <v>3527.54</v>
      </c>
      <c r="AX51" s="4">
        <v>163</v>
      </c>
      <c r="AY51" s="8">
        <v>5935.17</v>
      </c>
      <c r="AZ51" s="7">
        <v>-0.3988</v>
      </c>
      <c r="BA51" s="7">
        <v>-0.4057</v>
      </c>
      <c r="BB51" s="7">
        <v>0.3168</v>
      </c>
      <c r="BC51" s="4">
        <v>130</v>
      </c>
      <c r="BD51" s="8">
        <v>4777.44</v>
      </c>
      <c r="BE51" s="4">
        <v>163</v>
      </c>
      <c r="BF51" s="8">
        <v>5935.17</v>
      </c>
      <c r="BG51" s="7">
        <v>-0.2025</v>
      </c>
      <c r="BH51" s="7">
        <v>-0.1951</v>
      </c>
      <c r="BI51" s="7">
        <v>0.7384</v>
      </c>
      <c r="BJ51" s="4">
        <v>497</v>
      </c>
      <c r="BK51" s="8">
        <v>17286.06</v>
      </c>
      <c r="BL51" s="2" t="s">
        <v>384</v>
      </c>
      <c r="BM51" s="7">
        <v>0.0704</v>
      </c>
      <c r="BN51" s="7">
        <v>0.0646</v>
      </c>
      <c r="BO51" s="4">
        <v>35</v>
      </c>
      <c r="BP51" s="8">
        <v>1117.46</v>
      </c>
      <c r="BQ51" s="4">
        <v>64</v>
      </c>
      <c r="BR51" s="8">
        <v>2142.79</v>
      </c>
      <c r="BS51" s="7">
        <v>-0.4531</v>
      </c>
      <c r="BT51" s="7">
        <v>-0.4785</v>
      </c>
      <c r="BU51" s="2" t="s">
        <v>185</v>
      </c>
      <c r="BV51" s="2" t="s">
        <v>172</v>
      </c>
      <c r="BW51" s="2" t="s">
        <v>385</v>
      </c>
      <c r="BX51" s="2" t="s">
        <v>386</v>
      </c>
      <c r="BY51" s="2" t="s">
        <v>188</v>
      </c>
      <c r="BZ51" s="2" t="s">
        <v>175</v>
      </c>
      <c r="CA51" s="4">
        <v>361</v>
      </c>
      <c r="CB51" s="4"/>
      <c r="CC51" s="4"/>
      <c r="CD51" s="4"/>
      <c r="CE51" s="4">
        <v>147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>
        <v>190</v>
      </c>
      <c r="CW51" s="4"/>
      <c r="CX51" s="4"/>
      <c r="CY51" s="4"/>
      <c r="CZ51" s="4"/>
      <c r="DA51" s="4"/>
      <c r="DB51" s="4"/>
      <c r="DC51" s="4"/>
      <c r="DD51" s="4"/>
      <c r="DE51" s="4">
        <v>250</v>
      </c>
      <c r="DF51" s="4"/>
      <c r="DG51" s="4"/>
      <c r="DH51" s="4"/>
      <c r="DI51" s="4"/>
      <c r="DJ51" s="4"/>
      <c r="DK51" s="4"/>
      <c r="DL51" s="4">
        <v>100</v>
      </c>
      <c r="DM51" s="4"/>
      <c r="DN51" s="4"/>
      <c r="DO51" s="4"/>
      <c r="DP51" s="4"/>
      <c r="DQ51" s="4">
        <v>300</v>
      </c>
      <c r="DR51" s="4"/>
      <c r="DS51" s="4"/>
      <c r="DT51" s="4">
        <v>450</v>
      </c>
      <c r="DU51" s="4"/>
      <c r="DV51" s="4"/>
      <c r="DW51" s="4"/>
      <c r="DX51" s="4"/>
      <c r="DY51" s="4"/>
      <c r="DZ51" s="4"/>
      <c r="EA51" s="4"/>
      <c r="EB51" s="4"/>
      <c r="EC51" s="4"/>
      <c r="ED51" s="4">
        <v>100</v>
      </c>
      <c r="EE51" s="4"/>
      <c r="EF51" s="4"/>
      <c r="EG51" s="4"/>
      <c r="EH51" s="4"/>
      <c r="EI51" s="4"/>
      <c r="EJ51" s="4">
        <v>400</v>
      </c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387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375</v>
      </c>
      <c r="G52" s="2" t="s">
        <v>376</v>
      </c>
      <c r="H52" s="2" t="s">
        <v>377</v>
      </c>
      <c r="I52" s="2" t="s">
        <v>378</v>
      </c>
      <c r="J52" s="2" t="s">
        <v>190</v>
      </c>
      <c r="K52" s="2" t="s">
        <v>379</v>
      </c>
      <c r="L52" s="3">
        <v>36.67</v>
      </c>
      <c r="M52" s="3">
        <v>38.5</v>
      </c>
      <c r="N52" s="3">
        <v>79.99</v>
      </c>
      <c r="O52" s="2" t="s">
        <v>172</v>
      </c>
      <c r="P52" s="2" t="s">
        <v>219</v>
      </c>
      <c r="Q52" s="2" t="s">
        <v>174</v>
      </c>
      <c r="R52" s="2" t="s">
        <v>175</v>
      </c>
      <c r="S52" s="2" t="s">
        <v>380</v>
      </c>
      <c r="T52" s="2" t="s">
        <v>309</v>
      </c>
      <c r="U52" s="2" t="s">
        <v>191</v>
      </c>
      <c r="V52" s="2" t="s">
        <v>381</v>
      </c>
      <c r="W52" s="2" t="s">
        <v>311</v>
      </c>
      <c r="X52" s="2" t="s">
        <v>382</v>
      </c>
      <c r="Y52" s="2" t="s">
        <v>383</v>
      </c>
      <c r="Z52" s="4">
        <v>1120</v>
      </c>
      <c r="AA52" s="4">
        <f>=ROUNDDOWN(12.1739130434783,0)</f>
      </c>
      <c r="AB52" s="5">
        <v>92</v>
      </c>
      <c r="AC52" s="2" t="s">
        <v>354</v>
      </c>
      <c r="AD52" s="4">
        <v>300</v>
      </c>
      <c r="AE52" s="4">
        <v>2740</v>
      </c>
      <c r="AF52" s="6">
        <v>65</v>
      </c>
      <c r="AG52" s="6">
        <v>48</v>
      </c>
      <c r="AH52" s="7">
        <v>0.989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60</v>
      </c>
      <c r="AQ52" s="8">
        <v>2298.08</v>
      </c>
      <c r="AR52" s="4">
        <v>99</v>
      </c>
      <c r="AS52" s="8">
        <v>3792.38</v>
      </c>
      <c r="AT52" s="7">
        <v>-0.3939</v>
      </c>
      <c r="AU52" s="7">
        <v>-0.394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0.6515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858</v>
      </c>
      <c r="BK52" s="8">
        <v>35360.41</v>
      </c>
      <c r="BL52" s="2" t="s">
        <v>388</v>
      </c>
      <c r="BM52" s="7">
        <v>0.0699</v>
      </c>
      <c r="BN52" s="7">
        <v>0.065</v>
      </c>
      <c r="BO52" s="4">
        <v>60</v>
      </c>
      <c r="BP52" s="8">
        <v>2298.08</v>
      </c>
      <c r="BQ52" s="4">
        <v>99</v>
      </c>
      <c r="BR52" s="8">
        <v>3792.38</v>
      </c>
      <c r="BS52" s="7">
        <v>-0.3939</v>
      </c>
      <c r="BT52" s="7">
        <v>-0.394</v>
      </c>
      <c r="BU52" s="2" t="s">
        <v>185</v>
      </c>
      <c r="BV52" s="2" t="s">
        <v>172</v>
      </c>
      <c r="BW52" s="2" t="s">
        <v>385</v>
      </c>
      <c r="BX52" s="2" t="s">
        <v>389</v>
      </c>
      <c r="BY52" s="2" t="s">
        <v>188</v>
      </c>
      <c r="BZ52" s="2" t="s">
        <v>175</v>
      </c>
      <c r="CA52" s="4">
        <v>921</v>
      </c>
      <c r="CB52" s="4"/>
      <c r="CC52" s="4"/>
      <c r="CD52" s="4"/>
      <c r="CE52" s="4">
        <v>199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>
        <v>300</v>
      </c>
      <c r="CW52" s="4"/>
      <c r="CX52" s="4"/>
      <c r="CY52" s="4"/>
      <c r="CZ52" s="4"/>
      <c r="DA52" s="4"/>
      <c r="DB52" s="4"/>
      <c r="DC52" s="4"/>
      <c r="DD52" s="4"/>
      <c r="DE52" s="4">
        <v>120</v>
      </c>
      <c r="DF52" s="4"/>
      <c r="DG52" s="4"/>
      <c r="DH52" s="4"/>
      <c r="DI52" s="4"/>
      <c r="DJ52" s="4"/>
      <c r="DK52" s="4"/>
      <c r="DL52" s="4">
        <v>230</v>
      </c>
      <c r="DM52" s="4"/>
      <c r="DN52" s="4"/>
      <c r="DO52" s="4"/>
      <c r="DP52" s="4"/>
      <c r="DQ52" s="4">
        <v>800</v>
      </c>
      <c r="DR52" s="4"/>
      <c r="DS52" s="4"/>
      <c r="DT52" s="4">
        <v>680</v>
      </c>
      <c r="DU52" s="4"/>
      <c r="DV52" s="4"/>
      <c r="DW52" s="4"/>
      <c r="DX52" s="4"/>
      <c r="DY52" s="4"/>
      <c r="DZ52" s="4"/>
      <c r="EA52" s="4"/>
      <c r="EB52" s="4"/>
      <c r="EC52" s="4"/>
      <c r="ED52" s="4">
        <v>110</v>
      </c>
      <c r="EE52" s="4"/>
      <c r="EF52" s="4"/>
      <c r="EG52" s="4"/>
      <c r="EH52" s="4"/>
      <c r="EI52" s="4"/>
      <c r="EJ52" s="4">
        <v>500</v>
      </c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390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375</v>
      </c>
      <c r="G53" s="2" t="s">
        <v>376</v>
      </c>
      <c r="H53" s="2" t="s">
        <v>377</v>
      </c>
      <c r="I53" s="2" t="s">
        <v>378</v>
      </c>
      <c r="J53" s="2" t="s">
        <v>196</v>
      </c>
      <c r="K53" s="2" t="s">
        <v>379</v>
      </c>
      <c r="L53" s="3">
        <v>39.5</v>
      </c>
      <c r="M53" s="3">
        <v>41.48</v>
      </c>
      <c r="N53" s="3">
        <v>89.99</v>
      </c>
      <c r="O53" s="2" t="s">
        <v>172</v>
      </c>
      <c r="P53" s="2" t="s">
        <v>219</v>
      </c>
      <c r="Q53" s="2" t="s">
        <v>174</v>
      </c>
      <c r="R53" s="2" t="s">
        <v>175</v>
      </c>
      <c r="S53" s="2" t="s">
        <v>391</v>
      </c>
      <c r="T53" s="2" t="s">
        <v>309</v>
      </c>
      <c r="U53" s="2" t="s">
        <v>191</v>
      </c>
      <c r="V53" s="2" t="s">
        <v>381</v>
      </c>
      <c r="W53" s="2" t="s">
        <v>311</v>
      </c>
      <c r="X53" s="2" t="s">
        <v>382</v>
      </c>
      <c r="Y53" s="2" t="s">
        <v>392</v>
      </c>
      <c r="Z53" s="4">
        <v>1008</v>
      </c>
      <c r="AA53" s="4">
        <f>=ROUNDDOWN(32.5161290322581,0)</f>
      </c>
      <c r="AB53" s="5">
        <v>31</v>
      </c>
      <c r="AC53" s="2" t="s">
        <v>183</v>
      </c>
      <c r="AD53" s="4">
        <v>100</v>
      </c>
      <c r="AE53" s="4">
        <v>500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3</v>
      </c>
      <c r="AQ53" s="8">
        <v>112</v>
      </c>
      <c r="AR53" s="4"/>
      <c r="AS53" s="8"/>
      <c r="AT53" s="7"/>
      <c r="AU53" s="7"/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0.0318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42</v>
      </c>
      <c r="BK53" s="8">
        <v>1857.05</v>
      </c>
      <c r="BL53" s="2" t="s">
        <v>393</v>
      </c>
      <c r="BM53" s="7">
        <v>0.0714</v>
      </c>
      <c r="BN53" s="7">
        <v>0.0603</v>
      </c>
      <c r="BO53" s="4">
        <v>3</v>
      </c>
      <c r="BP53" s="8">
        <v>112</v>
      </c>
      <c r="BQ53" s="4"/>
      <c r="BR53" s="8"/>
      <c r="BS53" s="7"/>
      <c r="BT53" s="7"/>
      <c r="BU53" s="2" t="s">
        <v>185</v>
      </c>
      <c r="BV53" s="2" t="s">
        <v>172</v>
      </c>
      <c r="BW53" s="2" t="s">
        <v>394</v>
      </c>
      <c r="BX53" s="2" t="s">
        <v>395</v>
      </c>
      <c r="BY53" s="2" t="s">
        <v>188</v>
      </c>
      <c r="BZ53" s="2" t="s">
        <v>175</v>
      </c>
      <c r="CA53" s="4">
        <v>1008</v>
      </c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>
        <v>100</v>
      </c>
      <c r="DR53" s="4"/>
      <c r="DS53" s="4"/>
      <c r="DT53" s="4">
        <v>400</v>
      </c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396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375</v>
      </c>
      <c r="G54" s="2" t="s">
        <v>376</v>
      </c>
      <c r="H54" s="2" t="s">
        <v>377</v>
      </c>
      <c r="I54" s="2" t="s">
        <v>378</v>
      </c>
      <c r="J54" s="2" t="s">
        <v>170</v>
      </c>
      <c r="K54" s="2" t="s">
        <v>397</v>
      </c>
      <c r="L54" s="3">
        <v>31.25</v>
      </c>
      <c r="M54" s="3">
        <v>32.81</v>
      </c>
      <c r="N54" s="3">
        <v>69.99</v>
      </c>
      <c r="O54" s="2" t="s">
        <v>172</v>
      </c>
      <c r="P54" s="2" t="s">
        <v>236</v>
      </c>
      <c r="Q54" s="2" t="s">
        <v>174</v>
      </c>
      <c r="R54" s="2" t="s">
        <v>175</v>
      </c>
      <c r="S54" s="2" t="s">
        <v>398</v>
      </c>
      <c r="T54" s="2" t="s">
        <v>309</v>
      </c>
      <c r="U54" s="2" t="s">
        <v>178</v>
      </c>
      <c r="V54" s="2" t="s">
        <v>381</v>
      </c>
      <c r="W54" s="2" t="s">
        <v>311</v>
      </c>
      <c r="X54" s="2" t="s">
        <v>382</v>
      </c>
      <c r="Y54" s="2" t="s">
        <v>399</v>
      </c>
      <c r="Z54" s="4">
        <v>423</v>
      </c>
      <c r="AA54" s="4">
        <f>=ROUNDDOWN(26.4375,0)</f>
      </c>
      <c r="AB54" s="5">
        <v>16</v>
      </c>
      <c r="AC54" s="2" t="s">
        <v>364</v>
      </c>
      <c r="AD54" s="4">
        <v>200</v>
      </c>
      <c r="AE54" s="4">
        <v>800</v>
      </c>
      <c r="AF54" s="6">
        <v>65</v>
      </c>
      <c r="AG54" s="6"/>
      <c r="AH54" s="7">
        <v>0.5824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7</v>
      </c>
      <c r="AQ54" s="8">
        <v>241.15</v>
      </c>
      <c r="AR54" s="4"/>
      <c r="AS54" s="8"/>
      <c r="AT54" s="7"/>
      <c r="AU54" s="7"/>
      <c r="AV54" s="4">
        <v>32</v>
      </c>
      <c r="AW54" s="8">
        <v>1249.9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0.1929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0.2616</v>
      </c>
      <c r="BJ54" s="4">
        <v>40</v>
      </c>
      <c r="BK54" s="8">
        <v>1371.77</v>
      </c>
      <c r="BL54" s="2" t="s">
        <v>400</v>
      </c>
      <c r="BM54" s="7">
        <v>0.175</v>
      </c>
      <c r="BN54" s="7">
        <v>0.1758</v>
      </c>
      <c r="BO54" s="4">
        <v>7</v>
      </c>
      <c r="BP54" s="8">
        <v>241.15</v>
      </c>
      <c r="BQ54" s="4"/>
      <c r="BR54" s="8"/>
      <c r="BS54" s="7"/>
      <c r="BT54" s="7"/>
      <c r="BU54" s="2" t="s">
        <v>185</v>
      </c>
      <c r="BV54" s="2" t="s">
        <v>172</v>
      </c>
      <c r="BW54" s="2" t="s">
        <v>401</v>
      </c>
      <c r="BX54" s="2" t="s">
        <v>402</v>
      </c>
      <c r="BY54" s="2" t="s">
        <v>188</v>
      </c>
      <c r="BZ54" s="2" t="s">
        <v>175</v>
      </c>
      <c r="CA54" s="4">
        <v>205</v>
      </c>
      <c r="CB54" s="4"/>
      <c r="CC54" s="4"/>
      <c r="CD54" s="4"/>
      <c r="CE54" s="4">
        <v>218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>
        <v>200</v>
      </c>
      <c r="DM54" s="4"/>
      <c r="DN54" s="4"/>
      <c r="DO54" s="4"/>
      <c r="DP54" s="4"/>
      <c r="DQ54" s="4">
        <v>300</v>
      </c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>
        <v>300</v>
      </c>
      <c r="ES54" s="4"/>
      <c r="ET54" s="4"/>
      <c r="EU54" s="4"/>
      <c r="EV54" s="4"/>
    </row>
    <row r="55">
      <c r="A55" s="2" t="s">
        <v>403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375</v>
      </c>
      <c r="G55" s="2" t="s">
        <v>376</v>
      </c>
      <c r="H55" s="2" t="s">
        <v>377</v>
      </c>
      <c r="I55" s="2" t="s">
        <v>378</v>
      </c>
      <c r="J55" s="2" t="s">
        <v>190</v>
      </c>
      <c r="K55" s="2" t="s">
        <v>397</v>
      </c>
      <c r="L55" s="3">
        <v>36.67</v>
      </c>
      <c r="M55" s="3">
        <v>38.5</v>
      </c>
      <c r="N55" s="3">
        <v>79.99</v>
      </c>
      <c r="O55" s="2" t="s">
        <v>172</v>
      </c>
      <c r="P55" s="2" t="s">
        <v>236</v>
      </c>
      <c r="Q55" s="2" t="s">
        <v>174</v>
      </c>
      <c r="R55" s="2" t="s">
        <v>175</v>
      </c>
      <c r="S55" s="2" t="s">
        <v>398</v>
      </c>
      <c r="T55" s="2" t="s">
        <v>309</v>
      </c>
      <c r="U55" s="2" t="s">
        <v>191</v>
      </c>
      <c r="V55" s="2" t="s">
        <v>381</v>
      </c>
      <c r="W55" s="2" t="s">
        <v>311</v>
      </c>
      <c r="X55" s="2" t="s">
        <v>382</v>
      </c>
      <c r="Y55" s="2" t="s">
        <v>399</v>
      </c>
      <c r="Z55" s="4">
        <v>684</v>
      </c>
      <c r="AA55" s="4">
        <f>=ROUNDDOWN(22.8,0)</f>
      </c>
      <c r="AB55" s="5">
        <v>30</v>
      </c>
      <c r="AC55" s="2" t="s">
        <v>364</v>
      </c>
      <c r="AD55" s="4">
        <v>300</v>
      </c>
      <c r="AE55" s="4">
        <v>1200</v>
      </c>
      <c r="AF55" s="6">
        <v>65</v>
      </c>
      <c r="AG55" s="6"/>
      <c r="AH55" s="7">
        <v>0.5824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19</v>
      </c>
      <c r="AQ55" s="8">
        <v>768.17</v>
      </c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0.6146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92</v>
      </c>
      <c r="BK55" s="8">
        <v>3808.09</v>
      </c>
      <c r="BL55" s="2" t="s">
        <v>404</v>
      </c>
      <c r="BM55" s="7">
        <v>0.2065</v>
      </c>
      <c r="BN55" s="7">
        <v>0.2017</v>
      </c>
      <c r="BO55" s="4">
        <v>19</v>
      </c>
      <c r="BP55" s="8">
        <v>768.17</v>
      </c>
      <c r="BQ55" s="4"/>
      <c r="BR55" s="8"/>
      <c r="BS55" s="7"/>
      <c r="BT55" s="7"/>
      <c r="BU55" s="2" t="s">
        <v>185</v>
      </c>
      <c r="BV55" s="2" t="s">
        <v>172</v>
      </c>
      <c r="BW55" s="2" t="s">
        <v>401</v>
      </c>
      <c r="BX55" s="2" t="s">
        <v>405</v>
      </c>
      <c r="BY55" s="2" t="s">
        <v>188</v>
      </c>
      <c r="BZ55" s="2" t="s">
        <v>175</v>
      </c>
      <c r="CA55" s="4">
        <v>266</v>
      </c>
      <c r="CB55" s="4"/>
      <c r="CC55" s="4"/>
      <c r="CD55" s="4"/>
      <c r="CE55" s="4">
        <v>418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>
        <v>300</v>
      </c>
      <c r="DM55" s="4"/>
      <c r="DN55" s="4"/>
      <c r="DO55" s="4"/>
      <c r="DP55" s="4"/>
      <c r="DQ55" s="4">
        <v>480</v>
      </c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>
        <v>420</v>
      </c>
      <c r="ES55" s="4"/>
      <c r="ET55" s="4"/>
      <c r="EU55" s="4"/>
      <c r="EV55" s="4"/>
    </row>
    <row r="56">
      <c r="A56" s="2" t="s">
        <v>406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375</v>
      </c>
      <c r="G56" s="2" t="s">
        <v>376</v>
      </c>
      <c r="H56" s="2" t="s">
        <v>377</v>
      </c>
      <c r="I56" s="2" t="s">
        <v>378</v>
      </c>
      <c r="J56" s="2" t="s">
        <v>196</v>
      </c>
      <c r="K56" s="2" t="s">
        <v>397</v>
      </c>
      <c r="L56" s="3">
        <v>39.5</v>
      </c>
      <c r="M56" s="3">
        <v>41.48</v>
      </c>
      <c r="N56" s="3">
        <v>89.99</v>
      </c>
      <c r="O56" s="2" t="s">
        <v>172</v>
      </c>
      <c r="P56" s="2" t="s">
        <v>236</v>
      </c>
      <c r="Q56" s="2" t="s">
        <v>174</v>
      </c>
      <c r="R56" s="2" t="s">
        <v>175</v>
      </c>
      <c r="S56" s="2" t="s">
        <v>398</v>
      </c>
      <c r="T56" s="2" t="s">
        <v>309</v>
      </c>
      <c r="U56" s="2" t="s">
        <v>191</v>
      </c>
      <c r="V56" s="2" t="s">
        <v>381</v>
      </c>
      <c r="W56" s="2" t="s">
        <v>311</v>
      </c>
      <c r="X56" s="2" t="s">
        <v>382</v>
      </c>
      <c r="Y56" s="2" t="s">
        <v>399</v>
      </c>
      <c r="Z56" s="4">
        <v>434</v>
      </c>
      <c r="AA56" s="4">
        <f>=ROUNDDOWN(39.4545454545455,0)</f>
      </c>
      <c r="AB56" s="5">
        <v>11</v>
      </c>
      <c r="AC56" s="2" t="s">
        <v>364</v>
      </c>
      <c r="AD56" s="4">
        <v>150</v>
      </c>
      <c r="AE56" s="4">
        <v>370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6</v>
      </c>
      <c r="AQ56" s="8">
        <v>240.58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0.1925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40</v>
      </c>
      <c r="BK56" s="8">
        <v>1757</v>
      </c>
      <c r="BL56" s="2" t="s">
        <v>407</v>
      </c>
      <c r="BM56" s="7">
        <v>0.15</v>
      </c>
      <c r="BN56" s="7">
        <v>0.1369</v>
      </c>
      <c r="BO56" s="4">
        <v>6</v>
      </c>
      <c r="BP56" s="8">
        <v>240.58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401</v>
      </c>
      <c r="BX56" s="2" t="s">
        <v>408</v>
      </c>
      <c r="BY56" s="2" t="s">
        <v>188</v>
      </c>
      <c r="BZ56" s="2" t="s">
        <v>175</v>
      </c>
      <c r="CA56" s="4">
        <v>225</v>
      </c>
      <c r="CB56" s="4"/>
      <c r="CC56" s="4"/>
      <c r="CD56" s="4"/>
      <c r="CE56" s="4">
        <v>209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>
        <v>150</v>
      </c>
      <c r="DM56" s="4"/>
      <c r="DN56" s="4"/>
      <c r="DO56" s="4"/>
      <c r="DP56" s="4"/>
      <c r="DQ56" s="4">
        <v>100</v>
      </c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>
        <v>120</v>
      </c>
      <c r="ES56" s="4"/>
      <c r="ET56" s="4"/>
      <c r="EU56" s="4"/>
      <c r="EV56" s="4"/>
    </row>
    <row r="57">
      <c r="A57" s="2" t="s">
        <v>409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375</v>
      </c>
      <c r="G57" s="2" t="s">
        <v>376</v>
      </c>
      <c r="H57" s="2" t="s">
        <v>377</v>
      </c>
      <c r="I57" s="2" t="s">
        <v>378</v>
      </c>
      <c r="J57" s="2" t="s">
        <v>170</v>
      </c>
      <c r="K57" s="2" t="s">
        <v>410</v>
      </c>
      <c r="L57" s="3">
        <v>31.25</v>
      </c>
      <c r="M57" s="3">
        <v>32.81</v>
      </c>
      <c r="N57" s="3">
        <v>69.99</v>
      </c>
      <c r="O57" s="2" t="s">
        <v>172</v>
      </c>
      <c r="P57" s="2" t="s">
        <v>271</v>
      </c>
      <c r="Q57" s="2" t="s">
        <v>174</v>
      </c>
      <c r="R57" s="2" t="s">
        <v>175</v>
      </c>
      <c r="S57" s="2" t="s">
        <v>411</v>
      </c>
      <c r="T57" s="2" t="s">
        <v>309</v>
      </c>
      <c r="U57" s="2" t="s">
        <v>178</v>
      </c>
      <c r="V57" s="2" t="s">
        <v>381</v>
      </c>
      <c r="W57" s="2" t="s">
        <v>311</v>
      </c>
      <c r="X57" s="2" t="s">
        <v>382</v>
      </c>
      <c r="Y57" s="2" t="s">
        <v>175</v>
      </c>
      <c r="Z57" s="4"/>
      <c r="AA57" s="4">
        <f>=ROUNDDOWN({0},0)</f>
      </c>
      <c r="AB57" s="5"/>
      <c r="AC57" s="2" t="s">
        <v>412</v>
      </c>
      <c r="AD57" s="4">
        <v>145</v>
      </c>
      <c r="AE57" s="4">
        <v>290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/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/>
      <c r="BK57" s="8"/>
      <c r="BL57" s="2" t="s">
        <v>175</v>
      </c>
      <c r="BM57" s="7"/>
      <c r="BN57" s="7"/>
      <c r="BO57" s="4"/>
      <c r="BP57" s="8"/>
      <c r="BQ57" s="4"/>
      <c r="BR57" s="8"/>
      <c r="BS57" s="7"/>
      <c r="BT57" s="7"/>
      <c r="BU57" s="2" t="s">
        <v>289</v>
      </c>
      <c r="BV57" s="2" t="s">
        <v>172</v>
      </c>
      <c r="BW57" s="2" t="s">
        <v>175</v>
      </c>
      <c r="BX57" s="2" t="s">
        <v>175</v>
      </c>
      <c r="BY57" s="2" t="s">
        <v>188</v>
      </c>
      <c r="BZ57" s="2" t="s">
        <v>175</v>
      </c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>
        <v>145</v>
      </c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>
        <v>145</v>
      </c>
      <c r="EV57" s="4"/>
    </row>
    <row r="58">
      <c r="A58" s="2" t="s">
        <v>413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375</v>
      </c>
      <c r="G58" s="2" t="s">
        <v>376</v>
      </c>
      <c r="H58" s="2" t="s">
        <v>377</v>
      </c>
      <c r="I58" s="2" t="s">
        <v>378</v>
      </c>
      <c r="J58" s="2" t="s">
        <v>190</v>
      </c>
      <c r="K58" s="2" t="s">
        <v>410</v>
      </c>
      <c r="L58" s="3">
        <v>36.67</v>
      </c>
      <c r="M58" s="3">
        <v>38.5</v>
      </c>
      <c r="N58" s="3">
        <v>79.99</v>
      </c>
      <c r="O58" s="2" t="s">
        <v>172</v>
      </c>
      <c r="P58" s="2" t="s">
        <v>271</v>
      </c>
      <c r="Q58" s="2" t="s">
        <v>174</v>
      </c>
      <c r="R58" s="2" t="s">
        <v>175</v>
      </c>
      <c r="S58" s="2" t="s">
        <v>411</v>
      </c>
      <c r="T58" s="2" t="s">
        <v>309</v>
      </c>
      <c r="U58" s="2" t="s">
        <v>191</v>
      </c>
      <c r="V58" s="2" t="s">
        <v>381</v>
      </c>
      <c r="W58" s="2" t="s">
        <v>311</v>
      </c>
      <c r="X58" s="2" t="s">
        <v>382</v>
      </c>
      <c r="Y58" s="2" t="s">
        <v>175</v>
      </c>
      <c r="Z58" s="4"/>
      <c r="AA58" s="4">
        <f>=ROUNDDOWN({0},0)</f>
      </c>
      <c r="AB58" s="5"/>
      <c r="AC58" s="2" t="s">
        <v>412</v>
      </c>
      <c r="AD58" s="4">
        <v>265</v>
      </c>
      <c r="AE58" s="4">
        <v>530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/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/>
      <c r="BK58" s="8"/>
      <c r="BL58" s="2" t="s">
        <v>175</v>
      </c>
      <c r="BM58" s="7"/>
      <c r="BN58" s="7"/>
      <c r="BO58" s="4"/>
      <c r="BP58" s="8"/>
      <c r="BQ58" s="4"/>
      <c r="BR58" s="8"/>
      <c r="BS58" s="7"/>
      <c r="BT58" s="7"/>
      <c r="BU58" s="2" t="s">
        <v>289</v>
      </c>
      <c r="BV58" s="2" t="s">
        <v>172</v>
      </c>
      <c r="BW58" s="2" t="s">
        <v>175</v>
      </c>
      <c r="BX58" s="2" t="s">
        <v>175</v>
      </c>
      <c r="BY58" s="2" t="s">
        <v>188</v>
      </c>
      <c r="BZ58" s="2" t="s">
        <v>175</v>
      </c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>
        <v>265</v>
      </c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>
        <v>265</v>
      </c>
      <c r="EV58" s="4"/>
    </row>
    <row r="59">
      <c r="A59" s="2" t="s">
        <v>414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375</v>
      </c>
      <c r="G59" s="2" t="s">
        <v>376</v>
      </c>
      <c r="H59" s="2" t="s">
        <v>377</v>
      </c>
      <c r="I59" s="2" t="s">
        <v>378</v>
      </c>
      <c r="J59" s="2" t="s">
        <v>196</v>
      </c>
      <c r="K59" s="2" t="s">
        <v>410</v>
      </c>
      <c r="L59" s="3">
        <v>39.5</v>
      </c>
      <c r="M59" s="3">
        <v>41.48</v>
      </c>
      <c r="N59" s="3">
        <v>89.99</v>
      </c>
      <c r="O59" s="2" t="s">
        <v>172</v>
      </c>
      <c r="P59" s="2" t="s">
        <v>271</v>
      </c>
      <c r="Q59" s="2" t="s">
        <v>174</v>
      </c>
      <c r="R59" s="2" t="s">
        <v>175</v>
      </c>
      <c r="S59" s="2" t="s">
        <v>411</v>
      </c>
      <c r="T59" s="2" t="s">
        <v>309</v>
      </c>
      <c r="U59" s="2" t="s">
        <v>191</v>
      </c>
      <c r="V59" s="2" t="s">
        <v>381</v>
      </c>
      <c r="W59" s="2" t="s">
        <v>311</v>
      </c>
      <c r="X59" s="2" t="s">
        <v>382</v>
      </c>
      <c r="Y59" s="2" t="s">
        <v>175</v>
      </c>
      <c r="Z59" s="4"/>
      <c r="AA59" s="4">
        <f>=ROUNDDOWN({0},0)</f>
      </c>
      <c r="AB59" s="5"/>
      <c r="AC59" s="2" t="s">
        <v>412</v>
      </c>
      <c r="AD59" s="4">
        <v>90</v>
      </c>
      <c r="AE59" s="4">
        <v>180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/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/>
      <c r="BK59" s="8"/>
      <c r="BL59" s="2" t="s">
        <v>175</v>
      </c>
      <c r="BM59" s="7"/>
      <c r="BN59" s="7"/>
      <c r="BO59" s="4"/>
      <c r="BP59" s="8"/>
      <c r="BQ59" s="4"/>
      <c r="BR59" s="8"/>
      <c r="BS59" s="7"/>
      <c r="BT59" s="7"/>
      <c r="BU59" s="2" t="s">
        <v>289</v>
      </c>
      <c r="BV59" s="2" t="s">
        <v>172</v>
      </c>
      <c r="BW59" s="2" t="s">
        <v>175</v>
      </c>
      <c r="BX59" s="2" t="s">
        <v>175</v>
      </c>
      <c r="BY59" s="2" t="s">
        <v>188</v>
      </c>
      <c r="BZ59" s="2" t="s">
        <v>175</v>
      </c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>
        <v>90</v>
      </c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>
        <v>90</v>
      </c>
      <c r="EV59" s="4"/>
    </row>
    <row r="60">
      <c r="A60" s="2" t="s">
        <v>415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416</v>
      </c>
      <c r="G60" s="2" t="s">
        <v>417</v>
      </c>
      <c r="H60" s="2" t="s">
        <v>418</v>
      </c>
      <c r="I60" s="2" t="s">
        <v>419</v>
      </c>
      <c r="J60" s="2" t="s">
        <v>170</v>
      </c>
      <c r="K60" s="2" t="s">
        <v>270</v>
      </c>
      <c r="L60" s="3">
        <v>31.29</v>
      </c>
      <c r="M60" s="3">
        <v>32.85</v>
      </c>
      <c r="N60" s="3">
        <v>64.99</v>
      </c>
      <c r="O60" s="2" t="s">
        <v>172</v>
      </c>
      <c r="P60" s="2" t="s">
        <v>236</v>
      </c>
      <c r="Q60" s="2" t="s">
        <v>174</v>
      </c>
      <c r="R60" s="2" t="s">
        <v>175</v>
      </c>
      <c r="S60" s="2" t="s">
        <v>420</v>
      </c>
      <c r="T60" s="2" t="s">
        <v>309</v>
      </c>
      <c r="U60" s="2" t="s">
        <v>191</v>
      </c>
      <c r="V60" s="2" t="s">
        <v>421</v>
      </c>
      <c r="W60" s="2" t="s">
        <v>382</v>
      </c>
      <c r="X60" s="2" t="s">
        <v>422</v>
      </c>
      <c r="Y60" s="2" t="s">
        <v>423</v>
      </c>
      <c r="Z60" s="4">
        <v>319</v>
      </c>
      <c r="AA60" s="4">
        <f>=ROUNDDOWN(45.5714285714286,0)</f>
      </c>
      <c r="AB60" s="5">
        <v>7</v>
      </c>
      <c r="AC60" s="2" t="s">
        <v>424</v>
      </c>
      <c r="AD60" s="4">
        <v>250</v>
      </c>
      <c r="AE60" s="4">
        <v>490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13</v>
      </c>
      <c r="AQ60" s="8">
        <v>350.99</v>
      </c>
      <c r="AR60" s="4">
        <v>5</v>
      </c>
      <c r="AS60" s="8">
        <v>164.81</v>
      </c>
      <c r="AT60" s="7">
        <v>1.6</v>
      </c>
      <c r="AU60" s="7">
        <v>1.1297</v>
      </c>
      <c r="AV60" s="4">
        <v>42</v>
      </c>
      <c r="AW60" s="8">
        <v>1302.54</v>
      </c>
      <c r="AX60" s="4">
        <v>12</v>
      </c>
      <c r="AY60" s="8">
        <v>418.65</v>
      </c>
      <c r="AZ60" s="7">
        <v>2.5</v>
      </c>
      <c r="BA60" s="7">
        <v>2.1113</v>
      </c>
      <c r="BB60" s="7">
        <v>0.2695</v>
      </c>
      <c r="BC60" s="4">
        <v>73</v>
      </c>
      <c r="BD60" s="8">
        <v>2291.85</v>
      </c>
      <c r="BE60" s="4">
        <v>22</v>
      </c>
      <c r="BF60" s="8">
        <v>808.04</v>
      </c>
      <c r="BG60" s="7">
        <v>2.3182</v>
      </c>
      <c r="BH60" s="7">
        <v>1.8363</v>
      </c>
      <c r="BI60" s="7">
        <v>0.5683</v>
      </c>
      <c r="BJ60" s="4">
        <v>82</v>
      </c>
      <c r="BK60" s="8">
        <v>2862.74</v>
      </c>
      <c r="BL60" s="2" t="s">
        <v>425</v>
      </c>
      <c r="BM60" s="7">
        <v>0.1585</v>
      </c>
      <c r="BN60" s="7">
        <v>0.1226</v>
      </c>
      <c r="BO60" s="4">
        <v>13</v>
      </c>
      <c r="BP60" s="8">
        <v>350.99</v>
      </c>
      <c r="BQ60" s="4">
        <v>5</v>
      </c>
      <c r="BR60" s="8">
        <v>164.81</v>
      </c>
      <c r="BS60" s="7">
        <v>1.6</v>
      </c>
      <c r="BT60" s="7">
        <v>1.1297</v>
      </c>
      <c r="BU60" s="2" t="s">
        <v>185</v>
      </c>
      <c r="BV60" s="2" t="s">
        <v>172</v>
      </c>
      <c r="BW60" s="2" t="s">
        <v>426</v>
      </c>
      <c r="BX60" s="2" t="s">
        <v>427</v>
      </c>
      <c r="BY60" s="2" t="s">
        <v>188</v>
      </c>
      <c r="BZ60" s="2" t="s">
        <v>175</v>
      </c>
      <c r="CA60" s="4">
        <v>319</v>
      </c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>
        <v>250</v>
      </c>
      <c r="CR60" s="4"/>
      <c r="CS60" s="4"/>
      <c r="CT60" s="4"/>
      <c r="CU60" s="4"/>
      <c r="CV60" s="4">
        <v>110</v>
      </c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>
        <v>100</v>
      </c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>
        <v>30</v>
      </c>
      <c r="EN60" s="4"/>
      <c r="EO60" s="4"/>
      <c r="EP60" s="4"/>
      <c r="EQ60" s="4"/>
      <c r="ER60" s="4"/>
      <c r="ES60" s="4"/>
      <c r="ET60" s="4"/>
      <c r="EU60" s="4"/>
      <c r="EV60" s="4"/>
    </row>
    <row r="61">
      <c r="A61" s="2" t="s">
        <v>428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416</v>
      </c>
      <c r="G61" s="2" t="s">
        <v>417</v>
      </c>
      <c r="H61" s="2" t="s">
        <v>418</v>
      </c>
      <c r="I61" s="2" t="s">
        <v>419</v>
      </c>
      <c r="J61" s="2" t="s">
        <v>190</v>
      </c>
      <c r="K61" s="2" t="s">
        <v>270</v>
      </c>
      <c r="L61" s="3">
        <v>35.77</v>
      </c>
      <c r="M61" s="3">
        <v>37.56</v>
      </c>
      <c r="N61" s="3">
        <v>74.99</v>
      </c>
      <c r="O61" s="2" t="s">
        <v>172</v>
      </c>
      <c r="P61" s="2" t="s">
        <v>236</v>
      </c>
      <c r="Q61" s="2" t="s">
        <v>174</v>
      </c>
      <c r="R61" s="2" t="s">
        <v>175</v>
      </c>
      <c r="S61" s="2" t="s">
        <v>420</v>
      </c>
      <c r="T61" s="2" t="s">
        <v>309</v>
      </c>
      <c r="U61" s="2" t="s">
        <v>317</v>
      </c>
      <c r="V61" s="2" t="s">
        <v>421</v>
      </c>
      <c r="W61" s="2" t="s">
        <v>382</v>
      </c>
      <c r="X61" s="2" t="s">
        <v>422</v>
      </c>
      <c r="Y61" s="2" t="s">
        <v>423</v>
      </c>
      <c r="Z61" s="4">
        <v>998</v>
      </c>
      <c r="AA61" s="4">
        <f>=ROUNDDOWN(38.3846153846154,0)</f>
      </c>
      <c r="AB61" s="5">
        <v>26</v>
      </c>
      <c r="AC61" s="2" t="s">
        <v>424</v>
      </c>
      <c r="AD61" s="4">
        <v>290</v>
      </c>
      <c r="AE61" s="4">
        <v>1000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22</v>
      </c>
      <c r="AQ61" s="8">
        <v>693.13</v>
      </c>
      <c r="AR61" s="4">
        <v>5</v>
      </c>
      <c r="AS61" s="8">
        <v>179.79</v>
      </c>
      <c r="AT61" s="7">
        <v>3.4</v>
      </c>
      <c r="AU61" s="7">
        <v>2.8552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0.5321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225</v>
      </c>
      <c r="BK61" s="8">
        <v>9301.01</v>
      </c>
      <c r="BL61" s="2" t="s">
        <v>429</v>
      </c>
      <c r="BM61" s="7">
        <v>0.0978</v>
      </c>
      <c r="BN61" s="7">
        <v>0.0745</v>
      </c>
      <c r="BO61" s="4">
        <v>22</v>
      </c>
      <c r="BP61" s="8">
        <v>693.13</v>
      </c>
      <c r="BQ61" s="4">
        <v>5</v>
      </c>
      <c r="BR61" s="8">
        <v>179.79</v>
      </c>
      <c r="BS61" s="7">
        <v>3.4</v>
      </c>
      <c r="BT61" s="7">
        <v>2.8552</v>
      </c>
      <c r="BU61" s="2" t="s">
        <v>185</v>
      </c>
      <c r="BV61" s="2" t="s">
        <v>172</v>
      </c>
      <c r="BW61" s="2" t="s">
        <v>426</v>
      </c>
      <c r="BX61" s="2" t="s">
        <v>430</v>
      </c>
      <c r="BY61" s="2" t="s">
        <v>188</v>
      </c>
      <c r="BZ61" s="2" t="s">
        <v>175</v>
      </c>
      <c r="CA61" s="4">
        <v>998</v>
      </c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>
        <v>290</v>
      </c>
      <c r="CR61" s="4"/>
      <c r="CS61" s="4"/>
      <c r="CT61" s="4"/>
      <c r="CU61" s="4"/>
      <c r="CV61" s="4">
        <v>240</v>
      </c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>
        <v>330</v>
      </c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>
        <v>140</v>
      </c>
      <c r="EN61" s="4"/>
      <c r="EO61" s="4"/>
      <c r="EP61" s="4"/>
      <c r="EQ61" s="4"/>
      <c r="ER61" s="4"/>
      <c r="ES61" s="4"/>
      <c r="ET61" s="4"/>
      <c r="EU61" s="4"/>
      <c r="EV61" s="4"/>
    </row>
    <row r="62">
      <c r="A62" s="2" t="s">
        <v>431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416</v>
      </c>
      <c r="G62" s="2" t="s">
        <v>417</v>
      </c>
      <c r="H62" s="2" t="s">
        <v>418</v>
      </c>
      <c r="I62" s="2" t="s">
        <v>419</v>
      </c>
      <c r="J62" s="2" t="s">
        <v>196</v>
      </c>
      <c r="K62" s="2" t="s">
        <v>270</v>
      </c>
      <c r="L62" s="3">
        <v>41.12</v>
      </c>
      <c r="M62" s="3">
        <v>43.18</v>
      </c>
      <c r="N62" s="3">
        <v>84.99</v>
      </c>
      <c r="O62" s="2" t="s">
        <v>172</v>
      </c>
      <c r="P62" s="2" t="s">
        <v>236</v>
      </c>
      <c r="Q62" s="2" t="s">
        <v>174</v>
      </c>
      <c r="R62" s="2" t="s">
        <v>175</v>
      </c>
      <c r="S62" s="2" t="s">
        <v>420</v>
      </c>
      <c r="T62" s="2" t="s">
        <v>309</v>
      </c>
      <c r="U62" s="2" t="s">
        <v>317</v>
      </c>
      <c r="V62" s="2" t="s">
        <v>421</v>
      </c>
      <c r="W62" s="2" t="s">
        <v>382</v>
      </c>
      <c r="X62" s="2" t="s">
        <v>422</v>
      </c>
      <c r="Y62" s="2" t="s">
        <v>423</v>
      </c>
      <c r="Z62" s="4">
        <v>895</v>
      </c>
      <c r="AA62" s="4">
        <f>=ROUNDDOWN(45.6632653061224,0)</f>
      </c>
      <c r="AB62" s="5">
        <v>19.6</v>
      </c>
      <c r="AC62" s="2" t="s">
        <v>424</v>
      </c>
      <c r="AD62" s="4">
        <v>120</v>
      </c>
      <c r="AE62" s="4">
        <v>490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7</v>
      </c>
      <c r="AQ62" s="8">
        <v>258.42</v>
      </c>
      <c r="AR62" s="4">
        <v>2</v>
      </c>
      <c r="AS62" s="8">
        <v>74.05</v>
      </c>
      <c r="AT62" s="7">
        <v>2.5</v>
      </c>
      <c r="AU62" s="7">
        <v>2.4898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0.1984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160</v>
      </c>
      <c r="BK62" s="8">
        <v>7982.38</v>
      </c>
      <c r="BL62" s="2" t="s">
        <v>432</v>
      </c>
      <c r="BM62" s="7">
        <v>0.0438</v>
      </c>
      <c r="BN62" s="7">
        <v>0.0324</v>
      </c>
      <c r="BO62" s="4">
        <v>7</v>
      </c>
      <c r="BP62" s="8">
        <v>258.42</v>
      </c>
      <c r="BQ62" s="4">
        <v>2</v>
      </c>
      <c r="BR62" s="8">
        <v>74.05</v>
      </c>
      <c r="BS62" s="7">
        <v>2.5</v>
      </c>
      <c r="BT62" s="7">
        <v>2.4898</v>
      </c>
      <c r="BU62" s="2" t="s">
        <v>185</v>
      </c>
      <c r="BV62" s="2" t="s">
        <v>172</v>
      </c>
      <c r="BW62" s="2" t="s">
        <v>426</v>
      </c>
      <c r="BX62" s="2" t="s">
        <v>433</v>
      </c>
      <c r="BY62" s="2" t="s">
        <v>188</v>
      </c>
      <c r="BZ62" s="2" t="s">
        <v>175</v>
      </c>
      <c r="CA62" s="4">
        <v>895</v>
      </c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>
        <v>120</v>
      </c>
      <c r="CR62" s="4"/>
      <c r="CS62" s="4"/>
      <c r="CT62" s="4"/>
      <c r="CU62" s="4"/>
      <c r="CV62" s="4">
        <v>170</v>
      </c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>
        <v>100</v>
      </c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>
        <v>100</v>
      </c>
      <c r="EN62" s="4"/>
      <c r="EO62" s="4"/>
      <c r="EP62" s="4"/>
      <c r="EQ62" s="4"/>
      <c r="ER62" s="4"/>
      <c r="ES62" s="4"/>
      <c r="ET62" s="4"/>
      <c r="EU62" s="4"/>
      <c r="EV62" s="4"/>
    </row>
    <row r="63">
      <c r="A63" s="2" t="s">
        <v>434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416</v>
      </c>
      <c r="G63" s="2" t="s">
        <v>417</v>
      </c>
      <c r="H63" s="2" t="s">
        <v>418</v>
      </c>
      <c r="I63" s="2" t="s">
        <v>419</v>
      </c>
      <c r="J63" s="2" t="s">
        <v>170</v>
      </c>
      <c r="K63" s="2" t="s">
        <v>435</v>
      </c>
      <c r="L63" s="3">
        <v>31.29</v>
      </c>
      <c r="M63" s="3">
        <v>32.85</v>
      </c>
      <c r="N63" s="3">
        <v>64.99</v>
      </c>
      <c r="O63" s="2" t="s">
        <v>172</v>
      </c>
      <c r="P63" s="2" t="s">
        <v>271</v>
      </c>
      <c r="Q63" s="2" t="s">
        <v>174</v>
      </c>
      <c r="R63" s="2" t="s">
        <v>175</v>
      </c>
      <c r="S63" s="2" t="s">
        <v>436</v>
      </c>
      <c r="T63" s="2" t="s">
        <v>309</v>
      </c>
      <c r="U63" s="2" t="s">
        <v>191</v>
      </c>
      <c r="V63" s="2" t="s">
        <v>421</v>
      </c>
      <c r="W63" s="2" t="s">
        <v>382</v>
      </c>
      <c r="X63" s="2" t="s">
        <v>422</v>
      </c>
      <c r="Y63" s="2" t="s">
        <v>423</v>
      </c>
      <c r="Z63" s="4">
        <v>192</v>
      </c>
      <c r="AA63" s="4">
        <f>=ROUNDDOWN(32,0)</f>
      </c>
      <c r="AB63" s="5">
        <v>6</v>
      </c>
      <c r="AC63" s="2" t="s">
        <v>227</v>
      </c>
      <c r="AD63" s="4">
        <v>230</v>
      </c>
      <c r="AE63" s="4">
        <v>530</v>
      </c>
      <c r="AF63" s="6">
        <v>64</v>
      </c>
      <c r="AG63" s="6"/>
      <c r="AH63" s="7">
        <v>0.9231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4</v>
      </c>
      <c r="AQ63" s="8">
        <v>116.44</v>
      </c>
      <c r="AR63" s="4">
        <v>1</v>
      </c>
      <c r="AS63" s="8">
        <v>28.66</v>
      </c>
      <c r="AT63" s="7">
        <v>3</v>
      </c>
      <c r="AU63" s="7">
        <v>3.0628</v>
      </c>
      <c r="AV63" s="4">
        <v>31</v>
      </c>
      <c r="AW63" s="8">
        <v>989.31</v>
      </c>
      <c r="AX63" s="4">
        <v>10</v>
      </c>
      <c r="AY63" s="8">
        <v>389.39</v>
      </c>
      <c r="AZ63" s="7">
        <v>2.1</v>
      </c>
      <c r="BA63" s="7">
        <v>1.5407</v>
      </c>
      <c r="BB63" s="7">
        <v>0.1177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>
        <v>0.4317</v>
      </c>
      <c r="BJ63" s="4">
        <v>68</v>
      </c>
      <c r="BK63" s="8">
        <v>2509.62</v>
      </c>
      <c r="BL63" s="2" t="s">
        <v>437</v>
      </c>
      <c r="BM63" s="7">
        <v>0.0588</v>
      </c>
      <c r="BN63" s="7">
        <v>0.0464</v>
      </c>
      <c r="BO63" s="4">
        <v>4</v>
      </c>
      <c r="BP63" s="8">
        <v>116.44</v>
      </c>
      <c r="BQ63" s="4">
        <v>1</v>
      </c>
      <c r="BR63" s="8">
        <v>28.66</v>
      </c>
      <c r="BS63" s="7">
        <v>3</v>
      </c>
      <c r="BT63" s="7">
        <v>3.0628</v>
      </c>
      <c r="BU63" s="2" t="s">
        <v>185</v>
      </c>
      <c r="BV63" s="2" t="s">
        <v>172</v>
      </c>
      <c r="BW63" s="2" t="s">
        <v>426</v>
      </c>
      <c r="BX63" s="2" t="s">
        <v>430</v>
      </c>
      <c r="BY63" s="2" t="s">
        <v>188</v>
      </c>
      <c r="BZ63" s="2" t="s">
        <v>175</v>
      </c>
      <c r="CA63" s="4">
        <v>192</v>
      </c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>
        <v>230</v>
      </c>
      <c r="DL63" s="4"/>
      <c r="DM63" s="4"/>
      <c r="DN63" s="4"/>
      <c r="DO63" s="4"/>
      <c r="DP63" s="4"/>
      <c r="DQ63" s="4"/>
      <c r="DR63" s="4"/>
      <c r="DS63" s="4"/>
      <c r="DT63" s="4">
        <v>220</v>
      </c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>
        <v>80</v>
      </c>
      <c r="ES63" s="4"/>
      <c r="ET63" s="4"/>
      <c r="EU63" s="4"/>
      <c r="EV63" s="4"/>
    </row>
    <row r="64">
      <c r="A64" s="2" t="s">
        <v>438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416</v>
      </c>
      <c r="G64" s="2" t="s">
        <v>417</v>
      </c>
      <c r="H64" s="2" t="s">
        <v>418</v>
      </c>
      <c r="I64" s="2" t="s">
        <v>419</v>
      </c>
      <c r="J64" s="2" t="s">
        <v>190</v>
      </c>
      <c r="K64" s="2" t="s">
        <v>435</v>
      </c>
      <c r="L64" s="3">
        <v>35.77</v>
      </c>
      <c r="M64" s="3">
        <v>37.56</v>
      </c>
      <c r="N64" s="3">
        <v>74.99</v>
      </c>
      <c r="O64" s="2" t="s">
        <v>172</v>
      </c>
      <c r="P64" s="2" t="s">
        <v>271</v>
      </c>
      <c r="Q64" s="2" t="s">
        <v>174</v>
      </c>
      <c r="R64" s="2" t="s">
        <v>175</v>
      </c>
      <c r="S64" s="2" t="s">
        <v>436</v>
      </c>
      <c r="T64" s="2" t="s">
        <v>309</v>
      </c>
      <c r="U64" s="2" t="s">
        <v>317</v>
      </c>
      <c r="V64" s="2" t="s">
        <v>421</v>
      </c>
      <c r="W64" s="2" t="s">
        <v>382</v>
      </c>
      <c r="X64" s="2" t="s">
        <v>422</v>
      </c>
      <c r="Y64" s="2" t="s">
        <v>423</v>
      </c>
      <c r="Z64" s="4">
        <v>514</v>
      </c>
      <c r="AA64" s="4">
        <f>=ROUNDDOWN(32.125,0)</f>
      </c>
      <c r="AB64" s="5">
        <v>16</v>
      </c>
      <c r="AC64" s="2" t="s">
        <v>227</v>
      </c>
      <c r="AD64" s="4">
        <v>380</v>
      </c>
      <c r="AE64" s="4">
        <v>540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21</v>
      </c>
      <c r="AQ64" s="8">
        <v>684.08</v>
      </c>
      <c r="AR64" s="4">
        <v>6</v>
      </c>
      <c r="AS64" s="8">
        <v>234.14</v>
      </c>
      <c r="AT64" s="7">
        <v>2.5</v>
      </c>
      <c r="AU64" s="7">
        <v>1.9217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0.6915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167</v>
      </c>
      <c r="BK64" s="8">
        <v>6977.56</v>
      </c>
      <c r="BL64" s="2" t="s">
        <v>439</v>
      </c>
      <c r="BM64" s="7">
        <v>0.1257</v>
      </c>
      <c r="BN64" s="7">
        <v>0.098</v>
      </c>
      <c r="BO64" s="4">
        <v>21</v>
      </c>
      <c r="BP64" s="8">
        <v>684.08</v>
      </c>
      <c r="BQ64" s="4">
        <v>6</v>
      </c>
      <c r="BR64" s="8">
        <v>234.14</v>
      </c>
      <c r="BS64" s="7">
        <v>2.5</v>
      </c>
      <c r="BT64" s="7">
        <v>1.9217</v>
      </c>
      <c r="BU64" s="2" t="s">
        <v>185</v>
      </c>
      <c r="BV64" s="2" t="s">
        <v>172</v>
      </c>
      <c r="BW64" s="2" t="s">
        <v>426</v>
      </c>
      <c r="BX64" s="2" t="s">
        <v>440</v>
      </c>
      <c r="BY64" s="2" t="s">
        <v>188</v>
      </c>
      <c r="BZ64" s="2" t="s">
        <v>175</v>
      </c>
      <c r="CA64" s="4">
        <v>514</v>
      </c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>
        <v>380</v>
      </c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>
        <v>160</v>
      </c>
      <c r="ES64" s="4"/>
      <c r="ET64" s="4"/>
      <c r="EU64" s="4"/>
      <c r="EV64" s="4"/>
    </row>
    <row r="65">
      <c r="A65" s="2" t="s">
        <v>441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416</v>
      </c>
      <c r="G65" s="2" t="s">
        <v>417</v>
      </c>
      <c r="H65" s="2" t="s">
        <v>418</v>
      </c>
      <c r="I65" s="2" t="s">
        <v>419</v>
      </c>
      <c r="J65" s="2" t="s">
        <v>196</v>
      </c>
      <c r="K65" s="2" t="s">
        <v>435</v>
      </c>
      <c r="L65" s="3">
        <v>41.12</v>
      </c>
      <c r="M65" s="3">
        <v>43.18</v>
      </c>
      <c r="N65" s="3">
        <v>84.99</v>
      </c>
      <c r="O65" s="2" t="s">
        <v>172</v>
      </c>
      <c r="P65" s="2" t="s">
        <v>271</v>
      </c>
      <c r="Q65" s="2" t="s">
        <v>174</v>
      </c>
      <c r="R65" s="2" t="s">
        <v>175</v>
      </c>
      <c r="S65" s="2" t="s">
        <v>436</v>
      </c>
      <c r="T65" s="2" t="s">
        <v>309</v>
      </c>
      <c r="U65" s="2" t="s">
        <v>317</v>
      </c>
      <c r="V65" s="2" t="s">
        <v>421</v>
      </c>
      <c r="W65" s="2" t="s">
        <v>382</v>
      </c>
      <c r="X65" s="2" t="s">
        <v>422</v>
      </c>
      <c r="Y65" s="2" t="s">
        <v>423</v>
      </c>
      <c r="Z65" s="4">
        <v>334</v>
      </c>
      <c r="AA65" s="4">
        <f>=ROUNDDOWN(41.75,0)</f>
      </c>
      <c r="AB65" s="5">
        <v>8</v>
      </c>
      <c r="AC65" s="2" t="s">
        <v>227</v>
      </c>
      <c r="AD65" s="4">
        <v>140</v>
      </c>
      <c r="AE65" s="4">
        <v>340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6</v>
      </c>
      <c r="AQ65" s="8">
        <v>188.79</v>
      </c>
      <c r="AR65" s="4">
        <v>3</v>
      </c>
      <c r="AS65" s="8">
        <v>126.59</v>
      </c>
      <c r="AT65" s="7">
        <v>1</v>
      </c>
      <c r="AU65" s="7">
        <v>0.4914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0.1908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77</v>
      </c>
      <c r="BK65" s="8">
        <v>3630.9</v>
      </c>
      <c r="BL65" s="2" t="s">
        <v>442</v>
      </c>
      <c r="BM65" s="7">
        <v>0.0779</v>
      </c>
      <c r="BN65" s="7">
        <v>0.052</v>
      </c>
      <c r="BO65" s="4">
        <v>6</v>
      </c>
      <c r="BP65" s="8">
        <v>188.79</v>
      </c>
      <c r="BQ65" s="4">
        <v>3</v>
      </c>
      <c r="BR65" s="8">
        <v>126.59</v>
      </c>
      <c r="BS65" s="7">
        <v>1</v>
      </c>
      <c r="BT65" s="7">
        <v>0.4914</v>
      </c>
      <c r="BU65" s="2" t="s">
        <v>185</v>
      </c>
      <c r="BV65" s="2" t="s">
        <v>172</v>
      </c>
      <c r="BW65" s="2" t="s">
        <v>426</v>
      </c>
      <c r="BX65" s="2" t="s">
        <v>427</v>
      </c>
      <c r="BY65" s="2" t="s">
        <v>188</v>
      </c>
      <c r="BZ65" s="2" t="s">
        <v>175</v>
      </c>
      <c r="CA65" s="4">
        <v>179</v>
      </c>
      <c r="CB65" s="4">
        <v>70</v>
      </c>
      <c r="CC65" s="4"/>
      <c r="CD65" s="4"/>
      <c r="CE65" s="4">
        <v>85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>
        <v>140</v>
      </c>
      <c r="DL65" s="4"/>
      <c r="DM65" s="4"/>
      <c r="DN65" s="4"/>
      <c r="DO65" s="4"/>
      <c r="DP65" s="4"/>
      <c r="DQ65" s="4"/>
      <c r="DR65" s="4"/>
      <c r="DS65" s="4"/>
      <c r="DT65" s="4">
        <v>100</v>
      </c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>
        <v>100</v>
      </c>
      <c r="ES65" s="4"/>
      <c r="ET65" s="4"/>
      <c r="EU65" s="4"/>
      <c r="EV65" s="4"/>
    </row>
    <row r="66">
      <c r="A66" s="2" t="s">
        <v>443</v>
      </c>
      <c r="B66" s="2" t="s">
        <v>162</v>
      </c>
      <c r="C66" s="2" t="s">
        <v>163</v>
      </c>
      <c r="D66" s="2" t="s">
        <v>164</v>
      </c>
      <c r="E66" s="2" t="s">
        <v>444</v>
      </c>
      <c r="F66" s="2" t="s">
        <v>445</v>
      </c>
      <c r="G66" s="2" t="s">
        <v>446</v>
      </c>
      <c r="H66" s="2" t="s">
        <v>447</v>
      </c>
      <c r="I66" s="2" t="s">
        <v>448</v>
      </c>
      <c r="J66" s="2" t="s">
        <v>170</v>
      </c>
      <c r="K66" s="2" t="s">
        <v>435</v>
      </c>
      <c r="L66" s="3">
        <v>33.33</v>
      </c>
      <c r="M66" s="3">
        <v>35</v>
      </c>
      <c r="N66" s="3">
        <v>69.99</v>
      </c>
      <c r="O66" s="2" t="s">
        <v>172</v>
      </c>
      <c r="P66" s="2" t="s">
        <v>173</v>
      </c>
      <c r="Q66" s="2" t="s">
        <v>174</v>
      </c>
      <c r="R66" s="2" t="s">
        <v>175</v>
      </c>
      <c r="S66" s="2" t="s">
        <v>449</v>
      </c>
      <c r="T66" s="2" t="s">
        <v>450</v>
      </c>
      <c r="U66" s="2" t="s">
        <v>451</v>
      </c>
      <c r="V66" s="2" t="s">
        <v>179</v>
      </c>
      <c r="W66" s="2" t="s">
        <v>311</v>
      </c>
      <c r="X66" s="2" t="s">
        <v>382</v>
      </c>
      <c r="Y66" s="2" t="s">
        <v>284</v>
      </c>
      <c r="Z66" s="4">
        <v>682</v>
      </c>
      <c r="AA66" s="4">
        <f>=ROUNDDOWN(31,0)</f>
      </c>
      <c r="AB66" s="5">
        <v>22</v>
      </c>
      <c r="AC66" s="2" t="s">
        <v>452</v>
      </c>
      <c r="AD66" s="4">
        <v>440</v>
      </c>
      <c r="AE66" s="4">
        <v>640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30</v>
      </c>
      <c r="AQ66" s="8">
        <v>967.75</v>
      </c>
      <c r="AR66" s="4">
        <v>7</v>
      </c>
      <c r="AS66" s="8">
        <v>234.5</v>
      </c>
      <c r="AT66" s="7">
        <v>3.2857</v>
      </c>
      <c r="AU66" s="7">
        <v>3.1269</v>
      </c>
      <c r="AV66" s="4">
        <v>98</v>
      </c>
      <c r="AW66" s="8">
        <v>3663.82</v>
      </c>
      <c r="AX66" s="4">
        <v>21</v>
      </c>
      <c r="AY66" s="8">
        <v>742.36</v>
      </c>
      <c r="AZ66" s="7">
        <v>3.6667</v>
      </c>
      <c r="BA66" s="7">
        <v>3.9354</v>
      </c>
      <c r="BB66" s="7">
        <v>0.2641</v>
      </c>
      <c r="BC66" s="4">
        <v>291</v>
      </c>
      <c r="BD66" s="8">
        <v>11221.14</v>
      </c>
      <c r="BE66" s="4">
        <v>46</v>
      </c>
      <c r="BF66" s="8">
        <v>1585.25</v>
      </c>
      <c r="BG66" s="7">
        <v>5.3261</v>
      </c>
      <c r="BH66" s="7">
        <v>6.0785</v>
      </c>
      <c r="BI66" s="7">
        <v>0.3265</v>
      </c>
      <c r="BJ66" s="4">
        <v>247</v>
      </c>
      <c r="BK66" s="8">
        <v>9162.1</v>
      </c>
      <c r="BL66" s="2" t="s">
        <v>453</v>
      </c>
      <c r="BM66" s="7">
        <v>0.1215</v>
      </c>
      <c r="BN66" s="7">
        <v>0.1056</v>
      </c>
      <c r="BO66" s="4">
        <v>30</v>
      </c>
      <c r="BP66" s="8">
        <v>967.75</v>
      </c>
      <c r="BQ66" s="4">
        <v>7</v>
      </c>
      <c r="BR66" s="8">
        <v>234.5</v>
      </c>
      <c r="BS66" s="7">
        <v>3.2857</v>
      </c>
      <c r="BT66" s="7">
        <v>3.1269</v>
      </c>
      <c r="BU66" s="2" t="s">
        <v>185</v>
      </c>
      <c r="BV66" s="2" t="s">
        <v>172</v>
      </c>
      <c r="BW66" s="2" t="s">
        <v>454</v>
      </c>
      <c r="BX66" s="2" t="s">
        <v>455</v>
      </c>
      <c r="BY66" s="2" t="s">
        <v>188</v>
      </c>
      <c r="BZ66" s="2" t="s">
        <v>175</v>
      </c>
      <c r="CA66" s="4">
        <v>682</v>
      </c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>
        <v>440</v>
      </c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>
        <v>200</v>
      </c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456</v>
      </c>
      <c r="B67" s="2" t="s">
        <v>162</v>
      </c>
      <c r="C67" s="2" t="s">
        <v>163</v>
      </c>
      <c r="D67" s="2" t="s">
        <v>164</v>
      </c>
      <c r="E67" s="2" t="s">
        <v>444</v>
      </c>
      <c r="F67" s="2" t="s">
        <v>445</v>
      </c>
      <c r="G67" s="2" t="s">
        <v>446</v>
      </c>
      <c r="H67" s="2" t="s">
        <v>447</v>
      </c>
      <c r="I67" s="2" t="s">
        <v>448</v>
      </c>
      <c r="J67" s="2" t="s">
        <v>190</v>
      </c>
      <c r="K67" s="2" t="s">
        <v>435</v>
      </c>
      <c r="L67" s="3">
        <v>38.09</v>
      </c>
      <c r="M67" s="3">
        <v>40</v>
      </c>
      <c r="N67" s="3">
        <v>79.99</v>
      </c>
      <c r="O67" s="2" t="s">
        <v>172</v>
      </c>
      <c r="P67" s="2" t="s">
        <v>173</v>
      </c>
      <c r="Q67" s="2" t="s">
        <v>174</v>
      </c>
      <c r="R67" s="2" t="s">
        <v>175</v>
      </c>
      <c r="S67" s="2" t="s">
        <v>449</v>
      </c>
      <c r="T67" s="2" t="s">
        <v>450</v>
      </c>
      <c r="U67" s="2" t="s">
        <v>178</v>
      </c>
      <c r="V67" s="2" t="s">
        <v>179</v>
      </c>
      <c r="W67" s="2" t="s">
        <v>311</v>
      </c>
      <c r="X67" s="2" t="s">
        <v>382</v>
      </c>
      <c r="Y67" s="2" t="s">
        <v>284</v>
      </c>
      <c r="Z67" s="4">
        <v>1088</v>
      </c>
      <c r="AA67" s="4">
        <f>=ROUNDDOWN(32,0)</f>
      </c>
      <c r="AB67" s="5">
        <v>34</v>
      </c>
      <c r="AC67" s="2" t="s">
        <v>457</v>
      </c>
      <c r="AD67" s="4">
        <v>530</v>
      </c>
      <c r="AE67" s="4">
        <v>530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49</v>
      </c>
      <c r="AQ67" s="8">
        <v>1915.51</v>
      </c>
      <c r="AR67" s="4">
        <v>14</v>
      </c>
      <c r="AS67" s="8">
        <v>507.86</v>
      </c>
      <c r="AT67" s="7">
        <v>2.5</v>
      </c>
      <c r="AU67" s="7">
        <v>2.7717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0.5228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379</v>
      </c>
      <c r="BK67" s="8">
        <v>16109.21</v>
      </c>
      <c r="BL67" s="2" t="s">
        <v>458</v>
      </c>
      <c r="BM67" s="7">
        <v>0.1293</v>
      </c>
      <c r="BN67" s="7">
        <v>0.1189</v>
      </c>
      <c r="BO67" s="4">
        <v>49</v>
      </c>
      <c r="BP67" s="8">
        <v>1915.51</v>
      </c>
      <c r="BQ67" s="4">
        <v>14</v>
      </c>
      <c r="BR67" s="8">
        <v>507.86</v>
      </c>
      <c r="BS67" s="7">
        <v>2.5</v>
      </c>
      <c r="BT67" s="7">
        <v>2.7717</v>
      </c>
      <c r="BU67" s="2" t="s">
        <v>185</v>
      </c>
      <c r="BV67" s="2" t="s">
        <v>172</v>
      </c>
      <c r="BW67" s="2" t="s">
        <v>454</v>
      </c>
      <c r="BX67" s="2" t="s">
        <v>459</v>
      </c>
      <c r="BY67" s="2" t="s">
        <v>188</v>
      </c>
      <c r="BZ67" s="2" t="s">
        <v>175</v>
      </c>
      <c r="CA67" s="4">
        <v>1088</v>
      </c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>
        <v>530</v>
      </c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460</v>
      </c>
      <c r="B68" s="2" t="s">
        <v>162</v>
      </c>
      <c r="C68" s="2" t="s">
        <v>163</v>
      </c>
      <c r="D68" s="2" t="s">
        <v>164</v>
      </c>
      <c r="E68" s="2" t="s">
        <v>444</v>
      </c>
      <c r="F68" s="2" t="s">
        <v>445</v>
      </c>
      <c r="G68" s="2" t="s">
        <v>446</v>
      </c>
      <c r="H68" s="2" t="s">
        <v>447</v>
      </c>
      <c r="I68" s="2" t="s">
        <v>448</v>
      </c>
      <c r="J68" s="2" t="s">
        <v>196</v>
      </c>
      <c r="K68" s="2" t="s">
        <v>435</v>
      </c>
      <c r="L68" s="3">
        <v>42.85</v>
      </c>
      <c r="M68" s="3">
        <v>44.99</v>
      </c>
      <c r="N68" s="3">
        <v>89.99</v>
      </c>
      <c r="O68" s="2" t="s">
        <v>172</v>
      </c>
      <c r="P68" s="2" t="s">
        <v>173</v>
      </c>
      <c r="Q68" s="2" t="s">
        <v>174</v>
      </c>
      <c r="R68" s="2" t="s">
        <v>175</v>
      </c>
      <c r="S68" s="2" t="s">
        <v>449</v>
      </c>
      <c r="T68" s="2" t="s">
        <v>450</v>
      </c>
      <c r="U68" s="2" t="s">
        <v>178</v>
      </c>
      <c r="V68" s="2" t="s">
        <v>179</v>
      </c>
      <c r="W68" s="2" t="s">
        <v>311</v>
      </c>
      <c r="X68" s="2" t="s">
        <v>382</v>
      </c>
      <c r="Y68" s="2" t="s">
        <v>461</v>
      </c>
      <c r="Z68" s="4">
        <v>352</v>
      </c>
      <c r="AA68" s="4">
        <f>=ROUNDDOWN(58.6666666666667,0)</f>
      </c>
      <c r="AB68" s="5">
        <v>6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/>
      <c r="AP68" s="4">
        <v>19</v>
      </c>
      <c r="AQ68" s="8">
        <v>780.56</v>
      </c>
      <c r="AR68" s="4"/>
      <c r="AS68" s="8"/>
      <c r="AT68" s="7"/>
      <c r="AU68" s="7"/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0.213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47</v>
      </c>
      <c r="BK68" s="8">
        <v>2116.78</v>
      </c>
      <c r="BL68" s="2" t="s">
        <v>462</v>
      </c>
      <c r="BM68" s="7">
        <v>0.4043</v>
      </c>
      <c r="BN68" s="7">
        <v>0.3687</v>
      </c>
      <c r="BO68" s="4">
        <v>19</v>
      </c>
      <c r="BP68" s="8">
        <v>780.56</v>
      </c>
      <c r="BQ68" s="4"/>
      <c r="BR68" s="8"/>
      <c r="BS68" s="7"/>
      <c r="BT68" s="7"/>
      <c r="BU68" s="2" t="s">
        <v>185</v>
      </c>
      <c r="BV68" s="2" t="s">
        <v>172</v>
      </c>
      <c r="BW68" s="2" t="s">
        <v>463</v>
      </c>
      <c r="BX68" s="2" t="s">
        <v>464</v>
      </c>
      <c r="BY68" s="2" t="s">
        <v>188</v>
      </c>
      <c r="BZ68" s="2" t="s">
        <v>175</v>
      </c>
      <c r="CA68" s="4">
        <v>352</v>
      </c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465</v>
      </c>
      <c r="B69" s="2" t="s">
        <v>162</v>
      </c>
      <c r="C69" s="2" t="s">
        <v>163</v>
      </c>
      <c r="D69" s="2" t="s">
        <v>164</v>
      </c>
      <c r="E69" s="2" t="s">
        <v>444</v>
      </c>
      <c r="F69" s="2" t="s">
        <v>445</v>
      </c>
      <c r="G69" s="2" t="s">
        <v>446</v>
      </c>
      <c r="H69" s="2" t="s">
        <v>447</v>
      </c>
      <c r="I69" s="2" t="s">
        <v>448</v>
      </c>
      <c r="J69" s="2" t="s">
        <v>170</v>
      </c>
      <c r="K69" s="2" t="s">
        <v>235</v>
      </c>
      <c r="L69" s="3">
        <v>33.33</v>
      </c>
      <c r="M69" s="3">
        <v>35</v>
      </c>
      <c r="N69" s="3">
        <v>69.99</v>
      </c>
      <c r="O69" s="2" t="s">
        <v>172</v>
      </c>
      <c r="P69" s="2" t="s">
        <v>271</v>
      </c>
      <c r="Q69" s="2" t="s">
        <v>174</v>
      </c>
      <c r="R69" s="2" t="s">
        <v>175</v>
      </c>
      <c r="S69" s="2" t="s">
        <v>466</v>
      </c>
      <c r="T69" s="2" t="s">
        <v>450</v>
      </c>
      <c r="U69" s="2" t="s">
        <v>451</v>
      </c>
      <c r="V69" s="2" t="s">
        <v>179</v>
      </c>
      <c r="W69" s="2" t="s">
        <v>311</v>
      </c>
      <c r="X69" s="2" t="s">
        <v>382</v>
      </c>
      <c r="Y69" s="2" t="s">
        <v>461</v>
      </c>
      <c r="Z69" s="4">
        <v>206</v>
      </c>
      <c r="AA69" s="4">
        <f>=ROUNDDOWN(41.2,0)</f>
      </c>
      <c r="AB69" s="5">
        <v>5</v>
      </c>
      <c r="AC69" s="2" t="s">
        <v>204</v>
      </c>
      <c r="AD69" s="4">
        <v>250</v>
      </c>
      <c r="AE69" s="4">
        <v>250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6</v>
      </c>
      <c r="AQ69" s="8">
        <v>183.75</v>
      </c>
      <c r="AR69" s="4"/>
      <c r="AS69" s="8"/>
      <c r="AT69" s="7"/>
      <c r="AU69" s="7"/>
      <c r="AV69" s="4">
        <v>68</v>
      </c>
      <c r="AW69" s="8">
        <v>2762.13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0.0665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>
        <v>0.2462</v>
      </c>
      <c r="BJ69" s="4">
        <v>36</v>
      </c>
      <c r="BK69" s="8">
        <v>1319.87</v>
      </c>
      <c r="BL69" s="2" t="s">
        <v>467</v>
      </c>
      <c r="BM69" s="7">
        <v>0.1667</v>
      </c>
      <c r="BN69" s="7">
        <v>0.1392</v>
      </c>
      <c r="BO69" s="4">
        <v>6</v>
      </c>
      <c r="BP69" s="8">
        <v>183.75</v>
      </c>
      <c r="BQ69" s="4"/>
      <c r="BR69" s="8"/>
      <c r="BS69" s="7"/>
      <c r="BT69" s="7"/>
      <c r="BU69" s="2" t="s">
        <v>185</v>
      </c>
      <c r="BV69" s="2" t="s">
        <v>172</v>
      </c>
      <c r="BW69" s="2" t="s">
        <v>463</v>
      </c>
      <c r="BX69" s="2" t="s">
        <v>395</v>
      </c>
      <c r="BY69" s="2" t="s">
        <v>188</v>
      </c>
      <c r="BZ69" s="2" t="s">
        <v>175</v>
      </c>
      <c r="CA69" s="4">
        <v>206</v>
      </c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>
        <v>250</v>
      </c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468</v>
      </c>
      <c r="B70" s="2" t="s">
        <v>162</v>
      </c>
      <c r="C70" s="2" t="s">
        <v>163</v>
      </c>
      <c r="D70" s="2" t="s">
        <v>164</v>
      </c>
      <c r="E70" s="2" t="s">
        <v>444</v>
      </c>
      <c r="F70" s="2" t="s">
        <v>445</v>
      </c>
      <c r="G70" s="2" t="s">
        <v>446</v>
      </c>
      <c r="H70" s="2" t="s">
        <v>447</v>
      </c>
      <c r="I70" s="2" t="s">
        <v>448</v>
      </c>
      <c r="J70" s="2" t="s">
        <v>190</v>
      </c>
      <c r="K70" s="2" t="s">
        <v>235</v>
      </c>
      <c r="L70" s="3">
        <v>38.09</v>
      </c>
      <c r="M70" s="3">
        <v>40</v>
      </c>
      <c r="N70" s="3">
        <v>79.99</v>
      </c>
      <c r="O70" s="2" t="s">
        <v>172</v>
      </c>
      <c r="P70" s="2" t="s">
        <v>271</v>
      </c>
      <c r="Q70" s="2" t="s">
        <v>174</v>
      </c>
      <c r="R70" s="2" t="s">
        <v>175</v>
      </c>
      <c r="S70" s="2" t="s">
        <v>466</v>
      </c>
      <c r="T70" s="2" t="s">
        <v>450</v>
      </c>
      <c r="U70" s="2" t="s">
        <v>178</v>
      </c>
      <c r="V70" s="2" t="s">
        <v>179</v>
      </c>
      <c r="W70" s="2" t="s">
        <v>311</v>
      </c>
      <c r="X70" s="2" t="s">
        <v>382</v>
      </c>
      <c r="Y70" s="2" t="s">
        <v>463</v>
      </c>
      <c r="Z70" s="4">
        <v>477</v>
      </c>
      <c r="AA70" s="4">
        <f>=ROUNDDOWN(53,0)</f>
      </c>
      <c r="AB70" s="5">
        <v>9</v>
      </c>
      <c r="AC70" s="2" t="s">
        <v>204</v>
      </c>
      <c r="AD70" s="4">
        <v>420</v>
      </c>
      <c r="AE70" s="4">
        <v>420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24</v>
      </c>
      <c r="AQ70" s="8">
        <v>913.76</v>
      </c>
      <c r="AR70" s="4"/>
      <c r="AS70" s="8"/>
      <c r="AT70" s="7"/>
      <c r="AU70" s="7"/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0.3308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78</v>
      </c>
      <c r="BK70" s="8">
        <v>3238.9</v>
      </c>
      <c r="BL70" s="2" t="s">
        <v>469</v>
      </c>
      <c r="BM70" s="7">
        <v>0.3077</v>
      </c>
      <c r="BN70" s="7">
        <v>0.2821</v>
      </c>
      <c r="BO70" s="4">
        <v>24</v>
      </c>
      <c r="BP70" s="8">
        <v>913.76</v>
      </c>
      <c r="BQ70" s="4"/>
      <c r="BR70" s="8"/>
      <c r="BS70" s="7"/>
      <c r="BT70" s="7"/>
      <c r="BU70" s="2" t="s">
        <v>185</v>
      </c>
      <c r="BV70" s="2" t="s">
        <v>172</v>
      </c>
      <c r="BW70" s="2" t="s">
        <v>463</v>
      </c>
      <c r="BX70" s="2" t="s">
        <v>470</v>
      </c>
      <c r="BY70" s="2" t="s">
        <v>188</v>
      </c>
      <c r="BZ70" s="2" t="s">
        <v>175</v>
      </c>
      <c r="CA70" s="4">
        <v>477</v>
      </c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>
        <v>420</v>
      </c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471</v>
      </c>
      <c r="B71" s="2" t="s">
        <v>162</v>
      </c>
      <c r="C71" s="2" t="s">
        <v>163</v>
      </c>
      <c r="D71" s="2" t="s">
        <v>164</v>
      </c>
      <c r="E71" s="2" t="s">
        <v>444</v>
      </c>
      <c r="F71" s="2" t="s">
        <v>445</v>
      </c>
      <c r="G71" s="2" t="s">
        <v>446</v>
      </c>
      <c r="H71" s="2" t="s">
        <v>447</v>
      </c>
      <c r="I71" s="2" t="s">
        <v>448</v>
      </c>
      <c r="J71" s="2" t="s">
        <v>196</v>
      </c>
      <c r="K71" s="2" t="s">
        <v>235</v>
      </c>
      <c r="L71" s="3">
        <v>42.85</v>
      </c>
      <c r="M71" s="3">
        <v>44.99</v>
      </c>
      <c r="N71" s="3">
        <v>89.99</v>
      </c>
      <c r="O71" s="2" t="s">
        <v>172</v>
      </c>
      <c r="P71" s="2" t="s">
        <v>271</v>
      </c>
      <c r="Q71" s="2" t="s">
        <v>174</v>
      </c>
      <c r="R71" s="2" t="s">
        <v>175</v>
      </c>
      <c r="S71" s="2" t="s">
        <v>466</v>
      </c>
      <c r="T71" s="2" t="s">
        <v>450</v>
      </c>
      <c r="U71" s="2" t="s">
        <v>178</v>
      </c>
      <c r="V71" s="2" t="s">
        <v>179</v>
      </c>
      <c r="W71" s="2" t="s">
        <v>311</v>
      </c>
      <c r="X71" s="2" t="s">
        <v>382</v>
      </c>
      <c r="Y71" s="2" t="s">
        <v>463</v>
      </c>
      <c r="Z71" s="4">
        <v>110</v>
      </c>
      <c r="AA71" s="4">
        <f>=ROUNDDOWN(13.75,0)</f>
      </c>
      <c r="AB71" s="5">
        <v>8</v>
      </c>
      <c r="AC71" s="2" t="s">
        <v>204</v>
      </c>
      <c r="AD71" s="4">
        <v>290</v>
      </c>
      <c r="AE71" s="4">
        <v>290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38</v>
      </c>
      <c r="AQ71" s="8">
        <v>1664.62</v>
      </c>
      <c r="AR71" s="4"/>
      <c r="AS71" s="8"/>
      <c r="AT71" s="7"/>
      <c r="AU71" s="7"/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0.6027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82</v>
      </c>
      <c r="BK71" s="8">
        <v>3802.13</v>
      </c>
      <c r="BL71" s="2" t="s">
        <v>472</v>
      </c>
      <c r="BM71" s="7">
        <v>0.4634</v>
      </c>
      <c r="BN71" s="7">
        <v>0.4378</v>
      </c>
      <c r="BO71" s="4">
        <v>38</v>
      </c>
      <c r="BP71" s="8">
        <v>1664.62</v>
      </c>
      <c r="BQ71" s="4"/>
      <c r="BR71" s="8"/>
      <c r="BS71" s="7"/>
      <c r="BT71" s="7"/>
      <c r="BU71" s="2" t="s">
        <v>185</v>
      </c>
      <c r="BV71" s="2" t="s">
        <v>172</v>
      </c>
      <c r="BW71" s="2" t="s">
        <v>463</v>
      </c>
      <c r="BX71" s="2" t="s">
        <v>473</v>
      </c>
      <c r="BY71" s="2" t="s">
        <v>188</v>
      </c>
      <c r="BZ71" s="2" t="s">
        <v>175</v>
      </c>
      <c r="CA71" s="4">
        <v>110</v>
      </c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>
        <v>290</v>
      </c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474</v>
      </c>
      <c r="B72" s="2" t="s">
        <v>162</v>
      </c>
      <c r="C72" s="2" t="s">
        <v>163</v>
      </c>
      <c r="D72" s="2" t="s">
        <v>164</v>
      </c>
      <c r="E72" s="2" t="s">
        <v>444</v>
      </c>
      <c r="F72" s="2" t="s">
        <v>445</v>
      </c>
      <c r="G72" s="2" t="s">
        <v>446</v>
      </c>
      <c r="H72" s="2" t="s">
        <v>447</v>
      </c>
      <c r="I72" s="2" t="s">
        <v>448</v>
      </c>
      <c r="J72" s="2" t="s">
        <v>170</v>
      </c>
      <c r="K72" s="2" t="s">
        <v>475</v>
      </c>
      <c r="L72" s="3">
        <v>33.33</v>
      </c>
      <c r="M72" s="3">
        <v>35</v>
      </c>
      <c r="N72" s="3">
        <v>69.99</v>
      </c>
      <c r="O72" s="2" t="s">
        <v>172</v>
      </c>
      <c r="P72" s="2" t="s">
        <v>236</v>
      </c>
      <c r="Q72" s="2" t="s">
        <v>174</v>
      </c>
      <c r="R72" s="2" t="s">
        <v>175</v>
      </c>
      <c r="S72" s="2" t="s">
        <v>476</v>
      </c>
      <c r="T72" s="2" t="s">
        <v>450</v>
      </c>
      <c r="U72" s="2" t="s">
        <v>451</v>
      </c>
      <c r="V72" s="2" t="s">
        <v>179</v>
      </c>
      <c r="W72" s="2" t="s">
        <v>311</v>
      </c>
      <c r="X72" s="2" t="s">
        <v>382</v>
      </c>
      <c r="Y72" s="2" t="s">
        <v>284</v>
      </c>
      <c r="Z72" s="4">
        <v>943</v>
      </c>
      <c r="AA72" s="4">
        <f>=ROUNDDOWN(72.5384615384615,0)</f>
      </c>
      <c r="AB72" s="5">
        <v>13</v>
      </c>
      <c r="AC72" s="2" t="s">
        <v>175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13</v>
      </c>
      <c r="AQ72" s="8">
        <v>391.47</v>
      </c>
      <c r="AR72" s="4">
        <v>14</v>
      </c>
      <c r="AS72" s="8">
        <v>427</v>
      </c>
      <c r="AT72" s="7">
        <v>-0.0714</v>
      </c>
      <c r="AU72" s="7">
        <v>-0.0832</v>
      </c>
      <c r="AV72" s="4">
        <v>58</v>
      </c>
      <c r="AW72" s="8">
        <v>2112.22</v>
      </c>
      <c r="AX72" s="4">
        <v>25</v>
      </c>
      <c r="AY72" s="8">
        <v>842.89</v>
      </c>
      <c r="AZ72" s="7">
        <v>1.32</v>
      </c>
      <c r="BA72" s="7">
        <v>1.5059</v>
      </c>
      <c r="BB72" s="7">
        <v>0.1853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>
        <v>0.1882</v>
      </c>
      <c r="BJ72" s="4">
        <v>165</v>
      </c>
      <c r="BK72" s="8">
        <v>6136.56</v>
      </c>
      <c r="BL72" s="2" t="s">
        <v>477</v>
      </c>
      <c r="BM72" s="7">
        <v>0.0788</v>
      </c>
      <c r="BN72" s="7">
        <v>0.0638</v>
      </c>
      <c r="BO72" s="4">
        <v>13</v>
      </c>
      <c r="BP72" s="8">
        <v>391.47</v>
      </c>
      <c r="BQ72" s="4">
        <v>14</v>
      </c>
      <c r="BR72" s="8">
        <v>427</v>
      </c>
      <c r="BS72" s="7">
        <v>-0.0714</v>
      </c>
      <c r="BT72" s="7">
        <v>-0.0832</v>
      </c>
      <c r="BU72" s="2" t="s">
        <v>185</v>
      </c>
      <c r="BV72" s="2" t="s">
        <v>172</v>
      </c>
      <c r="BW72" s="2" t="s">
        <v>454</v>
      </c>
      <c r="BX72" s="2" t="s">
        <v>478</v>
      </c>
      <c r="BY72" s="2" t="s">
        <v>188</v>
      </c>
      <c r="BZ72" s="2" t="s">
        <v>175</v>
      </c>
      <c r="CA72" s="4">
        <v>943</v>
      </c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479</v>
      </c>
      <c r="B73" s="2" t="s">
        <v>162</v>
      </c>
      <c r="C73" s="2" t="s">
        <v>163</v>
      </c>
      <c r="D73" s="2" t="s">
        <v>164</v>
      </c>
      <c r="E73" s="2" t="s">
        <v>444</v>
      </c>
      <c r="F73" s="2" t="s">
        <v>445</v>
      </c>
      <c r="G73" s="2" t="s">
        <v>446</v>
      </c>
      <c r="H73" s="2" t="s">
        <v>447</v>
      </c>
      <c r="I73" s="2" t="s">
        <v>448</v>
      </c>
      <c r="J73" s="2" t="s">
        <v>190</v>
      </c>
      <c r="K73" s="2" t="s">
        <v>475</v>
      </c>
      <c r="L73" s="3">
        <v>38.09</v>
      </c>
      <c r="M73" s="3">
        <v>40</v>
      </c>
      <c r="N73" s="3">
        <v>79.99</v>
      </c>
      <c r="O73" s="2" t="s">
        <v>172</v>
      </c>
      <c r="P73" s="2" t="s">
        <v>236</v>
      </c>
      <c r="Q73" s="2" t="s">
        <v>174</v>
      </c>
      <c r="R73" s="2" t="s">
        <v>175</v>
      </c>
      <c r="S73" s="2" t="s">
        <v>476</v>
      </c>
      <c r="T73" s="2" t="s">
        <v>450</v>
      </c>
      <c r="U73" s="2" t="s">
        <v>178</v>
      </c>
      <c r="V73" s="2" t="s">
        <v>179</v>
      </c>
      <c r="W73" s="2" t="s">
        <v>311</v>
      </c>
      <c r="X73" s="2" t="s">
        <v>382</v>
      </c>
      <c r="Y73" s="2" t="s">
        <v>284</v>
      </c>
      <c r="Z73" s="4">
        <v>961</v>
      </c>
      <c r="AA73" s="4">
        <f>=ROUNDDOWN(45.7619047619048,0)</f>
      </c>
      <c r="AB73" s="5">
        <v>21</v>
      </c>
      <c r="AC73" s="2" t="s">
        <v>175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32</v>
      </c>
      <c r="AQ73" s="8">
        <v>1153.88</v>
      </c>
      <c r="AR73" s="4">
        <v>11</v>
      </c>
      <c r="AS73" s="8">
        <v>415.89</v>
      </c>
      <c r="AT73" s="7">
        <v>1.9091</v>
      </c>
      <c r="AU73" s="7">
        <v>1.7745</v>
      </c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0.5463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239</v>
      </c>
      <c r="BK73" s="8">
        <v>10058.96</v>
      </c>
      <c r="BL73" s="2" t="s">
        <v>480</v>
      </c>
      <c r="BM73" s="7">
        <v>0.1339</v>
      </c>
      <c r="BN73" s="7">
        <v>0.1147</v>
      </c>
      <c r="BO73" s="4">
        <v>32</v>
      </c>
      <c r="BP73" s="8">
        <v>1153.88</v>
      </c>
      <c r="BQ73" s="4">
        <v>11</v>
      </c>
      <c r="BR73" s="8">
        <v>415.89</v>
      </c>
      <c r="BS73" s="7">
        <v>1.9091</v>
      </c>
      <c r="BT73" s="7">
        <v>1.7745</v>
      </c>
      <c r="BU73" s="2" t="s">
        <v>185</v>
      </c>
      <c r="BV73" s="2" t="s">
        <v>172</v>
      </c>
      <c r="BW73" s="2" t="s">
        <v>454</v>
      </c>
      <c r="BX73" s="2" t="s">
        <v>481</v>
      </c>
      <c r="BY73" s="2" t="s">
        <v>188</v>
      </c>
      <c r="BZ73" s="2" t="s">
        <v>175</v>
      </c>
      <c r="CA73" s="4">
        <v>961</v>
      </c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482</v>
      </c>
      <c r="B74" s="2" t="s">
        <v>162</v>
      </c>
      <c r="C74" s="2" t="s">
        <v>163</v>
      </c>
      <c r="D74" s="2" t="s">
        <v>164</v>
      </c>
      <c r="E74" s="2" t="s">
        <v>444</v>
      </c>
      <c r="F74" s="2" t="s">
        <v>445</v>
      </c>
      <c r="G74" s="2" t="s">
        <v>446</v>
      </c>
      <c r="H74" s="2" t="s">
        <v>447</v>
      </c>
      <c r="I74" s="2" t="s">
        <v>448</v>
      </c>
      <c r="J74" s="2" t="s">
        <v>196</v>
      </c>
      <c r="K74" s="2" t="s">
        <v>475</v>
      </c>
      <c r="L74" s="3">
        <v>42.85</v>
      </c>
      <c r="M74" s="3">
        <v>44.99</v>
      </c>
      <c r="N74" s="3">
        <v>89.99</v>
      </c>
      <c r="O74" s="2" t="s">
        <v>172</v>
      </c>
      <c r="P74" s="2" t="s">
        <v>236</v>
      </c>
      <c r="Q74" s="2" t="s">
        <v>174</v>
      </c>
      <c r="R74" s="2" t="s">
        <v>175</v>
      </c>
      <c r="S74" s="2" t="s">
        <v>476</v>
      </c>
      <c r="T74" s="2" t="s">
        <v>450</v>
      </c>
      <c r="U74" s="2" t="s">
        <v>178</v>
      </c>
      <c r="V74" s="2" t="s">
        <v>179</v>
      </c>
      <c r="W74" s="2" t="s">
        <v>311</v>
      </c>
      <c r="X74" s="2" t="s">
        <v>382</v>
      </c>
      <c r="Y74" s="2" t="s">
        <v>483</v>
      </c>
      <c r="Z74" s="4">
        <v>492</v>
      </c>
      <c r="AA74" s="4">
        <f>=ROUNDDOWN(70.2857142857143,0)</f>
      </c>
      <c r="AB74" s="5">
        <v>7</v>
      </c>
      <c r="AC74" s="2" t="s">
        <v>175</v>
      </c>
      <c r="AD74" s="4"/>
      <c r="AE74" s="4"/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13</v>
      </c>
      <c r="AQ74" s="8">
        <v>566.87</v>
      </c>
      <c r="AR74" s="4"/>
      <c r="AS74" s="8"/>
      <c r="AT74" s="7"/>
      <c r="AU74" s="7"/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0.2684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55</v>
      </c>
      <c r="BK74" s="8">
        <v>2597.36</v>
      </c>
      <c r="BL74" s="2" t="s">
        <v>400</v>
      </c>
      <c r="BM74" s="7">
        <v>0.2364</v>
      </c>
      <c r="BN74" s="7">
        <v>0.2182</v>
      </c>
      <c r="BO74" s="4">
        <v>13</v>
      </c>
      <c r="BP74" s="8">
        <v>566.87</v>
      </c>
      <c r="BQ74" s="4"/>
      <c r="BR74" s="8"/>
      <c r="BS74" s="7"/>
      <c r="BT74" s="7"/>
      <c r="BU74" s="2" t="s">
        <v>185</v>
      </c>
      <c r="BV74" s="2" t="s">
        <v>172</v>
      </c>
      <c r="BW74" s="2" t="s">
        <v>484</v>
      </c>
      <c r="BX74" s="2" t="s">
        <v>485</v>
      </c>
      <c r="BY74" s="2" t="s">
        <v>188</v>
      </c>
      <c r="BZ74" s="2" t="s">
        <v>175</v>
      </c>
      <c r="CA74" s="4">
        <v>492</v>
      </c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486</v>
      </c>
      <c r="B75" s="2" t="s">
        <v>162</v>
      </c>
      <c r="C75" s="2" t="s">
        <v>163</v>
      </c>
      <c r="D75" s="2" t="s">
        <v>164</v>
      </c>
      <c r="E75" s="2" t="s">
        <v>444</v>
      </c>
      <c r="F75" s="2" t="s">
        <v>445</v>
      </c>
      <c r="G75" s="2" t="s">
        <v>446</v>
      </c>
      <c r="H75" s="2" t="s">
        <v>447</v>
      </c>
      <c r="I75" s="2" t="s">
        <v>448</v>
      </c>
      <c r="J75" s="2" t="s">
        <v>170</v>
      </c>
      <c r="K75" s="2" t="s">
        <v>298</v>
      </c>
      <c r="L75" s="3">
        <v>33.33</v>
      </c>
      <c r="M75" s="3">
        <v>35</v>
      </c>
      <c r="N75" s="3">
        <v>69.99</v>
      </c>
      <c r="O75" s="2" t="s">
        <v>172</v>
      </c>
      <c r="P75" s="2" t="s">
        <v>271</v>
      </c>
      <c r="Q75" s="2" t="s">
        <v>174</v>
      </c>
      <c r="R75" s="2" t="s">
        <v>175</v>
      </c>
      <c r="S75" s="2" t="s">
        <v>487</v>
      </c>
      <c r="T75" s="2" t="s">
        <v>450</v>
      </c>
      <c r="U75" s="2" t="s">
        <v>451</v>
      </c>
      <c r="V75" s="2" t="s">
        <v>179</v>
      </c>
      <c r="W75" s="2" t="s">
        <v>311</v>
      </c>
      <c r="X75" s="2" t="s">
        <v>382</v>
      </c>
      <c r="Y75" s="2" t="s">
        <v>461</v>
      </c>
      <c r="Z75" s="4">
        <v>185</v>
      </c>
      <c r="AA75" s="4">
        <f>=ROUNDDOWN(37,0)</f>
      </c>
      <c r="AB75" s="5">
        <v>5</v>
      </c>
      <c r="AC75" s="2" t="s">
        <v>204</v>
      </c>
      <c r="AD75" s="4">
        <v>260</v>
      </c>
      <c r="AE75" s="4">
        <v>260</v>
      </c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9</v>
      </c>
      <c r="AQ75" s="8">
        <v>297.5</v>
      </c>
      <c r="AR75" s="4"/>
      <c r="AS75" s="8"/>
      <c r="AT75" s="7"/>
      <c r="AU75" s="7"/>
      <c r="AV75" s="4">
        <v>41</v>
      </c>
      <c r="AW75" s="8">
        <v>1643.18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0.1811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>
        <v>0.1464</v>
      </c>
      <c r="BJ75" s="4">
        <v>30</v>
      </c>
      <c r="BK75" s="8">
        <v>1087.46</v>
      </c>
      <c r="BL75" s="2" t="s">
        <v>400</v>
      </c>
      <c r="BM75" s="7">
        <v>0.3</v>
      </c>
      <c r="BN75" s="7">
        <v>0.2736</v>
      </c>
      <c r="BO75" s="4">
        <v>9</v>
      </c>
      <c r="BP75" s="8">
        <v>297.5</v>
      </c>
      <c r="BQ75" s="4"/>
      <c r="BR75" s="8"/>
      <c r="BS75" s="7"/>
      <c r="BT75" s="7"/>
      <c r="BU75" s="2" t="s">
        <v>185</v>
      </c>
      <c r="BV75" s="2" t="s">
        <v>172</v>
      </c>
      <c r="BW75" s="2" t="s">
        <v>463</v>
      </c>
      <c r="BX75" s="2" t="s">
        <v>488</v>
      </c>
      <c r="BY75" s="2" t="s">
        <v>188</v>
      </c>
      <c r="BZ75" s="2" t="s">
        <v>175</v>
      </c>
      <c r="CA75" s="4">
        <v>185</v>
      </c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>
        <v>260</v>
      </c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489</v>
      </c>
      <c r="B76" s="2" t="s">
        <v>162</v>
      </c>
      <c r="C76" s="2" t="s">
        <v>163</v>
      </c>
      <c r="D76" s="2" t="s">
        <v>164</v>
      </c>
      <c r="E76" s="2" t="s">
        <v>444</v>
      </c>
      <c r="F76" s="2" t="s">
        <v>445</v>
      </c>
      <c r="G76" s="2" t="s">
        <v>446</v>
      </c>
      <c r="H76" s="2" t="s">
        <v>447</v>
      </c>
      <c r="I76" s="2" t="s">
        <v>448</v>
      </c>
      <c r="J76" s="2" t="s">
        <v>190</v>
      </c>
      <c r="K76" s="2" t="s">
        <v>298</v>
      </c>
      <c r="L76" s="3">
        <v>38.09</v>
      </c>
      <c r="M76" s="3">
        <v>40</v>
      </c>
      <c r="N76" s="3">
        <v>79.99</v>
      </c>
      <c r="O76" s="2" t="s">
        <v>172</v>
      </c>
      <c r="P76" s="2" t="s">
        <v>271</v>
      </c>
      <c r="Q76" s="2" t="s">
        <v>174</v>
      </c>
      <c r="R76" s="2" t="s">
        <v>175</v>
      </c>
      <c r="S76" s="2" t="s">
        <v>487</v>
      </c>
      <c r="T76" s="2" t="s">
        <v>450</v>
      </c>
      <c r="U76" s="2" t="s">
        <v>178</v>
      </c>
      <c r="V76" s="2" t="s">
        <v>179</v>
      </c>
      <c r="W76" s="2" t="s">
        <v>311</v>
      </c>
      <c r="X76" s="2" t="s">
        <v>382</v>
      </c>
      <c r="Y76" s="2" t="s">
        <v>461</v>
      </c>
      <c r="Z76" s="4">
        <v>384</v>
      </c>
      <c r="AA76" s="4">
        <f>=ROUNDDOWN(38.4,0)</f>
      </c>
      <c r="AB76" s="5">
        <v>10</v>
      </c>
      <c r="AC76" s="2" t="s">
        <v>204</v>
      </c>
      <c r="AD76" s="4">
        <v>450</v>
      </c>
      <c r="AE76" s="4">
        <v>450</v>
      </c>
      <c r="AF76" s="6">
        <v>66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10</v>
      </c>
      <c r="AQ76" s="8">
        <v>391.9</v>
      </c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0.2385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96</v>
      </c>
      <c r="BK76" s="8">
        <v>4056.85</v>
      </c>
      <c r="BL76" s="2" t="s">
        <v>490</v>
      </c>
      <c r="BM76" s="7">
        <v>0.1042</v>
      </c>
      <c r="BN76" s="7">
        <v>0.0966</v>
      </c>
      <c r="BO76" s="4">
        <v>10</v>
      </c>
      <c r="BP76" s="8">
        <v>391.9</v>
      </c>
      <c r="BQ76" s="4"/>
      <c r="BR76" s="8"/>
      <c r="BS76" s="7"/>
      <c r="BT76" s="7"/>
      <c r="BU76" s="2" t="s">
        <v>185</v>
      </c>
      <c r="BV76" s="2" t="s">
        <v>172</v>
      </c>
      <c r="BW76" s="2" t="s">
        <v>463</v>
      </c>
      <c r="BX76" s="2" t="s">
        <v>483</v>
      </c>
      <c r="BY76" s="2" t="s">
        <v>188</v>
      </c>
      <c r="BZ76" s="2" t="s">
        <v>175</v>
      </c>
      <c r="CA76" s="4">
        <v>384</v>
      </c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>
        <v>450</v>
      </c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491</v>
      </c>
      <c r="B77" s="2" t="s">
        <v>162</v>
      </c>
      <c r="C77" s="2" t="s">
        <v>163</v>
      </c>
      <c r="D77" s="2" t="s">
        <v>164</v>
      </c>
      <c r="E77" s="2" t="s">
        <v>444</v>
      </c>
      <c r="F77" s="2" t="s">
        <v>445</v>
      </c>
      <c r="G77" s="2" t="s">
        <v>446</v>
      </c>
      <c r="H77" s="2" t="s">
        <v>447</v>
      </c>
      <c r="I77" s="2" t="s">
        <v>448</v>
      </c>
      <c r="J77" s="2" t="s">
        <v>196</v>
      </c>
      <c r="K77" s="2" t="s">
        <v>298</v>
      </c>
      <c r="L77" s="3">
        <v>42.85</v>
      </c>
      <c r="M77" s="3">
        <v>44.99</v>
      </c>
      <c r="N77" s="3">
        <v>89.99</v>
      </c>
      <c r="O77" s="2" t="s">
        <v>172</v>
      </c>
      <c r="P77" s="2" t="s">
        <v>271</v>
      </c>
      <c r="Q77" s="2" t="s">
        <v>174</v>
      </c>
      <c r="R77" s="2" t="s">
        <v>175</v>
      </c>
      <c r="S77" s="2" t="s">
        <v>487</v>
      </c>
      <c r="T77" s="2" t="s">
        <v>450</v>
      </c>
      <c r="U77" s="2" t="s">
        <v>178</v>
      </c>
      <c r="V77" s="2" t="s">
        <v>179</v>
      </c>
      <c r="W77" s="2" t="s">
        <v>311</v>
      </c>
      <c r="X77" s="2" t="s">
        <v>382</v>
      </c>
      <c r="Y77" s="2" t="s">
        <v>461</v>
      </c>
      <c r="Z77" s="4">
        <v>107</v>
      </c>
      <c r="AA77" s="4">
        <f>=ROUNDDOWN(17.8333333333333,0)</f>
      </c>
      <c r="AB77" s="5">
        <v>6</v>
      </c>
      <c r="AC77" s="2" t="s">
        <v>204</v>
      </c>
      <c r="AD77" s="4">
        <v>269</v>
      </c>
      <c r="AE77" s="4">
        <v>300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22</v>
      </c>
      <c r="AQ77" s="8">
        <v>953.78</v>
      </c>
      <c r="AR77" s="4"/>
      <c r="AS77" s="8"/>
      <c r="AT77" s="7"/>
      <c r="AU77" s="7"/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0.5804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64</v>
      </c>
      <c r="BK77" s="8">
        <v>2970.53</v>
      </c>
      <c r="BL77" s="2" t="s">
        <v>400</v>
      </c>
      <c r="BM77" s="7">
        <v>0.3438</v>
      </c>
      <c r="BN77" s="7">
        <v>0.3211</v>
      </c>
      <c r="BO77" s="4">
        <v>22</v>
      </c>
      <c r="BP77" s="8">
        <v>953.78</v>
      </c>
      <c r="BQ77" s="4"/>
      <c r="BR77" s="8"/>
      <c r="BS77" s="7"/>
      <c r="BT77" s="7"/>
      <c r="BU77" s="2" t="s">
        <v>185</v>
      </c>
      <c r="BV77" s="2" t="s">
        <v>172</v>
      </c>
      <c r="BW77" s="2" t="s">
        <v>463</v>
      </c>
      <c r="BX77" s="2" t="s">
        <v>492</v>
      </c>
      <c r="BY77" s="2" t="s">
        <v>188</v>
      </c>
      <c r="BZ77" s="2" t="s">
        <v>175</v>
      </c>
      <c r="CA77" s="4">
        <v>107</v>
      </c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>
        <v>269</v>
      </c>
      <c r="DE77" s="4"/>
      <c r="DF77" s="4"/>
      <c r="DG77" s="4"/>
      <c r="DH77" s="4"/>
      <c r="DI77" s="4"/>
      <c r="DJ77" s="4">
        <v>31</v>
      </c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493</v>
      </c>
      <c r="B78" s="2" t="s">
        <v>162</v>
      </c>
      <c r="C78" s="2" t="s">
        <v>163</v>
      </c>
      <c r="D78" s="2" t="s">
        <v>164</v>
      </c>
      <c r="E78" s="2" t="s">
        <v>444</v>
      </c>
      <c r="F78" s="2" t="s">
        <v>445</v>
      </c>
      <c r="G78" s="2" t="s">
        <v>446</v>
      </c>
      <c r="H78" s="2" t="s">
        <v>447</v>
      </c>
      <c r="I78" s="2" t="s">
        <v>448</v>
      </c>
      <c r="J78" s="2" t="s">
        <v>170</v>
      </c>
      <c r="K78" s="2" t="s">
        <v>171</v>
      </c>
      <c r="L78" s="3">
        <v>33.33</v>
      </c>
      <c r="M78" s="3">
        <v>35</v>
      </c>
      <c r="N78" s="3">
        <v>69.99</v>
      </c>
      <c r="O78" s="2" t="s">
        <v>172</v>
      </c>
      <c r="P78" s="2" t="s">
        <v>271</v>
      </c>
      <c r="Q78" s="2" t="s">
        <v>174</v>
      </c>
      <c r="R78" s="2" t="s">
        <v>175</v>
      </c>
      <c r="S78" s="2" t="s">
        <v>494</v>
      </c>
      <c r="T78" s="2" t="s">
        <v>450</v>
      </c>
      <c r="U78" s="2" t="s">
        <v>451</v>
      </c>
      <c r="V78" s="2" t="s">
        <v>179</v>
      </c>
      <c r="W78" s="2" t="s">
        <v>311</v>
      </c>
      <c r="X78" s="2" t="s">
        <v>382</v>
      </c>
      <c r="Y78" s="2" t="s">
        <v>461</v>
      </c>
      <c r="Z78" s="4">
        <v>268</v>
      </c>
      <c r="AA78" s="4">
        <f>=ROUNDDOWN(53.6,0)</f>
      </c>
      <c r="AB78" s="5">
        <v>5</v>
      </c>
      <c r="AC78" s="2" t="s">
        <v>452</v>
      </c>
      <c r="AD78" s="4">
        <v>200</v>
      </c>
      <c r="AE78" s="4">
        <v>200</v>
      </c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>
        <v>5</v>
      </c>
      <c r="AQ78" s="8">
        <v>168</v>
      </c>
      <c r="AR78" s="4"/>
      <c r="AS78" s="8"/>
      <c r="AT78" s="7"/>
      <c r="AU78" s="7"/>
      <c r="AV78" s="4">
        <v>26</v>
      </c>
      <c r="AW78" s="8">
        <v>1039.79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>
        <v>0.1616</v>
      </c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>
        <v>0.0927</v>
      </c>
      <c r="BJ78" s="4">
        <v>18</v>
      </c>
      <c r="BK78" s="8">
        <v>658.36</v>
      </c>
      <c r="BL78" s="2" t="s">
        <v>495</v>
      </c>
      <c r="BM78" s="7">
        <v>0.2778</v>
      </c>
      <c r="BN78" s="7">
        <v>0.2552</v>
      </c>
      <c r="BO78" s="4">
        <v>5</v>
      </c>
      <c r="BP78" s="8">
        <v>168</v>
      </c>
      <c r="BQ78" s="4"/>
      <c r="BR78" s="8"/>
      <c r="BS78" s="7"/>
      <c r="BT78" s="7"/>
      <c r="BU78" s="2" t="s">
        <v>185</v>
      </c>
      <c r="BV78" s="2" t="s">
        <v>172</v>
      </c>
      <c r="BW78" s="2" t="s">
        <v>463</v>
      </c>
      <c r="BX78" s="2" t="s">
        <v>496</v>
      </c>
      <c r="BY78" s="2" t="s">
        <v>188</v>
      </c>
      <c r="BZ78" s="2" t="s">
        <v>175</v>
      </c>
      <c r="CA78" s="4">
        <v>268</v>
      </c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>
        <v>200</v>
      </c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497</v>
      </c>
      <c r="B79" s="2" t="s">
        <v>162</v>
      </c>
      <c r="C79" s="2" t="s">
        <v>163</v>
      </c>
      <c r="D79" s="2" t="s">
        <v>164</v>
      </c>
      <c r="E79" s="2" t="s">
        <v>444</v>
      </c>
      <c r="F79" s="2" t="s">
        <v>445</v>
      </c>
      <c r="G79" s="2" t="s">
        <v>446</v>
      </c>
      <c r="H79" s="2" t="s">
        <v>447</v>
      </c>
      <c r="I79" s="2" t="s">
        <v>448</v>
      </c>
      <c r="J79" s="2" t="s">
        <v>190</v>
      </c>
      <c r="K79" s="2" t="s">
        <v>171</v>
      </c>
      <c r="L79" s="3">
        <v>38.09</v>
      </c>
      <c r="M79" s="3">
        <v>40</v>
      </c>
      <c r="N79" s="3">
        <v>79.99</v>
      </c>
      <c r="O79" s="2" t="s">
        <v>172</v>
      </c>
      <c r="P79" s="2" t="s">
        <v>271</v>
      </c>
      <c r="Q79" s="2" t="s">
        <v>174</v>
      </c>
      <c r="R79" s="2" t="s">
        <v>175</v>
      </c>
      <c r="S79" s="2" t="s">
        <v>494</v>
      </c>
      <c r="T79" s="2" t="s">
        <v>450</v>
      </c>
      <c r="U79" s="2" t="s">
        <v>178</v>
      </c>
      <c r="V79" s="2" t="s">
        <v>179</v>
      </c>
      <c r="W79" s="2" t="s">
        <v>311</v>
      </c>
      <c r="X79" s="2" t="s">
        <v>382</v>
      </c>
      <c r="Y79" s="2" t="s">
        <v>461</v>
      </c>
      <c r="Z79" s="4">
        <v>646</v>
      </c>
      <c r="AA79" s="4">
        <f>=ROUNDDOWN(80.75,0)</f>
      </c>
      <c r="AB79" s="5">
        <v>8</v>
      </c>
      <c r="AC79" s="2" t="s">
        <v>175</v>
      </c>
      <c r="AD79" s="4"/>
      <c r="AE79" s="4"/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>
        <v>9</v>
      </c>
      <c r="AQ79" s="8">
        <v>349.91</v>
      </c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0.3365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35</v>
      </c>
      <c r="BK79" s="8">
        <v>1467.3</v>
      </c>
      <c r="BL79" s="2" t="s">
        <v>400</v>
      </c>
      <c r="BM79" s="7">
        <v>0.2571</v>
      </c>
      <c r="BN79" s="7">
        <v>0.2385</v>
      </c>
      <c r="BO79" s="4">
        <v>9</v>
      </c>
      <c r="BP79" s="8">
        <v>349.91</v>
      </c>
      <c r="BQ79" s="4"/>
      <c r="BR79" s="8"/>
      <c r="BS79" s="7"/>
      <c r="BT79" s="7"/>
      <c r="BU79" s="2" t="s">
        <v>185</v>
      </c>
      <c r="BV79" s="2" t="s">
        <v>172</v>
      </c>
      <c r="BW79" s="2" t="s">
        <v>463</v>
      </c>
      <c r="BX79" s="2" t="s">
        <v>498</v>
      </c>
      <c r="BY79" s="2" t="s">
        <v>188</v>
      </c>
      <c r="BZ79" s="2" t="s">
        <v>175</v>
      </c>
      <c r="CA79" s="4">
        <v>646</v>
      </c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499</v>
      </c>
      <c r="B80" s="2" t="s">
        <v>162</v>
      </c>
      <c r="C80" s="2" t="s">
        <v>163</v>
      </c>
      <c r="D80" s="2" t="s">
        <v>164</v>
      </c>
      <c r="E80" s="2" t="s">
        <v>444</v>
      </c>
      <c r="F80" s="2" t="s">
        <v>445</v>
      </c>
      <c r="G80" s="2" t="s">
        <v>446</v>
      </c>
      <c r="H80" s="2" t="s">
        <v>447</v>
      </c>
      <c r="I80" s="2" t="s">
        <v>448</v>
      </c>
      <c r="J80" s="2" t="s">
        <v>196</v>
      </c>
      <c r="K80" s="2" t="s">
        <v>171</v>
      </c>
      <c r="L80" s="3">
        <v>42.85</v>
      </c>
      <c r="M80" s="3">
        <v>44.99</v>
      </c>
      <c r="N80" s="3">
        <v>89.99</v>
      </c>
      <c r="O80" s="2" t="s">
        <v>172</v>
      </c>
      <c r="P80" s="2" t="s">
        <v>271</v>
      </c>
      <c r="Q80" s="2" t="s">
        <v>174</v>
      </c>
      <c r="R80" s="2" t="s">
        <v>175</v>
      </c>
      <c r="S80" s="2" t="s">
        <v>494</v>
      </c>
      <c r="T80" s="2" t="s">
        <v>450</v>
      </c>
      <c r="U80" s="2" t="s">
        <v>178</v>
      </c>
      <c r="V80" s="2" t="s">
        <v>179</v>
      </c>
      <c r="W80" s="2" t="s">
        <v>311</v>
      </c>
      <c r="X80" s="2" t="s">
        <v>382</v>
      </c>
      <c r="Y80" s="2" t="s">
        <v>463</v>
      </c>
      <c r="Z80" s="4">
        <v>290</v>
      </c>
      <c r="AA80" s="4">
        <f>=ROUNDDOWN(72.5,0)</f>
      </c>
      <c r="AB80" s="5">
        <v>4</v>
      </c>
      <c r="AC80" s="2" t="s">
        <v>175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>
        <v>12</v>
      </c>
      <c r="AQ80" s="8">
        <v>521.88</v>
      </c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>
        <v>0.5019</v>
      </c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>
        <v>32</v>
      </c>
      <c r="BK80" s="8">
        <v>1490.22</v>
      </c>
      <c r="BL80" s="2" t="s">
        <v>462</v>
      </c>
      <c r="BM80" s="7">
        <v>0.375</v>
      </c>
      <c r="BN80" s="7">
        <v>0.3502</v>
      </c>
      <c r="BO80" s="4">
        <v>12</v>
      </c>
      <c r="BP80" s="8">
        <v>521.88</v>
      </c>
      <c r="BQ80" s="4"/>
      <c r="BR80" s="8"/>
      <c r="BS80" s="7"/>
      <c r="BT80" s="7"/>
      <c r="BU80" s="2" t="s">
        <v>185</v>
      </c>
      <c r="BV80" s="2" t="s">
        <v>172</v>
      </c>
      <c r="BW80" s="2" t="s">
        <v>463</v>
      </c>
      <c r="BX80" s="2" t="s">
        <v>484</v>
      </c>
      <c r="BY80" s="2" t="s">
        <v>188</v>
      </c>
      <c r="BZ80" s="2" t="s">
        <v>175</v>
      </c>
      <c r="CA80" s="4">
        <v>290</v>
      </c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500</v>
      </c>
      <c r="B81" s="2" t="s">
        <v>162</v>
      </c>
      <c r="C81" s="2" t="s">
        <v>163</v>
      </c>
      <c r="D81" s="2" t="s">
        <v>164</v>
      </c>
      <c r="E81" s="2" t="s">
        <v>444</v>
      </c>
      <c r="F81" s="2" t="s">
        <v>445</v>
      </c>
      <c r="G81" s="2" t="s">
        <v>446</v>
      </c>
      <c r="H81" s="2" t="s">
        <v>447</v>
      </c>
      <c r="I81" s="2" t="s">
        <v>448</v>
      </c>
      <c r="J81" s="2" t="s">
        <v>170</v>
      </c>
      <c r="K81" s="2" t="s">
        <v>200</v>
      </c>
      <c r="L81" s="3">
        <v>33.33</v>
      </c>
      <c r="M81" s="3">
        <v>35</v>
      </c>
      <c r="N81" s="3">
        <v>69.99</v>
      </c>
      <c r="O81" s="2" t="s">
        <v>172</v>
      </c>
      <c r="P81" s="2" t="s">
        <v>271</v>
      </c>
      <c r="Q81" s="2" t="s">
        <v>174</v>
      </c>
      <c r="R81" s="2" t="s">
        <v>175</v>
      </c>
      <c r="S81" s="2" t="s">
        <v>501</v>
      </c>
      <c r="T81" s="2" t="s">
        <v>450</v>
      </c>
      <c r="U81" s="2" t="s">
        <v>451</v>
      </c>
      <c r="V81" s="2" t="s">
        <v>179</v>
      </c>
      <c r="W81" s="2" t="s">
        <v>311</v>
      </c>
      <c r="X81" s="2" t="s">
        <v>382</v>
      </c>
      <c r="Y81" s="2" t="s">
        <v>175</v>
      </c>
      <c r="Z81" s="4"/>
      <c r="AA81" s="4">
        <f>=ROUNDDOWN({0},0)</f>
      </c>
      <c r="AB81" s="5"/>
      <c r="AC81" s="2" t="s">
        <v>452</v>
      </c>
      <c r="AD81" s="4">
        <v>150</v>
      </c>
      <c r="AE81" s="4">
        <v>300</v>
      </c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289</v>
      </c>
      <c r="BV81" s="2" t="s">
        <v>172</v>
      </c>
      <c r="BW81" s="2" t="s">
        <v>175</v>
      </c>
      <c r="BX81" s="2" t="s">
        <v>175</v>
      </c>
      <c r="BY81" s="2" t="s">
        <v>188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>
        <v>150</v>
      </c>
      <c r="DU81" s="4"/>
      <c r="DV81" s="4"/>
      <c r="DW81" s="4"/>
      <c r="DX81" s="4"/>
      <c r="DY81" s="4"/>
      <c r="DZ81" s="4"/>
      <c r="EA81" s="4"/>
      <c r="EB81" s="4"/>
      <c r="EC81" s="4">
        <v>150</v>
      </c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502</v>
      </c>
      <c r="B82" s="2" t="s">
        <v>162</v>
      </c>
      <c r="C82" s="2" t="s">
        <v>163</v>
      </c>
      <c r="D82" s="2" t="s">
        <v>164</v>
      </c>
      <c r="E82" s="2" t="s">
        <v>444</v>
      </c>
      <c r="F82" s="2" t="s">
        <v>445</v>
      </c>
      <c r="G82" s="2" t="s">
        <v>446</v>
      </c>
      <c r="H82" s="2" t="s">
        <v>447</v>
      </c>
      <c r="I82" s="2" t="s">
        <v>448</v>
      </c>
      <c r="J82" s="2" t="s">
        <v>190</v>
      </c>
      <c r="K82" s="2" t="s">
        <v>200</v>
      </c>
      <c r="L82" s="3">
        <v>38.09</v>
      </c>
      <c r="M82" s="3">
        <v>40</v>
      </c>
      <c r="N82" s="3">
        <v>79.99</v>
      </c>
      <c r="O82" s="2" t="s">
        <v>172</v>
      </c>
      <c r="P82" s="2" t="s">
        <v>271</v>
      </c>
      <c r="Q82" s="2" t="s">
        <v>174</v>
      </c>
      <c r="R82" s="2" t="s">
        <v>175</v>
      </c>
      <c r="S82" s="2" t="s">
        <v>501</v>
      </c>
      <c r="T82" s="2" t="s">
        <v>450</v>
      </c>
      <c r="U82" s="2" t="s">
        <v>178</v>
      </c>
      <c r="V82" s="2" t="s">
        <v>179</v>
      </c>
      <c r="W82" s="2" t="s">
        <v>311</v>
      </c>
      <c r="X82" s="2" t="s">
        <v>382</v>
      </c>
      <c r="Y82" s="2" t="s">
        <v>175</v>
      </c>
      <c r="Z82" s="4"/>
      <c r="AA82" s="4">
        <f>=ROUNDDOWN({0},0)</f>
      </c>
      <c r="AB82" s="5"/>
      <c r="AC82" s="2" t="s">
        <v>452</v>
      </c>
      <c r="AD82" s="4">
        <v>160</v>
      </c>
      <c r="AE82" s="4">
        <v>320</v>
      </c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175</v>
      </c>
      <c r="AW82" s="8" t="s">
        <v>175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/>
      <c r="BC82" s="4" t="s">
        <v>175</v>
      </c>
      <c r="BD82" s="8" t="s">
        <v>175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 t="s">
        <v>175</v>
      </c>
      <c r="BJ82" s="4"/>
      <c r="BK82" s="8"/>
      <c r="BL82" s="2" t="s">
        <v>175</v>
      </c>
      <c r="BM82" s="7"/>
      <c r="BN82" s="7"/>
      <c r="BO82" s="4"/>
      <c r="BP82" s="8"/>
      <c r="BQ82" s="4"/>
      <c r="BR82" s="8"/>
      <c r="BS82" s="7"/>
      <c r="BT82" s="7"/>
      <c r="BU82" s="2" t="s">
        <v>289</v>
      </c>
      <c r="BV82" s="2" t="s">
        <v>172</v>
      </c>
      <c r="BW82" s="2" t="s">
        <v>175</v>
      </c>
      <c r="BX82" s="2" t="s">
        <v>175</v>
      </c>
      <c r="BY82" s="2" t="s">
        <v>188</v>
      </c>
      <c r="BZ82" s="2" t="s">
        <v>175</v>
      </c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160</v>
      </c>
      <c r="DU82" s="4"/>
      <c r="DV82" s="4"/>
      <c r="DW82" s="4"/>
      <c r="DX82" s="4"/>
      <c r="DY82" s="4"/>
      <c r="DZ82" s="4"/>
      <c r="EA82" s="4"/>
      <c r="EB82" s="4"/>
      <c r="EC82" s="4">
        <v>160</v>
      </c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503</v>
      </c>
      <c r="B83" s="2" t="s">
        <v>162</v>
      </c>
      <c r="C83" s="2" t="s">
        <v>163</v>
      </c>
      <c r="D83" s="2" t="s">
        <v>164</v>
      </c>
      <c r="E83" s="2" t="s">
        <v>444</v>
      </c>
      <c r="F83" s="2" t="s">
        <v>445</v>
      </c>
      <c r="G83" s="2" t="s">
        <v>446</v>
      </c>
      <c r="H83" s="2" t="s">
        <v>447</v>
      </c>
      <c r="I83" s="2" t="s">
        <v>448</v>
      </c>
      <c r="J83" s="2" t="s">
        <v>196</v>
      </c>
      <c r="K83" s="2" t="s">
        <v>200</v>
      </c>
      <c r="L83" s="3">
        <v>42.85</v>
      </c>
      <c r="M83" s="3">
        <v>44.99</v>
      </c>
      <c r="N83" s="3">
        <v>89.99</v>
      </c>
      <c r="O83" s="2" t="s">
        <v>172</v>
      </c>
      <c r="P83" s="2" t="s">
        <v>271</v>
      </c>
      <c r="Q83" s="2" t="s">
        <v>174</v>
      </c>
      <c r="R83" s="2" t="s">
        <v>175</v>
      </c>
      <c r="S83" s="2" t="s">
        <v>501</v>
      </c>
      <c r="T83" s="2" t="s">
        <v>450</v>
      </c>
      <c r="U83" s="2" t="s">
        <v>178</v>
      </c>
      <c r="V83" s="2" t="s">
        <v>179</v>
      </c>
      <c r="W83" s="2" t="s">
        <v>311</v>
      </c>
      <c r="X83" s="2" t="s">
        <v>382</v>
      </c>
      <c r="Y83" s="2" t="s">
        <v>175</v>
      </c>
      <c r="Z83" s="4"/>
      <c r="AA83" s="4">
        <f>=ROUNDDOWN({0},0)</f>
      </c>
      <c r="AB83" s="5"/>
      <c r="AC83" s="2" t="s">
        <v>452</v>
      </c>
      <c r="AD83" s="4">
        <v>90</v>
      </c>
      <c r="AE83" s="4">
        <v>180</v>
      </c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/>
      <c r="BK83" s="8"/>
      <c r="BL83" s="2" t="s">
        <v>175</v>
      </c>
      <c r="BM83" s="7"/>
      <c r="BN83" s="7"/>
      <c r="BO83" s="4"/>
      <c r="BP83" s="8"/>
      <c r="BQ83" s="4"/>
      <c r="BR83" s="8"/>
      <c r="BS83" s="7"/>
      <c r="BT83" s="7"/>
      <c r="BU83" s="2" t="s">
        <v>289</v>
      </c>
      <c r="BV83" s="2" t="s">
        <v>172</v>
      </c>
      <c r="BW83" s="2" t="s">
        <v>175</v>
      </c>
      <c r="BX83" s="2" t="s">
        <v>175</v>
      </c>
      <c r="BY83" s="2" t="s">
        <v>188</v>
      </c>
      <c r="BZ83" s="2" t="s">
        <v>175</v>
      </c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>
        <v>90</v>
      </c>
      <c r="DU83" s="4"/>
      <c r="DV83" s="4"/>
      <c r="DW83" s="4"/>
      <c r="DX83" s="4"/>
      <c r="DY83" s="4"/>
      <c r="DZ83" s="4"/>
      <c r="EA83" s="4"/>
      <c r="EB83" s="4"/>
      <c r="EC83" s="4">
        <v>90</v>
      </c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504</v>
      </c>
      <c r="B84" s="2" t="s">
        <v>162</v>
      </c>
      <c r="C84" s="2" t="s">
        <v>163</v>
      </c>
      <c r="D84" s="2" t="s">
        <v>164</v>
      </c>
      <c r="E84" s="2" t="s">
        <v>444</v>
      </c>
      <c r="F84" s="2" t="s">
        <v>445</v>
      </c>
      <c r="G84" s="2" t="s">
        <v>446</v>
      </c>
      <c r="H84" s="2" t="s">
        <v>447</v>
      </c>
      <c r="I84" s="2" t="s">
        <v>448</v>
      </c>
      <c r="J84" s="2" t="s">
        <v>170</v>
      </c>
      <c r="K84" s="2" t="s">
        <v>270</v>
      </c>
      <c r="L84" s="3">
        <v>33.33</v>
      </c>
      <c r="M84" s="3">
        <v>35</v>
      </c>
      <c r="N84" s="3">
        <v>69.99</v>
      </c>
      <c r="O84" s="2" t="s">
        <v>172</v>
      </c>
      <c r="P84" s="2" t="s">
        <v>271</v>
      </c>
      <c r="Q84" s="2" t="s">
        <v>174</v>
      </c>
      <c r="R84" s="2" t="s">
        <v>175</v>
      </c>
      <c r="S84" s="2" t="s">
        <v>505</v>
      </c>
      <c r="T84" s="2" t="s">
        <v>450</v>
      </c>
      <c r="U84" s="2" t="s">
        <v>451</v>
      </c>
      <c r="V84" s="2" t="s">
        <v>179</v>
      </c>
      <c r="W84" s="2" t="s">
        <v>311</v>
      </c>
      <c r="X84" s="2" t="s">
        <v>382</v>
      </c>
      <c r="Y84" s="2" t="s">
        <v>175</v>
      </c>
      <c r="Z84" s="4"/>
      <c r="AA84" s="4">
        <f>=ROUNDDOWN({0},0)</f>
      </c>
      <c r="AB84" s="5"/>
      <c r="AC84" s="2" t="s">
        <v>452</v>
      </c>
      <c r="AD84" s="4">
        <v>145</v>
      </c>
      <c r="AE84" s="4">
        <v>290</v>
      </c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/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/>
      <c r="BK84" s="8"/>
      <c r="BL84" s="2" t="s">
        <v>175</v>
      </c>
      <c r="BM84" s="7"/>
      <c r="BN84" s="7"/>
      <c r="BO84" s="4"/>
      <c r="BP84" s="8"/>
      <c r="BQ84" s="4"/>
      <c r="BR84" s="8"/>
      <c r="BS84" s="7"/>
      <c r="BT84" s="7"/>
      <c r="BU84" s="2" t="s">
        <v>289</v>
      </c>
      <c r="BV84" s="2" t="s">
        <v>172</v>
      </c>
      <c r="BW84" s="2" t="s">
        <v>175</v>
      </c>
      <c r="BX84" s="2" t="s">
        <v>175</v>
      </c>
      <c r="BY84" s="2" t="s">
        <v>188</v>
      </c>
      <c r="BZ84" s="2" t="s">
        <v>175</v>
      </c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>
        <v>145</v>
      </c>
      <c r="DU84" s="4"/>
      <c r="DV84" s="4"/>
      <c r="DW84" s="4"/>
      <c r="DX84" s="4"/>
      <c r="DY84" s="4"/>
      <c r="DZ84" s="4"/>
      <c r="EA84" s="4"/>
      <c r="EB84" s="4"/>
      <c r="EC84" s="4">
        <v>145</v>
      </c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506</v>
      </c>
      <c r="B85" s="2" t="s">
        <v>162</v>
      </c>
      <c r="C85" s="2" t="s">
        <v>163</v>
      </c>
      <c r="D85" s="2" t="s">
        <v>164</v>
      </c>
      <c r="E85" s="2" t="s">
        <v>444</v>
      </c>
      <c r="F85" s="2" t="s">
        <v>445</v>
      </c>
      <c r="G85" s="2" t="s">
        <v>446</v>
      </c>
      <c r="H85" s="2" t="s">
        <v>447</v>
      </c>
      <c r="I85" s="2" t="s">
        <v>448</v>
      </c>
      <c r="J85" s="2" t="s">
        <v>190</v>
      </c>
      <c r="K85" s="2" t="s">
        <v>270</v>
      </c>
      <c r="L85" s="3">
        <v>38.09</v>
      </c>
      <c r="M85" s="3">
        <v>40</v>
      </c>
      <c r="N85" s="3">
        <v>79.99</v>
      </c>
      <c r="O85" s="2" t="s">
        <v>172</v>
      </c>
      <c r="P85" s="2" t="s">
        <v>271</v>
      </c>
      <c r="Q85" s="2" t="s">
        <v>174</v>
      </c>
      <c r="R85" s="2" t="s">
        <v>175</v>
      </c>
      <c r="S85" s="2" t="s">
        <v>505</v>
      </c>
      <c r="T85" s="2" t="s">
        <v>450</v>
      </c>
      <c r="U85" s="2" t="s">
        <v>178</v>
      </c>
      <c r="V85" s="2" t="s">
        <v>179</v>
      </c>
      <c r="W85" s="2" t="s">
        <v>311</v>
      </c>
      <c r="X85" s="2" t="s">
        <v>382</v>
      </c>
      <c r="Y85" s="2" t="s">
        <v>175</v>
      </c>
      <c r="Z85" s="4"/>
      <c r="AA85" s="4">
        <f>=ROUNDDOWN({0},0)</f>
      </c>
      <c r="AB85" s="5"/>
      <c r="AC85" s="2" t="s">
        <v>452</v>
      </c>
      <c r="AD85" s="4">
        <v>150</v>
      </c>
      <c r="AE85" s="4">
        <v>300</v>
      </c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/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 t="s">
        <v>175</v>
      </c>
      <c r="BJ85" s="4"/>
      <c r="BK85" s="8"/>
      <c r="BL85" s="2" t="s">
        <v>175</v>
      </c>
      <c r="BM85" s="7"/>
      <c r="BN85" s="7"/>
      <c r="BO85" s="4"/>
      <c r="BP85" s="8"/>
      <c r="BQ85" s="4"/>
      <c r="BR85" s="8"/>
      <c r="BS85" s="7"/>
      <c r="BT85" s="7"/>
      <c r="BU85" s="2" t="s">
        <v>289</v>
      </c>
      <c r="BV85" s="2" t="s">
        <v>172</v>
      </c>
      <c r="BW85" s="2" t="s">
        <v>175</v>
      </c>
      <c r="BX85" s="2" t="s">
        <v>175</v>
      </c>
      <c r="BY85" s="2" t="s">
        <v>188</v>
      </c>
      <c r="BZ85" s="2" t="s">
        <v>175</v>
      </c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>
        <v>150</v>
      </c>
      <c r="DU85" s="4"/>
      <c r="DV85" s="4"/>
      <c r="DW85" s="4"/>
      <c r="DX85" s="4"/>
      <c r="DY85" s="4"/>
      <c r="DZ85" s="4"/>
      <c r="EA85" s="4"/>
      <c r="EB85" s="4"/>
      <c r="EC85" s="4">
        <v>150</v>
      </c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507</v>
      </c>
      <c r="B86" s="2" t="s">
        <v>162</v>
      </c>
      <c r="C86" s="2" t="s">
        <v>163</v>
      </c>
      <c r="D86" s="2" t="s">
        <v>164</v>
      </c>
      <c r="E86" s="2" t="s">
        <v>444</v>
      </c>
      <c r="F86" s="2" t="s">
        <v>445</v>
      </c>
      <c r="G86" s="2" t="s">
        <v>446</v>
      </c>
      <c r="H86" s="2" t="s">
        <v>447</v>
      </c>
      <c r="I86" s="2" t="s">
        <v>448</v>
      </c>
      <c r="J86" s="2" t="s">
        <v>196</v>
      </c>
      <c r="K86" s="2" t="s">
        <v>270</v>
      </c>
      <c r="L86" s="3">
        <v>42.85</v>
      </c>
      <c r="M86" s="3">
        <v>44.99</v>
      </c>
      <c r="N86" s="3">
        <v>89.99</v>
      </c>
      <c r="O86" s="2" t="s">
        <v>172</v>
      </c>
      <c r="P86" s="2" t="s">
        <v>271</v>
      </c>
      <c r="Q86" s="2" t="s">
        <v>174</v>
      </c>
      <c r="R86" s="2" t="s">
        <v>175</v>
      </c>
      <c r="S86" s="2" t="s">
        <v>505</v>
      </c>
      <c r="T86" s="2" t="s">
        <v>450</v>
      </c>
      <c r="U86" s="2" t="s">
        <v>178</v>
      </c>
      <c r="V86" s="2" t="s">
        <v>179</v>
      </c>
      <c r="W86" s="2" t="s">
        <v>311</v>
      </c>
      <c r="X86" s="2" t="s">
        <v>382</v>
      </c>
      <c r="Y86" s="2" t="s">
        <v>175</v>
      </c>
      <c r="Z86" s="4"/>
      <c r="AA86" s="4">
        <f>=ROUNDDOWN({0},0)</f>
      </c>
      <c r="AB86" s="5"/>
      <c r="AC86" s="2" t="s">
        <v>452</v>
      </c>
      <c r="AD86" s="4">
        <v>85</v>
      </c>
      <c r="AE86" s="4">
        <v>170</v>
      </c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/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/>
      <c r="BK86" s="8"/>
      <c r="BL86" s="2" t="s">
        <v>175</v>
      </c>
      <c r="BM86" s="7"/>
      <c r="BN86" s="7"/>
      <c r="BO86" s="4"/>
      <c r="BP86" s="8"/>
      <c r="BQ86" s="4"/>
      <c r="BR86" s="8"/>
      <c r="BS86" s="7"/>
      <c r="BT86" s="7"/>
      <c r="BU86" s="2" t="s">
        <v>289</v>
      </c>
      <c r="BV86" s="2" t="s">
        <v>172</v>
      </c>
      <c r="BW86" s="2" t="s">
        <v>175</v>
      </c>
      <c r="BX86" s="2" t="s">
        <v>175</v>
      </c>
      <c r="BY86" s="2" t="s">
        <v>188</v>
      </c>
      <c r="BZ86" s="2" t="s">
        <v>175</v>
      </c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>
        <v>85</v>
      </c>
      <c r="DU86" s="4"/>
      <c r="DV86" s="4"/>
      <c r="DW86" s="4"/>
      <c r="DX86" s="4"/>
      <c r="DY86" s="4"/>
      <c r="DZ86" s="4"/>
      <c r="EA86" s="4"/>
      <c r="EB86" s="4"/>
      <c r="EC86" s="4">
        <v>85</v>
      </c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508</v>
      </c>
      <c r="B87" s="2" t="s">
        <v>162</v>
      </c>
      <c r="C87" s="2" t="s">
        <v>163</v>
      </c>
      <c r="D87" s="2" t="s">
        <v>164</v>
      </c>
      <c r="E87" s="2" t="s">
        <v>509</v>
      </c>
      <c r="F87" s="2" t="s">
        <v>510</v>
      </c>
      <c r="G87" s="2" t="s">
        <v>511</v>
      </c>
      <c r="H87" s="2" t="s">
        <v>512</v>
      </c>
      <c r="I87" s="2" t="s">
        <v>513</v>
      </c>
      <c r="J87" s="2" t="s">
        <v>514</v>
      </c>
      <c r="K87" s="2" t="s">
        <v>515</v>
      </c>
      <c r="L87" s="3">
        <v>33.6</v>
      </c>
      <c r="M87" s="3">
        <v>35.28</v>
      </c>
      <c r="N87" s="3">
        <v>74.99</v>
      </c>
      <c r="O87" s="2" t="s">
        <v>172</v>
      </c>
      <c r="P87" s="2" t="s">
        <v>201</v>
      </c>
      <c r="Q87" s="2" t="s">
        <v>174</v>
      </c>
      <c r="R87" s="2" t="s">
        <v>175</v>
      </c>
      <c r="S87" s="2" t="s">
        <v>516</v>
      </c>
      <c r="T87" s="2" t="s">
        <v>309</v>
      </c>
      <c r="U87" s="2" t="s">
        <v>517</v>
      </c>
      <c r="V87" s="2" t="s">
        <v>518</v>
      </c>
      <c r="W87" s="2" t="s">
        <v>382</v>
      </c>
      <c r="X87" s="2" t="s">
        <v>519</v>
      </c>
      <c r="Y87" s="2" t="s">
        <v>520</v>
      </c>
      <c r="Z87" s="4">
        <v>436</v>
      </c>
      <c r="AA87" s="4">
        <f>=ROUNDDOWN(29.0666666666667,0)</f>
      </c>
      <c r="AB87" s="5">
        <v>15</v>
      </c>
      <c r="AC87" s="2" t="s">
        <v>521</v>
      </c>
      <c r="AD87" s="4">
        <v>300</v>
      </c>
      <c r="AE87" s="4">
        <v>300</v>
      </c>
      <c r="AF87" s="6">
        <v>64</v>
      </c>
      <c r="AG87" s="6">
        <v>47</v>
      </c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17</v>
      </c>
      <c r="AQ87" s="8">
        <v>584.95</v>
      </c>
      <c r="AR87" s="4">
        <v>35</v>
      </c>
      <c r="AS87" s="8">
        <v>1268.81</v>
      </c>
      <c r="AT87" s="7">
        <v>-0.5143</v>
      </c>
      <c r="AU87" s="7">
        <v>-0.539</v>
      </c>
      <c r="AV87" s="4">
        <v>113</v>
      </c>
      <c r="AW87" s="8">
        <v>4688.37</v>
      </c>
      <c r="AX87" s="4">
        <v>188</v>
      </c>
      <c r="AY87" s="8">
        <v>7717.87</v>
      </c>
      <c r="AZ87" s="7">
        <v>-0.3989</v>
      </c>
      <c r="BA87" s="7">
        <v>-0.3925</v>
      </c>
      <c r="BB87" s="7">
        <v>0.1248</v>
      </c>
      <c r="BC87" s="4">
        <v>113</v>
      </c>
      <c r="BD87" s="8">
        <v>4688.37</v>
      </c>
      <c r="BE87" s="4">
        <v>188</v>
      </c>
      <c r="BF87" s="8">
        <v>7717.87</v>
      </c>
      <c r="BG87" s="7">
        <v>-0.3989</v>
      </c>
      <c r="BH87" s="7">
        <v>-0.3925</v>
      </c>
      <c r="BI87" s="7">
        <v>1</v>
      </c>
      <c r="BJ87" s="4">
        <v>126</v>
      </c>
      <c r="BK87" s="8">
        <v>4420.89</v>
      </c>
      <c r="BL87" s="2" t="s">
        <v>522</v>
      </c>
      <c r="BM87" s="7">
        <v>0.1349</v>
      </c>
      <c r="BN87" s="7">
        <v>0.1323</v>
      </c>
      <c r="BO87" s="4">
        <v>17</v>
      </c>
      <c r="BP87" s="8">
        <v>584.95</v>
      </c>
      <c r="BQ87" s="4">
        <v>35</v>
      </c>
      <c r="BR87" s="8">
        <v>1268.81</v>
      </c>
      <c r="BS87" s="7">
        <v>-0.5143</v>
      </c>
      <c r="BT87" s="7">
        <v>-0.539</v>
      </c>
      <c r="BU87" s="2" t="s">
        <v>185</v>
      </c>
      <c r="BV87" s="2" t="s">
        <v>172</v>
      </c>
      <c r="BW87" s="2" t="s">
        <v>523</v>
      </c>
      <c r="BX87" s="2" t="s">
        <v>524</v>
      </c>
      <c r="BY87" s="2" t="s">
        <v>188</v>
      </c>
      <c r="BZ87" s="2" t="s">
        <v>175</v>
      </c>
      <c r="CA87" s="4">
        <v>230</v>
      </c>
      <c r="CB87" s="4"/>
      <c r="CC87" s="4"/>
      <c r="CD87" s="4"/>
      <c r="CE87" s="4">
        <v>206</v>
      </c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300</v>
      </c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525</v>
      </c>
      <c r="B88" s="2" t="s">
        <v>162</v>
      </c>
      <c r="C88" s="2" t="s">
        <v>163</v>
      </c>
      <c r="D88" s="2" t="s">
        <v>164</v>
      </c>
      <c r="E88" s="2" t="s">
        <v>509</v>
      </c>
      <c r="F88" s="2" t="s">
        <v>510</v>
      </c>
      <c r="G88" s="2" t="s">
        <v>511</v>
      </c>
      <c r="H88" s="2" t="s">
        <v>512</v>
      </c>
      <c r="I88" s="2" t="s">
        <v>513</v>
      </c>
      <c r="J88" s="2" t="s">
        <v>526</v>
      </c>
      <c r="K88" s="2" t="s">
        <v>515</v>
      </c>
      <c r="L88" s="3">
        <v>35.52</v>
      </c>
      <c r="M88" s="3">
        <v>37.3</v>
      </c>
      <c r="N88" s="3">
        <v>78.99</v>
      </c>
      <c r="O88" s="2" t="s">
        <v>172</v>
      </c>
      <c r="P88" s="2" t="s">
        <v>201</v>
      </c>
      <c r="Q88" s="2" t="s">
        <v>174</v>
      </c>
      <c r="R88" s="2" t="s">
        <v>175</v>
      </c>
      <c r="S88" s="2" t="s">
        <v>516</v>
      </c>
      <c r="T88" s="2" t="s">
        <v>309</v>
      </c>
      <c r="U88" s="2" t="s">
        <v>517</v>
      </c>
      <c r="V88" s="2" t="s">
        <v>518</v>
      </c>
      <c r="W88" s="2" t="s">
        <v>382</v>
      </c>
      <c r="X88" s="2" t="s">
        <v>519</v>
      </c>
      <c r="Y88" s="2" t="s">
        <v>520</v>
      </c>
      <c r="Z88" s="4">
        <v>740</v>
      </c>
      <c r="AA88" s="4">
        <f>=ROUNDDOWN(41.1111111111111,0)</f>
      </c>
      <c r="AB88" s="5">
        <v>18</v>
      </c>
      <c r="AC88" s="2" t="s">
        <v>245</v>
      </c>
      <c r="AD88" s="4">
        <v>150</v>
      </c>
      <c r="AE88" s="4">
        <v>150</v>
      </c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9</v>
      </c>
      <c r="AQ88" s="8">
        <v>341.34</v>
      </c>
      <c r="AR88" s="4">
        <v>26</v>
      </c>
      <c r="AS88" s="8">
        <v>964.31</v>
      </c>
      <c r="AT88" s="7">
        <v>-0.6538</v>
      </c>
      <c r="AU88" s="7">
        <v>-0.646</v>
      </c>
      <c r="AV88" s="4" t="s">
        <v>175</v>
      </c>
      <c r="AW88" s="8" t="s">
        <v>175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0.0728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>
        <v>223</v>
      </c>
      <c r="BK88" s="8">
        <v>8320.27</v>
      </c>
      <c r="BL88" s="2" t="s">
        <v>527</v>
      </c>
      <c r="BM88" s="7">
        <v>0.0404</v>
      </c>
      <c r="BN88" s="7">
        <v>0.041</v>
      </c>
      <c r="BO88" s="4">
        <v>9</v>
      </c>
      <c r="BP88" s="8">
        <v>341.34</v>
      </c>
      <c r="BQ88" s="4">
        <v>26</v>
      </c>
      <c r="BR88" s="8">
        <v>964.31</v>
      </c>
      <c r="BS88" s="7">
        <v>-0.6538</v>
      </c>
      <c r="BT88" s="7">
        <v>-0.646</v>
      </c>
      <c r="BU88" s="2" t="s">
        <v>185</v>
      </c>
      <c r="BV88" s="2" t="s">
        <v>172</v>
      </c>
      <c r="BW88" s="2" t="s">
        <v>523</v>
      </c>
      <c r="BX88" s="2" t="s">
        <v>528</v>
      </c>
      <c r="BY88" s="2" t="s">
        <v>188</v>
      </c>
      <c r="BZ88" s="2" t="s">
        <v>175</v>
      </c>
      <c r="CA88" s="4">
        <v>620</v>
      </c>
      <c r="CB88" s="4"/>
      <c r="CC88" s="4"/>
      <c r="CD88" s="4"/>
      <c r="CE88" s="4">
        <v>120</v>
      </c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>
        <v>150</v>
      </c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529</v>
      </c>
      <c r="B89" s="2" t="s">
        <v>162</v>
      </c>
      <c r="C89" s="2" t="s">
        <v>163</v>
      </c>
      <c r="D89" s="2" t="s">
        <v>164</v>
      </c>
      <c r="E89" s="2" t="s">
        <v>509</v>
      </c>
      <c r="F89" s="2" t="s">
        <v>510</v>
      </c>
      <c r="G89" s="2" t="s">
        <v>511</v>
      </c>
      <c r="H89" s="2" t="s">
        <v>512</v>
      </c>
      <c r="I89" s="2" t="s">
        <v>513</v>
      </c>
      <c r="J89" s="2" t="s">
        <v>530</v>
      </c>
      <c r="K89" s="2" t="s">
        <v>515</v>
      </c>
      <c r="L89" s="3">
        <v>38.4</v>
      </c>
      <c r="M89" s="3">
        <v>40.32</v>
      </c>
      <c r="N89" s="3">
        <v>84.99</v>
      </c>
      <c r="O89" s="2" t="s">
        <v>172</v>
      </c>
      <c r="P89" s="2" t="s">
        <v>201</v>
      </c>
      <c r="Q89" s="2" t="s">
        <v>174</v>
      </c>
      <c r="R89" s="2" t="s">
        <v>175</v>
      </c>
      <c r="S89" s="2" t="s">
        <v>516</v>
      </c>
      <c r="T89" s="2" t="s">
        <v>309</v>
      </c>
      <c r="U89" s="2" t="s">
        <v>531</v>
      </c>
      <c r="V89" s="2" t="s">
        <v>518</v>
      </c>
      <c r="W89" s="2" t="s">
        <v>382</v>
      </c>
      <c r="X89" s="2" t="s">
        <v>519</v>
      </c>
      <c r="Y89" s="2" t="s">
        <v>520</v>
      </c>
      <c r="Z89" s="4">
        <v>819</v>
      </c>
      <c r="AA89" s="4">
        <f>=ROUNDDOWN(27.3,0)</f>
      </c>
      <c r="AB89" s="5">
        <v>30</v>
      </c>
      <c r="AC89" s="2" t="s">
        <v>521</v>
      </c>
      <c r="AD89" s="4">
        <v>350</v>
      </c>
      <c r="AE89" s="4">
        <v>450</v>
      </c>
      <c r="AF89" s="6">
        <v>64</v>
      </c>
      <c r="AG89" s="6">
        <v>47</v>
      </c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46</v>
      </c>
      <c r="AQ89" s="8">
        <v>1851.99</v>
      </c>
      <c r="AR89" s="4">
        <v>81</v>
      </c>
      <c r="AS89" s="8">
        <v>3265.41</v>
      </c>
      <c r="AT89" s="7">
        <v>-0.4321</v>
      </c>
      <c r="AU89" s="7">
        <v>-0.4328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0.395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333</v>
      </c>
      <c r="BK89" s="8">
        <v>13735.95</v>
      </c>
      <c r="BL89" s="2" t="s">
        <v>532</v>
      </c>
      <c r="BM89" s="7">
        <v>0.1381</v>
      </c>
      <c r="BN89" s="7">
        <v>0.1348</v>
      </c>
      <c r="BO89" s="4">
        <v>46</v>
      </c>
      <c r="BP89" s="8">
        <v>1851.99</v>
      </c>
      <c r="BQ89" s="4">
        <v>81</v>
      </c>
      <c r="BR89" s="8">
        <v>3265.41</v>
      </c>
      <c r="BS89" s="7">
        <v>-0.4321</v>
      </c>
      <c r="BT89" s="7">
        <v>-0.4328</v>
      </c>
      <c r="BU89" s="2" t="s">
        <v>185</v>
      </c>
      <c r="BV89" s="2" t="s">
        <v>172</v>
      </c>
      <c r="BW89" s="2" t="s">
        <v>523</v>
      </c>
      <c r="BX89" s="2" t="s">
        <v>312</v>
      </c>
      <c r="BY89" s="2" t="s">
        <v>188</v>
      </c>
      <c r="BZ89" s="2" t="s">
        <v>175</v>
      </c>
      <c r="CA89" s="4">
        <v>622</v>
      </c>
      <c r="CB89" s="4"/>
      <c r="CC89" s="4"/>
      <c r="CD89" s="4"/>
      <c r="CE89" s="4">
        <v>197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>
        <v>350</v>
      </c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>
        <v>100</v>
      </c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533</v>
      </c>
      <c r="B90" s="2" t="s">
        <v>162</v>
      </c>
      <c r="C90" s="2" t="s">
        <v>163</v>
      </c>
      <c r="D90" s="2" t="s">
        <v>164</v>
      </c>
      <c r="E90" s="2" t="s">
        <v>509</v>
      </c>
      <c r="F90" s="2" t="s">
        <v>510</v>
      </c>
      <c r="G90" s="2" t="s">
        <v>511</v>
      </c>
      <c r="H90" s="2" t="s">
        <v>512</v>
      </c>
      <c r="I90" s="2" t="s">
        <v>513</v>
      </c>
      <c r="J90" s="2" t="s">
        <v>534</v>
      </c>
      <c r="K90" s="2" t="s">
        <v>515</v>
      </c>
      <c r="L90" s="3">
        <v>44.1</v>
      </c>
      <c r="M90" s="3">
        <v>46.3</v>
      </c>
      <c r="N90" s="3">
        <v>94.99</v>
      </c>
      <c r="O90" s="2" t="s">
        <v>172</v>
      </c>
      <c r="P90" s="2" t="s">
        <v>201</v>
      </c>
      <c r="Q90" s="2" t="s">
        <v>174</v>
      </c>
      <c r="R90" s="2" t="s">
        <v>175</v>
      </c>
      <c r="S90" s="2" t="s">
        <v>516</v>
      </c>
      <c r="T90" s="2" t="s">
        <v>309</v>
      </c>
      <c r="U90" s="2" t="s">
        <v>531</v>
      </c>
      <c r="V90" s="2" t="s">
        <v>518</v>
      </c>
      <c r="W90" s="2" t="s">
        <v>382</v>
      </c>
      <c r="X90" s="2" t="s">
        <v>519</v>
      </c>
      <c r="Y90" s="2" t="s">
        <v>520</v>
      </c>
      <c r="Z90" s="4">
        <v>257</v>
      </c>
      <c r="AA90" s="4">
        <f>=ROUNDDOWN(7.78787878787879,0)</f>
      </c>
      <c r="AB90" s="5">
        <v>33</v>
      </c>
      <c r="AC90" s="2" t="s">
        <v>521</v>
      </c>
      <c r="AD90" s="4">
        <v>400</v>
      </c>
      <c r="AE90" s="4">
        <v>1030</v>
      </c>
      <c r="AF90" s="6">
        <v>64</v>
      </c>
      <c r="AG90" s="6">
        <v>47</v>
      </c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41</v>
      </c>
      <c r="AQ90" s="8">
        <v>1910.09</v>
      </c>
      <c r="AR90" s="4">
        <v>46</v>
      </c>
      <c r="AS90" s="8">
        <v>2219.34</v>
      </c>
      <c r="AT90" s="7">
        <v>-0.1087</v>
      </c>
      <c r="AU90" s="7">
        <v>-0.1393</v>
      </c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0.4074</v>
      </c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>
        <v>424</v>
      </c>
      <c r="BK90" s="8">
        <v>20233.93</v>
      </c>
      <c r="BL90" s="2" t="s">
        <v>535</v>
      </c>
      <c r="BM90" s="7">
        <v>0.0967</v>
      </c>
      <c r="BN90" s="7">
        <v>0.0944</v>
      </c>
      <c r="BO90" s="4">
        <v>41</v>
      </c>
      <c r="BP90" s="8">
        <v>1910.09</v>
      </c>
      <c r="BQ90" s="4">
        <v>46</v>
      </c>
      <c r="BR90" s="8">
        <v>2219.34</v>
      </c>
      <c r="BS90" s="7">
        <v>-0.1087</v>
      </c>
      <c r="BT90" s="7">
        <v>-0.1393</v>
      </c>
      <c r="BU90" s="2" t="s">
        <v>185</v>
      </c>
      <c r="BV90" s="2" t="s">
        <v>172</v>
      </c>
      <c r="BW90" s="2" t="s">
        <v>523</v>
      </c>
      <c r="BX90" s="2" t="s">
        <v>536</v>
      </c>
      <c r="BY90" s="2" t="s">
        <v>188</v>
      </c>
      <c r="BZ90" s="2" t="s">
        <v>175</v>
      </c>
      <c r="CA90" s="4">
        <v>105</v>
      </c>
      <c r="CB90" s="4"/>
      <c r="CC90" s="4"/>
      <c r="CD90" s="4"/>
      <c r="CE90" s="4">
        <v>152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>
        <v>400</v>
      </c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>
        <v>100</v>
      </c>
      <c r="DV90" s="4"/>
      <c r="DW90" s="4"/>
      <c r="DX90" s="4"/>
      <c r="DY90" s="4">
        <v>530</v>
      </c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537</v>
      </c>
      <c r="B91" s="2" t="s">
        <v>162</v>
      </c>
      <c r="C91" s="2" t="s">
        <v>163</v>
      </c>
      <c r="D91" s="2" t="s">
        <v>164</v>
      </c>
      <c r="E91" s="2" t="s">
        <v>509</v>
      </c>
      <c r="F91" s="2" t="s">
        <v>510</v>
      </c>
      <c r="G91" s="2" t="s">
        <v>511</v>
      </c>
      <c r="H91" s="2" t="s">
        <v>512</v>
      </c>
      <c r="I91" s="2" t="s">
        <v>513</v>
      </c>
      <c r="J91" s="2" t="s">
        <v>514</v>
      </c>
      <c r="K91" s="2" t="s">
        <v>538</v>
      </c>
      <c r="L91" s="3">
        <v>33.6</v>
      </c>
      <c r="M91" s="3">
        <v>35.28</v>
      </c>
      <c r="N91" s="3">
        <v>74.99</v>
      </c>
      <c r="O91" s="2" t="s">
        <v>172</v>
      </c>
      <c r="P91" s="2" t="s">
        <v>271</v>
      </c>
      <c r="Q91" s="2" t="s">
        <v>174</v>
      </c>
      <c r="R91" s="2" t="s">
        <v>175</v>
      </c>
      <c r="S91" s="2" t="s">
        <v>539</v>
      </c>
      <c r="T91" s="2" t="s">
        <v>309</v>
      </c>
      <c r="U91" s="2" t="s">
        <v>517</v>
      </c>
      <c r="V91" s="2" t="s">
        <v>518</v>
      </c>
      <c r="W91" s="2" t="s">
        <v>382</v>
      </c>
      <c r="X91" s="2" t="s">
        <v>519</v>
      </c>
      <c r="Y91" s="2" t="s">
        <v>175</v>
      </c>
      <c r="Z91" s="4"/>
      <c r="AA91" s="4">
        <f>=ROUNDDOWN({0},0)</f>
      </c>
      <c r="AB91" s="5"/>
      <c r="AC91" s="2" t="s">
        <v>540</v>
      </c>
      <c r="AD91" s="4">
        <v>100</v>
      </c>
      <c r="AE91" s="4">
        <v>200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175</v>
      </c>
      <c r="AW91" s="8" t="s">
        <v>175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 t="s">
        <v>175</v>
      </c>
      <c r="BJ91" s="4"/>
      <c r="BK91" s="8"/>
      <c r="BL91" s="2" t="s">
        <v>175</v>
      </c>
      <c r="BM91" s="7"/>
      <c r="BN91" s="7"/>
      <c r="BO91" s="4"/>
      <c r="BP91" s="8"/>
      <c r="BQ91" s="4"/>
      <c r="BR91" s="8"/>
      <c r="BS91" s="7"/>
      <c r="BT91" s="7"/>
      <c r="BU91" s="2" t="s">
        <v>289</v>
      </c>
      <c r="BV91" s="2" t="s">
        <v>172</v>
      </c>
      <c r="BW91" s="2" t="s">
        <v>175</v>
      </c>
      <c r="BX91" s="2" t="s">
        <v>175</v>
      </c>
      <c r="BY91" s="2" t="s">
        <v>188</v>
      </c>
      <c r="BZ91" s="2" t="s">
        <v>175</v>
      </c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>
        <v>100</v>
      </c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>
        <v>100</v>
      </c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541</v>
      </c>
      <c r="B92" s="2" t="s">
        <v>162</v>
      </c>
      <c r="C92" s="2" t="s">
        <v>163</v>
      </c>
      <c r="D92" s="2" t="s">
        <v>164</v>
      </c>
      <c r="E92" s="2" t="s">
        <v>509</v>
      </c>
      <c r="F92" s="2" t="s">
        <v>510</v>
      </c>
      <c r="G92" s="2" t="s">
        <v>511</v>
      </c>
      <c r="H92" s="2" t="s">
        <v>512</v>
      </c>
      <c r="I92" s="2" t="s">
        <v>513</v>
      </c>
      <c r="J92" s="2" t="s">
        <v>526</v>
      </c>
      <c r="K92" s="2" t="s">
        <v>538</v>
      </c>
      <c r="L92" s="3">
        <v>35.52</v>
      </c>
      <c r="M92" s="3">
        <v>37.3</v>
      </c>
      <c r="N92" s="3">
        <v>78.99</v>
      </c>
      <c r="O92" s="2" t="s">
        <v>172</v>
      </c>
      <c r="P92" s="2" t="s">
        <v>271</v>
      </c>
      <c r="Q92" s="2" t="s">
        <v>174</v>
      </c>
      <c r="R92" s="2" t="s">
        <v>175</v>
      </c>
      <c r="S92" s="2" t="s">
        <v>539</v>
      </c>
      <c r="T92" s="2" t="s">
        <v>309</v>
      </c>
      <c r="U92" s="2" t="s">
        <v>517</v>
      </c>
      <c r="V92" s="2" t="s">
        <v>518</v>
      </c>
      <c r="W92" s="2" t="s">
        <v>382</v>
      </c>
      <c r="X92" s="2" t="s">
        <v>519</v>
      </c>
      <c r="Y92" s="2" t="s">
        <v>175</v>
      </c>
      <c r="Z92" s="4"/>
      <c r="AA92" s="4">
        <f>=ROUNDDOWN({0},0)</f>
      </c>
      <c r="AB92" s="5"/>
      <c r="AC92" s="2" t="s">
        <v>540</v>
      </c>
      <c r="AD92" s="4">
        <v>140</v>
      </c>
      <c r="AE92" s="4">
        <v>280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/>
      <c r="BK92" s="8"/>
      <c r="BL92" s="2" t="s">
        <v>175</v>
      </c>
      <c r="BM92" s="7"/>
      <c r="BN92" s="7"/>
      <c r="BO92" s="4"/>
      <c r="BP92" s="8"/>
      <c r="BQ92" s="4"/>
      <c r="BR92" s="8"/>
      <c r="BS92" s="7"/>
      <c r="BT92" s="7"/>
      <c r="BU92" s="2" t="s">
        <v>289</v>
      </c>
      <c r="BV92" s="2" t="s">
        <v>172</v>
      </c>
      <c r="BW92" s="2" t="s">
        <v>175</v>
      </c>
      <c r="BX92" s="2" t="s">
        <v>175</v>
      </c>
      <c r="BY92" s="2" t="s">
        <v>188</v>
      </c>
      <c r="BZ92" s="2" t="s">
        <v>175</v>
      </c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>
        <v>140</v>
      </c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>
        <v>140</v>
      </c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542</v>
      </c>
      <c r="B93" s="2" t="s">
        <v>162</v>
      </c>
      <c r="C93" s="2" t="s">
        <v>163</v>
      </c>
      <c r="D93" s="2" t="s">
        <v>164</v>
      </c>
      <c r="E93" s="2" t="s">
        <v>509</v>
      </c>
      <c r="F93" s="2" t="s">
        <v>510</v>
      </c>
      <c r="G93" s="2" t="s">
        <v>511</v>
      </c>
      <c r="H93" s="2" t="s">
        <v>512</v>
      </c>
      <c r="I93" s="2" t="s">
        <v>513</v>
      </c>
      <c r="J93" s="2" t="s">
        <v>530</v>
      </c>
      <c r="K93" s="2" t="s">
        <v>538</v>
      </c>
      <c r="L93" s="3">
        <v>38.4</v>
      </c>
      <c r="M93" s="3">
        <v>40.32</v>
      </c>
      <c r="N93" s="3">
        <v>84.99</v>
      </c>
      <c r="O93" s="2" t="s">
        <v>172</v>
      </c>
      <c r="P93" s="2" t="s">
        <v>271</v>
      </c>
      <c r="Q93" s="2" t="s">
        <v>174</v>
      </c>
      <c r="R93" s="2" t="s">
        <v>175</v>
      </c>
      <c r="S93" s="2" t="s">
        <v>539</v>
      </c>
      <c r="T93" s="2" t="s">
        <v>309</v>
      </c>
      <c r="U93" s="2" t="s">
        <v>531</v>
      </c>
      <c r="V93" s="2" t="s">
        <v>518</v>
      </c>
      <c r="W93" s="2" t="s">
        <v>382</v>
      </c>
      <c r="X93" s="2" t="s">
        <v>519</v>
      </c>
      <c r="Y93" s="2" t="s">
        <v>175</v>
      </c>
      <c r="Z93" s="4"/>
      <c r="AA93" s="4">
        <f>=ROUNDDOWN({0},0)</f>
      </c>
      <c r="AB93" s="5"/>
      <c r="AC93" s="2" t="s">
        <v>540</v>
      </c>
      <c r="AD93" s="4">
        <v>170</v>
      </c>
      <c r="AE93" s="4">
        <v>340</v>
      </c>
      <c r="AF93" s="6"/>
      <c r="AG93" s="6"/>
      <c r="AH93" s="7">
        <v>0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/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/>
      <c r="BK93" s="8"/>
      <c r="BL93" s="2" t="s">
        <v>175</v>
      </c>
      <c r="BM93" s="7"/>
      <c r="BN93" s="7"/>
      <c r="BO93" s="4"/>
      <c r="BP93" s="8"/>
      <c r="BQ93" s="4"/>
      <c r="BR93" s="8"/>
      <c r="BS93" s="7"/>
      <c r="BT93" s="7"/>
      <c r="BU93" s="2" t="s">
        <v>289</v>
      </c>
      <c r="BV93" s="2" t="s">
        <v>172</v>
      </c>
      <c r="BW93" s="2" t="s">
        <v>175</v>
      </c>
      <c r="BX93" s="2" t="s">
        <v>175</v>
      </c>
      <c r="BY93" s="2" t="s">
        <v>188</v>
      </c>
      <c r="BZ93" s="2" t="s">
        <v>175</v>
      </c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>
        <v>170</v>
      </c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>
        <v>170</v>
      </c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543</v>
      </c>
      <c r="B94" s="2" t="s">
        <v>162</v>
      </c>
      <c r="C94" s="2" t="s">
        <v>163</v>
      </c>
      <c r="D94" s="2" t="s">
        <v>164</v>
      </c>
      <c r="E94" s="2" t="s">
        <v>509</v>
      </c>
      <c r="F94" s="2" t="s">
        <v>510</v>
      </c>
      <c r="G94" s="2" t="s">
        <v>511</v>
      </c>
      <c r="H94" s="2" t="s">
        <v>512</v>
      </c>
      <c r="I94" s="2" t="s">
        <v>513</v>
      </c>
      <c r="J94" s="2" t="s">
        <v>534</v>
      </c>
      <c r="K94" s="2" t="s">
        <v>538</v>
      </c>
      <c r="L94" s="3">
        <v>44.1</v>
      </c>
      <c r="M94" s="3">
        <v>46.31</v>
      </c>
      <c r="N94" s="3">
        <v>94.99</v>
      </c>
      <c r="O94" s="2" t="s">
        <v>172</v>
      </c>
      <c r="P94" s="2" t="s">
        <v>271</v>
      </c>
      <c r="Q94" s="2" t="s">
        <v>174</v>
      </c>
      <c r="R94" s="2" t="s">
        <v>175</v>
      </c>
      <c r="S94" s="2" t="s">
        <v>539</v>
      </c>
      <c r="T94" s="2" t="s">
        <v>309</v>
      </c>
      <c r="U94" s="2" t="s">
        <v>531</v>
      </c>
      <c r="V94" s="2" t="s">
        <v>518</v>
      </c>
      <c r="W94" s="2" t="s">
        <v>382</v>
      </c>
      <c r="X94" s="2" t="s">
        <v>519</v>
      </c>
      <c r="Y94" s="2" t="s">
        <v>175</v>
      </c>
      <c r="Z94" s="4"/>
      <c r="AA94" s="4">
        <f>=ROUNDDOWN({0},0)</f>
      </c>
      <c r="AB94" s="5"/>
      <c r="AC94" s="2" t="s">
        <v>540</v>
      </c>
      <c r="AD94" s="4">
        <v>190</v>
      </c>
      <c r="AE94" s="4">
        <v>380</v>
      </c>
      <c r="AF94" s="6"/>
      <c r="AG94" s="6"/>
      <c r="AH94" s="7">
        <v>0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 t="s">
        <v>175</v>
      </c>
      <c r="AW94" s="8" t="s">
        <v>175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/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 t="s">
        <v>175</v>
      </c>
      <c r="BJ94" s="4"/>
      <c r="BK94" s="8"/>
      <c r="BL94" s="2" t="s">
        <v>175</v>
      </c>
      <c r="BM94" s="7"/>
      <c r="BN94" s="7"/>
      <c r="BO94" s="4"/>
      <c r="BP94" s="8"/>
      <c r="BQ94" s="4"/>
      <c r="BR94" s="8"/>
      <c r="BS94" s="7"/>
      <c r="BT94" s="7"/>
      <c r="BU94" s="2" t="s">
        <v>289</v>
      </c>
      <c r="BV94" s="2" t="s">
        <v>172</v>
      </c>
      <c r="BW94" s="2" t="s">
        <v>175</v>
      </c>
      <c r="BX94" s="2" t="s">
        <v>175</v>
      </c>
      <c r="BY94" s="2" t="s">
        <v>188</v>
      </c>
      <c r="BZ94" s="2" t="s">
        <v>175</v>
      </c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>
        <v>190</v>
      </c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>
        <v>190</v>
      </c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544</v>
      </c>
      <c r="B95" s="2" t="s">
        <v>162</v>
      </c>
      <c r="C95" s="2" t="s">
        <v>163</v>
      </c>
      <c r="D95" s="2" t="s">
        <v>164</v>
      </c>
      <c r="E95" s="2" t="s">
        <v>509</v>
      </c>
      <c r="F95" s="2" t="s">
        <v>545</v>
      </c>
      <c r="G95" s="2" t="s">
        <v>546</v>
      </c>
      <c r="H95" s="2" t="s">
        <v>547</v>
      </c>
      <c r="I95" s="2" t="s">
        <v>548</v>
      </c>
      <c r="J95" s="2" t="s">
        <v>514</v>
      </c>
      <c r="K95" s="2" t="s">
        <v>549</v>
      </c>
      <c r="L95" s="3">
        <v>30.24</v>
      </c>
      <c r="M95" s="3">
        <v>31.75</v>
      </c>
      <c r="N95" s="3">
        <v>64.99</v>
      </c>
      <c r="O95" s="2" t="s">
        <v>172</v>
      </c>
      <c r="P95" s="2" t="s">
        <v>201</v>
      </c>
      <c r="Q95" s="2" t="s">
        <v>174</v>
      </c>
      <c r="R95" s="2" t="s">
        <v>175</v>
      </c>
      <c r="S95" s="2" t="s">
        <v>550</v>
      </c>
      <c r="T95" s="2" t="s">
        <v>309</v>
      </c>
      <c r="U95" s="2" t="s">
        <v>517</v>
      </c>
      <c r="V95" s="2" t="s">
        <v>551</v>
      </c>
      <c r="W95" s="2" t="s">
        <v>552</v>
      </c>
      <c r="X95" s="2" t="s">
        <v>553</v>
      </c>
      <c r="Y95" s="2" t="s">
        <v>520</v>
      </c>
      <c r="Z95" s="4">
        <v>155</v>
      </c>
      <c r="AA95" s="4">
        <f>=ROUNDDOWN(5.53571428571429,0)</f>
      </c>
      <c r="AB95" s="5">
        <v>28</v>
      </c>
      <c r="AC95" s="2" t="s">
        <v>521</v>
      </c>
      <c r="AD95" s="4">
        <v>300</v>
      </c>
      <c r="AE95" s="4">
        <v>1600</v>
      </c>
      <c r="AF95" s="6">
        <v>64</v>
      </c>
      <c r="AG95" s="6">
        <v>47</v>
      </c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19</v>
      </c>
      <c r="AQ95" s="8">
        <v>555</v>
      </c>
      <c r="AR95" s="4">
        <v>7</v>
      </c>
      <c r="AS95" s="8">
        <v>249.44</v>
      </c>
      <c r="AT95" s="7">
        <v>1.7143</v>
      </c>
      <c r="AU95" s="7">
        <v>1.225</v>
      </c>
      <c r="AV95" s="4">
        <v>64</v>
      </c>
      <c r="AW95" s="8">
        <v>2301.97</v>
      </c>
      <c r="AX95" s="4">
        <v>21</v>
      </c>
      <c r="AY95" s="8">
        <v>850.52</v>
      </c>
      <c r="AZ95" s="7">
        <v>2.0476</v>
      </c>
      <c r="BA95" s="7">
        <v>1.7065</v>
      </c>
      <c r="BB95" s="7">
        <v>0.2411</v>
      </c>
      <c r="BC95" s="4">
        <v>101</v>
      </c>
      <c r="BD95" s="8">
        <v>3718.77</v>
      </c>
      <c r="BE95" s="4">
        <v>42</v>
      </c>
      <c r="BF95" s="8">
        <v>1679.55</v>
      </c>
      <c r="BG95" s="7">
        <v>1.4048</v>
      </c>
      <c r="BH95" s="7">
        <v>1.2141</v>
      </c>
      <c r="BI95" s="7">
        <v>0.619</v>
      </c>
      <c r="BJ95" s="4">
        <v>236</v>
      </c>
      <c r="BK95" s="8">
        <v>8852.51</v>
      </c>
      <c r="BL95" s="2" t="s">
        <v>554</v>
      </c>
      <c r="BM95" s="7">
        <v>0.0805</v>
      </c>
      <c r="BN95" s="7">
        <v>0.0627</v>
      </c>
      <c r="BO95" s="4">
        <v>19</v>
      </c>
      <c r="BP95" s="8">
        <v>555</v>
      </c>
      <c r="BQ95" s="4">
        <v>7</v>
      </c>
      <c r="BR95" s="8">
        <v>249.44</v>
      </c>
      <c r="BS95" s="7">
        <v>1.7143</v>
      </c>
      <c r="BT95" s="7">
        <v>1.225</v>
      </c>
      <c r="BU95" s="2" t="s">
        <v>185</v>
      </c>
      <c r="BV95" s="2" t="s">
        <v>172</v>
      </c>
      <c r="BW95" s="2" t="s">
        <v>523</v>
      </c>
      <c r="BX95" s="2" t="s">
        <v>555</v>
      </c>
      <c r="BY95" s="2" t="s">
        <v>188</v>
      </c>
      <c r="BZ95" s="2" t="s">
        <v>175</v>
      </c>
      <c r="CA95" s="4"/>
      <c r="CB95" s="4">
        <v>23</v>
      </c>
      <c r="CC95" s="4"/>
      <c r="CD95" s="4"/>
      <c r="CE95" s="4">
        <v>132</v>
      </c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>
        <v>300</v>
      </c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>
        <v>300</v>
      </c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>
        <v>1000</v>
      </c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556</v>
      </c>
      <c r="B96" s="2" t="s">
        <v>162</v>
      </c>
      <c r="C96" s="2" t="s">
        <v>163</v>
      </c>
      <c r="D96" s="2" t="s">
        <v>164</v>
      </c>
      <c r="E96" s="2" t="s">
        <v>509</v>
      </c>
      <c r="F96" s="2" t="s">
        <v>545</v>
      </c>
      <c r="G96" s="2" t="s">
        <v>546</v>
      </c>
      <c r="H96" s="2" t="s">
        <v>547</v>
      </c>
      <c r="I96" s="2" t="s">
        <v>548</v>
      </c>
      <c r="J96" s="2" t="s">
        <v>526</v>
      </c>
      <c r="K96" s="2" t="s">
        <v>549</v>
      </c>
      <c r="L96" s="3">
        <v>31.97</v>
      </c>
      <c r="M96" s="3">
        <v>33.57</v>
      </c>
      <c r="N96" s="3">
        <v>68.99</v>
      </c>
      <c r="O96" s="2" t="s">
        <v>172</v>
      </c>
      <c r="P96" s="2" t="s">
        <v>201</v>
      </c>
      <c r="Q96" s="2" t="s">
        <v>174</v>
      </c>
      <c r="R96" s="2" t="s">
        <v>175</v>
      </c>
      <c r="S96" s="2" t="s">
        <v>550</v>
      </c>
      <c r="T96" s="2" t="s">
        <v>309</v>
      </c>
      <c r="U96" s="2" t="s">
        <v>517</v>
      </c>
      <c r="V96" s="2" t="s">
        <v>551</v>
      </c>
      <c r="W96" s="2" t="s">
        <v>552</v>
      </c>
      <c r="X96" s="2" t="s">
        <v>553</v>
      </c>
      <c r="Y96" s="2" t="s">
        <v>520</v>
      </c>
      <c r="Z96" s="4">
        <v>576</v>
      </c>
      <c r="AA96" s="4">
        <f>=ROUNDDOWN(38.4,0)</f>
      </c>
      <c r="AB96" s="5">
        <v>15</v>
      </c>
      <c r="AC96" s="2" t="s">
        <v>175</v>
      </c>
      <c r="AD96" s="4"/>
      <c r="AE96" s="4"/>
      <c r="AF96" s="6">
        <v>64</v>
      </c>
      <c r="AG96" s="6">
        <v>47</v>
      </c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5</v>
      </c>
      <c r="AQ96" s="8">
        <v>164.23</v>
      </c>
      <c r="AR96" s="4">
        <v>1</v>
      </c>
      <c r="AS96" s="8">
        <v>40.01</v>
      </c>
      <c r="AT96" s="7">
        <v>4</v>
      </c>
      <c r="AU96" s="7">
        <v>3.1047</v>
      </c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0.0713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115</v>
      </c>
      <c r="BK96" s="8">
        <v>5085.52</v>
      </c>
      <c r="BL96" s="2" t="s">
        <v>557</v>
      </c>
      <c r="BM96" s="7">
        <v>0.0435</v>
      </c>
      <c r="BN96" s="7">
        <v>0.0323</v>
      </c>
      <c r="BO96" s="4">
        <v>5</v>
      </c>
      <c r="BP96" s="8">
        <v>164.23</v>
      </c>
      <c r="BQ96" s="4">
        <v>1</v>
      </c>
      <c r="BR96" s="8">
        <v>40.01</v>
      </c>
      <c r="BS96" s="7">
        <v>4</v>
      </c>
      <c r="BT96" s="7">
        <v>3.1047</v>
      </c>
      <c r="BU96" s="2" t="s">
        <v>185</v>
      </c>
      <c r="BV96" s="2" t="s">
        <v>172</v>
      </c>
      <c r="BW96" s="2" t="s">
        <v>523</v>
      </c>
      <c r="BX96" s="2" t="s">
        <v>558</v>
      </c>
      <c r="BY96" s="2" t="s">
        <v>188</v>
      </c>
      <c r="BZ96" s="2" t="s">
        <v>175</v>
      </c>
      <c r="CA96" s="4">
        <v>54</v>
      </c>
      <c r="CB96" s="4">
        <v>178</v>
      </c>
      <c r="CC96" s="4"/>
      <c r="CD96" s="4"/>
      <c r="CE96" s="4">
        <v>344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559</v>
      </c>
      <c r="B97" s="2" t="s">
        <v>162</v>
      </c>
      <c r="C97" s="2" t="s">
        <v>163</v>
      </c>
      <c r="D97" s="2" t="s">
        <v>164</v>
      </c>
      <c r="E97" s="2" t="s">
        <v>509</v>
      </c>
      <c r="F97" s="2" t="s">
        <v>545</v>
      </c>
      <c r="G97" s="2" t="s">
        <v>546</v>
      </c>
      <c r="H97" s="2" t="s">
        <v>547</v>
      </c>
      <c r="I97" s="2" t="s">
        <v>548</v>
      </c>
      <c r="J97" s="2" t="s">
        <v>530</v>
      </c>
      <c r="K97" s="2" t="s">
        <v>549</v>
      </c>
      <c r="L97" s="3">
        <v>34.56</v>
      </c>
      <c r="M97" s="3">
        <v>36.29</v>
      </c>
      <c r="N97" s="3">
        <v>74.99</v>
      </c>
      <c r="O97" s="2" t="s">
        <v>172</v>
      </c>
      <c r="P97" s="2" t="s">
        <v>201</v>
      </c>
      <c r="Q97" s="2" t="s">
        <v>174</v>
      </c>
      <c r="R97" s="2" t="s">
        <v>175</v>
      </c>
      <c r="S97" s="2" t="s">
        <v>550</v>
      </c>
      <c r="T97" s="2" t="s">
        <v>309</v>
      </c>
      <c r="U97" s="2" t="s">
        <v>531</v>
      </c>
      <c r="V97" s="2" t="s">
        <v>551</v>
      </c>
      <c r="W97" s="2" t="s">
        <v>552</v>
      </c>
      <c r="X97" s="2" t="s">
        <v>553</v>
      </c>
      <c r="Y97" s="2" t="s">
        <v>520</v>
      </c>
      <c r="Z97" s="4">
        <v>986</v>
      </c>
      <c r="AA97" s="4">
        <f>=ROUNDDOWN(51.8947368421053,0)</f>
      </c>
      <c r="AB97" s="5">
        <v>19</v>
      </c>
      <c r="AC97" s="2" t="s">
        <v>175</v>
      </c>
      <c r="AD97" s="4"/>
      <c r="AE97" s="4"/>
      <c r="AF97" s="6">
        <v>64</v>
      </c>
      <c r="AG97" s="6">
        <v>47</v>
      </c>
      <c r="AH97" s="7">
        <v>1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14</v>
      </c>
      <c r="AQ97" s="8">
        <v>493.12</v>
      </c>
      <c r="AR97" s="4">
        <v>6</v>
      </c>
      <c r="AS97" s="8">
        <v>238.5</v>
      </c>
      <c r="AT97" s="7">
        <v>1.3333</v>
      </c>
      <c r="AU97" s="7">
        <v>1.0676</v>
      </c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>
        <v>0.2142</v>
      </c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>
        <v>131</v>
      </c>
      <c r="BK97" s="8">
        <v>6002.82</v>
      </c>
      <c r="BL97" s="2" t="s">
        <v>560</v>
      </c>
      <c r="BM97" s="7">
        <v>0.1069</v>
      </c>
      <c r="BN97" s="7">
        <v>0.0821</v>
      </c>
      <c r="BO97" s="4">
        <v>14</v>
      </c>
      <c r="BP97" s="8">
        <v>493.12</v>
      </c>
      <c r="BQ97" s="4">
        <v>6</v>
      </c>
      <c r="BR97" s="8">
        <v>238.5</v>
      </c>
      <c r="BS97" s="7">
        <v>1.3333</v>
      </c>
      <c r="BT97" s="7">
        <v>1.0676</v>
      </c>
      <c r="BU97" s="2" t="s">
        <v>185</v>
      </c>
      <c r="BV97" s="2" t="s">
        <v>172</v>
      </c>
      <c r="BW97" s="2" t="s">
        <v>523</v>
      </c>
      <c r="BX97" s="2" t="s">
        <v>555</v>
      </c>
      <c r="BY97" s="2" t="s">
        <v>188</v>
      </c>
      <c r="BZ97" s="2" t="s">
        <v>175</v>
      </c>
      <c r="CA97" s="4"/>
      <c r="CB97" s="4"/>
      <c r="CC97" s="4"/>
      <c r="CD97" s="4"/>
      <c r="CE97" s="4">
        <v>986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561</v>
      </c>
      <c r="B98" s="2" t="s">
        <v>162</v>
      </c>
      <c r="C98" s="2" t="s">
        <v>163</v>
      </c>
      <c r="D98" s="2" t="s">
        <v>164</v>
      </c>
      <c r="E98" s="2" t="s">
        <v>509</v>
      </c>
      <c r="F98" s="2" t="s">
        <v>545</v>
      </c>
      <c r="G98" s="2" t="s">
        <v>546</v>
      </c>
      <c r="H98" s="2" t="s">
        <v>547</v>
      </c>
      <c r="I98" s="2" t="s">
        <v>548</v>
      </c>
      <c r="J98" s="2" t="s">
        <v>534</v>
      </c>
      <c r="K98" s="2" t="s">
        <v>549</v>
      </c>
      <c r="L98" s="3">
        <v>38.88</v>
      </c>
      <c r="M98" s="3">
        <v>40.82</v>
      </c>
      <c r="N98" s="3">
        <v>84.99</v>
      </c>
      <c r="O98" s="2" t="s">
        <v>172</v>
      </c>
      <c r="P98" s="2" t="s">
        <v>201</v>
      </c>
      <c r="Q98" s="2" t="s">
        <v>174</v>
      </c>
      <c r="R98" s="2" t="s">
        <v>175</v>
      </c>
      <c r="S98" s="2" t="s">
        <v>550</v>
      </c>
      <c r="T98" s="2" t="s">
        <v>309</v>
      </c>
      <c r="U98" s="2" t="s">
        <v>531</v>
      </c>
      <c r="V98" s="2" t="s">
        <v>551</v>
      </c>
      <c r="W98" s="2" t="s">
        <v>552</v>
      </c>
      <c r="X98" s="2" t="s">
        <v>553</v>
      </c>
      <c r="Y98" s="2" t="s">
        <v>520</v>
      </c>
      <c r="Z98" s="4">
        <v>1378</v>
      </c>
      <c r="AA98" s="4">
        <f>=ROUNDDOWN(40.5294117647059,0)</f>
      </c>
      <c r="AB98" s="5">
        <v>34</v>
      </c>
      <c r="AC98" s="2" t="s">
        <v>562</v>
      </c>
      <c r="AD98" s="4">
        <v>700</v>
      </c>
      <c r="AE98" s="4">
        <v>700</v>
      </c>
      <c r="AF98" s="6">
        <v>64</v>
      </c>
      <c r="AG98" s="6">
        <v>47</v>
      </c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26</v>
      </c>
      <c r="AQ98" s="8">
        <v>1089.62</v>
      </c>
      <c r="AR98" s="4">
        <v>7</v>
      </c>
      <c r="AS98" s="8">
        <v>322.57</v>
      </c>
      <c r="AT98" s="7">
        <v>2.7143</v>
      </c>
      <c r="AU98" s="7">
        <v>2.3779</v>
      </c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>
        <v>0.4733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>
        <v>342</v>
      </c>
      <c r="BK98" s="8">
        <v>17594.29</v>
      </c>
      <c r="BL98" s="2" t="s">
        <v>563</v>
      </c>
      <c r="BM98" s="7">
        <v>0.076</v>
      </c>
      <c r="BN98" s="7">
        <v>0.0619</v>
      </c>
      <c r="BO98" s="4">
        <v>26</v>
      </c>
      <c r="BP98" s="8">
        <v>1089.62</v>
      </c>
      <c r="BQ98" s="4">
        <v>7</v>
      </c>
      <c r="BR98" s="8">
        <v>322.57</v>
      </c>
      <c r="BS98" s="7">
        <v>2.7143</v>
      </c>
      <c r="BT98" s="7">
        <v>2.3779</v>
      </c>
      <c r="BU98" s="2" t="s">
        <v>185</v>
      </c>
      <c r="BV98" s="2" t="s">
        <v>172</v>
      </c>
      <c r="BW98" s="2" t="s">
        <v>523</v>
      </c>
      <c r="BX98" s="2" t="s">
        <v>528</v>
      </c>
      <c r="BY98" s="2" t="s">
        <v>188</v>
      </c>
      <c r="BZ98" s="2" t="s">
        <v>175</v>
      </c>
      <c r="CA98" s="4">
        <v>4</v>
      </c>
      <c r="CB98" s="4">
        <v>1101</v>
      </c>
      <c r="CC98" s="4"/>
      <c r="CD98" s="4"/>
      <c r="CE98" s="4">
        <v>273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>
        <v>700</v>
      </c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564</v>
      </c>
      <c r="B99" s="2" t="s">
        <v>162</v>
      </c>
      <c r="C99" s="2" t="s">
        <v>163</v>
      </c>
      <c r="D99" s="2" t="s">
        <v>164</v>
      </c>
      <c r="E99" s="2" t="s">
        <v>509</v>
      </c>
      <c r="F99" s="2" t="s">
        <v>545</v>
      </c>
      <c r="G99" s="2" t="s">
        <v>546</v>
      </c>
      <c r="H99" s="2" t="s">
        <v>547</v>
      </c>
      <c r="I99" s="2" t="s">
        <v>548</v>
      </c>
      <c r="J99" s="2" t="s">
        <v>514</v>
      </c>
      <c r="K99" s="2" t="s">
        <v>235</v>
      </c>
      <c r="L99" s="3">
        <v>30.24</v>
      </c>
      <c r="M99" s="3">
        <v>31.75</v>
      </c>
      <c r="N99" s="3">
        <v>64.99</v>
      </c>
      <c r="O99" s="2" t="s">
        <v>172</v>
      </c>
      <c r="P99" s="2" t="s">
        <v>173</v>
      </c>
      <c r="Q99" s="2" t="s">
        <v>174</v>
      </c>
      <c r="R99" s="2" t="s">
        <v>175</v>
      </c>
      <c r="S99" s="2" t="s">
        <v>565</v>
      </c>
      <c r="T99" s="2" t="s">
        <v>309</v>
      </c>
      <c r="U99" s="2" t="s">
        <v>517</v>
      </c>
      <c r="V99" s="2" t="s">
        <v>551</v>
      </c>
      <c r="W99" s="2" t="s">
        <v>552</v>
      </c>
      <c r="X99" s="2" t="s">
        <v>553</v>
      </c>
      <c r="Y99" s="2" t="s">
        <v>566</v>
      </c>
      <c r="Z99" s="4">
        <v>732</v>
      </c>
      <c r="AA99" s="4">
        <f>=ROUNDDOWN(104.571428571429,0)</f>
      </c>
      <c r="AB99" s="5">
        <v>7</v>
      </c>
      <c r="AC99" s="2" t="s">
        <v>175</v>
      </c>
      <c r="AD99" s="4"/>
      <c r="AE99" s="4"/>
      <c r="AF99" s="6">
        <v>64</v>
      </c>
      <c r="AG99" s="6">
        <v>47</v>
      </c>
      <c r="AH99" s="7">
        <v>0.4286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>
        <v>1</v>
      </c>
      <c r="AQ99" s="8">
        <v>32.51</v>
      </c>
      <c r="AR99" s="4">
        <v>6</v>
      </c>
      <c r="AS99" s="8">
        <v>210.06</v>
      </c>
      <c r="AT99" s="7">
        <v>-0.8333</v>
      </c>
      <c r="AU99" s="7">
        <v>-0.8452</v>
      </c>
      <c r="AV99" s="4">
        <v>37</v>
      </c>
      <c r="AW99" s="8">
        <v>1416.8</v>
      </c>
      <c r="AX99" s="4">
        <v>21</v>
      </c>
      <c r="AY99" s="8">
        <v>829.03</v>
      </c>
      <c r="AZ99" s="7">
        <v>0.7619</v>
      </c>
      <c r="BA99" s="7">
        <v>0.709</v>
      </c>
      <c r="BB99" s="7">
        <v>0.0229</v>
      </c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>
        <v>0.381</v>
      </c>
      <c r="BJ99" s="4">
        <v>14</v>
      </c>
      <c r="BK99" s="8">
        <v>535.23</v>
      </c>
      <c r="BL99" s="2" t="s">
        <v>567</v>
      </c>
      <c r="BM99" s="7">
        <v>0.0714</v>
      </c>
      <c r="BN99" s="7">
        <v>0.0607</v>
      </c>
      <c r="BO99" s="4">
        <v>1</v>
      </c>
      <c r="BP99" s="8">
        <v>32.51</v>
      </c>
      <c r="BQ99" s="4">
        <v>6</v>
      </c>
      <c r="BR99" s="8">
        <v>210.06</v>
      </c>
      <c r="BS99" s="7">
        <v>-0.8333</v>
      </c>
      <c r="BT99" s="7">
        <v>-0.8452</v>
      </c>
      <c r="BU99" s="2" t="s">
        <v>185</v>
      </c>
      <c r="BV99" s="2" t="s">
        <v>172</v>
      </c>
      <c r="BW99" s="2" t="s">
        <v>568</v>
      </c>
      <c r="BX99" s="2" t="s">
        <v>569</v>
      </c>
      <c r="BY99" s="2" t="s">
        <v>188</v>
      </c>
      <c r="BZ99" s="2" t="s">
        <v>175</v>
      </c>
      <c r="CA99" s="4">
        <v>539</v>
      </c>
      <c r="CB99" s="4"/>
      <c r="CC99" s="4"/>
      <c r="CD99" s="4"/>
      <c r="CE99" s="4">
        <v>191</v>
      </c>
      <c r="CF99" s="4"/>
      <c r="CG99" s="4"/>
      <c r="CH99" s="4">
        <v>2</v>
      </c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570</v>
      </c>
      <c r="B100" s="2" t="s">
        <v>162</v>
      </c>
      <c r="C100" s="2" t="s">
        <v>163</v>
      </c>
      <c r="D100" s="2" t="s">
        <v>164</v>
      </c>
      <c r="E100" s="2" t="s">
        <v>509</v>
      </c>
      <c r="F100" s="2" t="s">
        <v>545</v>
      </c>
      <c r="G100" s="2" t="s">
        <v>546</v>
      </c>
      <c r="H100" s="2" t="s">
        <v>547</v>
      </c>
      <c r="I100" s="2" t="s">
        <v>548</v>
      </c>
      <c r="J100" s="2" t="s">
        <v>526</v>
      </c>
      <c r="K100" s="2" t="s">
        <v>235</v>
      </c>
      <c r="L100" s="3">
        <v>31.97</v>
      </c>
      <c r="M100" s="3">
        <v>33.57</v>
      </c>
      <c r="N100" s="3">
        <v>68.99</v>
      </c>
      <c r="O100" s="2" t="s">
        <v>172</v>
      </c>
      <c r="P100" s="2" t="s">
        <v>173</v>
      </c>
      <c r="Q100" s="2" t="s">
        <v>174</v>
      </c>
      <c r="R100" s="2" t="s">
        <v>175</v>
      </c>
      <c r="S100" s="2" t="s">
        <v>565</v>
      </c>
      <c r="T100" s="2" t="s">
        <v>309</v>
      </c>
      <c r="U100" s="2" t="s">
        <v>517</v>
      </c>
      <c r="V100" s="2" t="s">
        <v>551</v>
      </c>
      <c r="W100" s="2" t="s">
        <v>552</v>
      </c>
      <c r="X100" s="2" t="s">
        <v>553</v>
      </c>
      <c r="Y100" s="2" t="s">
        <v>566</v>
      </c>
      <c r="Z100" s="4">
        <v>732</v>
      </c>
      <c r="AA100" s="4">
        <f>=ROUNDDOWN(45.75,0)</f>
      </c>
      <c r="AB100" s="5">
        <v>16</v>
      </c>
      <c r="AC100" s="2" t="s">
        <v>175</v>
      </c>
      <c r="AD100" s="4"/>
      <c r="AE100" s="4"/>
      <c r="AF100" s="6">
        <v>64</v>
      </c>
      <c r="AG100" s="6">
        <v>47</v>
      </c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2</v>
      </c>
      <c r="AQ100" s="8">
        <v>64.64</v>
      </c>
      <c r="AR100" s="4">
        <v>2</v>
      </c>
      <c r="AS100" s="8">
        <v>76.02</v>
      </c>
      <c r="AT100" s="7"/>
      <c r="AU100" s="7">
        <v>-0.1497</v>
      </c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>
        <v>0.0456</v>
      </c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>
        <v>208</v>
      </c>
      <c r="BK100" s="8">
        <v>8330.65</v>
      </c>
      <c r="BL100" s="2" t="s">
        <v>571</v>
      </c>
      <c r="BM100" s="7">
        <v>0.0096</v>
      </c>
      <c r="BN100" s="7">
        <v>0.0078</v>
      </c>
      <c r="BO100" s="4">
        <v>2</v>
      </c>
      <c r="BP100" s="8">
        <v>64.64</v>
      </c>
      <c r="BQ100" s="4">
        <v>2</v>
      </c>
      <c r="BR100" s="8">
        <v>76.02</v>
      </c>
      <c r="BS100" s="7"/>
      <c r="BT100" s="7">
        <v>-0.1497</v>
      </c>
      <c r="BU100" s="2" t="s">
        <v>185</v>
      </c>
      <c r="BV100" s="2" t="s">
        <v>172</v>
      </c>
      <c r="BW100" s="2" t="s">
        <v>568</v>
      </c>
      <c r="BX100" s="2" t="s">
        <v>572</v>
      </c>
      <c r="BY100" s="2" t="s">
        <v>188</v>
      </c>
      <c r="BZ100" s="2" t="s">
        <v>175</v>
      </c>
      <c r="CA100" s="4"/>
      <c r="CB100" s="4">
        <v>7</v>
      </c>
      <c r="CC100" s="4"/>
      <c r="CD100" s="4"/>
      <c r="CE100" s="4">
        <v>725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573</v>
      </c>
      <c r="B101" s="2" t="s">
        <v>162</v>
      </c>
      <c r="C101" s="2" t="s">
        <v>163</v>
      </c>
      <c r="D101" s="2" t="s">
        <v>164</v>
      </c>
      <c r="E101" s="2" t="s">
        <v>509</v>
      </c>
      <c r="F101" s="2" t="s">
        <v>545</v>
      </c>
      <c r="G101" s="2" t="s">
        <v>546</v>
      </c>
      <c r="H101" s="2" t="s">
        <v>547</v>
      </c>
      <c r="I101" s="2" t="s">
        <v>548</v>
      </c>
      <c r="J101" s="2" t="s">
        <v>530</v>
      </c>
      <c r="K101" s="2" t="s">
        <v>235</v>
      </c>
      <c r="L101" s="3">
        <v>34.56</v>
      </c>
      <c r="M101" s="3">
        <v>36.29</v>
      </c>
      <c r="N101" s="3">
        <v>74.99</v>
      </c>
      <c r="O101" s="2" t="s">
        <v>172</v>
      </c>
      <c r="P101" s="2" t="s">
        <v>173</v>
      </c>
      <c r="Q101" s="2" t="s">
        <v>174</v>
      </c>
      <c r="R101" s="2" t="s">
        <v>175</v>
      </c>
      <c r="S101" s="2" t="s">
        <v>565</v>
      </c>
      <c r="T101" s="2" t="s">
        <v>309</v>
      </c>
      <c r="U101" s="2" t="s">
        <v>531</v>
      </c>
      <c r="V101" s="2" t="s">
        <v>551</v>
      </c>
      <c r="W101" s="2" t="s">
        <v>552</v>
      </c>
      <c r="X101" s="2" t="s">
        <v>553</v>
      </c>
      <c r="Y101" s="2" t="s">
        <v>566</v>
      </c>
      <c r="Z101" s="4">
        <v>1813</v>
      </c>
      <c r="AA101" s="4">
        <f>=ROUNDDOWN(129.5,0)</f>
      </c>
      <c r="AB101" s="5">
        <v>14</v>
      </c>
      <c r="AC101" s="2" t="s">
        <v>175</v>
      </c>
      <c r="AD101" s="4"/>
      <c r="AE101" s="4"/>
      <c r="AF101" s="6">
        <v>64</v>
      </c>
      <c r="AG101" s="6">
        <v>47</v>
      </c>
      <c r="AH101" s="7">
        <v>1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>
        <v>12</v>
      </c>
      <c r="AQ101" s="8">
        <v>424.63</v>
      </c>
      <c r="AR101" s="4">
        <v>5</v>
      </c>
      <c r="AS101" s="8">
        <v>190.37</v>
      </c>
      <c r="AT101" s="7">
        <v>1.4</v>
      </c>
      <c r="AU101" s="7">
        <v>1.2306</v>
      </c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>
        <v>0.2997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>
        <v>93</v>
      </c>
      <c r="BK101" s="8">
        <v>4143.97</v>
      </c>
      <c r="BL101" s="2" t="s">
        <v>574</v>
      </c>
      <c r="BM101" s="7">
        <v>0.129</v>
      </c>
      <c r="BN101" s="7">
        <v>0.1025</v>
      </c>
      <c r="BO101" s="4">
        <v>12</v>
      </c>
      <c r="BP101" s="8">
        <v>424.63</v>
      </c>
      <c r="BQ101" s="4">
        <v>5</v>
      </c>
      <c r="BR101" s="8">
        <v>190.37</v>
      </c>
      <c r="BS101" s="7">
        <v>1.4</v>
      </c>
      <c r="BT101" s="7">
        <v>1.2306</v>
      </c>
      <c r="BU101" s="2" t="s">
        <v>185</v>
      </c>
      <c r="BV101" s="2" t="s">
        <v>172</v>
      </c>
      <c r="BW101" s="2" t="s">
        <v>568</v>
      </c>
      <c r="BX101" s="2" t="s">
        <v>575</v>
      </c>
      <c r="BY101" s="2" t="s">
        <v>188</v>
      </c>
      <c r="BZ101" s="2" t="s">
        <v>175</v>
      </c>
      <c r="CA101" s="4">
        <v>3</v>
      </c>
      <c r="CB101" s="4">
        <v>2</v>
      </c>
      <c r="CC101" s="4"/>
      <c r="CD101" s="4"/>
      <c r="CE101" s="4">
        <v>1808</v>
      </c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576</v>
      </c>
      <c r="B102" s="2" t="s">
        <v>162</v>
      </c>
      <c r="C102" s="2" t="s">
        <v>163</v>
      </c>
      <c r="D102" s="2" t="s">
        <v>164</v>
      </c>
      <c r="E102" s="2" t="s">
        <v>509</v>
      </c>
      <c r="F102" s="2" t="s">
        <v>545</v>
      </c>
      <c r="G102" s="2" t="s">
        <v>546</v>
      </c>
      <c r="H102" s="2" t="s">
        <v>547</v>
      </c>
      <c r="I102" s="2" t="s">
        <v>548</v>
      </c>
      <c r="J102" s="2" t="s">
        <v>534</v>
      </c>
      <c r="K102" s="2" t="s">
        <v>235</v>
      </c>
      <c r="L102" s="3">
        <v>38.88</v>
      </c>
      <c r="M102" s="3">
        <v>40.82</v>
      </c>
      <c r="N102" s="3">
        <v>84.99</v>
      </c>
      <c r="O102" s="2" t="s">
        <v>172</v>
      </c>
      <c r="P102" s="2" t="s">
        <v>173</v>
      </c>
      <c r="Q102" s="2" t="s">
        <v>174</v>
      </c>
      <c r="R102" s="2" t="s">
        <v>175</v>
      </c>
      <c r="S102" s="2" t="s">
        <v>565</v>
      </c>
      <c r="T102" s="2" t="s">
        <v>309</v>
      </c>
      <c r="U102" s="2" t="s">
        <v>531</v>
      </c>
      <c r="V102" s="2" t="s">
        <v>551</v>
      </c>
      <c r="W102" s="2" t="s">
        <v>552</v>
      </c>
      <c r="X102" s="2" t="s">
        <v>553</v>
      </c>
      <c r="Y102" s="2" t="s">
        <v>566</v>
      </c>
      <c r="Z102" s="4">
        <v>1946</v>
      </c>
      <c r="AA102" s="4">
        <f>=ROUNDDOWN(60.8125,0)</f>
      </c>
      <c r="AB102" s="5">
        <v>32</v>
      </c>
      <c r="AC102" s="2" t="s">
        <v>562</v>
      </c>
      <c r="AD102" s="4">
        <v>1000</v>
      </c>
      <c r="AE102" s="4">
        <v>1000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>
        <v>22</v>
      </c>
      <c r="AQ102" s="8">
        <v>895.02</v>
      </c>
      <c r="AR102" s="4">
        <v>8</v>
      </c>
      <c r="AS102" s="8">
        <v>352.58</v>
      </c>
      <c r="AT102" s="7">
        <v>1.75</v>
      </c>
      <c r="AU102" s="7">
        <v>1.5385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>
        <v>0.6317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>
        <v>289</v>
      </c>
      <c r="BK102" s="8">
        <v>15224.53</v>
      </c>
      <c r="BL102" s="2" t="s">
        <v>577</v>
      </c>
      <c r="BM102" s="7">
        <v>0.0761</v>
      </c>
      <c r="BN102" s="7">
        <v>0.0588</v>
      </c>
      <c r="BO102" s="4">
        <v>22</v>
      </c>
      <c r="BP102" s="8">
        <v>895.02</v>
      </c>
      <c r="BQ102" s="4">
        <v>8</v>
      </c>
      <c r="BR102" s="8">
        <v>352.58</v>
      </c>
      <c r="BS102" s="7">
        <v>1.75</v>
      </c>
      <c r="BT102" s="7">
        <v>1.5385</v>
      </c>
      <c r="BU102" s="2" t="s">
        <v>185</v>
      </c>
      <c r="BV102" s="2" t="s">
        <v>172</v>
      </c>
      <c r="BW102" s="2" t="s">
        <v>568</v>
      </c>
      <c r="BX102" s="2" t="s">
        <v>569</v>
      </c>
      <c r="BY102" s="2" t="s">
        <v>188</v>
      </c>
      <c r="BZ102" s="2" t="s">
        <v>175</v>
      </c>
      <c r="CA102" s="4"/>
      <c r="CB102" s="4">
        <v>387</v>
      </c>
      <c r="CC102" s="4"/>
      <c r="CD102" s="4"/>
      <c r="CE102" s="4">
        <v>1559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>
        <v>1000</v>
      </c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578</v>
      </c>
      <c r="B103" s="2" t="s">
        <v>162</v>
      </c>
      <c r="C103" s="2" t="s">
        <v>163</v>
      </c>
      <c r="D103" s="2" t="s">
        <v>579</v>
      </c>
      <c r="E103" s="2" t="s">
        <v>580</v>
      </c>
      <c r="F103" s="2" t="s">
        <v>166</v>
      </c>
      <c r="G103" s="2" t="s">
        <v>167</v>
      </c>
      <c r="H103" s="2" t="s">
        <v>168</v>
      </c>
      <c r="I103" s="2" t="s">
        <v>581</v>
      </c>
      <c r="J103" s="2" t="s">
        <v>170</v>
      </c>
      <c r="K103" s="2" t="s">
        <v>218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173</v>
      </c>
      <c r="Q103" s="2" t="s">
        <v>174</v>
      </c>
      <c r="R103" s="2" t="s">
        <v>175</v>
      </c>
      <c r="S103" s="2" t="s">
        <v>220</v>
      </c>
      <c r="T103" s="2" t="s">
        <v>177</v>
      </c>
      <c r="U103" s="2" t="s">
        <v>178</v>
      </c>
      <c r="V103" s="2" t="s">
        <v>179</v>
      </c>
      <c r="W103" s="2" t="s">
        <v>180</v>
      </c>
      <c r="X103" s="2" t="s">
        <v>181</v>
      </c>
      <c r="Y103" s="2" t="s">
        <v>582</v>
      </c>
      <c r="Z103" s="4">
        <v>121</v>
      </c>
      <c r="AA103" s="4">
        <f>=ROUNDDOWN(8.52112676056338,0)</f>
      </c>
      <c r="AB103" s="5">
        <v>14.2</v>
      </c>
      <c r="AC103" s="2" t="s">
        <v>245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>
        <v>4</v>
      </c>
      <c r="AQ103" s="8">
        <v>108.73</v>
      </c>
      <c r="AR103" s="4">
        <v>1</v>
      </c>
      <c r="AS103" s="8">
        <v>30.42</v>
      </c>
      <c r="AT103" s="7">
        <v>3</v>
      </c>
      <c r="AU103" s="7">
        <v>2.5743</v>
      </c>
      <c r="AV103" s="4">
        <v>19</v>
      </c>
      <c r="AW103" s="8">
        <v>612.83</v>
      </c>
      <c r="AX103" s="4">
        <v>21</v>
      </c>
      <c r="AY103" s="8">
        <v>701.51</v>
      </c>
      <c r="AZ103" s="7">
        <v>-0.0952</v>
      </c>
      <c r="BA103" s="7">
        <v>-0.1264</v>
      </c>
      <c r="BB103" s="7">
        <v>0.1774</v>
      </c>
      <c r="BC103" s="4">
        <v>51</v>
      </c>
      <c r="BD103" s="8">
        <v>1608.97</v>
      </c>
      <c r="BE103" s="4">
        <v>59</v>
      </c>
      <c r="BF103" s="8">
        <v>2027.81</v>
      </c>
      <c r="BG103" s="7">
        <v>-0.1356</v>
      </c>
      <c r="BH103" s="7">
        <v>-0.2065</v>
      </c>
      <c r="BI103" s="7">
        <v>0.3809</v>
      </c>
      <c r="BJ103" s="4">
        <v>147</v>
      </c>
      <c r="BK103" s="8">
        <v>4345.22</v>
      </c>
      <c r="BL103" s="2" t="s">
        <v>583</v>
      </c>
      <c r="BM103" s="7">
        <v>0.0272</v>
      </c>
      <c r="BN103" s="7">
        <v>0.025</v>
      </c>
      <c r="BO103" s="4">
        <v>4</v>
      </c>
      <c r="BP103" s="8">
        <v>108.73</v>
      </c>
      <c r="BQ103" s="4">
        <v>1</v>
      </c>
      <c r="BR103" s="8">
        <v>30.42</v>
      </c>
      <c r="BS103" s="7">
        <v>3</v>
      </c>
      <c r="BT103" s="7">
        <v>2.5743</v>
      </c>
      <c r="BU103" s="2" t="s">
        <v>185</v>
      </c>
      <c r="BV103" s="2" t="s">
        <v>172</v>
      </c>
      <c r="BW103" s="2" t="s">
        <v>584</v>
      </c>
      <c r="BX103" s="2" t="s">
        <v>366</v>
      </c>
      <c r="BY103" s="2" t="s">
        <v>188</v>
      </c>
      <c r="BZ103" s="2" t="s">
        <v>175</v>
      </c>
      <c r="CA103" s="4">
        <v>67</v>
      </c>
      <c r="CB103" s="4"/>
      <c r="CC103" s="4"/>
      <c r="CD103" s="4"/>
      <c r="CE103" s="4">
        <v>54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60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100</v>
      </c>
      <c r="EH103" s="4">
        <v>100</v>
      </c>
      <c r="EI103" s="4"/>
      <c r="EJ103" s="4"/>
      <c r="EK103" s="4"/>
      <c r="EL103" s="4"/>
      <c r="EM103" s="4">
        <v>50</v>
      </c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585</v>
      </c>
      <c r="B104" s="2" t="s">
        <v>162</v>
      </c>
      <c r="C104" s="2" t="s">
        <v>163</v>
      </c>
      <c r="D104" s="2" t="s">
        <v>579</v>
      </c>
      <c r="E104" s="2" t="s">
        <v>580</v>
      </c>
      <c r="F104" s="2" t="s">
        <v>166</v>
      </c>
      <c r="G104" s="2" t="s">
        <v>167</v>
      </c>
      <c r="H104" s="2" t="s">
        <v>168</v>
      </c>
      <c r="I104" s="2" t="s">
        <v>581</v>
      </c>
      <c r="J104" s="2" t="s">
        <v>190</v>
      </c>
      <c r="K104" s="2" t="s">
        <v>218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173</v>
      </c>
      <c r="Q104" s="2" t="s">
        <v>174</v>
      </c>
      <c r="R104" s="2" t="s">
        <v>175</v>
      </c>
      <c r="S104" s="2" t="s">
        <v>220</v>
      </c>
      <c r="T104" s="2" t="s">
        <v>177</v>
      </c>
      <c r="U104" s="2" t="s">
        <v>191</v>
      </c>
      <c r="V104" s="2" t="s">
        <v>179</v>
      </c>
      <c r="W104" s="2" t="s">
        <v>180</v>
      </c>
      <c r="X104" s="2" t="s">
        <v>181</v>
      </c>
      <c r="Y104" s="2" t="s">
        <v>582</v>
      </c>
      <c r="Z104" s="4"/>
      <c r="AA104" s="4">
        <f>=ROUNDDOWN({0},0)</f>
      </c>
      <c r="AB104" s="5">
        <v>14</v>
      </c>
      <c r="AC104" s="2" t="s">
        <v>227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3</v>
      </c>
      <c r="AQ104" s="8">
        <v>90.22</v>
      </c>
      <c r="AR104" s="4">
        <v>16</v>
      </c>
      <c r="AS104" s="8">
        <v>525.01</v>
      </c>
      <c r="AT104" s="7">
        <v>-0.8125</v>
      </c>
      <c r="AU104" s="7">
        <v>-0.8282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0.1472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184</v>
      </c>
      <c r="BK104" s="8">
        <v>6427.54</v>
      </c>
      <c r="BL104" s="2" t="s">
        <v>586</v>
      </c>
      <c r="BM104" s="7">
        <v>0.0163</v>
      </c>
      <c r="BN104" s="7">
        <v>0.014</v>
      </c>
      <c r="BO104" s="4">
        <v>3</v>
      </c>
      <c r="BP104" s="8">
        <v>90.22</v>
      </c>
      <c r="BQ104" s="4">
        <v>16</v>
      </c>
      <c r="BR104" s="8">
        <v>525.01</v>
      </c>
      <c r="BS104" s="7">
        <v>-0.8125</v>
      </c>
      <c r="BT104" s="7">
        <v>-0.8282</v>
      </c>
      <c r="BU104" s="2" t="s">
        <v>185</v>
      </c>
      <c r="BV104" s="2" t="s">
        <v>172</v>
      </c>
      <c r="BW104" s="2" t="s">
        <v>584</v>
      </c>
      <c r="BX104" s="2" t="s">
        <v>587</v>
      </c>
      <c r="BY104" s="2" t="s">
        <v>188</v>
      </c>
      <c r="BZ104" s="2" t="s">
        <v>175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>
        <v>100</v>
      </c>
      <c r="DL104" s="4"/>
      <c r="DM104" s="4">
        <v>60</v>
      </c>
      <c r="DN104" s="4"/>
      <c r="DO104" s="4"/>
      <c r="DP104" s="4"/>
      <c r="DQ104" s="4"/>
      <c r="DR104" s="4"/>
      <c r="DS104" s="4"/>
      <c r="DT104" s="4"/>
      <c r="DU104" s="4">
        <v>110</v>
      </c>
      <c r="DV104" s="4"/>
      <c r="DW104" s="4"/>
      <c r="DX104" s="4"/>
      <c r="DY104" s="4">
        <v>150</v>
      </c>
      <c r="DZ104" s="4"/>
      <c r="EA104" s="4"/>
      <c r="EB104" s="4"/>
      <c r="EC104" s="4"/>
      <c r="ED104" s="4"/>
      <c r="EE104" s="4"/>
      <c r="EF104" s="4"/>
      <c r="EG104" s="4">
        <v>100</v>
      </c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588</v>
      </c>
      <c r="B105" s="2" t="s">
        <v>162</v>
      </c>
      <c r="C105" s="2" t="s">
        <v>163</v>
      </c>
      <c r="D105" s="2" t="s">
        <v>579</v>
      </c>
      <c r="E105" s="2" t="s">
        <v>580</v>
      </c>
      <c r="F105" s="2" t="s">
        <v>166</v>
      </c>
      <c r="G105" s="2" t="s">
        <v>167</v>
      </c>
      <c r="H105" s="2" t="s">
        <v>168</v>
      </c>
      <c r="I105" s="2" t="s">
        <v>581</v>
      </c>
      <c r="J105" s="2" t="s">
        <v>196</v>
      </c>
      <c r="K105" s="2" t="s">
        <v>218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173</v>
      </c>
      <c r="Q105" s="2" t="s">
        <v>174</v>
      </c>
      <c r="R105" s="2" t="s">
        <v>175</v>
      </c>
      <c r="S105" s="2" t="s">
        <v>220</v>
      </c>
      <c r="T105" s="2" t="s">
        <v>177</v>
      </c>
      <c r="U105" s="2" t="s">
        <v>191</v>
      </c>
      <c r="V105" s="2" t="s">
        <v>179</v>
      </c>
      <c r="W105" s="2" t="s">
        <v>180</v>
      </c>
      <c r="X105" s="2" t="s">
        <v>181</v>
      </c>
      <c r="Y105" s="2" t="s">
        <v>231</v>
      </c>
      <c r="Z105" s="4">
        <v>271</v>
      </c>
      <c r="AA105" s="4">
        <f>=ROUNDDOWN(27.1,0)</f>
      </c>
      <c r="AB105" s="5">
        <v>10</v>
      </c>
      <c r="AC105" s="2" t="s">
        <v>540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>
        <v>12</v>
      </c>
      <c r="AQ105" s="8">
        <v>413.88</v>
      </c>
      <c r="AR105" s="4">
        <v>4</v>
      </c>
      <c r="AS105" s="8">
        <v>146.08</v>
      </c>
      <c r="AT105" s="7">
        <v>2</v>
      </c>
      <c r="AU105" s="7">
        <v>1.8332</v>
      </c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>
        <v>0.6754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104</v>
      </c>
      <c r="BK105" s="8">
        <v>3867.26</v>
      </c>
      <c r="BL105" s="2" t="s">
        <v>589</v>
      </c>
      <c r="BM105" s="7">
        <v>0.1154</v>
      </c>
      <c r="BN105" s="7">
        <v>0.107</v>
      </c>
      <c r="BO105" s="4">
        <v>12</v>
      </c>
      <c r="BP105" s="8">
        <v>413.88</v>
      </c>
      <c r="BQ105" s="4">
        <v>4</v>
      </c>
      <c r="BR105" s="8">
        <v>146.08</v>
      </c>
      <c r="BS105" s="7">
        <v>2</v>
      </c>
      <c r="BT105" s="7">
        <v>1.8332</v>
      </c>
      <c r="BU105" s="2" t="s">
        <v>185</v>
      </c>
      <c r="BV105" s="2" t="s">
        <v>172</v>
      </c>
      <c r="BW105" s="2" t="s">
        <v>231</v>
      </c>
      <c r="BX105" s="2" t="s">
        <v>233</v>
      </c>
      <c r="BY105" s="2" t="s">
        <v>188</v>
      </c>
      <c r="BZ105" s="2" t="s">
        <v>175</v>
      </c>
      <c r="CA105" s="4">
        <v>2</v>
      </c>
      <c r="CB105" s="4">
        <v>269</v>
      </c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30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590</v>
      </c>
      <c r="B106" s="2" t="s">
        <v>162</v>
      </c>
      <c r="C106" s="2" t="s">
        <v>163</v>
      </c>
      <c r="D106" s="2" t="s">
        <v>579</v>
      </c>
      <c r="E106" s="2" t="s">
        <v>580</v>
      </c>
      <c r="F106" s="2" t="s">
        <v>166</v>
      </c>
      <c r="G106" s="2" t="s">
        <v>167</v>
      </c>
      <c r="H106" s="2" t="s">
        <v>168</v>
      </c>
      <c r="I106" s="2" t="s">
        <v>581</v>
      </c>
      <c r="J106" s="2" t="s">
        <v>170</v>
      </c>
      <c r="K106" s="2" t="s">
        <v>270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271</v>
      </c>
      <c r="Q106" s="2" t="s">
        <v>174</v>
      </c>
      <c r="R106" s="2" t="s">
        <v>175</v>
      </c>
      <c r="S106" s="2" t="s">
        <v>272</v>
      </c>
      <c r="T106" s="2" t="s">
        <v>177</v>
      </c>
      <c r="U106" s="2" t="s">
        <v>178</v>
      </c>
      <c r="V106" s="2" t="s">
        <v>179</v>
      </c>
      <c r="W106" s="2" t="s">
        <v>180</v>
      </c>
      <c r="X106" s="2" t="s">
        <v>181</v>
      </c>
      <c r="Y106" s="2" t="s">
        <v>273</v>
      </c>
      <c r="Z106" s="4">
        <v>131</v>
      </c>
      <c r="AA106" s="4">
        <f>=ROUNDDOWN(43.6666666666667,0)</f>
      </c>
      <c r="AB106" s="5">
        <v>3</v>
      </c>
      <c r="AC106" s="2" t="s">
        <v>175</v>
      </c>
      <c r="AD106" s="4"/>
      <c r="AE106" s="4"/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>
        <v>2</v>
      </c>
      <c r="AQ106" s="8">
        <v>50.18</v>
      </c>
      <c r="AR106" s="4">
        <v>1</v>
      </c>
      <c r="AS106" s="8">
        <v>30.42</v>
      </c>
      <c r="AT106" s="7">
        <v>1</v>
      </c>
      <c r="AU106" s="7">
        <v>0.6496</v>
      </c>
      <c r="AV106" s="4">
        <v>12</v>
      </c>
      <c r="AW106" s="8">
        <v>372.16</v>
      </c>
      <c r="AX106" s="4">
        <v>12</v>
      </c>
      <c r="AY106" s="8">
        <v>402.39</v>
      </c>
      <c r="AZ106" s="7" t="s">
        <v>175</v>
      </c>
      <c r="BA106" s="7">
        <v>-0.0751</v>
      </c>
      <c r="BB106" s="7">
        <v>0.1348</v>
      </c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0.2313</v>
      </c>
      <c r="BJ106" s="4">
        <v>11</v>
      </c>
      <c r="BK106" s="8">
        <v>313.99</v>
      </c>
      <c r="BL106" s="2" t="s">
        <v>591</v>
      </c>
      <c r="BM106" s="7">
        <v>0.1818</v>
      </c>
      <c r="BN106" s="7">
        <v>0.1598</v>
      </c>
      <c r="BO106" s="4">
        <v>2</v>
      </c>
      <c r="BP106" s="8">
        <v>50.18</v>
      </c>
      <c r="BQ106" s="4">
        <v>1</v>
      </c>
      <c r="BR106" s="8">
        <v>30.42</v>
      </c>
      <c r="BS106" s="7">
        <v>1</v>
      </c>
      <c r="BT106" s="7">
        <v>0.6496</v>
      </c>
      <c r="BU106" s="2" t="s">
        <v>185</v>
      </c>
      <c r="BV106" s="2" t="s">
        <v>172</v>
      </c>
      <c r="BW106" s="2" t="s">
        <v>275</v>
      </c>
      <c r="BX106" s="2" t="s">
        <v>592</v>
      </c>
      <c r="BY106" s="2" t="s">
        <v>188</v>
      </c>
      <c r="BZ106" s="2" t="s">
        <v>175</v>
      </c>
      <c r="CA106" s="4">
        <v>131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</row>
    <row r="107">
      <c r="A107" s="2" t="s">
        <v>593</v>
      </c>
      <c r="B107" s="2" t="s">
        <v>162</v>
      </c>
      <c r="C107" s="2" t="s">
        <v>163</v>
      </c>
      <c r="D107" s="2" t="s">
        <v>579</v>
      </c>
      <c r="E107" s="2" t="s">
        <v>580</v>
      </c>
      <c r="F107" s="2" t="s">
        <v>166</v>
      </c>
      <c r="G107" s="2" t="s">
        <v>167</v>
      </c>
      <c r="H107" s="2" t="s">
        <v>168</v>
      </c>
      <c r="I107" s="2" t="s">
        <v>581</v>
      </c>
      <c r="J107" s="2" t="s">
        <v>190</v>
      </c>
      <c r="K107" s="2" t="s">
        <v>270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271</v>
      </c>
      <c r="Q107" s="2" t="s">
        <v>174</v>
      </c>
      <c r="R107" s="2" t="s">
        <v>175</v>
      </c>
      <c r="S107" s="2" t="s">
        <v>272</v>
      </c>
      <c r="T107" s="2" t="s">
        <v>177</v>
      </c>
      <c r="U107" s="2" t="s">
        <v>191</v>
      </c>
      <c r="V107" s="2" t="s">
        <v>179</v>
      </c>
      <c r="W107" s="2" t="s">
        <v>180</v>
      </c>
      <c r="X107" s="2" t="s">
        <v>181</v>
      </c>
      <c r="Y107" s="2" t="s">
        <v>273</v>
      </c>
      <c r="Z107" s="4">
        <v>119</v>
      </c>
      <c r="AA107" s="4">
        <f>=ROUNDDOWN(39.6666666666667,0)</f>
      </c>
      <c r="AB107" s="5">
        <v>3</v>
      </c>
      <c r="AC107" s="2" t="s">
        <v>278</v>
      </c>
      <c r="AD107" s="4">
        <v>40</v>
      </c>
      <c r="AE107" s="4">
        <v>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5</v>
      </c>
      <c r="AQ107" s="8">
        <v>140.73</v>
      </c>
      <c r="AR107" s="4">
        <v>10</v>
      </c>
      <c r="AS107" s="8">
        <v>331.39</v>
      </c>
      <c r="AT107" s="7">
        <v>-0.5</v>
      </c>
      <c r="AU107" s="7">
        <v>-0.5753</v>
      </c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0.3781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40</v>
      </c>
      <c r="BK107" s="8">
        <v>1395.53</v>
      </c>
      <c r="BL107" s="2" t="s">
        <v>594</v>
      </c>
      <c r="BM107" s="7">
        <v>0.125</v>
      </c>
      <c r="BN107" s="7">
        <v>0.1008</v>
      </c>
      <c r="BO107" s="4">
        <v>5</v>
      </c>
      <c r="BP107" s="8">
        <v>140.73</v>
      </c>
      <c r="BQ107" s="4">
        <v>10</v>
      </c>
      <c r="BR107" s="8">
        <v>331.39</v>
      </c>
      <c r="BS107" s="7">
        <v>-0.5</v>
      </c>
      <c r="BT107" s="7">
        <v>-0.5753</v>
      </c>
      <c r="BU107" s="2" t="s">
        <v>185</v>
      </c>
      <c r="BV107" s="2" t="s">
        <v>172</v>
      </c>
      <c r="BW107" s="2" t="s">
        <v>275</v>
      </c>
      <c r="BX107" s="2" t="s">
        <v>595</v>
      </c>
      <c r="BY107" s="2" t="s">
        <v>188</v>
      </c>
      <c r="BZ107" s="2" t="s">
        <v>175</v>
      </c>
      <c r="CA107" s="4">
        <v>119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>
        <v>40</v>
      </c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</row>
    <row r="108">
      <c r="A108" s="2" t="s">
        <v>596</v>
      </c>
      <c r="B108" s="2" t="s">
        <v>162</v>
      </c>
      <c r="C108" s="2" t="s">
        <v>163</v>
      </c>
      <c r="D108" s="2" t="s">
        <v>579</v>
      </c>
      <c r="E108" s="2" t="s">
        <v>580</v>
      </c>
      <c r="F108" s="2" t="s">
        <v>166</v>
      </c>
      <c r="G108" s="2" t="s">
        <v>167</v>
      </c>
      <c r="H108" s="2" t="s">
        <v>168</v>
      </c>
      <c r="I108" s="2" t="s">
        <v>581</v>
      </c>
      <c r="J108" s="2" t="s">
        <v>196</v>
      </c>
      <c r="K108" s="2" t="s">
        <v>270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271</v>
      </c>
      <c r="Q108" s="2" t="s">
        <v>174</v>
      </c>
      <c r="R108" s="2" t="s">
        <v>175</v>
      </c>
      <c r="S108" s="2" t="s">
        <v>272</v>
      </c>
      <c r="T108" s="2" t="s">
        <v>177</v>
      </c>
      <c r="U108" s="2" t="s">
        <v>191</v>
      </c>
      <c r="V108" s="2" t="s">
        <v>179</v>
      </c>
      <c r="W108" s="2" t="s">
        <v>180</v>
      </c>
      <c r="X108" s="2" t="s">
        <v>181</v>
      </c>
      <c r="Y108" s="2" t="s">
        <v>273</v>
      </c>
      <c r="Z108" s="4">
        <v>26</v>
      </c>
      <c r="AA108" s="4">
        <f>=ROUNDDOWN(13,0)</f>
      </c>
      <c r="AB108" s="5">
        <v>2</v>
      </c>
      <c r="AC108" s="2" t="s">
        <v>222</v>
      </c>
      <c r="AD108" s="4">
        <v>60</v>
      </c>
      <c r="AE108" s="4">
        <v>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5</v>
      </c>
      <c r="AQ108" s="8">
        <v>181.25</v>
      </c>
      <c r="AR108" s="4">
        <v>1</v>
      </c>
      <c r="AS108" s="8">
        <v>40.58</v>
      </c>
      <c r="AT108" s="7">
        <v>4</v>
      </c>
      <c r="AU108" s="7">
        <v>3.4665</v>
      </c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0.487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33</v>
      </c>
      <c r="BK108" s="8">
        <v>1257.56</v>
      </c>
      <c r="BL108" s="2" t="s">
        <v>597</v>
      </c>
      <c r="BM108" s="7">
        <v>0.1515</v>
      </c>
      <c r="BN108" s="7">
        <v>0.1441</v>
      </c>
      <c r="BO108" s="4">
        <v>5</v>
      </c>
      <c r="BP108" s="8">
        <v>181.25</v>
      </c>
      <c r="BQ108" s="4">
        <v>1</v>
      </c>
      <c r="BR108" s="8">
        <v>40.58</v>
      </c>
      <c r="BS108" s="7">
        <v>4</v>
      </c>
      <c r="BT108" s="7">
        <v>3.4665</v>
      </c>
      <c r="BU108" s="2" t="s">
        <v>185</v>
      </c>
      <c r="BV108" s="2" t="s">
        <v>172</v>
      </c>
      <c r="BW108" s="2" t="s">
        <v>275</v>
      </c>
      <c r="BX108" s="2" t="s">
        <v>454</v>
      </c>
      <c r="BY108" s="2" t="s">
        <v>188</v>
      </c>
      <c r="BZ108" s="2" t="s">
        <v>175</v>
      </c>
      <c r="CA108" s="4">
        <v>26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60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</row>
    <row r="109">
      <c r="A109" s="2" t="s">
        <v>598</v>
      </c>
      <c r="B109" s="2" t="s">
        <v>162</v>
      </c>
      <c r="C109" s="2" t="s">
        <v>163</v>
      </c>
      <c r="D109" s="2" t="s">
        <v>579</v>
      </c>
      <c r="E109" s="2" t="s">
        <v>580</v>
      </c>
      <c r="F109" s="2" t="s">
        <v>166</v>
      </c>
      <c r="G109" s="2" t="s">
        <v>167</v>
      </c>
      <c r="H109" s="2" t="s">
        <v>168</v>
      </c>
      <c r="I109" s="2" t="s">
        <v>581</v>
      </c>
      <c r="J109" s="2" t="s">
        <v>170</v>
      </c>
      <c r="K109" s="2" t="s">
        <v>261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271</v>
      </c>
      <c r="Q109" s="2" t="s">
        <v>174</v>
      </c>
      <c r="R109" s="2" t="s">
        <v>175</v>
      </c>
      <c r="S109" s="2" t="s">
        <v>262</v>
      </c>
      <c r="T109" s="2" t="s">
        <v>177</v>
      </c>
      <c r="U109" s="2" t="s">
        <v>178</v>
      </c>
      <c r="V109" s="2" t="s">
        <v>179</v>
      </c>
      <c r="W109" s="2" t="s">
        <v>180</v>
      </c>
      <c r="X109" s="2" t="s">
        <v>181</v>
      </c>
      <c r="Y109" s="2" t="s">
        <v>254</v>
      </c>
      <c r="Z109" s="4">
        <v>54</v>
      </c>
      <c r="AA109" s="4">
        <f>=ROUNDDOWN(13.5,0)</f>
      </c>
      <c r="AB109" s="5">
        <v>4</v>
      </c>
      <c r="AC109" s="2" t="s">
        <v>412</v>
      </c>
      <c r="AD109" s="4">
        <v>90</v>
      </c>
      <c r="AE109" s="4">
        <v>140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1</v>
      </c>
      <c r="AQ109" s="8">
        <v>27.88</v>
      </c>
      <c r="AR109" s="4"/>
      <c r="AS109" s="8"/>
      <c r="AT109" s="7"/>
      <c r="AU109" s="7"/>
      <c r="AV109" s="4">
        <v>11</v>
      </c>
      <c r="AW109" s="8">
        <v>343.82</v>
      </c>
      <c r="AX109" s="4">
        <v>6</v>
      </c>
      <c r="AY109" s="8">
        <v>219.96</v>
      </c>
      <c r="AZ109" s="7">
        <v>0.8333</v>
      </c>
      <c r="BA109" s="7">
        <v>0.5631</v>
      </c>
      <c r="BB109" s="7">
        <v>0.0811</v>
      </c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0.2137</v>
      </c>
      <c r="BJ109" s="4">
        <v>53</v>
      </c>
      <c r="BK109" s="8">
        <v>1556.2</v>
      </c>
      <c r="BL109" s="2" t="s">
        <v>599</v>
      </c>
      <c r="BM109" s="7">
        <v>0.0189</v>
      </c>
      <c r="BN109" s="7">
        <v>0.0179</v>
      </c>
      <c r="BO109" s="4">
        <v>1</v>
      </c>
      <c r="BP109" s="8">
        <v>27.88</v>
      </c>
      <c r="BQ109" s="4"/>
      <c r="BR109" s="8"/>
      <c r="BS109" s="7"/>
      <c r="BT109" s="7"/>
      <c r="BU109" s="2" t="s">
        <v>185</v>
      </c>
      <c r="BV109" s="2" t="s">
        <v>172</v>
      </c>
      <c r="BW109" s="2" t="s">
        <v>254</v>
      </c>
      <c r="BX109" s="2" t="s">
        <v>600</v>
      </c>
      <c r="BY109" s="2" t="s">
        <v>188</v>
      </c>
      <c r="BZ109" s="2" t="s">
        <v>175</v>
      </c>
      <c r="CA109" s="4">
        <v>54</v>
      </c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>
        <v>90</v>
      </c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>
        <v>50</v>
      </c>
    </row>
    <row r="110">
      <c r="A110" s="2" t="s">
        <v>601</v>
      </c>
      <c r="B110" s="2" t="s">
        <v>162</v>
      </c>
      <c r="C110" s="2" t="s">
        <v>163</v>
      </c>
      <c r="D110" s="2" t="s">
        <v>579</v>
      </c>
      <c r="E110" s="2" t="s">
        <v>580</v>
      </c>
      <c r="F110" s="2" t="s">
        <v>166</v>
      </c>
      <c r="G110" s="2" t="s">
        <v>167</v>
      </c>
      <c r="H110" s="2" t="s">
        <v>168</v>
      </c>
      <c r="I110" s="2" t="s">
        <v>581</v>
      </c>
      <c r="J110" s="2" t="s">
        <v>190</v>
      </c>
      <c r="K110" s="2" t="s">
        <v>261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271</v>
      </c>
      <c r="Q110" s="2" t="s">
        <v>174</v>
      </c>
      <c r="R110" s="2" t="s">
        <v>175</v>
      </c>
      <c r="S110" s="2" t="s">
        <v>262</v>
      </c>
      <c r="T110" s="2" t="s">
        <v>177</v>
      </c>
      <c r="U110" s="2" t="s">
        <v>191</v>
      </c>
      <c r="V110" s="2" t="s">
        <v>179</v>
      </c>
      <c r="W110" s="2" t="s">
        <v>180</v>
      </c>
      <c r="X110" s="2" t="s">
        <v>181</v>
      </c>
      <c r="Y110" s="2" t="s">
        <v>254</v>
      </c>
      <c r="Z110" s="4">
        <v>115</v>
      </c>
      <c r="AA110" s="4">
        <f>=ROUNDDOWN(10.4545454545455,0)</f>
      </c>
      <c r="AB110" s="5">
        <v>11</v>
      </c>
      <c r="AC110" s="2" t="s">
        <v>412</v>
      </c>
      <c r="AD110" s="4">
        <v>160</v>
      </c>
      <c r="AE110" s="4">
        <v>240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6</v>
      </c>
      <c r="AQ110" s="8">
        <v>174.56</v>
      </c>
      <c r="AR110" s="4">
        <v>4</v>
      </c>
      <c r="AS110" s="8">
        <v>138.8</v>
      </c>
      <c r="AT110" s="7">
        <v>0.5</v>
      </c>
      <c r="AU110" s="7">
        <v>0.2576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0.5077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98</v>
      </c>
      <c r="BK110" s="8">
        <v>3418.42</v>
      </c>
      <c r="BL110" s="2" t="s">
        <v>602</v>
      </c>
      <c r="BM110" s="7">
        <v>0.0612</v>
      </c>
      <c r="BN110" s="7">
        <v>0.0511</v>
      </c>
      <c r="BO110" s="4">
        <v>6</v>
      </c>
      <c r="BP110" s="8">
        <v>174.56</v>
      </c>
      <c r="BQ110" s="4">
        <v>4</v>
      </c>
      <c r="BR110" s="8">
        <v>138.8</v>
      </c>
      <c r="BS110" s="7">
        <v>0.5</v>
      </c>
      <c r="BT110" s="7">
        <v>0.2576</v>
      </c>
      <c r="BU110" s="2" t="s">
        <v>185</v>
      </c>
      <c r="BV110" s="2" t="s">
        <v>172</v>
      </c>
      <c r="BW110" s="2" t="s">
        <v>254</v>
      </c>
      <c r="BX110" s="2" t="s">
        <v>252</v>
      </c>
      <c r="BY110" s="2" t="s">
        <v>188</v>
      </c>
      <c r="BZ110" s="2" t="s">
        <v>175</v>
      </c>
      <c r="CA110" s="4">
        <v>115</v>
      </c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>
        <v>160</v>
      </c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>
        <v>80</v>
      </c>
    </row>
    <row r="111">
      <c r="A111" s="2" t="s">
        <v>603</v>
      </c>
      <c r="B111" s="2" t="s">
        <v>162</v>
      </c>
      <c r="C111" s="2" t="s">
        <v>163</v>
      </c>
      <c r="D111" s="2" t="s">
        <v>579</v>
      </c>
      <c r="E111" s="2" t="s">
        <v>580</v>
      </c>
      <c r="F111" s="2" t="s">
        <v>166</v>
      </c>
      <c r="G111" s="2" t="s">
        <v>167</v>
      </c>
      <c r="H111" s="2" t="s">
        <v>168</v>
      </c>
      <c r="I111" s="2" t="s">
        <v>581</v>
      </c>
      <c r="J111" s="2" t="s">
        <v>196</v>
      </c>
      <c r="K111" s="2" t="s">
        <v>261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271</v>
      </c>
      <c r="Q111" s="2" t="s">
        <v>174</v>
      </c>
      <c r="R111" s="2" t="s">
        <v>175</v>
      </c>
      <c r="S111" s="2" t="s">
        <v>262</v>
      </c>
      <c r="T111" s="2" t="s">
        <v>177</v>
      </c>
      <c r="U111" s="2" t="s">
        <v>191</v>
      </c>
      <c r="V111" s="2" t="s">
        <v>179</v>
      </c>
      <c r="W111" s="2" t="s">
        <v>180</v>
      </c>
      <c r="X111" s="2" t="s">
        <v>181</v>
      </c>
      <c r="Y111" s="2" t="s">
        <v>267</v>
      </c>
      <c r="Z111" s="4">
        <v>36</v>
      </c>
      <c r="AA111" s="4">
        <f>=ROUNDDOWN(7.2,0)</f>
      </c>
      <c r="AB111" s="5">
        <v>5</v>
      </c>
      <c r="AC111" s="2" t="s">
        <v>222</v>
      </c>
      <c r="AD111" s="4">
        <v>30</v>
      </c>
      <c r="AE111" s="4">
        <v>170</v>
      </c>
      <c r="AF111" s="6">
        <v>64</v>
      </c>
      <c r="AG111" s="6"/>
      <c r="AH111" s="7">
        <v>0.8242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>
        <v>4</v>
      </c>
      <c r="AQ111" s="8">
        <v>141.38</v>
      </c>
      <c r="AR111" s="4">
        <v>2</v>
      </c>
      <c r="AS111" s="8">
        <v>81.16</v>
      </c>
      <c r="AT111" s="7">
        <v>1</v>
      </c>
      <c r="AU111" s="7">
        <v>0.742</v>
      </c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>
        <v>0.4112</v>
      </c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50</v>
      </c>
      <c r="BK111" s="8">
        <v>2067.24</v>
      </c>
      <c r="BL111" s="2" t="s">
        <v>604</v>
      </c>
      <c r="BM111" s="7">
        <v>0.08</v>
      </c>
      <c r="BN111" s="7">
        <v>0.0684</v>
      </c>
      <c r="BO111" s="4">
        <v>4</v>
      </c>
      <c r="BP111" s="8">
        <v>141.38</v>
      </c>
      <c r="BQ111" s="4">
        <v>2</v>
      </c>
      <c r="BR111" s="8">
        <v>81.16</v>
      </c>
      <c r="BS111" s="7">
        <v>1</v>
      </c>
      <c r="BT111" s="7">
        <v>0.742</v>
      </c>
      <c r="BU111" s="2" t="s">
        <v>185</v>
      </c>
      <c r="BV111" s="2" t="s">
        <v>172</v>
      </c>
      <c r="BW111" s="2" t="s">
        <v>267</v>
      </c>
      <c r="BX111" s="2" t="s">
        <v>605</v>
      </c>
      <c r="BY111" s="2" t="s">
        <v>188</v>
      </c>
      <c r="BZ111" s="2" t="s">
        <v>175</v>
      </c>
      <c r="CA111" s="4">
        <v>36</v>
      </c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>
        <v>30</v>
      </c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>
        <v>50</v>
      </c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>
        <v>30</v>
      </c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>
        <v>60</v>
      </c>
    </row>
    <row r="112">
      <c r="A112" s="2" t="s">
        <v>606</v>
      </c>
      <c r="B112" s="2" t="s">
        <v>162</v>
      </c>
      <c r="C112" s="2" t="s">
        <v>163</v>
      </c>
      <c r="D112" s="2" t="s">
        <v>579</v>
      </c>
      <c r="E112" s="2" t="s">
        <v>580</v>
      </c>
      <c r="F112" s="2" t="s">
        <v>166</v>
      </c>
      <c r="G112" s="2" t="s">
        <v>167</v>
      </c>
      <c r="H112" s="2" t="s">
        <v>168</v>
      </c>
      <c r="I112" s="2" t="s">
        <v>581</v>
      </c>
      <c r="J112" s="2" t="s">
        <v>170</v>
      </c>
      <c r="K112" s="2" t="s">
        <v>200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271</v>
      </c>
      <c r="Q112" s="2" t="s">
        <v>174</v>
      </c>
      <c r="R112" s="2" t="s">
        <v>175</v>
      </c>
      <c r="S112" s="2" t="s">
        <v>202</v>
      </c>
      <c r="T112" s="2" t="s">
        <v>177</v>
      </c>
      <c r="U112" s="2" t="s">
        <v>178</v>
      </c>
      <c r="V112" s="2" t="s">
        <v>179</v>
      </c>
      <c r="W112" s="2" t="s">
        <v>180</v>
      </c>
      <c r="X112" s="2" t="s">
        <v>181</v>
      </c>
      <c r="Y112" s="2" t="s">
        <v>203</v>
      </c>
      <c r="Z112" s="4">
        <v>3</v>
      </c>
      <c r="AA112" s="4">
        <f>=ROUNDDOWN(0.333333333333333,0)</f>
      </c>
      <c r="AB112" s="5">
        <v>9</v>
      </c>
      <c r="AC112" s="2" t="s">
        <v>364</v>
      </c>
      <c r="AD112" s="4">
        <v>30</v>
      </c>
      <c r="AE112" s="4">
        <v>160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>
        <v>7</v>
      </c>
      <c r="AW112" s="8">
        <v>223.34</v>
      </c>
      <c r="AX112" s="4">
        <v>9</v>
      </c>
      <c r="AY112" s="8">
        <v>324.06</v>
      </c>
      <c r="AZ112" s="7">
        <v>-0.2222</v>
      </c>
      <c r="BA112" s="7">
        <v>-0.3108</v>
      </c>
      <c r="BB112" s="7"/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0.1388</v>
      </c>
      <c r="BJ112" s="4">
        <v>68</v>
      </c>
      <c r="BK112" s="8">
        <v>1945.4</v>
      </c>
      <c r="BL112" s="2" t="s">
        <v>607</v>
      </c>
      <c r="BM112" s="7"/>
      <c r="BN112" s="7"/>
      <c r="BO112" s="4"/>
      <c r="BP112" s="8"/>
      <c r="BQ112" s="4"/>
      <c r="BR112" s="8"/>
      <c r="BS112" s="7"/>
      <c r="BT112" s="7"/>
      <c r="BU112" s="2" t="s">
        <v>185</v>
      </c>
      <c r="BV112" s="2" t="s">
        <v>172</v>
      </c>
      <c r="BW112" s="2" t="s">
        <v>206</v>
      </c>
      <c r="BX112" s="2" t="s">
        <v>608</v>
      </c>
      <c r="BY112" s="2" t="s">
        <v>188</v>
      </c>
      <c r="BZ112" s="2" t="s">
        <v>175</v>
      </c>
      <c r="CA112" s="4">
        <v>3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>
        <v>30</v>
      </c>
      <c r="DM112" s="4"/>
      <c r="DN112" s="4"/>
      <c r="DO112" s="4"/>
      <c r="DP112" s="4"/>
      <c r="DQ112" s="4"/>
      <c r="DR112" s="4"/>
      <c r="DS112" s="4"/>
      <c r="DT112" s="4">
        <v>70</v>
      </c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>
        <v>60</v>
      </c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609</v>
      </c>
      <c r="B113" s="2" t="s">
        <v>162</v>
      </c>
      <c r="C113" s="2" t="s">
        <v>163</v>
      </c>
      <c r="D113" s="2" t="s">
        <v>579</v>
      </c>
      <c r="E113" s="2" t="s">
        <v>580</v>
      </c>
      <c r="F113" s="2" t="s">
        <v>166</v>
      </c>
      <c r="G113" s="2" t="s">
        <v>167</v>
      </c>
      <c r="H113" s="2" t="s">
        <v>168</v>
      </c>
      <c r="I113" s="2" t="s">
        <v>581</v>
      </c>
      <c r="J113" s="2" t="s">
        <v>190</v>
      </c>
      <c r="K113" s="2" t="s">
        <v>200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271</v>
      </c>
      <c r="Q113" s="2" t="s">
        <v>174</v>
      </c>
      <c r="R113" s="2" t="s">
        <v>175</v>
      </c>
      <c r="S113" s="2" t="s">
        <v>202</v>
      </c>
      <c r="T113" s="2" t="s">
        <v>177</v>
      </c>
      <c r="U113" s="2" t="s">
        <v>191</v>
      </c>
      <c r="V113" s="2" t="s">
        <v>179</v>
      </c>
      <c r="W113" s="2" t="s">
        <v>180</v>
      </c>
      <c r="X113" s="2" t="s">
        <v>181</v>
      </c>
      <c r="Y113" s="2" t="s">
        <v>203</v>
      </c>
      <c r="Z113" s="4">
        <v>65</v>
      </c>
      <c r="AA113" s="4">
        <f>=ROUNDDOWN(4.33333333333333,0)</f>
      </c>
      <c r="AB113" s="5">
        <v>15</v>
      </c>
      <c r="AC113" s="2" t="s">
        <v>204</v>
      </c>
      <c r="AD113" s="4">
        <v>60</v>
      </c>
      <c r="AE113" s="4">
        <v>350</v>
      </c>
      <c r="AF113" s="6">
        <v>64</v>
      </c>
      <c r="AG113" s="6"/>
      <c r="AH113" s="7">
        <v>0.8352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>
        <v>3</v>
      </c>
      <c r="AQ113" s="8">
        <v>83.78</v>
      </c>
      <c r="AR113" s="4">
        <v>7</v>
      </c>
      <c r="AS113" s="8">
        <v>242.9</v>
      </c>
      <c r="AT113" s="7">
        <v>-0.5714</v>
      </c>
      <c r="AU113" s="7">
        <v>-0.6551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0.3751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128</v>
      </c>
      <c r="BK113" s="8">
        <v>4497.47</v>
      </c>
      <c r="BL113" s="2" t="s">
        <v>610</v>
      </c>
      <c r="BM113" s="7">
        <v>0.0234</v>
      </c>
      <c r="BN113" s="7">
        <v>0.0186</v>
      </c>
      <c r="BO113" s="4">
        <v>3</v>
      </c>
      <c r="BP113" s="8">
        <v>83.78</v>
      </c>
      <c r="BQ113" s="4">
        <v>7</v>
      </c>
      <c r="BR113" s="8">
        <v>242.9</v>
      </c>
      <c r="BS113" s="7">
        <v>-0.5714</v>
      </c>
      <c r="BT113" s="7">
        <v>-0.6551</v>
      </c>
      <c r="BU113" s="2" t="s">
        <v>185</v>
      </c>
      <c r="BV113" s="2" t="s">
        <v>172</v>
      </c>
      <c r="BW113" s="2" t="s">
        <v>206</v>
      </c>
      <c r="BX113" s="2" t="s">
        <v>611</v>
      </c>
      <c r="BY113" s="2" t="s">
        <v>188</v>
      </c>
      <c r="BZ113" s="2" t="s">
        <v>175</v>
      </c>
      <c r="CA113" s="4">
        <v>65</v>
      </c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>
        <v>60</v>
      </c>
      <c r="DE113" s="4"/>
      <c r="DF113" s="4"/>
      <c r="DG113" s="4"/>
      <c r="DH113" s="4"/>
      <c r="DI113" s="4"/>
      <c r="DJ113" s="4"/>
      <c r="DK113" s="4"/>
      <c r="DL113" s="4">
        <v>150</v>
      </c>
      <c r="DM113" s="4"/>
      <c r="DN113" s="4"/>
      <c r="DO113" s="4"/>
      <c r="DP113" s="4"/>
      <c r="DQ113" s="4"/>
      <c r="DR113" s="4"/>
      <c r="DS113" s="4"/>
      <c r="DT113" s="4">
        <v>80</v>
      </c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60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612</v>
      </c>
      <c r="B114" s="2" t="s">
        <v>162</v>
      </c>
      <c r="C114" s="2" t="s">
        <v>163</v>
      </c>
      <c r="D114" s="2" t="s">
        <v>579</v>
      </c>
      <c r="E114" s="2" t="s">
        <v>580</v>
      </c>
      <c r="F114" s="2" t="s">
        <v>166</v>
      </c>
      <c r="G114" s="2" t="s">
        <v>167</v>
      </c>
      <c r="H114" s="2" t="s">
        <v>168</v>
      </c>
      <c r="I114" s="2" t="s">
        <v>581</v>
      </c>
      <c r="J114" s="2" t="s">
        <v>196</v>
      </c>
      <c r="K114" s="2" t="s">
        <v>200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271</v>
      </c>
      <c r="Q114" s="2" t="s">
        <v>174</v>
      </c>
      <c r="R114" s="2" t="s">
        <v>175</v>
      </c>
      <c r="S114" s="2" t="s">
        <v>202</v>
      </c>
      <c r="T114" s="2" t="s">
        <v>177</v>
      </c>
      <c r="U114" s="2" t="s">
        <v>191</v>
      </c>
      <c r="V114" s="2" t="s">
        <v>179</v>
      </c>
      <c r="W114" s="2" t="s">
        <v>180</v>
      </c>
      <c r="X114" s="2" t="s">
        <v>181</v>
      </c>
      <c r="Y114" s="2" t="s">
        <v>613</v>
      </c>
      <c r="Z114" s="4">
        <v>43</v>
      </c>
      <c r="AA114" s="4">
        <f>=ROUNDDOWN(4.77777777777778,0)</f>
      </c>
      <c r="AB114" s="5">
        <v>9</v>
      </c>
      <c r="AC114" s="2" t="s">
        <v>204</v>
      </c>
      <c r="AD114" s="4">
        <v>30</v>
      </c>
      <c r="AE114" s="4">
        <v>220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>
        <v>4</v>
      </c>
      <c r="AQ114" s="8">
        <v>139.56</v>
      </c>
      <c r="AR114" s="4">
        <v>2</v>
      </c>
      <c r="AS114" s="8">
        <v>81.16</v>
      </c>
      <c r="AT114" s="7">
        <v>1</v>
      </c>
      <c r="AU114" s="7">
        <v>0.7196</v>
      </c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>
        <v>0.6249</v>
      </c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58</v>
      </c>
      <c r="BK114" s="8">
        <v>2176.24</v>
      </c>
      <c r="BL114" s="2" t="s">
        <v>614</v>
      </c>
      <c r="BM114" s="7">
        <v>0.069</v>
      </c>
      <c r="BN114" s="7">
        <v>0.0641</v>
      </c>
      <c r="BO114" s="4">
        <v>4</v>
      </c>
      <c r="BP114" s="8">
        <v>139.56</v>
      </c>
      <c r="BQ114" s="4">
        <v>2</v>
      </c>
      <c r="BR114" s="8">
        <v>81.16</v>
      </c>
      <c r="BS114" s="7">
        <v>1</v>
      </c>
      <c r="BT114" s="7">
        <v>0.7196</v>
      </c>
      <c r="BU114" s="2" t="s">
        <v>185</v>
      </c>
      <c r="BV114" s="2" t="s">
        <v>172</v>
      </c>
      <c r="BW114" s="2" t="s">
        <v>215</v>
      </c>
      <c r="BX114" s="2" t="s">
        <v>216</v>
      </c>
      <c r="BY114" s="2" t="s">
        <v>188</v>
      </c>
      <c r="BZ114" s="2" t="s">
        <v>175</v>
      </c>
      <c r="CA114" s="4">
        <v>43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>
        <v>30</v>
      </c>
      <c r="DE114" s="4"/>
      <c r="DF114" s="4"/>
      <c r="DG114" s="4"/>
      <c r="DH114" s="4"/>
      <c r="DI114" s="4"/>
      <c r="DJ114" s="4"/>
      <c r="DK114" s="4"/>
      <c r="DL114" s="4">
        <v>100</v>
      </c>
      <c r="DM114" s="4"/>
      <c r="DN114" s="4"/>
      <c r="DO114" s="4"/>
      <c r="DP114" s="4"/>
      <c r="DQ114" s="4"/>
      <c r="DR114" s="4"/>
      <c r="DS114" s="4"/>
      <c r="DT114" s="4">
        <v>60</v>
      </c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30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615</v>
      </c>
      <c r="B115" s="2" t="s">
        <v>162</v>
      </c>
      <c r="C115" s="2" t="s">
        <v>163</v>
      </c>
      <c r="D115" s="2" t="s">
        <v>579</v>
      </c>
      <c r="E115" s="2" t="s">
        <v>580</v>
      </c>
      <c r="F115" s="2" t="s">
        <v>166</v>
      </c>
      <c r="G115" s="2" t="s">
        <v>167</v>
      </c>
      <c r="H115" s="2" t="s">
        <v>168</v>
      </c>
      <c r="I115" s="2" t="s">
        <v>581</v>
      </c>
      <c r="J115" s="2" t="s">
        <v>170</v>
      </c>
      <c r="K115" s="2" t="s">
        <v>171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271</v>
      </c>
      <c r="Q115" s="2" t="s">
        <v>174</v>
      </c>
      <c r="R115" s="2" t="s">
        <v>175</v>
      </c>
      <c r="S115" s="2" t="s">
        <v>176</v>
      </c>
      <c r="T115" s="2" t="s">
        <v>177</v>
      </c>
      <c r="U115" s="2" t="s">
        <v>178</v>
      </c>
      <c r="V115" s="2" t="s">
        <v>179</v>
      </c>
      <c r="W115" s="2" t="s">
        <v>180</v>
      </c>
      <c r="X115" s="2" t="s">
        <v>181</v>
      </c>
      <c r="Y115" s="2" t="s">
        <v>182</v>
      </c>
      <c r="Z115" s="4">
        <v>126</v>
      </c>
      <c r="AA115" s="4">
        <f>=ROUNDDOWN(31.5,0)</f>
      </c>
      <c r="AB115" s="5">
        <v>4</v>
      </c>
      <c r="AC115" s="2" t="s">
        <v>616</v>
      </c>
      <c r="AD115" s="4">
        <v>30</v>
      </c>
      <c r="AE115" s="4">
        <v>30</v>
      </c>
      <c r="AF115" s="6">
        <v>64</v>
      </c>
      <c r="AG115" s="6"/>
      <c r="AH115" s="7">
        <v>0.8242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/>
      <c r="AQ115" s="8"/>
      <c r="AR115" s="4">
        <v>1</v>
      </c>
      <c r="AS115" s="8">
        <v>24.34</v>
      </c>
      <c r="AT115" s="7">
        <v>-1</v>
      </c>
      <c r="AU115" s="7">
        <v>-1</v>
      </c>
      <c r="AV115" s="4">
        <v>2</v>
      </c>
      <c r="AW115" s="8">
        <v>56.82</v>
      </c>
      <c r="AX115" s="4">
        <v>11</v>
      </c>
      <c r="AY115" s="8">
        <v>379.89</v>
      </c>
      <c r="AZ115" s="7">
        <v>-0.8182</v>
      </c>
      <c r="BA115" s="7">
        <v>-0.8504</v>
      </c>
      <c r="BB115" s="7"/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0.0353</v>
      </c>
      <c r="BJ115" s="4">
        <v>22</v>
      </c>
      <c r="BK115" s="8">
        <v>660.33</v>
      </c>
      <c r="BL115" s="2" t="s">
        <v>617</v>
      </c>
      <c r="BM115" s="7"/>
      <c r="BN115" s="7"/>
      <c r="BO115" s="4"/>
      <c r="BP115" s="8"/>
      <c r="BQ115" s="4">
        <v>1</v>
      </c>
      <c r="BR115" s="8">
        <v>24.34</v>
      </c>
      <c r="BS115" s="7">
        <v>-1</v>
      </c>
      <c r="BT115" s="7">
        <v>-1</v>
      </c>
      <c r="BU115" s="2" t="s">
        <v>185</v>
      </c>
      <c r="BV115" s="2" t="s">
        <v>172</v>
      </c>
      <c r="BW115" s="2" t="s">
        <v>584</v>
      </c>
      <c r="BX115" s="2" t="s">
        <v>618</v>
      </c>
      <c r="BY115" s="2" t="s">
        <v>188</v>
      </c>
      <c r="BZ115" s="2" t="s">
        <v>175</v>
      </c>
      <c r="CA115" s="4">
        <v>126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>
        <v>30</v>
      </c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</row>
    <row r="116">
      <c r="A116" s="2" t="s">
        <v>619</v>
      </c>
      <c r="B116" s="2" t="s">
        <v>162</v>
      </c>
      <c r="C116" s="2" t="s">
        <v>163</v>
      </c>
      <c r="D116" s="2" t="s">
        <v>579</v>
      </c>
      <c r="E116" s="2" t="s">
        <v>580</v>
      </c>
      <c r="F116" s="2" t="s">
        <v>166</v>
      </c>
      <c r="G116" s="2" t="s">
        <v>167</v>
      </c>
      <c r="H116" s="2" t="s">
        <v>168</v>
      </c>
      <c r="I116" s="2" t="s">
        <v>581</v>
      </c>
      <c r="J116" s="2" t="s">
        <v>190</v>
      </c>
      <c r="K116" s="2" t="s">
        <v>171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271</v>
      </c>
      <c r="Q116" s="2" t="s">
        <v>174</v>
      </c>
      <c r="R116" s="2" t="s">
        <v>175</v>
      </c>
      <c r="S116" s="2" t="s">
        <v>176</v>
      </c>
      <c r="T116" s="2" t="s">
        <v>177</v>
      </c>
      <c r="U116" s="2" t="s">
        <v>191</v>
      </c>
      <c r="V116" s="2" t="s">
        <v>179</v>
      </c>
      <c r="W116" s="2" t="s">
        <v>180</v>
      </c>
      <c r="X116" s="2" t="s">
        <v>181</v>
      </c>
      <c r="Y116" s="2" t="s">
        <v>182</v>
      </c>
      <c r="Z116" s="4">
        <v>34</v>
      </c>
      <c r="AA116" s="4">
        <f>=ROUNDDOWN(3.77777777777778,0)</f>
      </c>
      <c r="AB116" s="5">
        <v>9</v>
      </c>
      <c r="AC116" s="2" t="s">
        <v>183</v>
      </c>
      <c r="AD116" s="4">
        <v>100</v>
      </c>
      <c r="AE116" s="4">
        <v>210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/>
      <c r="AQ116" s="8"/>
      <c r="AR116" s="4">
        <v>5</v>
      </c>
      <c r="AS116" s="8">
        <v>164.83</v>
      </c>
      <c r="AT116" s="7">
        <v>-1</v>
      </c>
      <c r="AU116" s="7">
        <v>-1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/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106</v>
      </c>
      <c r="BK116" s="8">
        <v>3748.23</v>
      </c>
      <c r="BL116" s="2" t="s">
        <v>620</v>
      </c>
      <c r="BM116" s="7"/>
      <c r="BN116" s="7"/>
      <c r="BO116" s="4"/>
      <c r="BP116" s="8"/>
      <c r="BQ116" s="4">
        <v>5</v>
      </c>
      <c r="BR116" s="8">
        <v>164.83</v>
      </c>
      <c r="BS116" s="7">
        <v>-1</v>
      </c>
      <c r="BT116" s="7">
        <v>-1</v>
      </c>
      <c r="BU116" s="2" t="s">
        <v>185</v>
      </c>
      <c r="BV116" s="2" t="s">
        <v>172</v>
      </c>
      <c r="BW116" s="2" t="s">
        <v>584</v>
      </c>
      <c r="BX116" s="2" t="s">
        <v>366</v>
      </c>
      <c r="BY116" s="2" t="s">
        <v>188</v>
      </c>
      <c r="BZ116" s="2" t="s">
        <v>175</v>
      </c>
      <c r="CA116" s="4">
        <v>3</v>
      </c>
      <c r="CB116" s="4">
        <v>31</v>
      </c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>
        <v>100</v>
      </c>
      <c r="DR116" s="4"/>
      <c r="DS116" s="4"/>
      <c r="DT116" s="4"/>
      <c r="DU116" s="4"/>
      <c r="DV116" s="4"/>
      <c r="DW116" s="4">
        <v>60</v>
      </c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>
        <v>50</v>
      </c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</row>
    <row r="117">
      <c r="A117" s="2" t="s">
        <v>621</v>
      </c>
      <c r="B117" s="2" t="s">
        <v>162</v>
      </c>
      <c r="C117" s="2" t="s">
        <v>163</v>
      </c>
      <c r="D117" s="2" t="s">
        <v>579</v>
      </c>
      <c r="E117" s="2" t="s">
        <v>580</v>
      </c>
      <c r="F117" s="2" t="s">
        <v>166</v>
      </c>
      <c r="G117" s="2" t="s">
        <v>167</v>
      </c>
      <c r="H117" s="2" t="s">
        <v>168</v>
      </c>
      <c r="I117" s="2" t="s">
        <v>581</v>
      </c>
      <c r="J117" s="2" t="s">
        <v>196</v>
      </c>
      <c r="K117" s="2" t="s">
        <v>171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271</v>
      </c>
      <c r="Q117" s="2" t="s">
        <v>174</v>
      </c>
      <c r="R117" s="2" t="s">
        <v>175</v>
      </c>
      <c r="S117" s="2" t="s">
        <v>176</v>
      </c>
      <c r="T117" s="2" t="s">
        <v>177</v>
      </c>
      <c r="U117" s="2" t="s">
        <v>191</v>
      </c>
      <c r="V117" s="2" t="s">
        <v>179</v>
      </c>
      <c r="W117" s="2" t="s">
        <v>180</v>
      </c>
      <c r="X117" s="2" t="s">
        <v>181</v>
      </c>
      <c r="Y117" s="2" t="s">
        <v>622</v>
      </c>
      <c r="Z117" s="4">
        <v>84</v>
      </c>
      <c r="AA117" s="4">
        <f>=ROUNDDOWN(14,0)</f>
      </c>
      <c r="AB117" s="5">
        <v>6</v>
      </c>
      <c r="AC117" s="2" t="s">
        <v>616</v>
      </c>
      <c r="AD117" s="4">
        <v>50</v>
      </c>
      <c r="AE117" s="4">
        <v>100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>
        <v>2</v>
      </c>
      <c r="AQ117" s="8">
        <v>56.82</v>
      </c>
      <c r="AR117" s="4">
        <v>5</v>
      </c>
      <c r="AS117" s="8">
        <v>190.72</v>
      </c>
      <c r="AT117" s="7">
        <v>-0.6</v>
      </c>
      <c r="AU117" s="7">
        <v>-0.7021</v>
      </c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>
        <v>1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61</v>
      </c>
      <c r="BK117" s="8">
        <v>2272.3</v>
      </c>
      <c r="BL117" s="2" t="s">
        <v>623</v>
      </c>
      <c r="BM117" s="7">
        <v>0.0328</v>
      </c>
      <c r="BN117" s="7">
        <v>0.025</v>
      </c>
      <c r="BO117" s="4">
        <v>2</v>
      </c>
      <c r="BP117" s="8">
        <v>56.82</v>
      </c>
      <c r="BQ117" s="4">
        <v>5</v>
      </c>
      <c r="BR117" s="8">
        <v>190.72</v>
      </c>
      <c r="BS117" s="7">
        <v>-0.6</v>
      </c>
      <c r="BT117" s="7">
        <v>-0.7021</v>
      </c>
      <c r="BU117" s="2" t="s">
        <v>185</v>
      </c>
      <c r="BV117" s="2" t="s">
        <v>172</v>
      </c>
      <c r="BW117" s="2" t="s">
        <v>624</v>
      </c>
      <c r="BX117" s="2" t="s">
        <v>625</v>
      </c>
      <c r="BY117" s="2" t="s">
        <v>188</v>
      </c>
      <c r="BZ117" s="2" t="s">
        <v>175</v>
      </c>
      <c r="CA117" s="4">
        <v>84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>
        <v>50</v>
      </c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>
        <v>50</v>
      </c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</row>
    <row r="118">
      <c r="A118" s="2" t="s">
        <v>626</v>
      </c>
      <c r="B118" s="2" t="s">
        <v>162</v>
      </c>
      <c r="C118" s="2" t="s">
        <v>627</v>
      </c>
      <c r="D118" s="2" t="s">
        <v>164</v>
      </c>
      <c r="E118" s="2" t="s">
        <v>165</v>
      </c>
      <c r="F118" s="2" t="s">
        <v>628</v>
      </c>
      <c r="G118" s="2" t="s">
        <v>629</v>
      </c>
      <c r="H118" s="2" t="s">
        <v>630</v>
      </c>
      <c r="I118" s="2" t="s">
        <v>631</v>
      </c>
      <c r="J118" s="2" t="s">
        <v>170</v>
      </c>
      <c r="K118" s="2" t="s">
        <v>435</v>
      </c>
      <c r="L118" s="3">
        <v>52.88</v>
      </c>
      <c r="M118" s="3">
        <v>55.52</v>
      </c>
      <c r="N118" s="3">
        <v>109.99</v>
      </c>
      <c r="O118" s="2" t="s">
        <v>172</v>
      </c>
      <c r="P118" s="2" t="s">
        <v>219</v>
      </c>
      <c r="Q118" s="2" t="s">
        <v>174</v>
      </c>
      <c r="R118" s="2" t="s">
        <v>175</v>
      </c>
      <c r="S118" s="2" t="s">
        <v>632</v>
      </c>
      <c r="T118" s="2" t="s">
        <v>633</v>
      </c>
      <c r="U118" s="2" t="s">
        <v>317</v>
      </c>
      <c r="V118" s="2" t="s">
        <v>179</v>
      </c>
      <c r="W118" s="2" t="s">
        <v>634</v>
      </c>
      <c r="X118" s="2" t="s">
        <v>635</v>
      </c>
      <c r="Y118" s="2" t="s">
        <v>636</v>
      </c>
      <c r="Z118" s="4">
        <v>259</v>
      </c>
      <c r="AA118" s="4">
        <f>=ROUNDDOWN(25.9,0)</f>
      </c>
      <c r="AB118" s="5">
        <v>10</v>
      </c>
      <c r="AC118" s="2" t="s">
        <v>637</v>
      </c>
      <c r="AD118" s="4">
        <v>60</v>
      </c>
      <c r="AE118" s="4">
        <v>560</v>
      </c>
      <c r="AF118" s="6">
        <v>66</v>
      </c>
      <c r="AG118" s="6">
        <v>49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14</v>
      </c>
      <c r="AQ118" s="8">
        <v>684.24</v>
      </c>
      <c r="AR118" s="4">
        <v>6</v>
      </c>
      <c r="AS118" s="8">
        <v>334.57</v>
      </c>
      <c r="AT118" s="7">
        <v>1.3333</v>
      </c>
      <c r="AU118" s="7">
        <v>1.0451</v>
      </c>
      <c r="AV118" s="4">
        <v>39</v>
      </c>
      <c r="AW118" s="8">
        <v>2173.11</v>
      </c>
      <c r="AX118" s="4">
        <v>22</v>
      </c>
      <c r="AY118" s="8">
        <v>1501.59</v>
      </c>
      <c r="AZ118" s="7">
        <v>0.7727</v>
      </c>
      <c r="BA118" s="7">
        <v>0.4472</v>
      </c>
      <c r="BB118" s="7">
        <v>0.3149</v>
      </c>
      <c r="BC118" s="4">
        <v>173</v>
      </c>
      <c r="BD118" s="8">
        <v>10547.21</v>
      </c>
      <c r="BE118" s="4">
        <v>124</v>
      </c>
      <c r="BF118" s="8">
        <v>8732.46</v>
      </c>
      <c r="BG118" s="7">
        <v>0.3952</v>
      </c>
      <c r="BH118" s="7">
        <v>0.2078</v>
      </c>
      <c r="BI118" s="7">
        <v>0.206</v>
      </c>
      <c r="BJ118" s="4">
        <v>121</v>
      </c>
      <c r="BK118" s="8">
        <v>7051.1</v>
      </c>
      <c r="BL118" s="2" t="s">
        <v>638</v>
      </c>
      <c r="BM118" s="7">
        <v>0.1157</v>
      </c>
      <c r="BN118" s="7">
        <v>0.097</v>
      </c>
      <c r="BO118" s="4">
        <v>14</v>
      </c>
      <c r="BP118" s="8">
        <v>684.24</v>
      </c>
      <c r="BQ118" s="4">
        <v>6</v>
      </c>
      <c r="BR118" s="8">
        <v>334.57</v>
      </c>
      <c r="BS118" s="7">
        <v>1.3333</v>
      </c>
      <c r="BT118" s="7">
        <v>1.0451</v>
      </c>
      <c r="BU118" s="2" t="s">
        <v>185</v>
      </c>
      <c r="BV118" s="2" t="s">
        <v>172</v>
      </c>
      <c r="BW118" s="2" t="s">
        <v>523</v>
      </c>
      <c r="BX118" s="2" t="s">
        <v>639</v>
      </c>
      <c r="BY118" s="2" t="s">
        <v>188</v>
      </c>
      <c r="BZ118" s="2" t="s">
        <v>175</v>
      </c>
      <c r="CA118" s="4">
        <v>186</v>
      </c>
      <c r="CB118" s="4"/>
      <c r="CC118" s="4"/>
      <c r="CD118" s="4"/>
      <c r="CE118" s="4">
        <v>73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>
        <v>60</v>
      </c>
      <c r="CZ118" s="4"/>
      <c r="DA118" s="4"/>
      <c r="DB118" s="4"/>
      <c r="DC118" s="4">
        <v>150</v>
      </c>
      <c r="DD118" s="4"/>
      <c r="DE118" s="4"/>
      <c r="DF118" s="4"/>
      <c r="DG118" s="4"/>
      <c r="DH118" s="4"/>
      <c r="DI118" s="4"/>
      <c r="DJ118" s="4">
        <v>100</v>
      </c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>
        <v>250</v>
      </c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</row>
    <row r="119">
      <c r="A119" s="2" t="s">
        <v>640</v>
      </c>
      <c r="B119" s="2" t="s">
        <v>162</v>
      </c>
      <c r="C119" s="2" t="s">
        <v>627</v>
      </c>
      <c r="D119" s="2" t="s">
        <v>164</v>
      </c>
      <c r="E119" s="2" t="s">
        <v>165</v>
      </c>
      <c r="F119" s="2" t="s">
        <v>628</v>
      </c>
      <c r="G119" s="2" t="s">
        <v>629</v>
      </c>
      <c r="H119" s="2" t="s">
        <v>630</v>
      </c>
      <c r="I119" s="2" t="s">
        <v>631</v>
      </c>
      <c r="J119" s="2" t="s">
        <v>190</v>
      </c>
      <c r="K119" s="2" t="s">
        <v>435</v>
      </c>
      <c r="L119" s="3">
        <v>66.96</v>
      </c>
      <c r="M119" s="3">
        <v>70.31</v>
      </c>
      <c r="N119" s="3">
        <v>139.99</v>
      </c>
      <c r="O119" s="2" t="s">
        <v>172</v>
      </c>
      <c r="P119" s="2" t="s">
        <v>219</v>
      </c>
      <c r="Q119" s="2" t="s">
        <v>174</v>
      </c>
      <c r="R119" s="2" t="s">
        <v>175</v>
      </c>
      <c r="S119" s="2" t="s">
        <v>632</v>
      </c>
      <c r="T119" s="2" t="s">
        <v>633</v>
      </c>
      <c r="U119" s="2" t="s">
        <v>517</v>
      </c>
      <c r="V119" s="2" t="s">
        <v>179</v>
      </c>
      <c r="W119" s="2" t="s">
        <v>634</v>
      </c>
      <c r="X119" s="2" t="s">
        <v>635</v>
      </c>
      <c r="Y119" s="2" t="s">
        <v>636</v>
      </c>
      <c r="Z119" s="4">
        <v>89</v>
      </c>
      <c r="AA119" s="4">
        <f>=ROUNDDOWN(4.04545454545454,0)</f>
      </c>
      <c r="AB119" s="5">
        <v>22</v>
      </c>
      <c r="AC119" s="2" t="s">
        <v>637</v>
      </c>
      <c r="AD119" s="4">
        <v>150</v>
      </c>
      <c r="AE119" s="4">
        <v>820</v>
      </c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21</v>
      </c>
      <c r="AQ119" s="8">
        <v>1171.67</v>
      </c>
      <c r="AR119" s="4">
        <v>15</v>
      </c>
      <c r="AS119" s="8">
        <v>1095.65</v>
      </c>
      <c r="AT119" s="7">
        <v>0.4</v>
      </c>
      <c r="AU119" s="7">
        <v>0.0694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0.5392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285</v>
      </c>
      <c r="BK119" s="8">
        <v>21828.63</v>
      </c>
      <c r="BL119" s="2" t="s">
        <v>641</v>
      </c>
      <c r="BM119" s="7">
        <v>0.0737</v>
      </c>
      <c r="BN119" s="7">
        <v>0.0537</v>
      </c>
      <c r="BO119" s="4">
        <v>21</v>
      </c>
      <c r="BP119" s="8">
        <v>1171.67</v>
      </c>
      <c r="BQ119" s="4">
        <v>15</v>
      </c>
      <c r="BR119" s="8">
        <v>1095.65</v>
      </c>
      <c r="BS119" s="7">
        <v>0.4</v>
      </c>
      <c r="BT119" s="7">
        <v>0.0694</v>
      </c>
      <c r="BU119" s="2" t="s">
        <v>185</v>
      </c>
      <c r="BV119" s="2" t="s">
        <v>172</v>
      </c>
      <c r="BW119" s="2" t="s">
        <v>523</v>
      </c>
      <c r="BX119" s="2" t="s">
        <v>642</v>
      </c>
      <c r="BY119" s="2" t="s">
        <v>188</v>
      </c>
      <c r="BZ119" s="2" t="s">
        <v>175</v>
      </c>
      <c r="CA119" s="4">
        <v>44</v>
      </c>
      <c r="CB119" s="4"/>
      <c r="CC119" s="4"/>
      <c r="CD119" s="4"/>
      <c r="CE119" s="4">
        <v>45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>
        <v>150</v>
      </c>
      <c r="CZ119" s="4"/>
      <c r="DA119" s="4"/>
      <c r="DB119" s="4"/>
      <c r="DC119" s="4">
        <v>60</v>
      </c>
      <c r="DD119" s="4"/>
      <c r="DE119" s="4"/>
      <c r="DF119" s="4"/>
      <c r="DG119" s="4"/>
      <c r="DH119" s="4"/>
      <c r="DI119" s="4"/>
      <c r="DJ119" s="4">
        <v>60</v>
      </c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>
        <v>200</v>
      </c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>
        <v>100</v>
      </c>
      <c r="EM119" s="4"/>
      <c r="EN119" s="4"/>
      <c r="EO119" s="4"/>
      <c r="EP119" s="4"/>
      <c r="EQ119" s="4"/>
      <c r="ER119" s="4"/>
      <c r="ES119" s="4">
        <v>250</v>
      </c>
      <c r="ET119" s="4"/>
      <c r="EU119" s="4"/>
      <c r="EV119" s="4"/>
    </row>
    <row r="120">
      <c r="A120" s="2" t="s">
        <v>643</v>
      </c>
      <c r="B120" s="2" t="s">
        <v>162</v>
      </c>
      <c r="C120" s="2" t="s">
        <v>627</v>
      </c>
      <c r="D120" s="2" t="s">
        <v>164</v>
      </c>
      <c r="E120" s="2" t="s">
        <v>165</v>
      </c>
      <c r="F120" s="2" t="s">
        <v>628</v>
      </c>
      <c r="G120" s="2" t="s">
        <v>629</v>
      </c>
      <c r="H120" s="2" t="s">
        <v>630</v>
      </c>
      <c r="I120" s="2" t="s">
        <v>631</v>
      </c>
      <c r="J120" s="2" t="s">
        <v>196</v>
      </c>
      <c r="K120" s="2" t="s">
        <v>435</v>
      </c>
      <c r="L120" s="3">
        <v>75.6</v>
      </c>
      <c r="M120" s="3">
        <v>79.38</v>
      </c>
      <c r="N120" s="3">
        <v>159.99</v>
      </c>
      <c r="O120" s="2" t="s">
        <v>172</v>
      </c>
      <c r="P120" s="2" t="s">
        <v>219</v>
      </c>
      <c r="Q120" s="2" t="s">
        <v>174</v>
      </c>
      <c r="R120" s="2" t="s">
        <v>175</v>
      </c>
      <c r="S120" s="2" t="s">
        <v>632</v>
      </c>
      <c r="T120" s="2" t="s">
        <v>633</v>
      </c>
      <c r="U120" s="2" t="s">
        <v>517</v>
      </c>
      <c r="V120" s="2" t="s">
        <v>179</v>
      </c>
      <c r="W120" s="2" t="s">
        <v>634</v>
      </c>
      <c r="X120" s="2" t="s">
        <v>635</v>
      </c>
      <c r="Y120" s="2" t="s">
        <v>636</v>
      </c>
      <c r="Z120" s="4">
        <v>186</v>
      </c>
      <c r="AA120" s="4">
        <f>=ROUNDDOWN(46.5,0)</f>
      </c>
      <c r="AB120" s="5">
        <v>4</v>
      </c>
      <c r="AC120" s="2" t="s">
        <v>175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4</v>
      </c>
      <c r="AQ120" s="8">
        <v>317.2</v>
      </c>
      <c r="AR120" s="4">
        <v>1</v>
      </c>
      <c r="AS120" s="8">
        <v>71.37</v>
      </c>
      <c r="AT120" s="7">
        <v>3</v>
      </c>
      <c r="AU120" s="7">
        <v>3.4444</v>
      </c>
      <c r="AV120" s="4" t="s">
        <v>175</v>
      </c>
      <c r="AW120" s="8" t="s">
        <v>175</v>
      </c>
      <c r="AX120" s="4" t="s">
        <v>175</v>
      </c>
      <c r="AY120" s="8" t="s">
        <v>175</v>
      </c>
      <c r="AZ120" s="7" t="s">
        <v>175</v>
      </c>
      <c r="BA120" s="7" t="s">
        <v>175</v>
      </c>
      <c r="BB120" s="7">
        <v>0.146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 t="s">
        <v>175</v>
      </c>
      <c r="BJ120" s="4">
        <v>45</v>
      </c>
      <c r="BK120" s="8">
        <v>3953.12</v>
      </c>
      <c r="BL120" s="2" t="s">
        <v>644</v>
      </c>
      <c r="BM120" s="7">
        <v>0.0889</v>
      </c>
      <c r="BN120" s="7">
        <v>0.0802</v>
      </c>
      <c r="BO120" s="4">
        <v>4</v>
      </c>
      <c r="BP120" s="8">
        <v>317.2</v>
      </c>
      <c r="BQ120" s="4">
        <v>1</v>
      </c>
      <c r="BR120" s="8">
        <v>71.37</v>
      </c>
      <c r="BS120" s="7">
        <v>3</v>
      </c>
      <c r="BT120" s="7">
        <v>3.4444</v>
      </c>
      <c r="BU120" s="2" t="s">
        <v>185</v>
      </c>
      <c r="BV120" s="2" t="s">
        <v>172</v>
      </c>
      <c r="BW120" s="2" t="s">
        <v>523</v>
      </c>
      <c r="BX120" s="2" t="s">
        <v>645</v>
      </c>
      <c r="BY120" s="2" t="s">
        <v>188</v>
      </c>
      <c r="BZ120" s="2" t="s">
        <v>175</v>
      </c>
      <c r="CA120" s="4">
        <v>51</v>
      </c>
      <c r="CB120" s="4">
        <v>114</v>
      </c>
      <c r="CC120" s="4"/>
      <c r="CD120" s="4"/>
      <c r="CE120" s="4">
        <v>21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</row>
    <row r="121">
      <c r="A121" s="2" t="s">
        <v>646</v>
      </c>
      <c r="B121" s="2" t="s">
        <v>162</v>
      </c>
      <c r="C121" s="2" t="s">
        <v>627</v>
      </c>
      <c r="D121" s="2" t="s">
        <v>164</v>
      </c>
      <c r="E121" s="2" t="s">
        <v>165</v>
      </c>
      <c r="F121" s="2" t="s">
        <v>628</v>
      </c>
      <c r="G121" s="2" t="s">
        <v>629</v>
      </c>
      <c r="H121" s="2" t="s">
        <v>630</v>
      </c>
      <c r="I121" s="2" t="s">
        <v>631</v>
      </c>
      <c r="J121" s="2" t="s">
        <v>170</v>
      </c>
      <c r="K121" s="2" t="s">
        <v>475</v>
      </c>
      <c r="L121" s="3">
        <v>52.88</v>
      </c>
      <c r="M121" s="3">
        <v>55.52</v>
      </c>
      <c r="N121" s="3">
        <v>109.99</v>
      </c>
      <c r="O121" s="2" t="s">
        <v>172</v>
      </c>
      <c r="P121" s="2" t="s">
        <v>201</v>
      </c>
      <c r="Q121" s="2" t="s">
        <v>174</v>
      </c>
      <c r="R121" s="2" t="s">
        <v>175</v>
      </c>
      <c r="S121" s="2" t="s">
        <v>647</v>
      </c>
      <c r="T121" s="2" t="s">
        <v>633</v>
      </c>
      <c r="U121" s="2" t="s">
        <v>317</v>
      </c>
      <c r="V121" s="2" t="s">
        <v>179</v>
      </c>
      <c r="W121" s="2" t="s">
        <v>634</v>
      </c>
      <c r="X121" s="2" t="s">
        <v>635</v>
      </c>
      <c r="Y121" s="2" t="s">
        <v>636</v>
      </c>
      <c r="Z121" s="4">
        <v>621</v>
      </c>
      <c r="AA121" s="4">
        <f>=ROUNDDOWN(69,0)</f>
      </c>
      <c r="AB121" s="5">
        <v>9</v>
      </c>
      <c r="AC121" s="2" t="s">
        <v>637</v>
      </c>
      <c r="AD121" s="4">
        <v>80</v>
      </c>
      <c r="AE121" s="4">
        <v>550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7</v>
      </c>
      <c r="AQ121" s="8">
        <v>327.91</v>
      </c>
      <c r="AR121" s="4">
        <v>14</v>
      </c>
      <c r="AS121" s="8">
        <v>821.01</v>
      </c>
      <c r="AT121" s="7">
        <v>-0.5</v>
      </c>
      <c r="AU121" s="7">
        <v>-0.6006</v>
      </c>
      <c r="AV121" s="4">
        <v>31</v>
      </c>
      <c r="AW121" s="8">
        <v>1854.39</v>
      </c>
      <c r="AX121" s="4">
        <v>42</v>
      </c>
      <c r="AY121" s="8">
        <v>2962.83</v>
      </c>
      <c r="AZ121" s="7">
        <v>-0.2619</v>
      </c>
      <c r="BA121" s="7">
        <v>-0.3741</v>
      </c>
      <c r="BB121" s="7">
        <v>0.1768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>
        <v>0.1758</v>
      </c>
      <c r="BJ121" s="4">
        <v>68</v>
      </c>
      <c r="BK121" s="8">
        <v>4000.62</v>
      </c>
      <c r="BL121" s="2" t="s">
        <v>648</v>
      </c>
      <c r="BM121" s="7">
        <v>0.1029</v>
      </c>
      <c r="BN121" s="7">
        <v>0.082</v>
      </c>
      <c r="BO121" s="4">
        <v>7</v>
      </c>
      <c r="BP121" s="8">
        <v>327.91</v>
      </c>
      <c r="BQ121" s="4">
        <v>14</v>
      </c>
      <c r="BR121" s="8">
        <v>821.01</v>
      </c>
      <c r="BS121" s="7">
        <v>-0.5</v>
      </c>
      <c r="BT121" s="7">
        <v>-0.6006</v>
      </c>
      <c r="BU121" s="2" t="s">
        <v>185</v>
      </c>
      <c r="BV121" s="2" t="s">
        <v>172</v>
      </c>
      <c r="BW121" s="2" t="s">
        <v>523</v>
      </c>
      <c r="BX121" s="2" t="s">
        <v>649</v>
      </c>
      <c r="BY121" s="2" t="s">
        <v>188</v>
      </c>
      <c r="BZ121" s="2" t="s">
        <v>175</v>
      </c>
      <c r="CA121" s="4">
        <v>442</v>
      </c>
      <c r="CB121" s="4">
        <v>1</v>
      </c>
      <c r="CC121" s="4"/>
      <c r="CD121" s="4"/>
      <c r="CE121" s="4">
        <v>178</v>
      </c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>
        <v>80</v>
      </c>
      <c r="CZ121" s="4"/>
      <c r="DA121" s="4"/>
      <c r="DB121" s="4"/>
      <c r="DC121" s="4">
        <v>180</v>
      </c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>
        <v>200</v>
      </c>
      <c r="DW121" s="4"/>
      <c r="DX121" s="4"/>
      <c r="DY121" s="4"/>
      <c r="DZ121" s="4"/>
      <c r="EA121" s="4"/>
      <c r="EB121" s="4">
        <v>90</v>
      </c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</row>
    <row r="122">
      <c r="A122" s="2" t="s">
        <v>650</v>
      </c>
      <c r="B122" s="2" t="s">
        <v>162</v>
      </c>
      <c r="C122" s="2" t="s">
        <v>627</v>
      </c>
      <c r="D122" s="2" t="s">
        <v>164</v>
      </c>
      <c r="E122" s="2" t="s">
        <v>165</v>
      </c>
      <c r="F122" s="2" t="s">
        <v>628</v>
      </c>
      <c r="G122" s="2" t="s">
        <v>629</v>
      </c>
      <c r="H122" s="2" t="s">
        <v>630</v>
      </c>
      <c r="I122" s="2" t="s">
        <v>631</v>
      </c>
      <c r="J122" s="2" t="s">
        <v>190</v>
      </c>
      <c r="K122" s="2" t="s">
        <v>475</v>
      </c>
      <c r="L122" s="3">
        <v>66.96</v>
      </c>
      <c r="M122" s="3">
        <v>70.31</v>
      </c>
      <c r="N122" s="3">
        <v>139.99</v>
      </c>
      <c r="O122" s="2" t="s">
        <v>172</v>
      </c>
      <c r="P122" s="2" t="s">
        <v>201</v>
      </c>
      <c r="Q122" s="2" t="s">
        <v>174</v>
      </c>
      <c r="R122" s="2" t="s">
        <v>175</v>
      </c>
      <c r="S122" s="2" t="s">
        <v>647</v>
      </c>
      <c r="T122" s="2" t="s">
        <v>633</v>
      </c>
      <c r="U122" s="2" t="s">
        <v>517</v>
      </c>
      <c r="V122" s="2" t="s">
        <v>179</v>
      </c>
      <c r="W122" s="2" t="s">
        <v>634</v>
      </c>
      <c r="X122" s="2" t="s">
        <v>635</v>
      </c>
      <c r="Y122" s="2" t="s">
        <v>636</v>
      </c>
      <c r="Z122" s="4">
        <v>523</v>
      </c>
      <c r="AA122" s="4">
        <f>=ROUNDDOWN(30.7647058823529,0)</f>
      </c>
      <c r="AB122" s="5">
        <v>17</v>
      </c>
      <c r="AC122" s="2" t="s">
        <v>637</v>
      </c>
      <c r="AD122" s="4">
        <v>60</v>
      </c>
      <c r="AE122" s="4">
        <v>330</v>
      </c>
      <c r="AF122" s="6">
        <v>66</v>
      </c>
      <c r="AG122" s="6">
        <v>49</v>
      </c>
      <c r="AH122" s="7">
        <v>1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>
        <v>18</v>
      </c>
      <c r="AQ122" s="8">
        <v>1068.6</v>
      </c>
      <c r="AR122" s="4">
        <v>18</v>
      </c>
      <c r="AS122" s="8">
        <v>1307.7</v>
      </c>
      <c r="AT122" s="7"/>
      <c r="AU122" s="7">
        <v>-0.1828</v>
      </c>
      <c r="AV122" s="4" t="s">
        <v>175</v>
      </c>
      <c r="AW122" s="8" t="s">
        <v>175</v>
      </c>
      <c r="AX122" s="4" t="s">
        <v>175</v>
      </c>
      <c r="AY122" s="8" t="s">
        <v>175</v>
      </c>
      <c r="AZ122" s="7" t="s">
        <v>175</v>
      </c>
      <c r="BA122" s="7" t="s">
        <v>175</v>
      </c>
      <c r="BB122" s="7">
        <v>0.5763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 t="s">
        <v>175</v>
      </c>
      <c r="BJ122" s="4">
        <v>191</v>
      </c>
      <c r="BK122" s="8">
        <v>14527.21</v>
      </c>
      <c r="BL122" s="2" t="s">
        <v>651</v>
      </c>
      <c r="BM122" s="7">
        <v>0.0942</v>
      </c>
      <c r="BN122" s="7">
        <v>0.0736</v>
      </c>
      <c r="BO122" s="4">
        <v>18</v>
      </c>
      <c r="BP122" s="8">
        <v>1068.6</v>
      </c>
      <c r="BQ122" s="4">
        <v>18</v>
      </c>
      <c r="BR122" s="8">
        <v>1307.7</v>
      </c>
      <c r="BS122" s="7"/>
      <c r="BT122" s="7">
        <v>-0.1828</v>
      </c>
      <c r="BU122" s="2" t="s">
        <v>185</v>
      </c>
      <c r="BV122" s="2" t="s">
        <v>172</v>
      </c>
      <c r="BW122" s="2" t="s">
        <v>523</v>
      </c>
      <c r="BX122" s="2" t="s">
        <v>652</v>
      </c>
      <c r="BY122" s="2" t="s">
        <v>188</v>
      </c>
      <c r="BZ122" s="2" t="s">
        <v>175</v>
      </c>
      <c r="CA122" s="4">
        <v>250</v>
      </c>
      <c r="CB122" s="4">
        <v>100</v>
      </c>
      <c r="CC122" s="4"/>
      <c r="CD122" s="4"/>
      <c r="CE122" s="4">
        <v>173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>
        <v>60</v>
      </c>
      <c r="CZ122" s="4"/>
      <c r="DA122" s="4"/>
      <c r="DB122" s="4"/>
      <c r="DC122" s="4">
        <v>240</v>
      </c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>
        <v>30</v>
      </c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</row>
    <row r="123">
      <c r="A123" s="2" t="s">
        <v>653</v>
      </c>
      <c r="B123" s="2" t="s">
        <v>162</v>
      </c>
      <c r="C123" s="2" t="s">
        <v>627</v>
      </c>
      <c r="D123" s="2" t="s">
        <v>164</v>
      </c>
      <c r="E123" s="2" t="s">
        <v>165</v>
      </c>
      <c r="F123" s="2" t="s">
        <v>628</v>
      </c>
      <c r="G123" s="2" t="s">
        <v>629</v>
      </c>
      <c r="H123" s="2" t="s">
        <v>630</v>
      </c>
      <c r="I123" s="2" t="s">
        <v>631</v>
      </c>
      <c r="J123" s="2" t="s">
        <v>196</v>
      </c>
      <c r="K123" s="2" t="s">
        <v>475</v>
      </c>
      <c r="L123" s="3">
        <v>75.6</v>
      </c>
      <c r="M123" s="3">
        <v>79.38</v>
      </c>
      <c r="N123" s="3">
        <v>159.99</v>
      </c>
      <c r="O123" s="2" t="s">
        <v>172</v>
      </c>
      <c r="P123" s="2" t="s">
        <v>201</v>
      </c>
      <c r="Q123" s="2" t="s">
        <v>174</v>
      </c>
      <c r="R123" s="2" t="s">
        <v>175</v>
      </c>
      <c r="S123" s="2" t="s">
        <v>647</v>
      </c>
      <c r="T123" s="2" t="s">
        <v>633</v>
      </c>
      <c r="U123" s="2" t="s">
        <v>517</v>
      </c>
      <c r="V123" s="2" t="s">
        <v>179</v>
      </c>
      <c r="W123" s="2" t="s">
        <v>634</v>
      </c>
      <c r="X123" s="2" t="s">
        <v>635</v>
      </c>
      <c r="Y123" s="2" t="s">
        <v>636</v>
      </c>
      <c r="Z123" s="4">
        <v>392</v>
      </c>
      <c r="AA123" s="4">
        <f>=ROUNDDOWN(39.2,0)</f>
      </c>
      <c r="AB123" s="5">
        <v>10</v>
      </c>
      <c r="AC123" s="2" t="s">
        <v>637</v>
      </c>
      <c r="AD123" s="4">
        <v>40</v>
      </c>
      <c r="AE123" s="4">
        <v>180</v>
      </c>
      <c r="AF123" s="6">
        <v>66</v>
      </c>
      <c r="AG123" s="6">
        <v>49</v>
      </c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>
        <v>6</v>
      </c>
      <c r="AQ123" s="8">
        <v>457.88</v>
      </c>
      <c r="AR123" s="4">
        <v>10</v>
      </c>
      <c r="AS123" s="8">
        <v>834.12</v>
      </c>
      <c r="AT123" s="7">
        <v>-0.4</v>
      </c>
      <c r="AU123" s="7">
        <v>-0.4511</v>
      </c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0.2469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103</v>
      </c>
      <c r="BK123" s="8">
        <v>9068.48</v>
      </c>
      <c r="BL123" s="2" t="s">
        <v>654</v>
      </c>
      <c r="BM123" s="7">
        <v>0.0583</v>
      </c>
      <c r="BN123" s="7">
        <v>0.0505</v>
      </c>
      <c r="BO123" s="4">
        <v>6</v>
      </c>
      <c r="BP123" s="8">
        <v>457.88</v>
      </c>
      <c r="BQ123" s="4">
        <v>10</v>
      </c>
      <c r="BR123" s="8">
        <v>834.12</v>
      </c>
      <c r="BS123" s="7">
        <v>-0.4</v>
      </c>
      <c r="BT123" s="7">
        <v>-0.4511</v>
      </c>
      <c r="BU123" s="2" t="s">
        <v>185</v>
      </c>
      <c r="BV123" s="2" t="s">
        <v>172</v>
      </c>
      <c r="BW123" s="2" t="s">
        <v>523</v>
      </c>
      <c r="BX123" s="2" t="s">
        <v>652</v>
      </c>
      <c r="BY123" s="2" t="s">
        <v>188</v>
      </c>
      <c r="BZ123" s="2" t="s">
        <v>175</v>
      </c>
      <c r="CA123" s="4">
        <v>195</v>
      </c>
      <c r="CB123" s="4">
        <v>74</v>
      </c>
      <c r="CC123" s="4"/>
      <c r="CD123" s="4"/>
      <c r="CE123" s="4">
        <v>123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>
        <v>40</v>
      </c>
      <c r="CZ123" s="4"/>
      <c r="DA123" s="4"/>
      <c r="DB123" s="4"/>
      <c r="DC123" s="4">
        <v>110</v>
      </c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>
        <v>30</v>
      </c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</row>
    <row r="124">
      <c r="A124" s="2" t="s">
        <v>655</v>
      </c>
      <c r="B124" s="2" t="s">
        <v>162</v>
      </c>
      <c r="C124" s="2" t="s">
        <v>627</v>
      </c>
      <c r="D124" s="2" t="s">
        <v>164</v>
      </c>
      <c r="E124" s="2" t="s">
        <v>165</v>
      </c>
      <c r="F124" s="2" t="s">
        <v>628</v>
      </c>
      <c r="G124" s="2" t="s">
        <v>629</v>
      </c>
      <c r="H124" s="2" t="s">
        <v>630</v>
      </c>
      <c r="I124" s="2" t="s">
        <v>631</v>
      </c>
      <c r="J124" s="2" t="s">
        <v>170</v>
      </c>
      <c r="K124" s="2" t="s">
        <v>270</v>
      </c>
      <c r="L124" s="3">
        <v>52.88</v>
      </c>
      <c r="M124" s="3">
        <v>55.52</v>
      </c>
      <c r="N124" s="3">
        <v>109.99</v>
      </c>
      <c r="O124" s="2" t="s">
        <v>172</v>
      </c>
      <c r="P124" s="2" t="s">
        <v>173</v>
      </c>
      <c r="Q124" s="2" t="s">
        <v>174</v>
      </c>
      <c r="R124" s="2" t="s">
        <v>175</v>
      </c>
      <c r="S124" s="2" t="s">
        <v>656</v>
      </c>
      <c r="T124" s="2" t="s">
        <v>633</v>
      </c>
      <c r="U124" s="2" t="s">
        <v>317</v>
      </c>
      <c r="V124" s="2" t="s">
        <v>179</v>
      </c>
      <c r="W124" s="2" t="s">
        <v>634</v>
      </c>
      <c r="X124" s="2" t="s">
        <v>635</v>
      </c>
      <c r="Y124" s="2" t="s">
        <v>566</v>
      </c>
      <c r="Z124" s="4">
        <v>547</v>
      </c>
      <c r="AA124" s="4">
        <f>=ROUNDDOWN(78.1428571428571,0)</f>
      </c>
      <c r="AB124" s="5">
        <v>7</v>
      </c>
      <c r="AC124" s="2" t="s">
        <v>637</v>
      </c>
      <c r="AD124" s="4">
        <v>50</v>
      </c>
      <c r="AE124" s="4">
        <v>310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>
        <v>11</v>
      </c>
      <c r="AQ124" s="8">
        <v>535.37</v>
      </c>
      <c r="AR124" s="4">
        <v>5</v>
      </c>
      <c r="AS124" s="8">
        <v>299.39</v>
      </c>
      <c r="AT124" s="7">
        <v>1.2</v>
      </c>
      <c r="AU124" s="7">
        <v>0.7882</v>
      </c>
      <c r="AV124" s="4">
        <v>29</v>
      </c>
      <c r="AW124" s="8">
        <v>1813.34</v>
      </c>
      <c r="AX124" s="4">
        <v>16</v>
      </c>
      <c r="AY124" s="8">
        <v>1069.34</v>
      </c>
      <c r="AZ124" s="7">
        <v>0.8125</v>
      </c>
      <c r="BA124" s="7">
        <v>0.6958</v>
      </c>
      <c r="BB124" s="7">
        <v>0.2952</v>
      </c>
      <c r="BC124" s="4" t="s">
        <v>175</v>
      </c>
      <c r="BD124" s="8" t="s">
        <v>175</v>
      </c>
      <c r="BE124" s="4" t="s">
        <v>175</v>
      </c>
      <c r="BF124" s="8" t="s">
        <v>175</v>
      </c>
      <c r="BG124" s="7" t="s">
        <v>175</v>
      </c>
      <c r="BH124" s="7" t="s">
        <v>175</v>
      </c>
      <c r="BI124" s="7">
        <v>0.1719</v>
      </c>
      <c r="BJ124" s="4">
        <v>61</v>
      </c>
      <c r="BK124" s="8">
        <v>3671.49</v>
      </c>
      <c r="BL124" s="2" t="s">
        <v>657</v>
      </c>
      <c r="BM124" s="7">
        <v>0.1803</v>
      </c>
      <c r="BN124" s="7">
        <v>0.1458</v>
      </c>
      <c r="BO124" s="4">
        <v>11</v>
      </c>
      <c r="BP124" s="8">
        <v>535.37</v>
      </c>
      <c r="BQ124" s="4">
        <v>5</v>
      </c>
      <c r="BR124" s="8">
        <v>299.39</v>
      </c>
      <c r="BS124" s="7">
        <v>1.2</v>
      </c>
      <c r="BT124" s="7">
        <v>0.7882</v>
      </c>
      <c r="BU124" s="2" t="s">
        <v>185</v>
      </c>
      <c r="BV124" s="2" t="s">
        <v>172</v>
      </c>
      <c r="BW124" s="2" t="s">
        <v>658</v>
      </c>
      <c r="BX124" s="2" t="s">
        <v>659</v>
      </c>
      <c r="BY124" s="2" t="s">
        <v>188</v>
      </c>
      <c r="BZ124" s="2" t="s">
        <v>175</v>
      </c>
      <c r="CA124" s="4">
        <v>395</v>
      </c>
      <c r="CB124" s="4"/>
      <c r="CC124" s="4"/>
      <c r="CD124" s="4"/>
      <c r="CE124" s="4">
        <v>152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>
        <v>50</v>
      </c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>
        <v>60</v>
      </c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>
        <v>200</v>
      </c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</row>
    <row r="125">
      <c r="A125" s="2" t="s">
        <v>660</v>
      </c>
      <c r="B125" s="2" t="s">
        <v>162</v>
      </c>
      <c r="C125" s="2" t="s">
        <v>627</v>
      </c>
      <c r="D125" s="2" t="s">
        <v>164</v>
      </c>
      <c r="E125" s="2" t="s">
        <v>165</v>
      </c>
      <c r="F125" s="2" t="s">
        <v>628</v>
      </c>
      <c r="G125" s="2" t="s">
        <v>629</v>
      </c>
      <c r="H125" s="2" t="s">
        <v>630</v>
      </c>
      <c r="I125" s="2" t="s">
        <v>631</v>
      </c>
      <c r="J125" s="2" t="s">
        <v>190</v>
      </c>
      <c r="K125" s="2" t="s">
        <v>270</v>
      </c>
      <c r="L125" s="3">
        <v>66.96</v>
      </c>
      <c r="M125" s="3">
        <v>70.31</v>
      </c>
      <c r="N125" s="3">
        <v>139.99</v>
      </c>
      <c r="O125" s="2" t="s">
        <v>172</v>
      </c>
      <c r="P125" s="2" t="s">
        <v>173</v>
      </c>
      <c r="Q125" s="2" t="s">
        <v>174</v>
      </c>
      <c r="R125" s="2" t="s">
        <v>175</v>
      </c>
      <c r="S125" s="2" t="s">
        <v>656</v>
      </c>
      <c r="T125" s="2" t="s">
        <v>633</v>
      </c>
      <c r="U125" s="2" t="s">
        <v>517</v>
      </c>
      <c r="V125" s="2" t="s">
        <v>179</v>
      </c>
      <c r="W125" s="2" t="s">
        <v>634</v>
      </c>
      <c r="X125" s="2" t="s">
        <v>635</v>
      </c>
      <c r="Y125" s="2" t="s">
        <v>566</v>
      </c>
      <c r="Z125" s="4">
        <v>519</v>
      </c>
      <c r="AA125" s="4">
        <f>=ROUNDDOWN(34.6,0)</f>
      </c>
      <c r="AB125" s="5">
        <v>15</v>
      </c>
      <c r="AC125" s="2" t="s">
        <v>637</v>
      </c>
      <c r="AD125" s="4">
        <v>60</v>
      </c>
      <c r="AE125" s="4">
        <v>220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>
        <v>13</v>
      </c>
      <c r="AQ125" s="8">
        <v>893.36</v>
      </c>
      <c r="AR125" s="4">
        <v>8</v>
      </c>
      <c r="AS125" s="8">
        <v>538</v>
      </c>
      <c r="AT125" s="7">
        <v>0.625</v>
      </c>
      <c r="AU125" s="7">
        <v>0.6605</v>
      </c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>
        <v>0.4927</v>
      </c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>
        <v>101</v>
      </c>
      <c r="BK125" s="8">
        <v>7977.78</v>
      </c>
      <c r="BL125" s="2" t="s">
        <v>661</v>
      </c>
      <c r="BM125" s="7">
        <v>0.1287</v>
      </c>
      <c r="BN125" s="7">
        <v>0.112</v>
      </c>
      <c r="BO125" s="4">
        <v>13</v>
      </c>
      <c r="BP125" s="8">
        <v>893.36</v>
      </c>
      <c r="BQ125" s="4">
        <v>8</v>
      </c>
      <c r="BR125" s="8">
        <v>538</v>
      </c>
      <c r="BS125" s="7">
        <v>0.625</v>
      </c>
      <c r="BT125" s="7">
        <v>0.6605</v>
      </c>
      <c r="BU125" s="2" t="s">
        <v>185</v>
      </c>
      <c r="BV125" s="2" t="s">
        <v>172</v>
      </c>
      <c r="BW125" s="2" t="s">
        <v>658</v>
      </c>
      <c r="BX125" s="2" t="s">
        <v>662</v>
      </c>
      <c r="BY125" s="2" t="s">
        <v>188</v>
      </c>
      <c r="BZ125" s="2" t="s">
        <v>175</v>
      </c>
      <c r="CA125" s="4">
        <v>327</v>
      </c>
      <c r="CB125" s="4">
        <v>8</v>
      </c>
      <c r="CC125" s="4"/>
      <c r="CD125" s="4"/>
      <c r="CE125" s="4">
        <v>184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>
        <v>60</v>
      </c>
      <c r="CZ125" s="4"/>
      <c r="DA125" s="4"/>
      <c r="DB125" s="4"/>
      <c r="DC125" s="4">
        <v>60</v>
      </c>
      <c r="DD125" s="4"/>
      <c r="DE125" s="4"/>
      <c r="DF125" s="4"/>
      <c r="DG125" s="4"/>
      <c r="DH125" s="4"/>
      <c r="DI125" s="4"/>
      <c r="DJ125" s="4">
        <v>100</v>
      </c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</row>
    <row r="126">
      <c r="A126" s="2" t="s">
        <v>663</v>
      </c>
      <c r="B126" s="2" t="s">
        <v>162</v>
      </c>
      <c r="C126" s="2" t="s">
        <v>627</v>
      </c>
      <c r="D126" s="2" t="s">
        <v>164</v>
      </c>
      <c r="E126" s="2" t="s">
        <v>165</v>
      </c>
      <c r="F126" s="2" t="s">
        <v>628</v>
      </c>
      <c r="G126" s="2" t="s">
        <v>629</v>
      </c>
      <c r="H126" s="2" t="s">
        <v>630</v>
      </c>
      <c r="I126" s="2" t="s">
        <v>631</v>
      </c>
      <c r="J126" s="2" t="s">
        <v>196</v>
      </c>
      <c r="K126" s="2" t="s">
        <v>270</v>
      </c>
      <c r="L126" s="3">
        <v>75.6</v>
      </c>
      <c r="M126" s="3">
        <v>79.38</v>
      </c>
      <c r="N126" s="3">
        <v>159.99</v>
      </c>
      <c r="O126" s="2" t="s">
        <v>172</v>
      </c>
      <c r="P126" s="2" t="s">
        <v>173</v>
      </c>
      <c r="Q126" s="2" t="s">
        <v>174</v>
      </c>
      <c r="R126" s="2" t="s">
        <v>175</v>
      </c>
      <c r="S126" s="2" t="s">
        <v>656</v>
      </c>
      <c r="T126" s="2" t="s">
        <v>633</v>
      </c>
      <c r="U126" s="2" t="s">
        <v>517</v>
      </c>
      <c r="V126" s="2" t="s">
        <v>179</v>
      </c>
      <c r="W126" s="2" t="s">
        <v>634</v>
      </c>
      <c r="X126" s="2" t="s">
        <v>635</v>
      </c>
      <c r="Y126" s="2" t="s">
        <v>566</v>
      </c>
      <c r="Z126" s="4">
        <v>119</v>
      </c>
      <c r="AA126" s="4">
        <f>=ROUNDDOWN(23.8,0)</f>
      </c>
      <c r="AB126" s="5">
        <v>5</v>
      </c>
      <c r="AC126" s="2" t="s">
        <v>637</v>
      </c>
      <c r="AD126" s="4">
        <v>60</v>
      </c>
      <c r="AE126" s="4">
        <v>150</v>
      </c>
      <c r="AF126" s="6">
        <v>66</v>
      </c>
      <c r="AG126" s="6">
        <v>49</v>
      </c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>
        <v>5</v>
      </c>
      <c r="AQ126" s="8">
        <v>384.61</v>
      </c>
      <c r="AR126" s="4">
        <v>3</v>
      </c>
      <c r="AS126" s="8">
        <v>231.95</v>
      </c>
      <c r="AT126" s="7">
        <v>0.6667</v>
      </c>
      <c r="AU126" s="7">
        <v>0.6582</v>
      </c>
      <c r="AV126" s="4" t="s">
        <v>175</v>
      </c>
      <c r="AW126" s="8" t="s">
        <v>175</v>
      </c>
      <c r="AX126" s="4" t="s">
        <v>175</v>
      </c>
      <c r="AY126" s="8" t="s">
        <v>175</v>
      </c>
      <c r="AZ126" s="7" t="s">
        <v>175</v>
      </c>
      <c r="BA126" s="7" t="s">
        <v>175</v>
      </c>
      <c r="BB126" s="7">
        <v>0.2121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 t="s">
        <v>175</v>
      </c>
      <c r="BJ126" s="4">
        <v>31</v>
      </c>
      <c r="BK126" s="8">
        <v>2815.88</v>
      </c>
      <c r="BL126" s="2" t="s">
        <v>664</v>
      </c>
      <c r="BM126" s="7">
        <v>0.1613</v>
      </c>
      <c r="BN126" s="7">
        <v>0.1366</v>
      </c>
      <c r="BO126" s="4">
        <v>5</v>
      </c>
      <c r="BP126" s="8">
        <v>384.61</v>
      </c>
      <c r="BQ126" s="4">
        <v>3</v>
      </c>
      <c r="BR126" s="8">
        <v>231.95</v>
      </c>
      <c r="BS126" s="7">
        <v>0.6667</v>
      </c>
      <c r="BT126" s="7">
        <v>0.6582</v>
      </c>
      <c r="BU126" s="2" t="s">
        <v>185</v>
      </c>
      <c r="BV126" s="2" t="s">
        <v>172</v>
      </c>
      <c r="BW126" s="2" t="s">
        <v>658</v>
      </c>
      <c r="BX126" s="2" t="s">
        <v>662</v>
      </c>
      <c r="BY126" s="2" t="s">
        <v>188</v>
      </c>
      <c r="BZ126" s="2" t="s">
        <v>175</v>
      </c>
      <c r="CA126" s="4">
        <v>65</v>
      </c>
      <c r="CB126" s="4">
        <v>7</v>
      </c>
      <c r="CC126" s="4"/>
      <c r="CD126" s="4"/>
      <c r="CE126" s="4">
        <v>47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>
        <v>60</v>
      </c>
      <c r="CZ126" s="4"/>
      <c r="DA126" s="4"/>
      <c r="DB126" s="4"/>
      <c r="DC126" s="4">
        <v>60</v>
      </c>
      <c r="DD126" s="4"/>
      <c r="DE126" s="4"/>
      <c r="DF126" s="4"/>
      <c r="DG126" s="4"/>
      <c r="DH126" s="4"/>
      <c r="DI126" s="4"/>
      <c r="DJ126" s="4">
        <v>30</v>
      </c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</row>
    <row r="127">
      <c r="A127" s="2" t="s">
        <v>665</v>
      </c>
      <c r="B127" s="2" t="s">
        <v>162</v>
      </c>
      <c r="C127" s="2" t="s">
        <v>627</v>
      </c>
      <c r="D127" s="2" t="s">
        <v>164</v>
      </c>
      <c r="E127" s="2" t="s">
        <v>165</v>
      </c>
      <c r="F127" s="2" t="s">
        <v>628</v>
      </c>
      <c r="G127" s="2" t="s">
        <v>629</v>
      </c>
      <c r="H127" s="2" t="s">
        <v>630</v>
      </c>
      <c r="I127" s="2" t="s">
        <v>631</v>
      </c>
      <c r="J127" s="2" t="s">
        <v>170</v>
      </c>
      <c r="K127" s="2" t="s">
        <v>171</v>
      </c>
      <c r="L127" s="3">
        <v>52.88</v>
      </c>
      <c r="M127" s="3">
        <v>55.52</v>
      </c>
      <c r="N127" s="3">
        <v>109.99</v>
      </c>
      <c r="O127" s="2" t="s">
        <v>172</v>
      </c>
      <c r="P127" s="2" t="s">
        <v>173</v>
      </c>
      <c r="Q127" s="2" t="s">
        <v>174</v>
      </c>
      <c r="R127" s="2" t="s">
        <v>175</v>
      </c>
      <c r="S127" s="2" t="s">
        <v>666</v>
      </c>
      <c r="T127" s="2" t="s">
        <v>633</v>
      </c>
      <c r="U127" s="2" t="s">
        <v>317</v>
      </c>
      <c r="V127" s="2" t="s">
        <v>179</v>
      </c>
      <c r="W127" s="2" t="s">
        <v>634</v>
      </c>
      <c r="X127" s="2" t="s">
        <v>635</v>
      </c>
      <c r="Y127" s="2" t="s">
        <v>566</v>
      </c>
      <c r="Z127" s="4">
        <v>545</v>
      </c>
      <c r="AA127" s="4">
        <f>=ROUNDDOWN(77.8571428571429,0)</f>
      </c>
      <c r="AB127" s="5">
        <v>7</v>
      </c>
      <c r="AC127" s="2" t="s">
        <v>667</v>
      </c>
      <c r="AD127" s="4">
        <v>100</v>
      </c>
      <c r="AE127" s="4">
        <v>100</v>
      </c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>
        <v>7</v>
      </c>
      <c r="AQ127" s="8">
        <v>342.01</v>
      </c>
      <c r="AR127" s="4">
        <v>8</v>
      </c>
      <c r="AS127" s="8">
        <v>475.32</v>
      </c>
      <c r="AT127" s="7">
        <v>-0.125</v>
      </c>
      <c r="AU127" s="7">
        <v>-0.2805</v>
      </c>
      <c r="AV127" s="4">
        <v>26</v>
      </c>
      <c r="AW127" s="8">
        <v>1562.06</v>
      </c>
      <c r="AX127" s="4">
        <v>28</v>
      </c>
      <c r="AY127" s="8">
        <v>1977.5</v>
      </c>
      <c r="AZ127" s="7">
        <v>-0.0714</v>
      </c>
      <c r="BA127" s="7">
        <v>-0.2101</v>
      </c>
      <c r="BB127" s="7">
        <v>0.2189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>
        <v>0.1481</v>
      </c>
      <c r="BJ127" s="4">
        <v>53</v>
      </c>
      <c r="BK127" s="8">
        <v>3080.02</v>
      </c>
      <c r="BL127" s="2" t="s">
        <v>668</v>
      </c>
      <c r="BM127" s="7">
        <v>0.1321</v>
      </c>
      <c r="BN127" s="7">
        <v>0.111</v>
      </c>
      <c r="BO127" s="4">
        <v>7</v>
      </c>
      <c r="BP127" s="8">
        <v>342.01</v>
      </c>
      <c r="BQ127" s="4">
        <v>8</v>
      </c>
      <c r="BR127" s="8">
        <v>475.32</v>
      </c>
      <c r="BS127" s="7">
        <v>-0.125</v>
      </c>
      <c r="BT127" s="7">
        <v>-0.2805</v>
      </c>
      <c r="BU127" s="2" t="s">
        <v>185</v>
      </c>
      <c r="BV127" s="2" t="s">
        <v>172</v>
      </c>
      <c r="BW127" s="2" t="s">
        <v>658</v>
      </c>
      <c r="BX127" s="2" t="s">
        <v>569</v>
      </c>
      <c r="BY127" s="2" t="s">
        <v>188</v>
      </c>
      <c r="BZ127" s="2" t="s">
        <v>175</v>
      </c>
      <c r="CA127" s="4">
        <v>362</v>
      </c>
      <c r="CB127" s="4"/>
      <c r="CC127" s="4"/>
      <c r="CD127" s="4"/>
      <c r="CE127" s="4">
        <v>183</v>
      </c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>
        <v>100</v>
      </c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</row>
    <row r="128">
      <c r="A128" s="2" t="s">
        <v>669</v>
      </c>
      <c r="B128" s="2" t="s">
        <v>162</v>
      </c>
      <c r="C128" s="2" t="s">
        <v>627</v>
      </c>
      <c r="D128" s="2" t="s">
        <v>164</v>
      </c>
      <c r="E128" s="2" t="s">
        <v>165</v>
      </c>
      <c r="F128" s="2" t="s">
        <v>628</v>
      </c>
      <c r="G128" s="2" t="s">
        <v>629</v>
      </c>
      <c r="H128" s="2" t="s">
        <v>630</v>
      </c>
      <c r="I128" s="2" t="s">
        <v>631</v>
      </c>
      <c r="J128" s="2" t="s">
        <v>190</v>
      </c>
      <c r="K128" s="2" t="s">
        <v>171</v>
      </c>
      <c r="L128" s="3">
        <v>66.96</v>
      </c>
      <c r="M128" s="3">
        <v>70.31</v>
      </c>
      <c r="N128" s="3">
        <v>139.99</v>
      </c>
      <c r="O128" s="2" t="s">
        <v>172</v>
      </c>
      <c r="P128" s="2" t="s">
        <v>173</v>
      </c>
      <c r="Q128" s="2" t="s">
        <v>174</v>
      </c>
      <c r="R128" s="2" t="s">
        <v>175</v>
      </c>
      <c r="S128" s="2" t="s">
        <v>666</v>
      </c>
      <c r="T128" s="2" t="s">
        <v>633</v>
      </c>
      <c r="U128" s="2" t="s">
        <v>517</v>
      </c>
      <c r="V128" s="2" t="s">
        <v>179</v>
      </c>
      <c r="W128" s="2" t="s">
        <v>634</v>
      </c>
      <c r="X128" s="2" t="s">
        <v>635</v>
      </c>
      <c r="Y128" s="2" t="s">
        <v>566</v>
      </c>
      <c r="Z128" s="4">
        <v>495</v>
      </c>
      <c r="AA128" s="4">
        <f>=ROUNDDOWN(61.875,0)</f>
      </c>
      <c r="AB128" s="5">
        <v>8</v>
      </c>
      <c r="AC128" s="2" t="s">
        <v>670</v>
      </c>
      <c r="AD128" s="4">
        <v>100</v>
      </c>
      <c r="AE128" s="4">
        <v>100</v>
      </c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13</v>
      </c>
      <c r="AQ128" s="8">
        <v>829.72</v>
      </c>
      <c r="AR128" s="4">
        <v>13</v>
      </c>
      <c r="AS128" s="8">
        <v>926.77</v>
      </c>
      <c r="AT128" s="7"/>
      <c r="AU128" s="7">
        <v>-0.1047</v>
      </c>
      <c r="AV128" s="4" t="s">
        <v>175</v>
      </c>
      <c r="AW128" s="8" t="s">
        <v>175</v>
      </c>
      <c r="AX128" s="4" t="s">
        <v>175</v>
      </c>
      <c r="AY128" s="8" t="s">
        <v>175</v>
      </c>
      <c r="AZ128" s="7" t="s">
        <v>175</v>
      </c>
      <c r="BA128" s="7" t="s">
        <v>175</v>
      </c>
      <c r="BB128" s="7">
        <v>0.5312</v>
      </c>
      <c r="BC128" s="4" t="s">
        <v>175</v>
      </c>
      <c r="BD128" s="8" t="s">
        <v>175</v>
      </c>
      <c r="BE128" s="4" t="s">
        <v>175</v>
      </c>
      <c r="BF128" s="8" t="s">
        <v>175</v>
      </c>
      <c r="BG128" s="7" t="s">
        <v>175</v>
      </c>
      <c r="BH128" s="7" t="s">
        <v>175</v>
      </c>
      <c r="BI128" s="7" t="s">
        <v>175</v>
      </c>
      <c r="BJ128" s="4">
        <v>63</v>
      </c>
      <c r="BK128" s="8">
        <v>4742.81</v>
      </c>
      <c r="BL128" s="2" t="s">
        <v>671</v>
      </c>
      <c r="BM128" s="7">
        <v>0.2063</v>
      </c>
      <c r="BN128" s="7">
        <v>0.1749</v>
      </c>
      <c r="BO128" s="4">
        <v>13</v>
      </c>
      <c r="BP128" s="8">
        <v>829.72</v>
      </c>
      <c r="BQ128" s="4">
        <v>13</v>
      </c>
      <c r="BR128" s="8">
        <v>926.77</v>
      </c>
      <c r="BS128" s="7"/>
      <c r="BT128" s="7">
        <v>-0.1047</v>
      </c>
      <c r="BU128" s="2" t="s">
        <v>185</v>
      </c>
      <c r="BV128" s="2" t="s">
        <v>172</v>
      </c>
      <c r="BW128" s="2" t="s">
        <v>658</v>
      </c>
      <c r="BX128" s="2" t="s">
        <v>672</v>
      </c>
      <c r="BY128" s="2" t="s">
        <v>188</v>
      </c>
      <c r="BZ128" s="2" t="s">
        <v>175</v>
      </c>
      <c r="CA128" s="4">
        <v>363</v>
      </c>
      <c r="CB128" s="4"/>
      <c r="CC128" s="4"/>
      <c r="CD128" s="4"/>
      <c r="CE128" s="4">
        <v>132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>
        <v>100</v>
      </c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</row>
    <row r="129">
      <c r="A129" s="2" t="s">
        <v>673</v>
      </c>
      <c r="B129" s="2" t="s">
        <v>162</v>
      </c>
      <c r="C129" s="2" t="s">
        <v>627</v>
      </c>
      <c r="D129" s="2" t="s">
        <v>164</v>
      </c>
      <c r="E129" s="2" t="s">
        <v>165</v>
      </c>
      <c r="F129" s="2" t="s">
        <v>628</v>
      </c>
      <c r="G129" s="2" t="s">
        <v>629</v>
      </c>
      <c r="H129" s="2" t="s">
        <v>630</v>
      </c>
      <c r="I129" s="2" t="s">
        <v>631</v>
      </c>
      <c r="J129" s="2" t="s">
        <v>196</v>
      </c>
      <c r="K129" s="2" t="s">
        <v>171</v>
      </c>
      <c r="L129" s="3">
        <v>75.6</v>
      </c>
      <c r="M129" s="3">
        <v>79.38</v>
      </c>
      <c r="N129" s="3">
        <v>159.99</v>
      </c>
      <c r="O129" s="2" t="s">
        <v>172</v>
      </c>
      <c r="P129" s="2" t="s">
        <v>173</v>
      </c>
      <c r="Q129" s="2" t="s">
        <v>174</v>
      </c>
      <c r="R129" s="2" t="s">
        <v>175</v>
      </c>
      <c r="S129" s="2" t="s">
        <v>666</v>
      </c>
      <c r="T129" s="2" t="s">
        <v>633</v>
      </c>
      <c r="U129" s="2" t="s">
        <v>517</v>
      </c>
      <c r="V129" s="2" t="s">
        <v>179</v>
      </c>
      <c r="W129" s="2" t="s">
        <v>634</v>
      </c>
      <c r="X129" s="2" t="s">
        <v>635</v>
      </c>
      <c r="Y129" s="2" t="s">
        <v>566</v>
      </c>
      <c r="Z129" s="4">
        <v>137</v>
      </c>
      <c r="AA129" s="4">
        <f>=ROUNDDOWN(27.4,0)</f>
      </c>
      <c r="AB129" s="5">
        <v>5</v>
      </c>
      <c r="AC129" s="2" t="s">
        <v>637</v>
      </c>
      <c r="AD129" s="4">
        <v>50</v>
      </c>
      <c r="AE129" s="4">
        <v>110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6</v>
      </c>
      <c r="AQ129" s="8">
        <v>390.33</v>
      </c>
      <c r="AR129" s="4">
        <v>7</v>
      </c>
      <c r="AS129" s="8">
        <v>575.41</v>
      </c>
      <c r="AT129" s="7">
        <v>-0.1429</v>
      </c>
      <c r="AU129" s="7">
        <v>-0.3216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0.2499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34</v>
      </c>
      <c r="BK129" s="8">
        <v>2802.04</v>
      </c>
      <c r="BL129" s="2" t="s">
        <v>674</v>
      </c>
      <c r="BM129" s="7">
        <v>0.1765</v>
      </c>
      <c r="BN129" s="7">
        <v>0.1393</v>
      </c>
      <c r="BO129" s="4">
        <v>6</v>
      </c>
      <c r="BP129" s="8">
        <v>390.33</v>
      </c>
      <c r="BQ129" s="4">
        <v>7</v>
      </c>
      <c r="BR129" s="8">
        <v>575.41</v>
      </c>
      <c r="BS129" s="7">
        <v>-0.1429</v>
      </c>
      <c r="BT129" s="7">
        <v>-0.3216</v>
      </c>
      <c r="BU129" s="2" t="s">
        <v>185</v>
      </c>
      <c r="BV129" s="2" t="s">
        <v>172</v>
      </c>
      <c r="BW129" s="2" t="s">
        <v>658</v>
      </c>
      <c r="BX129" s="2" t="s">
        <v>675</v>
      </c>
      <c r="BY129" s="2" t="s">
        <v>188</v>
      </c>
      <c r="BZ129" s="2" t="s">
        <v>175</v>
      </c>
      <c r="CA129" s="4">
        <v>87</v>
      </c>
      <c r="CB129" s="4"/>
      <c r="CC129" s="4"/>
      <c r="CD129" s="4"/>
      <c r="CE129" s="4">
        <v>50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>
        <v>50</v>
      </c>
      <c r="CZ129" s="4"/>
      <c r="DA129" s="4"/>
      <c r="DB129" s="4"/>
      <c r="DC129" s="4">
        <v>60</v>
      </c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</row>
    <row r="130">
      <c r="A130" s="2" t="s">
        <v>676</v>
      </c>
      <c r="B130" s="2" t="s">
        <v>162</v>
      </c>
      <c r="C130" s="2" t="s">
        <v>627</v>
      </c>
      <c r="D130" s="2" t="s">
        <v>164</v>
      </c>
      <c r="E130" s="2" t="s">
        <v>165</v>
      </c>
      <c r="F130" s="2" t="s">
        <v>628</v>
      </c>
      <c r="G130" s="2" t="s">
        <v>629</v>
      </c>
      <c r="H130" s="2" t="s">
        <v>630</v>
      </c>
      <c r="I130" s="2" t="s">
        <v>631</v>
      </c>
      <c r="J130" s="2" t="s">
        <v>170</v>
      </c>
      <c r="K130" s="2" t="s">
        <v>235</v>
      </c>
      <c r="L130" s="3">
        <v>52.88</v>
      </c>
      <c r="M130" s="3">
        <v>55.52</v>
      </c>
      <c r="N130" s="3">
        <v>109.99</v>
      </c>
      <c r="O130" s="2" t="s">
        <v>172</v>
      </c>
      <c r="P130" s="2" t="s">
        <v>236</v>
      </c>
      <c r="Q130" s="2" t="s">
        <v>174</v>
      </c>
      <c r="R130" s="2" t="s">
        <v>175</v>
      </c>
      <c r="S130" s="2" t="s">
        <v>677</v>
      </c>
      <c r="T130" s="2" t="s">
        <v>633</v>
      </c>
      <c r="U130" s="2" t="s">
        <v>317</v>
      </c>
      <c r="V130" s="2" t="s">
        <v>179</v>
      </c>
      <c r="W130" s="2" t="s">
        <v>634</v>
      </c>
      <c r="X130" s="2" t="s">
        <v>635</v>
      </c>
      <c r="Y130" s="2" t="s">
        <v>678</v>
      </c>
      <c r="Z130" s="4">
        <v>152</v>
      </c>
      <c r="AA130" s="4">
        <f>=ROUNDDOWN(38,0)</f>
      </c>
      <c r="AB130" s="5">
        <v>4</v>
      </c>
      <c r="AC130" s="2" t="s">
        <v>670</v>
      </c>
      <c r="AD130" s="4">
        <v>30</v>
      </c>
      <c r="AE130" s="4">
        <v>180</v>
      </c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>
        <v>6</v>
      </c>
      <c r="AQ130" s="8">
        <v>313.38</v>
      </c>
      <c r="AR130" s="4">
        <v>3</v>
      </c>
      <c r="AS130" s="8">
        <v>185.19</v>
      </c>
      <c r="AT130" s="7">
        <v>1</v>
      </c>
      <c r="AU130" s="7">
        <v>0.6922</v>
      </c>
      <c r="AV130" s="4">
        <v>22</v>
      </c>
      <c r="AW130" s="8">
        <v>1347.29</v>
      </c>
      <c r="AX130" s="4">
        <v>7</v>
      </c>
      <c r="AY130" s="8">
        <v>511.73</v>
      </c>
      <c r="AZ130" s="7">
        <v>2.1429</v>
      </c>
      <c r="BA130" s="7">
        <v>1.6328</v>
      </c>
      <c r="BB130" s="7">
        <v>0.2326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>
        <v>0.1277</v>
      </c>
      <c r="BJ130" s="4">
        <v>37</v>
      </c>
      <c r="BK130" s="8">
        <v>2396.6</v>
      </c>
      <c r="BL130" s="2" t="s">
        <v>679</v>
      </c>
      <c r="BM130" s="7">
        <v>0.1622</v>
      </c>
      <c r="BN130" s="7">
        <v>0.1308</v>
      </c>
      <c r="BO130" s="4">
        <v>6</v>
      </c>
      <c r="BP130" s="8">
        <v>313.38</v>
      </c>
      <c r="BQ130" s="4">
        <v>3</v>
      </c>
      <c r="BR130" s="8">
        <v>185.19</v>
      </c>
      <c r="BS130" s="7">
        <v>1</v>
      </c>
      <c r="BT130" s="7">
        <v>0.6922</v>
      </c>
      <c r="BU130" s="2" t="s">
        <v>185</v>
      </c>
      <c r="BV130" s="2" t="s">
        <v>172</v>
      </c>
      <c r="BW130" s="2" t="s">
        <v>678</v>
      </c>
      <c r="BX130" s="2" t="s">
        <v>680</v>
      </c>
      <c r="BY130" s="2" t="s">
        <v>188</v>
      </c>
      <c r="BZ130" s="2" t="s">
        <v>175</v>
      </c>
      <c r="CA130" s="4">
        <v>152</v>
      </c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>
        <v>30</v>
      </c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>
        <v>150</v>
      </c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</row>
    <row r="131">
      <c r="A131" s="2" t="s">
        <v>681</v>
      </c>
      <c r="B131" s="2" t="s">
        <v>162</v>
      </c>
      <c r="C131" s="2" t="s">
        <v>627</v>
      </c>
      <c r="D131" s="2" t="s">
        <v>164</v>
      </c>
      <c r="E131" s="2" t="s">
        <v>165</v>
      </c>
      <c r="F131" s="2" t="s">
        <v>628</v>
      </c>
      <c r="G131" s="2" t="s">
        <v>629</v>
      </c>
      <c r="H131" s="2" t="s">
        <v>630</v>
      </c>
      <c r="I131" s="2" t="s">
        <v>631</v>
      </c>
      <c r="J131" s="2" t="s">
        <v>190</v>
      </c>
      <c r="K131" s="2" t="s">
        <v>235</v>
      </c>
      <c r="L131" s="3">
        <v>66.96</v>
      </c>
      <c r="M131" s="3">
        <v>70.31</v>
      </c>
      <c r="N131" s="3">
        <v>139.99</v>
      </c>
      <c r="O131" s="2" t="s">
        <v>172</v>
      </c>
      <c r="P131" s="2" t="s">
        <v>236</v>
      </c>
      <c r="Q131" s="2" t="s">
        <v>174</v>
      </c>
      <c r="R131" s="2" t="s">
        <v>175</v>
      </c>
      <c r="S131" s="2" t="s">
        <v>677</v>
      </c>
      <c r="T131" s="2" t="s">
        <v>633</v>
      </c>
      <c r="U131" s="2" t="s">
        <v>517</v>
      </c>
      <c r="V131" s="2" t="s">
        <v>179</v>
      </c>
      <c r="W131" s="2" t="s">
        <v>634</v>
      </c>
      <c r="X131" s="2" t="s">
        <v>635</v>
      </c>
      <c r="Y131" s="2" t="s">
        <v>682</v>
      </c>
      <c r="Z131" s="4">
        <v>254</v>
      </c>
      <c r="AA131" s="4">
        <f>=ROUNDDOWN(42.3333333333333,0)</f>
      </c>
      <c r="AB131" s="5">
        <v>6</v>
      </c>
      <c r="AC131" s="2" t="s">
        <v>683</v>
      </c>
      <c r="AD131" s="4">
        <v>80</v>
      </c>
      <c r="AE131" s="4">
        <v>80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>
        <v>11</v>
      </c>
      <c r="AQ131" s="8">
        <v>684.98</v>
      </c>
      <c r="AR131" s="4">
        <v>1</v>
      </c>
      <c r="AS131" s="8">
        <v>58.91</v>
      </c>
      <c r="AT131" s="7">
        <v>10</v>
      </c>
      <c r="AU131" s="7">
        <v>10.6276</v>
      </c>
      <c r="AV131" s="4" t="s">
        <v>175</v>
      </c>
      <c r="AW131" s="8" t="s">
        <v>175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0.5084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 t="s">
        <v>175</v>
      </c>
      <c r="BJ131" s="4">
        <v>59</v>
      </c>
      <c r="BK131" s="8">
        <v>4575.37</v>
      </c>
      <c r="BL131" s="2" t="s">
        <v>684</v>
      </c>
      <c r="BM131" s="7">
        <v>0.1864</v>
      </c>
      <c r="BN131" s="7">
        <v>0.1497</v>
      </c>
      <c r="BO131" s="4">
        <v>11</v>
      </c>
      <c r="BP131" s="8">
        <v>684.98</v>
      </c>
      <c r="BQ131" s="4">
        <v>1</v>
      </c>
      <c r="BR131" s="8">
        <v>58.91</v>
      </c>
      <c r="BS131" s="7">
        <v>10</v>
      </c>
      <c r="BT131" s="7">
        <v>10.6276</v>
      </c>
      <c r="BU131" s="2" t="s">
        <v>185</v>
      </c>
      <c r="BV131" s="2" t="s">
        <v>172</v>
      </c>
      <c r="BW131" s="2" t="s">
        <v>682</v>
      </c>
      <c r="BX131" s="2" t="s">
        <v>685</v>
      </c>
      <c r="BY131" s="2" t="s">
        <v>188</v>
      </c>
      <c r="BZ131" s="2" t="s">
        <v>175</v>
      </c>
      <c r="CA131" s="4">
        <v>254</v>
      </c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>
        <v>80</v>
      </c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686</v>
      </c>
      <c r="B132" s="2" t="s">
        <v>162</v>
      </c>
      <c r="C132" s="2" t="s">
        <v>627</v>
      </c>
      <c r="D132" s="2" t="s">
        <v>164</v>
      </c>
      <c r="E132" s="2" t="s">
        <v>165</v>
      </c>
      <c r="F132" s="2" t="s">
        <v>628</v>
      </c>
      <c r="G132" s="2" t="s">
        <v>629</v>
      </c>
      <c r="H132" s="2" t="s">
        <v>630</v>
      </c>
      <c r="I132" s="2" t="s">
        <v>631</v>
      </c>
      <c r="J132" s="2" t="s">
        <v>196</v>
      </c>
      <c r="K132" s="2" t="s">
        <v>235</v>
      </c>
      <c r="L132" s="3">
        <v>75.6</v>
      </c>
      <c r="M132" s="3">
        <v>79.38</v>
      </c>
      <c r="N132" s="3">
        <v>159.99</v>
      </c>
      <c r="O132" s="2" t="s">
        <v>172</v>
      </c>
      <c r="P132" s="2" t="s">
        <v>236</v>
      </c>
      <c r="Q132" s="2" t="s">
        <v>174</v>
      </c>
      <c r="R132" s="2" t="s">
        <v>175</v>
      </c>
      <c r="S132" s="2" t="s">
        <v>677</v>
      </c>
      <c r="T132" s="2" t="s">
        <v>633</v>
      </c>
      <c r="U132" s="2" t="s">
        <v>517</v>
      </c>
      <c r="V132" s="2" t="s">
        <v>179</v>
      </c>
      <c r="W132" s="2" t="s">
        <v>634</v>
      </c>
      <c r="X132" s="2" t="s">
        <v>635</v>
      </c>
      <c r="Y132" s="2" t="s">
        <v>678</v>
      </c>
      <c r="Z132" s="4">
        <v>200</v>
      </c>
      <c r="AA132" s="4">
        <f>=ROUNDDOWN(40,0)</f>
      </c>
      <c r="AB132" s="5">
        <v>5</v>
      </c>
      <c r="AC132" s="2" t="s">
        <v>175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>
        <v>5</v>
      </c>
      <c r="AQ132" s="8">
        <v>348.93</v>
      </c>
      <c r="AR132" s="4">
        <v>3</v>
      </c>
      <c r="AS132" s="8">
        <v>267.63</v>
      </c>
      <c r="AT132" s="7">
        <v>0.6667</v>
      </c>
      <c r="AU132" s="7">
        <v>0.3038</v>
      </c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>
        <v>0.259</v>
      </c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>
        <v>34</v>
      </c>
      <c r="BK132" s="8">
        <v>2934.13</v>
      </c>
      <c r="BL132" s="2" t="s">
        <v>687</v>
      </c>
      <c r="BM132" s="7">
        <v>0.1471</v>
      </c>
      <c r="BN132" s="7">
        <v>0.1189</v>
      </c>
      <c r="BO132" s="4">
        <v>5</v>
      </c>
      <c r="BP132" s="8">
        <v>348.93</v>
      </c>
      <c r="BQ132" s="4">
        <v>3</v>
      </c>
      <c r="BR132" s="8">
        <v>267.63</v>
      </c>
      <c r="BS132" s="7">
        <v>0.6667</v>
      </c>
      <c r="BT132" s="7">
        <v>0.3038</v>
      </c>
      <c r="BU132" s="2" t="s">
        <v>185</v>
      </c>
      <c r="BV132" s="2" t="s">
        <v>172</v>
      </c>
      <c r="BW132" s="2" t="s">
        <v>678</v>
      </c>
      <c r="BX132" s="2" t="s">
        <v>688</v>
      </c>
      <c r="BY132" s="2" t="s">
        <v>188</v>
      </c>
      <c r="BZ132" s="2" t="s">
        <v>175</v>
      </c>
      <c r="CA132" s="4">
        <v>200</v>
      </c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</row>
    <row r="133">
      <c r="A133" s="2" t="s">
        <v>689</v>
      </c>
      <c r="B133" s="2" t="s">
        <v>162</v>
      </c>
      <c r="C133" s="2" t="s">
        <v>627</v>
      </c>
      <c r="D133" s="2" t="s">
        <v>164</v>
      </c>
      <c r="E133" s="2" t="s">
        <v>165</v>
      </c>
      <c r="F133" s="2" t="s">
        <v>628</v>
      </c>
      <c r="G133" s="2" t="s">
        <v>629</v>
      </c>
      <c r="H133" s="2" t="s">
        <v>630</v>
      </c>
      <c r="I133" s="2" t="s">
        <v>631</v>
      </c>
      <c r="J133" s="2" t="s">
        <v>170</v>
      </c>
      <c r="K133" s="2" t="s">
        <v>410</v>
      </c>
      <c r="L133" s="3">
        <v>52.88</v>
      </c>
      <c r="M133" s="3">
        <v>55.52</v>
      </c>
      <c r="N133" s="3">
        <v>109.99</v>
      </c>
      <c r="O133" s="2" t="s">
        <v>172</v>
      </c>
      <c r="P133" s="2" t="s">
        <v>236</v>
      </c>
      <c r="Q133" s="2" t="s">
        <v>174</v>
      </c>
      <c r="R133" s="2" t="s">
        <v>175</v>
      </c>
      <c r="S133" s="2" t="s">
        <v>690</v>
      </c>
      <c r="T133" s="2" t="s">
        <v>633</v>
      </c>
      <c r="U133" s="2" t="s">
        <v>317</v>
      </c>
      <c r="V133" s="2" t="s">
        <v>179</v>
      </c>
      <c r="W133" s="2" t="s">
        <v>634</v>
      </c>
      <c r="X133" s="2" t="s">
        <v>635</v>
      </c>
      <c r="Y133" s="2" t="s">
        <v>691</v>
      </c>
      <c r="Z133" s="4">
        <v>44</v>
      </c>
      <c r="AA133" s="4">
        <f>=ROUNDDOWN(14.6666666666667,0)</f>
      </c>
      <c r="AB133" s="5">
        <v>3</v>
      </c>
      <c r="AC133" s="2" t="s">
        <v>670</v>
      </c>
      <c r="AD133" s="4">
        <v>70</v>
      </c>
      <c r="AE133" s="4">
        <v>150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>
        <v>2</v>
      </c>
      <c r="AQ133" s="8">
        <v>96.63</v>
      </c>
      <c r="AR133" s="4">
        <v>1</v>
      </c>
      <c r="AS133" s="8">
        <v>61.73</v>
      </c>
      <c r="AT133" s="7">
        <v>1</v>
      </c>
      <c r="AU133" s="7">
        <v>0.5654</v>
      </c>
      <c r="AV133" s="4">
        <v>17</v>
      </c>
      <c r="AW133" s="8">
        <v>1146.53</v>
      </c>
      <c r="AX133" s="4">
        <v>9</v>
      </c>
      <c r="AY133" s="8">
        <v>709.47</v>
      </c>
      <c r="AZ133" s="7">
        <v>0.8889</v>
      </c>
      <c r="BA133" s="7">
        <v>0.616</v>
      </c>
      <c r="BB133" s="7">
        <v>0.0843</v>
      </c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>
        <v>0.1087</v>
      </c>
      <c r="BJ133" s="4">
        <v>18</v>
      </c>
      <c r="BK133" s="8">
        <v>1082.63</v>
      </c>
      <c r="BL133" s="2" t="s">
        <v>664</v>
      </c>
      <c r="BM133" s="7">
        <v>0.1111</v>
      </c>
      <c r="BN133" s="7">
        <v>0.0893</v>
      </c>
      <c r="BO133" s="4">
        <v>2</v>
      </c>
      <c r="BP133" s="8">
        <v>96.63</v>
      </c>
      <c r="BQ133" s="4">
        <v>1</v>
      </c>
      <c r="BR133" s="8">
        <v>61.73</v>
      </c>
      <c r="BS133" s="7">
        <v>1</v>
      </c>
      <c r="BT133" s="7">
        <v>0.5654</v>
      </c>
      <c r="BU133" s="2" t="s">
        <v>185</v>
      </c>
      <c r="BV133" s="2" t="s">
        <v>172</v>
      </c>
      <c r="BW133" s="2" t="s">
        <v>692</v>
      </c>
      <c r="BX133" s="2" t="s">
        <v>693</v>
      </c>
      <c r="BY133" s="2" t="s">
        <v>188</v>
      </c>
      <c r="BZ133" s="2" t="s">
        <v>175</v>
      </c>
      <c r="CA133" s="4">
        <v>44</v>
      </c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>
        <v>70</v>
      </c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>
        <v>80</v>
      </c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</row>
    <row r="134">
      <c r="A134" s="2" t="s">
        <v>694</v>
      </c>
      <c r="B134" s="2" t="s">
        <v>162</v>
      </c>
      <c r="C134" s="2" t="s">
        <v>627</v>
      </c>
      <c r="D134" s="2" t="s">
        <v>164</v>
      </c>
      <c r="E134" s="2" t="s">
        <v>165</v>
      </c>
      <c r="F134" s="2" t="s">
        <v>628</v>
      </c>
      <c r="G134" s="2" t="s">
        <v>629</v>
      </c>
      <c r="H134" s="2" t="s">
        <v>630</v>
      </c>
      <c r="I134" s="2" t="s">
        <v>631</v>
      </c>
      <c r="J134" s="2" t="s">
        <v>190</v>
      </c>
      <c r="K134" s="2" t="s">
        <v>410</v>
      </c>
      <c r="L134" s="3">
        <v>66.96</v>
      </c>
      <c r="M134" s="3">
        <v>70.31</v>
      </c>
      <c r="N134" s="3">
        <v>139.99</v>
      </c>
      <c r="O134" s="2" t="s">
        <v>172</v>
      </c>
      <c r="P134" s="2" t="s">
        <v>236</v>
      </c>
      <c r="Q134" s="2" t="s">
        <v>174</v>
      </c>
      <c r="R134" s="2" t="s">
        <v>175</v>
      </c>
      <c r="S134" s="2" t="s">
        <v>690</v>
      </c>
      <c r="T134" s="2" t="s">
        <v>633</v>
      </c>
      <c r="U134" s="2" t="s">
        <v>517</v>
      </c>
      <c r="V134" s="2" t="s">
        <v>179</v>
      </c>
      <c r="W134" s="2" t="s">
        <v>634</v>
      </c>
      <c r="X134" s="2" t="s">
        <v>635</v>
      </c>
      <c r="Y134" s="2" t="s">
        <v>691</v>
      </c>
      <c r="Z134" s="4">
        <v>170</v>
      </c>
      <c r="AA134" s="4">
        <f>=ROUNDDOWN(28.3333333333333,0)</f>
      </c>
      <c r="AB134" s="5">
        <v>6</v>
      </c>
      <c r="AC134" s="2" t="s">
        <v>670</v>
      </c>
      <c r="AD134" s="4">
        <v>30</v>
      </c>
      <c r="AE134" s="4">
        <v>120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>
        <v>6</v>
      </c>
      <c r="AQ134" s="8">
        <v>391.71</v>
      </c>
      <c r="AR134" s="4">
        <v>2</v>
      </c>
      <c r="AS134" s="8">
        <v>157.08</v>
      </c>
      <c r="AT134" s="7">
        <v>2</v>
      </c>
      <c r="AU134" s="7">
        <v>1.4937</v>
      </c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>
        <v>0.3416</v>
      </c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>
        <v>61</v>
      </c>
      <c r="BK134" s="8">
        <v>4629.78</v>
      </c>
      <c r="BL134" s="2" t="s">
        <v>695</v>
      </c>
      <c r="BM134" s="7">
        <v>0.0984</v>
      </c>
      <c r="BN134" s="7">
        <v>0.0846</v>
      </c>
      <c r="BO134" s="4">
        <v>6</v>
      </c>
      <c r="BP134" s="8">
        <v>391.71</v>
      </c>
      <c r="BQ134" s="4">
        <v>2</v>
      </c>
      <c r="BR134" s="8">
        <v>157.08</v>
      </c>
      <c r="BS134" s="7">
        <v>2</v>
      </c>
      <c r="BT134" s="7">
        <v>1.4937</v>
      </c>
      <c r="BU134" s="2" t="s">
        <v>185</v>
      </c>
      <c r="BV134" s="2" t="s">
        <v>172</v>
      </c>
      <c r="BW134" s="2" t="s">
        <v>696</v>
      </c>
      <c r="BX134" s="2" t="s">
        <v>697</v>
      </c>
      <c r="BY134" s="2" t="s">
        <v>188</v>
      </c>
      <c r="BZ134" s="2" t="s">
        <v>175</v>
      </c>
      <c r="CA134" s="4">
        <v>170</v>
      </c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>
        <v>30</v>
      </c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>
        <v>90</v>
      </c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</row>
    <row r="135">
      <c r="A135" s="2" t="s">
        <v>698</v>
      </c>
      <c r="B135" s="2" t="s">
        <v>162</v>
      </c>
      <c r="C135" s="2" t="s">
        <v>627</v>
      </c>
      <c r="D135" s="2" t="s">
        <v>164</v>
      </c>
      <c r="E135" s="2" t="s">
        <v>165</v>
      </c>
      <c r="F135" s="2" t="s">
        <v>628</v>
      </c>
      <c r="G135" s="2" t="s">
        <v>629</v>
      </c>
      <c r="H135" s="2" t="s">
        <v>630</v>
      </c>
      <c r="I135" s="2" t="s">
        <v>631</v>
      </c>
      <c r="J135" s="2" t="s">
        <v>196</v>
      </c>
      <c r="K135" s="2" t="s">
        <v>410</v>
      </c>
      <c r="L135" s="3">
        <v>75.6</v>
      </c>
      <c r="M135" s="3">
        <v>79.38</v>
      </c>
      <c r="N135" s="3">
        <v>159.99</v>
      </c>
      <c r="O135" s="2" t="s">
        <v>172</v>
      </c>
      <c r="P135" s="2" t="s">
        <v>236</v>
      </c>
      <c r="Q135" s="2" t="s">
        <v>174</v>
      </c>
      <c r="R135" s="2" t="s">
        <v>175</v>
      </c>
      <c r="S135" s="2" t="s">
        <v>690</v>
      </c>
      <c r="T135" s="2" t="s">
        <v>633</v>
      </c>
      <c r="U135" s="2" t="s">
        <v>517</v>
      </c>
      <c r="V135" s="2" t="s">
        <v>179</v>
      </c>
      <c r="W135" s="2" t="s">
        <v>634</v>
      </c>
      <c r="X135" s="2" t="s">
        <v>635</v>
      </c>
      <c r="Y135" s="2" t="s">
        <v>678</v>
      </c>
      <c r="Z135" s="4">
        <v>85</v>
      </c>
      <c r="AA135" s="4">
        <f>=ROUNDDOWN(14.1666666666667,0)</f>
      </c>
      <c r="AB135" s="5">
        <v>6</v>
      </c>
      <c r="AC135" s="2" t="s">
        <v>670</v>
      </c>
      <c r="AD135" s="4">
        <v>50</v>
      </c>
      <c r="AE135" s="4">
        <v>110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>
        <v>9</v>
      </c>
      <c r="AQ135" s="8">
        <v>658.19</v>
      </c>
      <c r="AR135" s="4">
        <v>6</v>
      </c>
      <c r="AS135" s="8">
        <v>490.66</v>
      </c>
      <c r="AT135" s="7">
        <v>0.5</v>
      </c>
      <c r="AU135" s="7">
        <v>0.3414</v>
      </c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>
        <v>0.5741</v>
      </c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>
        <v>55</v>
      </c>
      <c r="BK135" s="8">
        <v>4931.87</v>
      </c>
      <c r="BL135" s="2" t="s">
        <v>699</v>
      </c>
      <c r="BM135" s="7">
        <v>0.1636</v>
      </c>
      <c r="BN135" s="7">
        <v>0.1335</v>
      </c>
      <c r="BO135" s="4">
        <v>9</v>
      </c>
      <c r="BP135" s="8">
        <v>658.19</v>
      </c>
      <c r="BQ135" s="4">
        <v>6</v>
      </c>
      <c r="BR135" s="8">
        <v>490.66</v>
      </c>
      <c r="BS135" s="7">
        <v>0.5</v>
      </c>
      <c r="BT135" s="7">
        <v>0.3414</v>
      </c>
      <c r="BU135" s="2" t="s">
        <v>185</v>
      </c>
      <c r="BV135" s="2" t="s">
        <v>172</v>
      </c>
      <c r="BW135" s="2" t="s">
        <v>700</v>
      </c>
      <c r="BX135" s="2" t="s">
        <v>688</v>
      </c>
      <c r="BY135" s="2" t="s">
        <v>188</v>
      </c>
      <c r="BZ135" s="2" t="s">
        <v>175</v>
      </c>
      <c r="CA135" s="4">
        <v>85</v>
      </c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>
        <v>50</v>
      </c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>
        <v>60</v>
      </c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</row>
    <row r="136">
      <c r="A136" s="2" t="s">
        <v>701</v>
      </c>
      <c r="B136" s="2" t="s">
        <v>162</v>
      </c>
      <c r="C136" s="2" t="s">
        <v>627</v>
      </c>
      <c r="D136" s="2" t="s">
        <v>164</v>
      </c>
      <c r="E136" s="2" t="s">
        <v>165</v>
      </c>
      <c r="F136" s="2" t="s">
        <v>628</v>
      </c>
      <c r="G136" s="2" t="s">
        <v>629</v>
      </c>
      <c r="H136" s="2" t="s">
        <v>630</v>
      </c>
      <c r="I136" s="2" t="s">
        <v>631</v>
      </c>
      <c r="J136" s="2" t="s">
        <v>170</v>
      </c>
      <c r="K136" s="2" t="s">
        <v>298</v>
      </c>
      <c r="L136" s="3">
        <v>52.88</v>
      </c>
      <c r="M136" s="3">
        <v>55.52</v>
      </c>
      <c r="N136" s="3">
        <v>109.99</v>
      </c>
      <c r="O136" s="2" t="s">
        <v>172</v>
      </c>
      <c r="P136" s="2" t="s">
        <v>271</v>
      </c>
      <c r="Q136" s="2" t="s">
        <v>174</v>
      </c>
      <c r="R136" s="2" t="s">
        <v>175</v>
      </c>
      <c r="S136" s="2" t="s">
        <v>702</v>
      </c>
      <c r="T136" s="2" t="s">
        <v>633</v>
      </c>
      <c r="U136" s="2" t="s">
        <v>317</v>
      </c>
      <c r="V136" s="2" t="s">
        <v>179</v>
      </c>
      <c r="W136" s="2" t="s">
        <v>634</v>
      </c>
      <c r="X136" s="2" t="s">
        <v>703</v>
      </c>
      <c r="Y136" s="2" t="s">
        <v>704</v>
      </c>
      <c r="Z136" s="4">
        <v>129</v>
      </c>
      <c r="AA136" s="4">
        <f>=ROUNDDOWN({0},0)</f>
      </c>
      <c r="AB136" s="5"/>
      <c r="AC136" s="2" t="s">
        <v>175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>
        <v>9</v>
      </c>
      <c r="AW136" s="8">
        <v>650.49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/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>
        <v>0.0617</v>
      </c>
      <c r="BJ136" s="4">
        <v>8</v>
      </c>
      <c r="BK136" s="8">
        <v>454.74</v>
      </c>
      <c r="BL136" s="2" t="s">
        <v>705</v>
      </c>
      <c r="BM136" s="7"/>
      <c r="BN136" s="7"/>
      <c r="BO136" s="4"/>
      <c r="BP136" s="8"/>
      <c r="BQ136" s="4"/>
      <c r="BR136" s="8"/>
      <c r="BS136" s="7"/>
      <c r="BT136" s="7"/>
      <c r="BU136" s="2" t="s">
        <v>185</v>
      </c>
      <c r="BV136" s="2" t="s">
        <v>172</v>
      </c>
      <c r="BW136" s="2" t="s">
        <v>706</v>
      </c>
      <c r="BX136" s="2" t="s">
        <v>175</v>
      </c>
      <c r="BY136" s="2" t="s">
        <v>188</v>
      </c>
      <c r="BZ136" s="2" t="s">
        <v>175</v>
      </c>
      <c r="CA136" s="4">
        <v>129</v>
      </c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</row>
    <row r="137">
      <c r="A137" s="2" t="s">
        <v>707</v>
      </c>
      <c r="B137" s="2" t="s">
        <v>162</v>
      </c>
      <c r="C137" s="2" t="s">
        <v>627</v>
      </c>
      <c r="D137" s="2" t="s">
        <v>164</v>
      </c>
      <c r="E137" s="2" t="s">
        <v>165</v>
      </c>
      <c r="F137" s="2" t="s">
        <v>628</v>
      </c>
      <c r="G137" s="2" t="s">
        <v>629</v>
      </c>
      <c r="H137" s="2" t="s">
        <v>630</v>
      </c>
      <c r="I137" s="2" t="s">
        <v>631</v>
      </c>
      <c r="J137" s="2" t="s">
        <v>190</v>
      </c>
      <c r="K137" s="2" t="s">
        <v>298</v>
      </c>
      <c r="L137" s="3">
        <v>66.96</v>
      </c>
      <c r="M137" s="3">
        <v>70.31</v>
      </c>
      <c r="N137" s="3">
        <v>139.99</v>
      </c>
      <c r="O137" s="2" t="s">
        <v>172</v>
      </c>
      <c r="P137" s="2" t="s">
        <v>271</v>
      </c>
      <c r="Q137" s="2" t="s">
        <v>174</v>
      </c>
      <c r="R137" s="2" t="s">
        <v>175</v>
      </c>
      <c r="S137" s="2" t="s">
        <v>702</v>
      </c>
      <c r="T137" s="2" t="s">
        <v>633</v>
      </c>
      <c r="U137" s="2" t="s">
        <v>517</v>
      </c>
      <c r="V137" s="2" t="s">
        <v>179</v>
      </c>
      <c r="W137" s="2" t="s">
        <v>634</v>
      </c>
      <c r="X137" s="2" t="s">
        <v>703</v>
      </c>
      <c r="Y137" s="2" t="s">
        <v>704</v>
      </c>
      <c r="Z137" s="4">
        <v>227</v>
      </c>
      <c r="AA137" s="4">
        <f>=ROUNDDOWN(283.75,0)</f>
      </c>
      <c r="AB137" s="5">
        <v>0.8</v>
      </c>
      <c r="AC137" s="2" t="s">
        <v>175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>
        <v>5</v>
      </c>
      <c r="AQ137" s="8">
        <v>333.29</v>
      </c>
      <c r="AR137" s="4"/>
      <c r="AS137" s="8"/>
      <c r="AT137" s="7"/>
      <c r="AU137" s="7"/>
      <c r="AV137" s="4" t="s">
        <v>175</v>
      </c>
      <c r="AW137" s="8" t="s">
        <v>175</v>
      </c>
      <c r="AX137" s="4" t="s">
        <v>175</v>
      </c>
      <c r="AY137" s="8" t="s">
        <v>175</v>
      </c>
      <c r="AZ137" s="7" t="s">
        <v>175</v>
      </c>
      <c r="BA137" s="7" t="s">
        <v>175</v>
      </c>
      <c r="BB137" s="7">
        <v>0.5124</v>
      </c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 t="s">
        <v>175</v>
      </c>
      <c r="BJ137" s="4">
        <v>17</v>
      </c>
      <c r="BK137" s="8">
        <v>1210.35</v>
      </c>
      <c r="BL137" s="2" t="s">
        <v>708</v>
      </c>
      <c r="BM137" s="7">
        <v>0.2941</v>
      </c>
      <c r="BN137" s="7">
        <v>0.2754</v>
      </c>
      <c r="BO137" s="4">
        <v>5</v>
      </c>
      <c r="BP137" s="8">
        <v>333.29</v>
      </c>
      <c r="BQ137" s="4"/>
      <c r="BR137" s="8"/>
      <c r="BS137" s="7"/>
      <c r="BT137" s="7"/>
      <c r="BU137" s="2" t="s">
        <v>185</v>
      </c>
      <c r="BV137" s="2" t="s">
        <v>172</v>
      </c>
      <c r="BW137" s="2" t="s">
        <v>709</v>
      </c>
      <c r="BX137" s="2" t="s">
        <v>710</v>
      </c>
      <c r="BY137" s="2" t="s">
        <v>188</v>
      </c>
      <c r="BZ137" s="2" t="s">
        <v>175</v>
      </c>
      <c r="CA137" s="4">
        <v>227</v>
      </c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</row>
    <row r="138">
      <c r="A138" s="2" t="s">
        <v>711</v>
      </c>
      <c r="B138" s="2" t="s">
        <v>162</v>
      </c>
      <c r="C138" s="2" t="s">
        <v>627</v>
      </c>
      <c r="D138" s="2" t="s">
        <v>164</v>
      </c>
      <c r="E138" s="2" t="s">
        <v>165</v>
      </c>
      <c r="F138" s="2" t="s">
        <v>628</v>
      </c>
      <c r="G138" s="2" t="s">
        <v>629</v>
      </c>
      <c r="H138" s="2" t="s">
        <v>630</v>
      </c>
      <c r="I138" s="2" t="s">
        <v>631</v>
      </c>
      <c r="J138" s="2" t="s">
        <v>196</v>
      </c>
      <c r="K138" s="2" t="s">
        <v>298</v>
      </c>
      <c r="L138" s="3">
        <v>75.6</v>
      </c>
      <c r="M138" s="3">
        <v>79.38</v>
      </c>
      <c r="N138" s="3">
        <v>159.99</v>
      </c>
      <c r="O138" s="2" t="s">
        <v>172</v>
      </c>
      <c r="P138" s="2" t="s">
        <v>271</v>
      </c>
      <c r="Q138" s="2" t="s">
        <v>174</v>
      </c>
      <c r="R138" s="2" t="s">
        <v>175</v>
      </c>
      <c r="S138" s="2" t="s">
        <v>702</v>
      </c>
      <c r="T138" s="2" t="s">
        <v>633</v>
      </c>
      <c r="U138" s="2" t="s">
        <v>517</v>
      </c>
      <c r="V138" s="2" t="s">
        <v>179</v>
      </c>
      <c r="W138" s="2" t="s">
        <v>634</v>
      </c>
      <c r="X138" s="2" t="s">
        <v>703</v>
      </c>
      <c r="Y138" s="2" t="s">
        <v>704</v>
      </c>
      <c r="Z138" s="4">
        <v>132</v>
      </c>
      <c r="AA138" s="4">
        <f>=ROUNDDOWN(77.6470588235294,0)</f>
      </c>
      <c r="AB138" s="5">
        <v>1.7</v>
      </c>
      <c r="AC138" s="2" t="s">
        <v>175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>
        <v>4</v>
      </c>
      <c r="AQ138" s="8">
        <v>317.2</v>
      </c>
      <c r="AR138" s="4"/>
      <c r="AS138" s="8"/>
      <c r="AT138" s="7"/>
      <c r="AU138" s="7"/>
      <c r="AV138" s="4" t="s">
        <v>175</v>
      </c>
      <c r="AW138" s="8" t="s">
        <v>175</v>
      </c>
      <c r="AX138" s="4" t="s">
        <v>175</v>
      </c>
      <c r="AY138" s="8" t="s">
        <v>175</v>
      </c>
      <c r="AZ138" s="7" t="s">
        <v>175</v>
      </c>
      <c r="BA138" s="7" t="s">
        <v>175</v>
      </c>
      <c r="BB138" s="7">
        <v>0.4876</v>
      </c>
      <c r="BC138" s="4" t="s">
        <v>175</v>
      </c>
      <c r="BD138" s="8" t="s">
        <v>175</v>
      </c>
      <c r="BE138" s="4" t="s">
        <v>175</v>
      </c>
      <c r="BF138" s="8" t="s">
        <v>175</v>
      </c>
      <c r="BG138" s="7" t="s">
        <v>175</v>
      </c>
      <c r="BH138" s="7" t="s">
        <v>175</v>
      </c>
      <c r="BI138" s="7" t="s">
        <v>175</v>
      </c>
      <c r="BJ138" s="4">
        <v>32</v>
      </c>
      <c r="BK138" s="8">
        <v>2698.29</v>
      </c>
      <c r="BL138" s="2" t="s">
        <v>712</v>
      </c>
      <c r="BM138" s="7">
        <v>0.125</v>
      </c>
      <c r="BN138" s="7">
        <v>0.1176</v>
      </c>
      <c r="BO138" s="4">
        <v>4</v>
      </c>
      <c r="BP138" s="8">
        <v>317.2</v>
      </c>
      <c r="BQ138" s="4"/>
      <c r="BR138" s="8"/>
      <c r="BS138" s="7"/>
      <c r="BT138" s="7"/>
      <c r="BU138" s="2" t="s">
        <v>185</v>
      </c>
      <c r="BV138" s="2" t="s">
        <v>172</v>
      </c>
      <c r="BW138" s="2" t="s">
        <v>706</v>
      </c>
      <c r="BX138" s="2" t="s">
        <v>713</v>
      </c>
      <c r="BY138" s="2" t="s">
        <v>188</v>
      </c>
      <c r="BZ138" s="2" t="s">
        <v>175</v>
      </c>
      <c r="CA138" s="4">
        <v>132</v>
      </c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714</v>
      </c>
      <c r="B139" s="2" t="s">
        <v>162</v>
      </c>
      <c r="C139" s="2" t="s">
        <v>715</v>
      </c>
      <c r="D139" s="2" t="s">
        <v>164</v>
      </c>
      <c r="E139" s="2" t="s">
        <v>165</v>
      </c>
      <c r="F139" s="2" t="s">
        <v>716</v>
      </c>
      <c r="G139" s="2" t="s">
        <v>717</v>
      </c>
      <c r="H139" s="2" t="s">
        <v>718</v>
      </c>
      <c r="I139" s="2" t="s">
        <v>719</v>
      </c>
      <c r="J139" s="2" t="s">
        <v>170</v>
      </c>
      <c r="K139" s="2" t="s">
        <v>720</v>
      </c>
      <c r="L139" s="3">
        <v>33.33</v>
      </c>
      <c r="M139" s="3">
        <v>35</v>
      </c>
      <c r="N139" s="3">
        <v>69.99</v>
      </c>
      <c r="O139" s="2" t="s">
        <v>172</v>
      </c>
      <c r="P139" s="2" t="s">
        <v>201</v>
      </c>
      <c r="Q139" s="2" t="s">
        <v>174</v>
      </c>
      <c r="R139" s="2" t="s">
        <v>175</v>
      </c>
      <c r="S139" s="2" t="s">
        <v>721</v>
      </c>
      <c r="T139" s="2" t="s">
        <v>722</v>
      </c>
      <c r="U139" s="2" t="s">
        <v>178</v>
      </c>
      <c r="V139" s="2" t="s">
        <v>723</v>
      </c>
      <c r="W139" s="2" t="s">
        <v>382</v>
      </c>
      <c r="X139" s="2" t="s">
        <v>422</v>
      </c>
      <c r="Y139" s="2" t="s">
        <v>724</v>
      </c>
      <c r="Z139" s="4">
        <v>302</v>
      </c>
      <c r="AA139" s="4">
        <f>=ROUNDDOWN(8.88235294117647,0)</f>
      </c>
      <c r="AB139" s="5">
        <v>34</v>
      </c>
      <c r="AC139" s="2" t="s">
        <v>637</v>
      </c>
      <c r="AD139" s="4">
        <v>140</v>
      </c>
      <c r="AE139" s="4">
        <v>700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>
        <v>34</v>
      </c>
      <c r="AQ139" s="8">
        <v>1163.9</v>
      </c>
      <c r="AR139" s="4">
        <v>13</v>
      </c>
      <c r="AS139" s="8">
        <v>450.5</v>
      </c>
      <c r="AT139" s="7">
        <v>1.6154</v>
      </c>
      <c r="AU139" s="7">
        <v>1.5836</v>
      </c>
      <c r="AV139" s="4">
        <v>91</v>
      </c>
      <c r="AW139" s="8">
        <v>3322.15</v>
      </c>
      <c r="AX139" s="4">
        <v>28</v>
      </c>
      <c r="AY139" s="8">
        <v>1081.09</v>
      </c>
      <c r="AZ139" s="7">
        <v>2.25</v>
      </c>
      <c r="BA139" s="7">
        <v>2.073</v>
      </c>
      <c r="BB139" s="7">
        <v>0.3503</v>
      </c>
      <c r="BC139" s="4">
        <v>152</v>
      </c>
      <c r="BD139" s="8">
        <v>5557.66</v>
      </c>
      <c r="BE139" s="4">
        <v>39</v>
      </c>
      <c r="BF139" s="8">
        <v>1538.82</v>
      </c>
      <c r="BG139" s="7">
        <v>2.8974</v>
      </c>
      <c r="BH139" s="7">
        <v>2.6116</v>
      </c>
      <c r="BI139" s="7">
        <v>0.5978</v>
      </c>
      <c r="BJ139" s="4">
        <v>335</v>
      </c>
      <c r="BK139" s="8">
        <v>13220.81</v>
      </c>
      <c r="BL139" s="2" t="s">
        <v>725</v>
      </c>
      <c r="BM139" s="7">
        <v>0.1015</v>
      </c>
      <c r="BN139" s="7">
        <v>0.088</v>
      </c>
      <c r="BO139" s="4">
        <v>34</v>
      </c>
      <c r="BP139" s="8">
        <v>1163.9</v>
      </c>
      <c r="BQ139" s="4">
        <v>13</v>
      </c>
      <c r="BR139" s="8">
        <v>450.5</v>
      </c>
      <c r="BS139" s="7">
        <v>1.6154</v>
      </c>
      <c r="BT139" s="7">
        <v>1.5836</v>
      </c>
      <c r="BU139" s="2" t="s">
        <v>185</v>
      </c>
      <c r="BV139" s="2" t="s">
        <v>172</v>
      </c>
      <c r="BW139" s="2" t="s">
        <v>726</v>
      </c>
      <c r="BX139" s="2" t="s">
        <v>727</v>
      </c>
      <c r="BY139" s="2" t="s">
        <v>188</v>
      </c>
      <c r="BZ139" s="2" t="s">
        <v>175</v>
      </c>
      <c r="CA139" s="4">
        <v>231</v>
      </c>
      <c r="CB139" s="4"/>
      <c r="CC139" s="4"/>
      <c r="CD139" s="4"/>
      <c r="CE139" s="4">
        <v>71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>
        <v>140</v>
      </c>
      <c r="CZ139" s="4"/>
      <c r="DA139" s="4"/>
      <c r="DB139" s="4"/>
      <c r="DC139" s="4"/>
      <c r="DD139" s="4"/>
      <c r="DE139" s="4"/>
      <c r="DF139" s="4"/>
      <c r="DG139" s="4"/>
      <c r="DH139" s="4">
        <v>160</v>
      </c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>
        <v>200</v>
      </c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>
        <v>100</v>
      </c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>
        <v>100</v>
      </c>
      <c r="EU139" s="4"/>
      <c r="EV139" s="4"/>
    </row>
    <row r="140">
      <c r="A140" s="2" t="s">
        <v>728</v>
      </c>
      <c r="B140" s="2" t="s">
        <v>162</v>
      </c>
      <c r="C140" s="2" t="s">
        <v>715</v>
      </c>
      <c r="D140" s="2" t="s">
        <v>164</v>
      </c>
      <c r="E140" s="2" t="s">
        <v>165</v>
      </c>
      <c r="F140" s="2" t="s">
        <v>716</v>
      </c>
      <c r="G140" s="2" t="s">
        <v>717</v>
      </c>
      <c r="H140" s="2" t="s">
        <v>718</v>
      </c>
      <c r="I140" s="2" t="s">
        <v>719</v>
      </c>
      <c r="J140" s="2" t="s">
        <v>190</v>
      </c>
      <c r="K140" s="2" t="s">
        <v>720</v>
      </c>
      <c r="L140" s="3">
        <v>38.09</v>
      </c>
      <c r="M140" s="3">
        <v>39.99</v>
      </c>
      <c r="N140" s="3">
        <v>79.99</v>
      </c>
      <c r="O140" s="2" t="s">
        <v>172</v>
      </c>
      <c r="P140" s="2" t="s">
        <v>201</v>
      </c>
      <c r="Q140" s="2" t="s">
        <v>174</v>
      </c>
      <c r="R140" s="2" t="s">
        <v>175</v>
      </c>
      <c r="S140" s="2" t="s">
        <v>721</v>
      </c>
      <c r="T140" s="2" t="s">
        <v>722</v>
      </c>
      <c r="U140" s="2" t="s">
        <v>191</v>
      </c>
      <c r="V140" s="2" t="s">
        <v>723</v>
      </c>
      <c r="W140" s="2" t="s">
        <v>382</v>
      </c>
      <c r="X140" s="2" t="s">
        <v>422</v>
      </c>
      <c r="Y140" s="2" t="s">
        <v>724</v>
      </c>
      <c r="Z140" s="4"/>
      <c r="AA140" s="4">
        <f>=ROUNDDOWN({0},0)</f>
      </c>
      <c r="AB140" s="5">
        <v>60</v>
      </c>
      <c r="AC140" s="2" t="s">
        <v>637</v>
      </c>
      <c r="AD140" s="4">
        <v>140</v>
      </c>
      <c r="AE140" s="4">
        <v>1460</v>
      </c>
      <c r="AF140" s="6">
        <v>65</v>
      </c>
      <c r="AG140" s="6">
        <v>48</v>
      </c>
      <c r="AH140" s="7">
        <v>0.8791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>
        <v>57</v>
      </c>
      <c r="AQ140" s="8">
        <v>2158.25</v>
      </c>
      <c r="AR140" s="4">
        <v>15</v>
      </c>
      <c r="AS140" s="8">
        <v>630.59</v>
      </c>
      <c r="AT140" s="7">
        <v>2.8</v>
      </c>
      <c r="AU140" s="7">
        <v>2.4226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0.6497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873</v>
      </c>
      <c r="BK140" s="8">
        <v>39914.83</v>
      </c>
      <c r="BL140" s="2" t="s">
        <v>729</v>
      </c>
      <c r="BM140" s="7">
        <v>0.0653</v>
      </c>
      <c r="BN140" s="7">
        <v>0.0541</v>
      </c>
      <c r="BO140" s="4">
        <v>57</v>
      </c>
      <c r="BP140" s="8">
        <v>2158.25</v>
      </c>
      <c r="BQ140" s="4">
        <v>15</v>
      </c>
      <c r="BR140" s="8">
        <v>630.59</v>
      </c>
      <c r="BS140" s="7">
        <v>2.8</v>
      </c>
      <c r="BT140" s="7">
        <v>2.4226</v>
      </c>
      <c r="BU140" s="2" t="s">
        <v>185</v>
      </c>
      <c r="BV140" s="2" t="s">
        <v>172</v>
      </c>
      <c r="BW140" s="2" t="s">
        <v>726</v>
      </c>
      <c r="BX140" s="2" t="s">
        <v>730</v>
      </c>
      <c r="BY140" s="2" t="s">
        <v>188</v>
      </c>
      <c r="BZ140" s="2" t="s">
        <v>175</v>
      </c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>
        <v>140</v>
      </c>
      <c r="CZ140" s="4"/>
      <c r="DA140" s="4"/>
      <c r="DB140" s="4"/>
      <c r="DC140" s="4"/>
      <c r="DD140" s="4"/>
      <c r="DE140" s="4"/>
      <c r="DF140" s="4"/>
      <c r="DG140" s="4"/>
      <c r="DH140" s="4">
        <v>200</v>
      </c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>
        <v>320</v>
      </c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>
        <v>630</v>
      </c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>
        <v>170</v>
      </c>
      <c r="EU140" s="4"/>
      <c r="EV140" s="4"/>
    </row>
    <row r="141">
      <c r="A141" s="2" t="s">
        <v>731</v>
      </c>
      <c r="B141" s="2" t="s">
        <v>162</v>
      </c>
      <c r="C141" s="2" t="s">
        <v>715</v>
      </c>
      <c r="D141" s="2" t="s">
        <v>164</v>
      </c>
      <c r="E141" s="2" t="s">
        <v>165</v>
      </c>
      <c r="F141" s="2" t="s">
        <v>716</v>
      </c>
      <c r="G141" s="2" t="s">
        <v>717</v>
      </c>
      <c r="H141" s="2" t="s">
        <v>718</v>
      </c>
      <c r="I141" s="2" t="s">
        <v>719</v>
      </c>
      <c r="J141" s="2" t="s">
        <v>170</v>
      </c>
      <c r="K141" s="2" t="s">
        <v>732</v>
      </c>
      <c r="L141" s="3">
        <v>33.33</v>
      </c>
      <c r="M141" s="3">
        <v>35</v>
      </c>
      <c r="N141" s="3">
        <v>69.99</v>
      </c>
      <c r="O141" s="2" t="s">
        <v>172</v>
      </c>
      <c r="P141" s="2" t="s">
        <v>201</v>
      </c>
      <c r="Q141" s="2" t="s">
        <v>174</v>
      </c>
      <c r="R141" s="2" t="s">
        <v>175</v>
      </c>
      <c r="S141" s="2" t="s">
        <v>733</v>
      </c>
      <c r="T141" s="2" t="s">
        <v>722</v>
      </c>
      <c r="U141" s="2" t="s">
        <v>178</v>
      </c>
      <c r="V141" s="2" t="s">
        <v>723</v>
      </c>
      <c r="W141" s="2" t="s">
        <v>382</v>
      </c>
      <c r="X141" s="2" t="s">
        <v>422</v>
      </c>
      <c r="Y141" s="2" t="s">
        <v>724</v>
      </c>
      <c r="Z141" s="4">
        <v>162</v>
      </c>
      <c r="AA141" s="4">
        <f>=ROUNDDOWN(3.76744186046512,0)</f>
      </c>
      <c r="AB141" s="5">
        <v>43</v>
      </c>
      <c r="AC141" s="2" t="s">
        <v>637</v>
      </c>
      <c r="AD141" s="4">
        <v>40</v>
      </c>
      <c r="AE141" s="4">
        <v>750</v>
      </c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19</v>
      </c>
      <c r="AQ141" s="8">
        <v>647.32</v>
      </c>
      <c r="AR141" s="4">
        <v>2</v>
      </c>
      <c r="AS141" s="8">
        <v>73.69</v>
      </c>
      <c r="AT141" s="7">
        <v>8.5</v>
      </c>
      <c r="AU141" s="7">
        <v>7.7844</v>
      </c>
      <c r="AV141" s="4">
        <v>61</v>
      </c>
      <c r="AW141" s="8">
        <v>2235.51</v>
      </c>
      <c r="AX141" s="4">
        <v>11</v>
      </c>
      <c r="AY141" s="8">
        <v>457.73</v>
      </c>
      <c r="AZ141" s="7">
        <v>4.5455</v>
      </c>
      <c r="BA141" s="7">
        <v>3.8839</v>
      </c>
      <c r="BB141" s="7">
        <v>0.2896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0.4022</v>
      </c>
      <c r="BJ141" s="4">
        <v>382</v>
      </c>
      <c r="BK141" s="8">
        <v>15466.47</v>
      </c>
      <c r="BL141" s="2" t="s">
        <v>734</v>
      </c>
      <c r="BM141" s="7">
        <v>0.0497</v>
      </c>
      <c r="BN141" s="7">
        <v>0.0419</v>
      </c>
      <c r="BO141" s="4">
        <v>19</v>
      </c>
      <c r="BP141" s="8">
        <v>647.32</v>
      </c>
      <c r="BQ141" s="4">
        <v>2</v>
      </c>
      <c r="BR141" s="8">
        <v>73.69</v>
      </c>
      <c r="BS141" s="7">
        <v>8.5</v>
      </c>
      <c r="BT141" s="7">
        <v>7.7844</v>
      </c>
      <c r="BU141" s="2" t="s">
        <v>185</v>
      </c>
      <c r="BV141" s="2" t="s">
        <v>172</v>
      </c>
      <c r="BW141" s="2" t="s">
        <v>726</v>
      </c>
      <c r="BX141" s="2" t="s">
        <v>735</v>
      </c>
      <c r="BY141" s="2" t="s">
        <v>188</v>
      </c>
      <c r="BZ141" s="2" t="s">
        <v>175</v>
      </c>
      <c r="CA141" s="4">
        <v>107</v>
      </c>
      <c r="CB141" s="4"/>
      <c r="CC141" s="4"/>
      <c r="CD141" s="4"/>
      <c r="CE141" s="4">
        <v>55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>
        <v>40</v>
      </c>
      <c r="CZ141" s="4"/>
      <c r="DA141" s="4"/>
      <c r="DB141" s="4"/>
      <c r="DC141" s="4"/>
      <c r="DD141" s="4"/>
      <c r="DE141" s="4"/>
      <c r="DF141" s="4"/>
      <c r="DG141" s="4"/>
      <c r="DH141" s="4">
        <v>160</v>
      </c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>
        <v>280</v>
      </c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>
        <v>270</v>
      </c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736</v>
      </c>
      <c r="B142" s="2" t="s">
        <v>162</v>
      </c>
      <c r="C142" s="2" t="s">
        <v>715</v>
      </c>
      <c r="D142" s="2" t="s">
        <v>164</v>
      </c>
      <c r="E142" s="2" t="s">
        <v>165</v>
      </c>
      <c r="F142" s="2" t="s">
        <v>716</v>
      </c>
      <c r="G142" s="2" t="s">
        <v>717</v>
      </c>
      <c r="H142" s="2" t="s">
        <v>718</v>
      </c>
      <c r="I142" s="2" t="s">
        <v>719</v>
      </c>
      <c r="J142" s="2" t="s">
        <v>190</v>
      </c>
      <c r="K142" s="2" t="s">
        <v>732</v>
      </c>
      <c r="L142" s="3">
        <v>38.09</v>
      </c>
      <c r="M142" s="3">
        <v>39.99</v>
      </c>
      <c r="N142" s="3">
        <v>79.99</v>
      </c>
      <c r="O142" s="2" t="s">
        <v>172</v>
      </c>
      <c r="P142" s="2" t="s">
        <v>201</v>
      </c>
      <c r="Q142" s="2" t="s">
        <v>174</v>
      </c>
      <c r="R142" s="2" t="s">
        <v>175</v>
      </c>
      <c r="S142" s="2" t="s">
        <v>733</v>
      </c>
      <c r="T142" s="2" t="s">
        <v>722</v>
      </c>
      <c r="U142" s="2" t="s">
        <v>191</v>
      </c>
      <c r="V142" s="2" t="s">
        <v>723</v>
      </c>
      <c r="W142" s="2" t="s">
        <v>382</v>
      </c>
      <c r="X142" s="2" t="s">
        <v>422</v>
      </c>
      <c r="Y142" s="2" t="s">
        <v>724</v>
      </c>
      <c r="Z142" s="4">
        <v>314</v>
      </c>
      <c r="AA142" s="4">
        <f>=ROUNDDOWN(7.47619047619048,0)</f>
      </c>
      <c r="AB142" s="5">
        <v>42</v>
      </c>
      <c r="AC142" s="2" t="s">
        <v>637</v>
      </c>
      <c r="AD142" s="4">
        <v>160</v>
      </c>
      <c r="AE142" s="4">
        <v>920</v>
      </c>
      <c r="AF142" s="6">
        <v>65</v>
      </c>
      <c r="AG142" s="6">
        <v>48</v>
      </c>
      <c r="AH142" s="7">
        <v>0.989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42</v>
      </c>
      <c r="AQ142" s="8">
        <v>1588.19</v>
      </c>
      <c r="AR142" s="4">
        <v>9</v>
      </c>
      <c r="AS142" s="8">
        <v>384.04</v>
      </c>
      <c r="AT142" s="7">
        <v>3.6667</v>
      </c>
      <c r="AU142" s="7">
        <v>3.1355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0.7104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576</v>
      </c>
      <c r="BK142" s="8">
        <v>26458.77</v>
      </c>
      <c r="BL142" s="2" t="s">
        <v>737</v>
      </c>
      <c r="BM142" s="7">
        <v>0.0729</v>
      </c>
      <c r="BN142" s="7">
        <v>0.06</v>
      </c>
      <c r="BO142" s="4">
        <v>42</v>
      </c>
      <c r="BP142" s="8">
        <v>1588.19</v>
      </c>
      <c r="BQ142" s="4">
        <v>9</v>
      </c>
      <c r="BR142" s="8">
        <v>384.04</v>
      </c>
      <c r="BS142" s="7">
        <v>3.6667</v>
      </c>
      <c r="BT142" s="7">
        <v>3.1355</v>
      </c>
      <c r="BU142" s="2" t="s">
        <v>185</v>
      </c>
      <c r="BV142" s="2" t="s">
        <v>172</v>
      </c>
      <c r="BW142" s="2" t="s">
        <v>726</v>
      </c>
      <c r="BX142" s="2" t="s">
        <v>738</v>
      </c>
      <c r="BY142" s="2" t="s">
        <v>188</v>
      </c>
      <c r="BZ142" s="2" t="s">
        <v>175</v>
      </c>
      <c r="CA142" s="4">
        <v>297</v>
      </c>
      <c r="CB142" s="4"/>
      <c r="CC142" s="4"/>
      <c r="CD142" s="4"/>
      <c r="CE142" s="4">
        <v>17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>
        <v>160</v>
      </c>
      <c r="CZ142" s="4"/>
      <c r="DA142" s="4"/>
      <c r="DB142" s="4"/>
      <c r="DC142" s="4"/>
      <c r="DD142" s="4"/>
      <c r="DE142" s="4"/>
      <c r="DF142" s="4"/>
      <c r="DG142" s="4"/>
      <c r="DH142" s="4">
        <v>140</v>
      </c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>
        <v>320</v>
      </c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>
        <v>300</v>
      </c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</row>
    <row r="143">
      <c r="A143" s="2" t="s">
        <v>739</v>
      </c>
      <c r="B143" s="2" t="s">
        <v>162</v>
      </c>
      <c r="C143" s="2" t="s">
        <v>715</v>
      </c>
      <c r="D143" s="2" t="s">
        <v>164</v>
      </c>
      <c r="E143" s="2" t="s">
        <v>165</v>
      </c>
      <c r="F143" s="2" t="s">
        <v>716</v>
      </c>
      <c r="G143" s="2" t="s">
        <v>717</v>
      </c>
      <c r="H143" s="2" t="s">
        <v>718</v>
      </c>
      <c r="I143" s="2" t="s">
        <v>719</v>
      </c>
      <c r="J143" s="2" t="s">
        <v>170</v>
      </c>
      <c r="K143" s="2" t="s">
        <v>740</v>
      </c>
      <c r="L143" s="3">
        <v>33.33</v>
      </c>
      <c r="M143" s="3">
        <v>35</v>
      </c>
      <c r="N143" s="3">
        <v>69.99</v>
      </c>
      <c r="O143" s="2" t="s">
        <v>172</v>
      </c>
      <c r="P143" s="2" t="s">
        <v>271</v>
      </c>
      <c r="Q143" s="2" t="s">
        <v>174</v>
      </c>
      <c r="R143" s="2" t="s">
        <v>175</v>
      </c>
      <c r="S143" s="2" t="s">
        <v>741</v>
      </c>
      <c r="T143" s="2" t="s">
        <v>722</v>
      </c>
      <c r="U143" s="2" t="s">
        <v>178</v>
      </c>
      <c r="V143" s="2" t="s">
        <v>179</v>
      </c>
      <c r="W143" s="2" t="s">
        <v>382</v>
      </c>
      <c r="X143" s="2" t="s">
        <v>422</v>
      </c>
      <c r="Y143" s="2" t="s">
        <v>175</v>
      </c>
      <c r="Z143" s="4"/>
      <c r="AA143" s="4">
        <f>=ROUNDDOWN({0},0)</f>
      </c>
      <c r="AB143" s="5"/>
      <c r="AC143" s="2" t="s">
        <v>562</v>
      </c>
      <c r="AD143" s="4">
        <v>200</v>
      </c>
      <c r="AE143" s="4">
        <v>420</v>
      </c>
      <c r="AF143" s="6">
        <v>65</v>
      </c>
      <c r="AG143" s="6"/>
      <c r="AH143" s="7">
        <v>0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175</v>
      </c>
      <c r="AW143" s="8" t="s">
        <v>175</v>
      </c>
      <c r="AX143" s="4" t="s">
        <v>175</v>
      </c>
      <c r="AY143" s="8" t="s">
        <v>175</v>
      </c>
      <c r="AZ143" s="7" t="s">
        <v>175</v>
      </c>
      <c r="BA143" s="7" t="s">
        <v>175</v>
      </c>
      <c r="BB143" s="7"/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 t="s">
        <v>175</v>
      </c>
      <c r="BJ143" s="4"/>
      <c r="BK143" s="8"/>
      <c r="BL143" s="2" t="s">
        <v>175</v>
      </c>
      <c r="BM143" s="7"/>
      <c r="BN143" s="7"/>
      <c r="BO143" s="4"/>
      <c r="BP143" s="8"/>
      <c r="BQ143" s="4"/>
      <c r="BR143" s="8"/>
      <c r="BS143" s="7"/>
      <c r="BT143" s="7"/>
      <c r="BU143" s="2" t="s">
        <v>289</v>
      </c>
      <c r="BV143" s="2" t="s">
        <v>172</v>
      </c>
      <c r="BW143" s="2" t="s">
        <v>175</v>
      </c>
      <c r="BX143" s="2" t="s">
        <v>175</v>
      </c>
      <c r="BY143" s="2" t="s">
        <v>188</v>
      </c>
      <c r="BZ143" s="2" t="s">
        <v>175</v>
      </c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>
        <v>200</v>
      </c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>
        <v>220</v>
      </c>
      <c r="ES143" s="4"/>
      <c r="ET143" s="4"/>
      <c r="EU143" s="4"/>
      <c r="EV143" s="4"/>
    </row>
    <row r="144">
      <c r="A144" s="2" t="s">
        <v>742</v>
      </c>
      <c r="B144" s="2" t="s">
        <v>162</v>
      </c>
      <c r="C144" s="2" t="s">
        <v>715</v>
      </c>
      <c r="D144" s="2" t="s">
        <v>164</v>
      </c>
      <c r="E144" s="2" t="s">
        <v>165</v>
      </c>
      <c r="F144" s="2" t="s">
        <v>716</v>
      </c>
      <c r="G144" s="2" t="s">
        <v>717</v>
      </c>
      <c r="H144" s="2" t="s">
        <v>718</v>
      </c>
      <c r="I144" s="2" t="s">
        <v>719</v>
      </c>
      <c r="J144" s="2" t="s">
        <v>190</v>
      </c>
      <c r="K144" s="2" t="s">
        <v>740</v>
      </c>
      <c r="L144" s="3">
        <v>38.09</v>
      </c>
      <c r="M144" s="3">
        <v>39.99</v>
      </c>
      <c r="N144" s="3">
        <v>79.99</v>
      </c>
      <c r="O144" s="2" t="s">
        <v>172</v>
      </c>
      <c r="P144" s="2" t="s">
        <v>271</v>
      </c>
      <c r="Q144" s="2" t="s">
        <v>174</v>
      </c>
      <c r="R144" s="2" t="s">
        <v>175</v>
      </c>
      <c r="S144" s="2" t="s">
        <v>741</v>
      </c>
      <c r="T144" s="2" t="s">
        <v>722</v>
      </c>
      <c r="U144" s="2" t="s">
        <v>191</v>
      </c>
      <c r="V144" s="2" t="s">
        <v>179</v>
      </c>
      <c r="W144" s="2" t="s">
        <v>382</v>
      </c>
      <c r="X144" s="2" t="s">
        <v>422</v>
      </c>
      <c r="Y144" s="2" t="s">
        <v>175</v>
      </c>
      <c r="Z144" s="4"/>
      <c r="AA144" s="4">
        <f>=ROUNDDOWN({0},0)</f>
      </c>
      <c r="AB144" s="5"/>
      <c r="AC144" s="2" t="s">
        <v>562</v>
      </c>
      <c r="AD144" s="4">
        <v>280</v>
      </c>
      <c r="AE144" s="4">
        <v>580</v>
      </c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175</v>
      </c>
      <c r="AW144" s="8" t="s">
        <v>175</v>
      </c>
      <c r="AX144" s="4" t="s">
        <v>175</v>
      </c>
      <c r="AY144" s="8" t="s">
        <v>175</v>
      </c>
      <c r="AZ144" s="7" t="s">
        <v>175</v>
      </c>
      <c r="BA144" s="7" t="s">
        <v>175</v>
      </c>
      <c r="BB144" s="7"/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 t="s">
        <v>175</v>
      </c>
      <c r="BJ144" s="4"/>
      <c r="BK144" s="8"/>
      <c r="BL144" s="2" t="s">
        <v>175</v>
      </c>
      <c r="BM144" s="7"/>
      <c r="BN144" s="7"/>
      <c r="BO144" s="4"/>
      <c r="BP144" s="8"/>
      <c r="BQ144" s="4"/>
      <c r="BR144" s="8"/>
      <c r="BS144" s="7"/>
      <c r="BT144" s="7"/>
      <c r="BU144" s="2" t="s">
        <v>289</v>
      </c>
      <c r="BV144" s="2" t="s">
        <v>172</v>
      </c>
      <c r="BW144" s="2" t="s">
        <v>175</v>
      </c>
      <c r="BX144" s="2" t="s">
        <v>175</v>
      </c>
      <c r="BY144" s="2" t="s">
        <v>188</v>
      </c>
      <c r="BZ144" s="2" t="s">
        <v>175</v>
      </c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>
        <v>280</v>
      </c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>
        <v>300</v>
      </c>
      <c r="ES144" s="4"/>
      <c r="ET144" s="4"/>
      <c r="EU144" s="4"/>
      <c r="EV144" s="4"/>
    </row>
    <row r="145">
      <c r="A145" s="2" t="s">
        <v>743</v>
      </c>
      <c r="B145" s="2" t="s">
        <v>162</v>
      </c>
      <c r="C145" s="2" t="s">
        <v>715</v>
      </c>
      <c r="D145" s="2" t="s">
        <v>164</v>
      </c>
      <c r="E145" s="2" t="s">
        <v>165</v>
      </c>
      <c r="F145" s="2" t="s">
        <v>716</v>
      </c>
      <c r="G145" s="2" t="s">
        <v>717</v>
      </c>
      <c r="H145" s="2" t="s">
        <v>718</v>
      </c>
      <c r="I145" s="2" t="s">
        <v>719</v>
      </c>
      <c r="J145" s="2" t="s">
        <v>170</v>
      </c>
      <c r="K145" s="2" t="s">
        <v>744</v>
      </c>
      <c r="L145" s="3">
        <v>33.33</v>
      </c>
      <c r="M145" s="3">
        <v>35</v>
      </c>
      <c r="N145" s="3">
        <v>69.99</v>
      </c>
      <c r="O145" s="2" t="s">
        <v>172</v>
      </c>
      <c r="P145" s="2" t="s">
        <v>271</v>
      </c>
      <c r="Q145" s="2" t="s">
        <v>174</v>
      </c>
      <c r="R145" s="2" t="s">
        <v>175</v>
      </c>
      <c r="S145" s="2" t="s">
        <v>745</v>
      </c>
      <c r="T145" s="2" t="s">
        <v>722</v>
      </c>
      <c r="U145" s="2" t="s">
        <v>178</v>
      </c>
      <c r="V145" s="2" t="s">
        <v>381</v>
      </c>
      <c r="W145" s="2" t="s">
        <v>382</v>
      </c>
      <c r="X145" s="2" t="s">
        <v>422</v>
      </c>
      <c r="Y145" s="2" t="s">
        <v>175</v>
      </c>
      <c r="Z145" s="4"/>
      <c r="AA145" s="4">
        <f>=ROUNDDOWN({0},0)</f>
      </c>
      <c r="AB145" s="5"/>
      <c r="AC145" s="2" t="s">
        <v>562</v>
      </c>
      <c r="AD145" s="4">
        <v>200</v>
      </c>
      <c r="AE145" s="4">
        <v>420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175</v>
      </c>
      <c r="AW145" s="8" t="s">
        <v>175</v>
      </c>
      <c r="AX145" s="4" t="s">
        <v>175</v>
      </c>
      <c r="AY145" s="8" t="s">
        <v>175</v>
      </c>
      <c r="AZ145" s="7" t="s">
        <v>175</v>
      </c>
      <c r="BA145" s="7" t="s">
        <v>175</v>
      </c>
      <c r="BB145" s="7"/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 t="s">
        <v>175</v>
      </c>
      <c r="BJ145" s="4"/>
      <c r="BK145" s="8"/>
      <c r="BL145" s="2" t="s">
        <v>175</v>
      </c>
      <c r="BM145" s="7"/>
      <c r="BN145" s="7"/>
      <c r="BO145" s="4"/>
      <c r="BP145" s="8"/>
      <c r="BQ145" s="4"/>
      <c r="BR145" s="8"/>
      <c r="BS145" s="7"/>
      <c r="BT145" s="7"/>
      <c r="BU145" s="2" t="s">
        <v>289</v>
      </c>
      <c r="BV145" s="2" t="s">
        <v>172</v>
      </c>
      <c r="BW145" s="2" t="s">
        <v>175</v>
      </c>
      <c r="BX145" s="2" t="s">
        <v>175</v>
      </c>
      <c r="BY145" s="2" t="s">
        <v>188</v>
      </c>
      <c r="BZ145" s="2" t="s">
        <v>175</v>
      </c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>
        <v>200</v>
      </c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>
        <v>220</v>
      </c>
      <c r="ES145" s="4"/>
      <c r="ET145" s="4"/>
      <c r="EU145" s="4"/>
      <c r="EV145" s="4"/>
    </row>
    <row r="146">
      <c r="A146" s="2" t="s">
        <v>746</v>
      </c>
      <c r="B146" s="2" t="s">
        <v>162</v>
      </c>
      <c r="C146" s="2" t="s">
        <v>715</v>
      </c>
      <c r="D146" s="2" t="s">
        <v>164</v>
      </c>
      <c r="E146" s="2" t="s">
        <v>165</v>
      </c>
      <c r="F146" s="2" t="s">
        <v>716</v>
      </c>
      <c r="G146" s="2" t="s">
        <v>717</v>
      </c>
      <c r="H146" s="2" t="s">
        <v>718</v>
      </c>
      <c r="I146" s="2" t="s">
        <v>719</v>
      </c>
      <c r="J146" s="2" t="s">
        <v>190</v>
      </c>
      <c r="K146" s="2" t="s">
        <v>744</v>
      </c>
      <c r="L146" s="3">
        <v>38.09</v>
      </c>
      <c r="M146" s="3">
        <v>39.99</v>
      </c>
      <c r="N146" s="3">
        <v>79.99</v>
      </c>
      <c r="O146" s="2" t="s">
        <v>172</v>
      </c>
      <c r="P146" s="2" t="s">
        <v>271</v>
      </c>
      <c r="Q146" s="2" t="s">
        <v>174</v>
      </c>
      <c r="R146" s="2" t="s">
        <v>175</v>
      </c>
      <c r="S146" s="2" t="s">
        <v>745</v>
      </c>
      <c r="T146" s="2" t="s">
        <v>722</v>
      </c>
      <c r="U146" s="2" t="s">
        <v>191</v>
      </c>
      <c r="V146" s="2" t="s">
        <v>381</v>
      </c>
      <c r="W146" s="2" t="s">
        <v>382</v>
      </c>
      <c r="X146" s="2" t="s">
        <v>422</v>
      </c>
      <c r="Y146" s="2" t="s">
        <v>175</v>
      </c>
      <c r="Z146" s="4"/>
      <c r="AA146" s="4">
        <f>=ROUNDDOWN({0},0)</f>
      </c>
      <c r="AB146" s="5"/>
      <c r="AC146" s="2" t="s">
        <v>562</v>
      </c>
      <c r="AD146" s="4">
        <v>280</v>
      </c>
      <c r="AE146" s="4">
        <v>580</v>
      </c>
      <c r="AF146" s="6">
        <v>65</v>
      </c>
      <c r="AG146" s="6"/>
      <c r="AH146" s="7">
        <v>0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/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/>
      <c r="BK146" s="8"/>
      <c r="BL146" s="2" t="s">
        <v>175</v>
      </c>
      <c r="BM146" s="7"/>
      <c r="BN146" s="7"/>
      <c r="BO146" s="4"/>
      <c r="BP146" s="8"/>
      <c r="BQ146" s="4"/>
      <c r="BR146" s="8"/>
      <c r="BS146" s="7"/>
      <c r="BT146" s="7"/>
      <c r="BU146" s="2" t="s">
        <v>289</v>
      </c>
      <c r="BV146" s="2" t="s">
        <v>172</v>
      </c>
      <c r="BW146" s="2" t="s">
        <v>175</v>
      </c>
      <c r="BX146" s="2" t="s">
        <v>175</v>
      </c>
      <c r="BY146" s="2" t="s">
        <v>188</v>
      </c>
      <c r="BZ146" s="2" t="s">
        <v>175</v>
      </c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>
        <v>280</v>
      </c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>
        <v>300</v>
      </c>
      <c r="ES146" s="4"/>
      <c r="ET146" s="4"/>
      <c r="EU146" s="4"/>
      <c r="EV146" s="4"/>
    </row>
    <row r="147">
      <c r="A147" s="2" t="s">
        <v>747</v>
      </c>
      <c r="B147" s="2" t="s">
        <v>162</v>
      </c>
      <c r="C147" s="2" t="s">
        <v>715</v>
      </c>
      <c r="D147" s="2" t="s">
        <v>164</v>
      </c>
      <c r="E147" s="2" t="s">
        <v>165</v>
      </c>
      <c r="F147" s="2" t="s">
        <v>716</v>
      </c>
      <c r="G147" s="2" t="s">
        <v>717</v>
      </c>
      <c r="H147" s="2" t="s">
        <v>718</v>
      </c>
      <c r="I147" s="2" t="s">
        <v>719</v>
      </c>
      <c r="J147" s="2" t="s">
        <v>170</v>
      </c>
      <c r="K147" s="2" t="s">
        <v>748</v>
      </c>
      <c r="L147" s="3">
        <v>33.33</v>
      </c>
      <c r="M147" s="3">
        <v>35</v>
      </c>
      <c r="N147" s="3">
        <v>69.99</v>
      </c>
      <c r="O147" s="2" t="s">
        <v>172</v>
      </c>
      <c r="P147" s="2" t="s">
        <v>271</v>
      </c>
      <c r="Q147" s="2" t="s">
        <v>174</v>
      </c>
      <c r="R147" s="2" t="s">
        <v>175</v>
      </c>
      <c r="S147" s="2" t="s">
        <v>749</v>
      </c>
      <c r="T147" s="2" t="s">
        <v>722</v>
      </c>
      <c r="U147" s="2" t="s">
        <v>178</v>
      </c>
      <c r="V147" s="2" t="s">
        <v>179</v>
      </c>
      <c r="W147" s="2" t="s">
        <v>382</v>
      </c>
      <c r="X147" s="2" t="s">
        <v>422</v>
      </c>
      <c r="Y147" s="2" t="s">
        <v>175</v>
      </c>
      <c r="Z147" s="4"/>
      <c r="AA147" s="4">
        <f>=ROUNDDOWN({0},0)</f>
      </c>
      <c r="AB147" s="5"/>
      <c r="AC147" s="2" t="s">
        <v>562</v>
      </c>
      <c r="AD147" s="4">
        <v>230</v>
      </c>
      <c r="AE147" s="4">
        <v>460</v>
      </c>
      <c r="AF147" s="6">
        <v>65</v>
      </c>
      <c r="AG147" s="6"/>
      <c r="AH147" s="7">
        <v>0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 t="s">
        <v>175</v>
      </c>
      <c r="AW147" s="8" t="s">
        <v>175</v>
      </c>
      <c r="AX147" s="4" t="s">
        <v>175</v>
      </c>
      <c r="AY147" s="8" t="s">
        <v>175</v>
      </c>
      <c r="AZ147" s="7" t="s">
        <v>175</v>
      </c>
      <c r="BA147" s="7" t="s">
        <v>175</v>
      </c>
      <c r="BB147" s="7"/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 t="s">
        <v>175</v>
      </c>
      <c r="BJ147" s="4"/>
      <c r="BK147" s="8"/>
      <c r="BL147" s="2" t="s">
        <v>175</v>
      </c>
      <c r="BM147" s="7"/>
      <c r="BN147" s="7"/>
      <c r="BO147" s="4"/>
      <c r="BP147" s="8"/>
      <c r="BQ147" s="4"/>
      <c r="BR147" s="8"/>
      <c r="BS147" s="7"/>
      <c r="BT147" s="7"/>
      <c r="BU147" s="2" t="s">
        <v>289</v>
      </c>
      <c r="BV147" s="2" t="s">
        <v>172</v>
      </c>
      <c r="BW147" s="2" t="s">
        <v>175</v>
      </c>
      <c r="BX147" s="2" t="s">
        <v>175</v>
      </c>
      <c r="BY147" s="2" t="s">
        <v>188</v>
      </c>
      <c r="BZ147" s="2" t="s">
        <v>175</v>
      </c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>
        <v>230</v>
      </c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>
        <v>230</v>
      </c>
      <c r="ES147" s="4"/>
      <c r="ET147" s="4"/>
      <c r="EU147" s="4"/>
      <c r="EV147" s="4"/>
    </row>
    <row r="148">
      <c r="A148" s="2" t="s">
        <v>750</v>
      </c>
      <c r="B148" s="2" t="s">
        <v>162</v>
      </c>
      <c r="C148" s="2" t="s">
        <v>715</v>
      </c>
      <c r="D148" s="2" t="s">
        <v>164</v>
      </c>
      <c r="E148" s="2" t="s">
        <v>165</v>
      </c>
      <c r="F148" s="2" t="s">
        <v>716</v>
      </c>
      <c r="G148" s="2" t="s">
        <v>717</v>
      </c>
      <c r="H148" s="2" t="s">
        <v>718</v>
      </c>
      <c r="I148" s="2" t="s">
        <v>719</v>
      </c>
      <c r="J148" s="2" t="s">
        <v>190</v>
      </c>
      <c r="K148" s="2" t="s">
        <v>748</v>
      </c>
      <c r="L148" s="3">
        <v>38.09</v>
      </c>
      <c r="M148" s="3">
        <v>39.99</v>
      </c>
      <c r="N148" s="3">
        <v>79.99</v>
      </c>
      <c r="O148" s="2" t="s">
        <v>172</v>
      </c>
      <c r="P148" s="2" t="s">
        <v>271</v>
      </c>
      <c r="Q148" s="2" t="s">
        <v>174</v>
      </c>
      <c r="R148" s="2" t="s">
        <v>175</v>
      </c>
      <c r="S148" s="2" t="s">
        <v>749</v>
      </c>
      <c r="T148" s="2" t="s">
        <v>722</v>
      </c>
      <c r="U148" s="2" t="s">
        <v>191</v>
      </c>
      <c r="V148" s="2" t="s">
        <v>179</v>
      </c>
      <c r="W148" s="2" t="s">
        <v>382</v>
      </c>
      <c r="X148" s="2" t="s">
        <v>422</v>
      </c>
      <c r="Y148" s="2" t="s">
        <v>175</v>
      </c>
      <c r="Z148" s="4"/>
      <c r="AA148" s="4">
        <f>=ROUNDDOWN({0},0)</f>
      </c>
      <c r="AB148" s="5"/>
      <c r="AC148" s="2" t="s">
        <v>562</v>
      </c>
      <c r="AD148" s="4">
        <v>300</v>
      </c>
      <c r="AE148" s="4">
        <v>640</v>
      </c>
      <c r="AF148" s="6">
        <v>65</v>
      </c>
      <c r="AG148" s="6"/>
      <c r="AH148" s="7">
        <v>0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/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/>
      <c r="BK148" s="8"/>
      <c r="BL148" s="2" t="s">
        <v>175</v>
      </c>
      <c r="BM148" s="7"/>
      <c r="BN148" s="7"/>
      <c r="BO148" s="4"/>
      <c r="BP148" s="8"/>
      <c r="BQ148" s="4"/>
      <c r="BR148" s="8"/>
      <c r="BS148" s="7"/>
      <c r="BT148" s="7"/>
      <c r="BU148" s="2" t="s">
        <v>289</v>
      </c>
      <c r="BV148" s="2" t="s">
        <v>172</v>
      </c>
      <c r="BW148" s="2" t="s">
        <v>175</v>
      </c>
      <c r="BX148" s="2" t="s">
        <v>175</v>
      </c>
      <c r="BY148" s="2" t="s">
        <v>188</v>
      </c>
      <c r="BZ148" s="2" t="s">
        <v>175</v>
      </c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>
        <v>300</v>
      </c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>
        <v>340</v>
      </c>
      <c r="ES148" s="4"/>
      <c r="ET148" s="4"/>
      <c r="EU148" s="4"/>
      <c r="EV148" s="4"/>
    </row>
    <row r="149">
      <c r="A149" s="2" t="s">
        <v>751</v>
      </c>
      <c r="B149" s="2" t="s">
        <v>162</v>
      </c>
      <c r="C149" s="2" t="s">
        <v>752</v>
      </c>
      <c r="D149" s="2" t="s">
        <v>164</v>
      </c>
      <c r="E149" s="2" t="s">
        <v>165</v>
      </c>
      <c r="F149" s="2" t="s">
        <v>753</v>
      </c>
      <c r="G149" s="2" t="s">
        <v>754</v>
      </c>
      <c r="H149" s="2" t="s">
        <v>755</v>
      </c>
      <c r="I149" s="2" t="s">
        <v>756</v>
      </c>
      <c r="J149" s="2" t="s">
        <v>514</v>
      </c>
      <c r="K149" s="2" t="s">
        <v>757</v>
      </c>
      <c r="L149" s="3">
        <v>57.5</v>
      </c>
      <c r="M149" s="3">
        <v>60.38</v>
      </c>
      <c r="N149" s="3">
        <v>124.99</v>
      </c>
      <c r="O149" s="2" t="s">
        <v>172</v>
      </c>
      <c r="P149" s="2" t="s">
        <v>219</v>
      </c>
      <c r="Q149" s="2" t="s">
        <v>174</v>
      </c>
      <c r="R149" s="2" t="s">
        <v>175</v>
      </c>
      <c r="S149" s="2" t="s">
        <v>758</v>
      </c>
      <c r="T149" s="2" t="s">
        <v>633</v>
      </c>
      <c r="U149" s="2" t="s">
        <v>191</v>
      </c>
      <c r="V149" s="2" t="s">
        <v>759</v>
      </c>
      <c r="W149" s="2" t="s">
        <v>634</v>
      </c>
      <c r="X149" s="2" t="s">
        <v>760</v>
      </c>
      <c r="Y149" s="2" t="s">
        <v>761</v>
      </c>
      <c r="Z149" s="4">
        <v>107</v>
      </c>
      <c r="AA149" s="4">
        <f>=ROUNDDOWN(2.52358490566038,0)</f>
      </c>
      <c r="AB149" s="5">
        <v>42.4</v>
      </c>
      <c r="AC149" s="2" t="s">
        <v>762</v>
      </c>
      <c r="AD149" s="4">
        <v>150</v>
      </c>
      <c r="AE149" s="4">
        <v>1790</v>
      </c>
      <c r="AF149" s="6">
        <v>65</v>
      </c>
      <c r="AG149" s="6">
        <v>73</v>
      </c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>
        <v>0</v>
      </c>
      <c r="AP149" s="4">
        <v>6</v>
      </c>
      <c r="AQ149" s="8">
        <v>322.51</v>
      </c>
      <c r="AR149" s="4">
        <v>4</v>
      </c>
      <c r="AS149" s="8">
        <v>234.54</v>
      </c>
      <c r="AT149" s="7">
        <v>0.5</v>
      </c>
      <c r="AU149" s="7">
        <v>0.3751</v>
      </c>
      <c r="AV149" s="4">
        <v>9</v>
      </c>
      <c r="AW149" s="8">
        <v>527.45</v>
      </c>
      <c r="AX149" s="4">
        <v>7</v>
      </c>
      <c r="AY149" s="8">
        <v>462.24</v>
      </c>
      <c r="AZ149" s="7">
        <v>0.2857</v>
      </c>
      <c r="BA149" s="7">
        <v>0.1411</v>
      </c>
      <c r="BB149" s="7">
        <v>0.6115</v>
      </c>
      <c r="BC149" s="4">
        <v>12</v>
      </c>
      <c r="BD149" s="8">
        <v>700.69</v>
      </c>
      <c r="BE149" s="4">
        <v>13</v>
      </c>
      <c r="BF149" s="8">
        <v>868.32</v>
      </c>
      <c r="BG149" s="7">
        <v>-0.0769</v>
      </c>
      <c r="BH149" s="7">
        <v>-0.1931</v>
      </c>
      <c r="BI149" s="7">
        <v>0.7528</v>
      </c>
      <c r="BJ149" s="4">
        <v>512</v>
      </c>
      <c r="BK149" s="8">
        <v>31044.31</v>
      </c>
      <c r="BL149" s="2" t="s">
        <v>763</v>
      </c>
      <c r="BM149" s="7">
        <v>0.0117</v>
      </c>
      <c r="BN149" s="7">
        <v>0.0104</v>
      </c>
      <c r="BO149" s="4">
        <v>6</v>
      </c>
      <c r="BP149" s="8">
        <v>322.51</v>
      </c>
      <c r="BQ149" s="4">
        <v>4</v>
      </c>
      <c r="BR149" s="8">
        <v>234.54</v>
      </c>
      <c r="BS149" s="7">
        <v>0.5</v>
      </c>
      <c r="BT149" s="7">
        <v>0.3751</v>
      </c>
      <c r="BU149" s="2" t="s">
        <v>185</v>
      </c>
      <c r="BV149" s="2" t="s">
        <v>172</v>
      </c>
      <c r="BW149" s="2" t="s">
        <v>726</v>
      </c>
      <c r="BX149" s="2" t="s">
        <v>730</v>
      </c>
      <c r="BY149" s="2" t="s">
        <v>188</v>
      </c>
      <c r="BZ149" s="2" t="s">
        <v>175</v>
      </c>
      <c r="CA149" s="4">
        <v>107</v>
      </c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>
        <v>150</v>
      </c>
      <c r="CT149" s="4"/>
      <c r="CU149" s="4">
        <v>100</v>
      </c>
      <c r="CV149" s="4"/>
      <c r="CW149" s="4"/>
      <c r="CX149" s="4">
        <v>180</v>
      </c>
      <c r="CY149" s="4"/>
      <c r="CZ149" s="4"/>
      <c r="DA149" s="4"/>
      <c r="DB149" s="4">
        <v>230</v>
      </c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>
        <v>300</v>
      </c>
      <c r="DS149" s="4"/>
      <c r="DT149" s="4">
        <v>300</v>
      </c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>
        <v>530</v>
      </c>
      <c r="ER149" s="4"/>
      <c r="ES149" s="4"/>
      <c r="ET149" s="4"/>
      <c r="EU149" s="4"/>
      <c r="EV149" s="4"/>
    </row>
    <row r="150">
      <c r="A150" s="2" t="s">
        <v>764</v>
      </c>
      <c r="B150" s="2" t="s">
        <v>162</v>
      </c>
      <c r="C150" s="2" t="s">
        <v>752</v>
      </c>
      <c r="D150" s="2" t="s">
        <v>164</v>
      </c>
      <c r="E150" s="2" t="s">
        <v>165</v>
      </c>
      <c r="F150" s="2" t="s">
        <v>753</v>
      </c>
      <c r="G150" s="2" t="s">
        <v>754</v>
      </c>
      <c r="H150" s="2" t="s">
        <v>755</v>
      </c>
      <c r="I150" s="2" t="s">
        <v>756</v>
      </c>
      <c r="J150" s="2" t="s">
        <v>190</v>
      </c>
      <c r="K150" s="2" t="s">
        <v>757</v>
      </c>
      <c r="L150" s="3">
        <v>68.84</v>
      </c>
      <c r="M150" s="3">
        <v>72.28</v>
      </c>
      <c r="N150" s="3">
        <v>144.99</v>
      </c>
      <c r="O150" s="2" t="s">
        <v>172</v>
      </c>
      <c r="P150" s="2" t="s">
        <v>219</v>
      </c>
      <c r="Q150" s="2" t="s">
        <v>174</v>
      </c>
      <c r="R150" s="2" t="s">
        <v>175</v>
      </c>
      <c r="S150" s="2" t="s">
        <v>758</v>
      </c>
      <c r="T150" s="2" t="s">
        <v>633</v>
      </c>
      <c r="U150" s="2" t="s">
        <v>317</v>
      </c>
      <c r="V150" s="2" t="s">
        <v>759</v>
      </c>
      <c r="W150" s="2" t="s">
        <v>634</v>
      </c>
      <c r="X150" s="2" t="s">
        <v>760</v>
      </c>
      <c r="Y150" s="2" t="s">
        <v>761</v>
      </c>
      <c r="Z150" s="4">
        <v>559</v>
      </c>
      <c r="AA150" s="4">
        <f>=ROUNDDOWN(14.7105263157895,0)</f>
      </c>
      <c r="AB150" s="5">
        <v>38</v>
      </c>
      <c r="AC150" s="2" t="s">
        <v>192</v>
      </c>
      <c r="AD150" s="4">
        <v>200</v>
      </c>
      <c r="AE150" s="4">
        <v>1200</v>
      </c>
      <c r="AF150" s="6">
        <v>65</v>
      </c>
      <c r="AG150" s="6">
        <v>73</v>
      </c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3</v>
      </c>
      <c r="AQ150" s="8">
        <v>204.94</v>
      </c>
      <c r="AR150" s="4">
        <v>3</v>
      </c>
      <c r="AS150" s="8">
        <v>227.7</v>
      </c>
      <c r="AT150" s="7"/>
      <c r="AU150" s="7">
        <v>-0.1</v>
      </c>
      <c r="AV150" s="4" t="s">
        <v>175</v>
      </c>
      <c r="AW150" s="8" t="s">
        <v>175</v>
      </c>
      <c r="AX150" s="4" t="s">
        <v>175</v>
      </c>
      <c r="AY150" s="8" t="s">
        <v>175</v>
      </c>
      <c r="AZ150" s="7" t="s">
        <v>175</v>
      </c>
      <c r="BA150" s="7" t="s">
        <v>175</v>
      </c>
      <c r="BB150" s="7">
        <v>0.3885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 t="s">
        <v>175</v>
      </c>
      <c r="BJ150" s="4">
        <v>395</v>
      </c>
      <c r="BK150" s="8">
        <v>28551.87</v>
      </c>
      <c r="BL150" s="2" t="s">
        <v>765</v>
      </c>
      <c r="BM150" s="7">
        <v>0.0076</v>
      </c>
      <c r="BN150" s="7">
        <v>0.0072</v>
      </c>
      <c r="BO150" s="4">
        <v>3</v>
      </c>
      <c r="BP150" s="8">
        <v>204.94</v>
      </c>
      <c r="BQ150" s="4">
        <v>3</v>
      </c>
      <c r="BR150" s="8">
        <v>227.7</v>
      </c>
      <c r="BS150" s="7"/>
      <c r="BT150" s="7">
        <v>-0.1</v>
      </c>
      <c r="BU150" s="2" t="s">
        <v>185</v>
      </c>
      <c r="BV150" s="2" t="s">
        <v>172</v>
      </c>
      <c r="BW150" s="2" t="s">
        <v>726</v>
      </c>
      <c r="BX150" s="2" t="s">
        <v>730</v>
      </c>
      <c r="BY150" s="2" t="s">
        <v>188</v>
      </c>
      <c r="BZ150" s="2" t="s">
        <v>175</v>
      </c>
      <c r="CA150" s="4">
        <v>498</v>
      </c>
      <c r="CB150" s="4"/>
      <c r="CC150" s="4"/>
      <c r="CD150" s="4"/>
      <c r="CE150" s="4">
        <v>61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>
        <v>200</v>
      </c>
      <c r="CV150" s="4"/>
      <c r="CW150" s="4"/>
      <c r="CX150" s="4">
        <v>150</v>
      </c>
      <c r="CY150" s="4"/>
      <c r="CZ150" s="4"/>
      <c r="DA150" s="4"/>
      <c r="DB150" s="4">
        <v>62</v>
      </c>
      <c r="DC150" s="4"/>
      <c r="DD150" s="4"/>
      <c r="DE150" s="4"/>
      <c r="DF150" s="4"/>
      <c r="DG150" s="4">
        <v>168</v>
      </c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>
        <v>270</v>
      </c>
      <c r="DS150" s="4"/>
      <c r="DT150" s="4">
        <v>350</v>
      </c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766</v>
      </c>
      <c r="B151" s="2" t="s">
        <v>162</v>
      </c>
      <c r="C151" s="2" t="s">
        <v>752</v>
      </c>
      <c r="D151" s="2" t="s">
        <v>164</v>
      </c>
      <c r="E151" s="2" t="s">
        <v>165</v>
      </c>
      <c r="F151" s="2" t="s">
        <v>753</v>
      </c>
      <c r="G151" s="2" t="s">
        <v>754</v>
      </c>
      <c r="H151" s="2" t="s">
        <v>755</v>
      </c>
      <c r="I151" s="2" t="s">
        <v>756</v>
      </c>
      <c r="J151" s="2" t="s">
        <v>514</v>
      </c>
      <c r="K151" s="2" t="s">
        <v>379</v>
      </c>
      <c r="L151" s="3">
        <v>57.5</v>
      </c>
      <c r="M151" s="3">
        <v>60.38</v>
      </c>
      <c r="N151" s="3">
        <v>124.99</v>
      </c>
      <c r="O151" s="2" t="s">
        <v>172</v>
      </c>
      <c r="P151" s="2" t="s">
        <v>271</v>
      </c>
      <c r="Q151" s="2" t="s">
        <v>174</v>
      </c>
      <c r="R151" s="2" t="s">
        <v>175</v>
      </c>
      <c r="S151" s="2" t="s">
        <v>767</v>
      </c>
      <c r="T151" s="2" t="s">
        <v>633</v>
      </c>
      <c r="U151" s="2" t="s">
        <v>191</v>
      </c>
      <c r="V151" s="2" t="s">
        <v>179</v>
      </c>
      <c r="W151" s="2" t="s">
        <v>634</v>
      </c>
      <c r="X151" s="2" t="s">
        <v>760</v>
      </c>
      <c r="Y151" s="2" t="s">
        <v>768</v>
      </c>
      <c r="Z151" s="4">
        <v>131</v>
      </c>
      <c r="AA151" s="4">
        <f>=ROUNDDOWN(26.2,0)</f>
      </c>
      <c r="AB151" s="5">
        <v>5</v>
      </c>
      <c r="AC151" s="2" t="s">
        <v>344</v>
      </c>
      <c r="AD151" s="4">
        <v>180</v>
      </c>
      <c r="AE151" s="4">
        <v>180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>
        <v>1</v>
      </c>
      <c r="AQ151" s="8">
        <v>49.57</v>
      </c>
      <c r="AR151" s="4"/>
      <c r="AS151" s="8"/>
      <c r="AT151" s="7"/>
      <c r="AU151" s="7"/>
      <c r="AV151" s="4">
        <v>2</v>
      </c>
      <c r="AW151" s="8">
        <v>109.64</v>
      </c>
      <c r="AX151" s="4">
        <v>3</v>
      </c>
      <c r="AY151" s="8">
        <v>201.14</v>
      </c>
      <c r="AZ151" s="7">
        <v>-0.3333</v>
      </c>
      <c r="BA151" s="7">
        <v>-0.4549</v>
      </c>
      <c r="BB151" s="7">
        <v>0.4521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>
        <v>0.1565</v>
      </c>
      <c r="BJ151" s="4">
        <v>52</v>
      </c>
      <c r="BK151" s="8">
        <v>3236.53</v>
      </c>
      <c r="BL151" s="2" t="s">
        <v>769</v>
      </c>
      <c r="BM151" s="7">
        <v>0.0192</v>
      </c>
      <c r="BN151" s="7">
        <v>0.0153</v>
      </c>
      <c r="BO151" s="4">
        <v>1</v>
      </c>
      <c r="BP151" s="8">
        <v>49.57</v>
      </c>
      <c r="BQ151" s="4"/>
      <c r="BR151" s="8"/>
      <c r="BS151" s="7"/>
      <c r="BT151" s="7"/>
      <c r="BU151" s="2" t="s">
        <v>185</v>
      </c>
      <c r="BV151" s="2" t="s">
        <v>172</v>
      </c>
      <c r="BW151" s="2" t="s">
        <v>186</v>
      </c>
      <c r="BX151" s="2" t="s">
        <v>770</v>
      </c>
      <c r="BY151" s="2" t="s">
        <v>188</v>
      </c>
      <c r="BZ151" s="2" t="s">
        <v>175</v>
      </c>
      <c r="CA151" s="4">
        <v>131</v>
      </c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>
        <v>180</v>
      </c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</row>
    <row r="152">
      <c r="A152" s="2" t="s">
        <v>771</v>
      </c>
      <c r="B152" s="2" t="s">
        <v>162</v>
      </c>
      <c r="C152" s="2" t="s">
        <v>752</v>
      </c>
      <c r="D152" s="2" t="s">
        <v>164</v>
      </c>
      <c r="E152" s="2" t="s">
        <v>165</v>
      </c>
      <c r="F152" s="2" t="s">
        <v>753</v>
      </c>
      <c r="G152" s="2" t="s">
        <v>754</v>
      </c>
      <c r="H152" s="2" t="s">
        <v>755</v>
      </c>
      <c r="I152" s="2" t="s">
        <v>756</v>
      </c>
      <c r="J152" s="2" t="s">
        <v>190</v>
      </c>
      <c r="K152" s="2" t="s">
        <v>379</v>
      </c>
      <c r="L152" s="3">
        <v>68.84</v>
      </c>
      <c r="M152" s="3">
        <v>72.28</v>
      </c>
      <c r="N152" s="3">
        <v>144.99</v>
      </c>
      <c r="O152" s="2" t="s">
        <v>172</v>
      </c>
      <c r="P152" s="2" t="s">
        <v>271</v>
      </c>
      <c r="Q152" s="2" t="s">
        <v>174</v>
      </c>
      <c r="R152" s="2" t="s">
        <v>175</v>
      </c>
      <c r="S152" s="2" t="s">
        <v>767</v>
      </c>
      <c r="T152" s="2" t="s">
        <v>633</v>
      </c>
      <c r="U152" s="2" t="s">
        <v>317</v>
      </c>
      <c r="V152" s="2" t="s">
        <v>179</v>
      </c>
      <c r="W152" s="2" t="s">
        <v>634</v>
      </c>
      <c r="X152" s="2" t="s">
        <v>760</v>
      </c>
      <c r="Y152" s="2" t="s">
        <v>768</v>
      </c>
      <c r="Z152" s="4">
        <v>134</v>
      </c>
      <c r="AA152" s="4">
        <f>=ROUNDDOWN(19.1428571428571,0)</f>
      </c>
      <c r="AB152" s="5">
        <v>7</v>
      </c>
      <c r="AC152" s="2" t="s">
        <v>344</v>
      </c>
      <c r="AD152" s="4">
        <v>320</v>
      </c>
      <c r="AE152" s="4">
        <v>320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>
        <v>1</v>
      </c>
      <c r="AQ152" s="8">
        <v>60.07</v>
      </c>
      <c r="AR152" s="4">
        <v>3</v>
      </c>
      <c r="AS152" s="8">
        <v>201.14</v>
      </c>
      <c r="AT152" s="7">
        <v>-0.6667</v>
      </c>
      <c r="AU152" s="7">
        <v>-0.7014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0.5479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87</v>
      </c>
      <c r="BK152" s="8">
        <v>6478.8</v>
      </c>
      <c r="BL152" s="2" t="s">
        <v>522</v>
      </c>
      <c r="BM152" s="7">
        <v>0.0115</v>
      </c>
      <c r="BN152" s="7">
        <v>0.0093</v>
      </c>
      <c r="BO152" s="4">
        <v>1</v>
      </c>
      <c r="BP152" s="8">
        <v>60.07</v>
      </c>
      <c r="BQ152" s="4">
        <v>3</v>
      </c>
      <c r="BR152" s="8">
        <v>201.14</v>
      </c>
      <c r="BS152" s="7">
        <v>-0.6667</v>
      </c>
      <c r="BT152" s="7">
        <v>-0.7014</v>
      </c>
      <c r="BU152" s="2" t="s">
        <v>185</v>
      </c>
      <c r="BV152" s="2" t="s">
        <v>172</v>
      </c>
      <c r="BW152" s="2" t="s">
        <v>186</v>
      </c>
      <c r="BX152" s="2" t="s">
        <v>772</v>
      </c>
      <c r="BY152" s="2" t="s">
        <v>188</v>
      </c>
      <c r="BZ152" s="2" t="s">
        <v>175</v>
      </c>
      <c r="CA152" s="4">
        <v>134</v>
      </c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>
        <v>320</v>
      </c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</row>
    <row r="153">
      <c r="A153" s="2" t="s">
        <v>773</v>
      </c>
      <c r="B153" s="2" t="s">
        <v>162</v>
      </c>
      <c r="C153" s="2" t="s">
        <v>752</v>
      </c>
      <c r="D153" s="2" t="s">
        <v>164</v>
      </c>
      <c r="E153" s="2" t="s">
        <v>165</v>
      </c>
      <c r="F153" s="2" t="s">
        <v>753</v>
      </c>
      <c r="G153" s="2" t="s">
        <v>754</v>
      </c>
      <c r="H153" s="2" t="s">
        <v>755</v>
      </c>
      <c r="I153" s="2" t="s">
        <v>756</v>
      </c>
      <c r="J153" s="2" t="s">
        <v>514</v>
      </c>
      <c r="K153" s="2" t="s">
        <v>397</v>
      </c>
      <c r="L153" s="3">
        <v>57.5</v>
      </c>
      <c r="M153" s="3">
        <v>60.38</v>
      </c>
      <c r="N153" s="3">
        <v>124.99</v>
      </c>
      <c r="O153" s="2" t="s">
        <v>172</v>
      </c>
      <c r="P153" s="2" t="s">
        <v>173</v>
      </c>
      <c r="Q153" s="2" t="s">
        <v>174</v>
      </c>
      <c r="R153" s="2" t="s">
        <v>175</v>
      </c>
      <c r="S153" s="2" t="s">
        <v>774</v>
      </c>
      <c r="T153" s="2" t="s">
        <v>633</v>
      </c>
      <c r="U153" s="2" t="s">
        <v>191</v>
      </c>
      <c r="V153" s="2" t="s">
        <v>179</v>
      </c>
      <c r="W153" s="2" t="s">
        <v>634</v>
      </c>
      <c r="X153" s="2" t="s">
        <v>760</v>
      </c>
      <c r="Y153" s="2" t="s">
        <v>775</v>
      </c>
      <c r="Z153" s="4"/>
      <c r="AA153" s="4">
        <f>=ROUNDDOWN({0},0)</f>
      </c>
      <c r="AB153" s="5">
        <v>9</v>
      </c>
      <c r="AC153" s="2" t="s">
        <v>192</v>
      </c>
      <c r="AD153" s="4">
        <v>50</v>
      </c>
      <c r="AE153" s="4">
        <v>560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>
        <v>1</v>
      </c>
      <c r="AW153" s="8">
        <v>63.6</v>
      </c>
      <c r="AX153" s="4">
        <v>3</v>
      </c>
      <c r="AY153" s="8">
        <v>204.94</v>
      </c>
      <c r="AZ153" s="7">
        <v>-0.6667</v>
      </c>
      <c r="BA153" s="7">
        <v>-0.6897</v>
      </c>
      <c r="BB153" s="7"/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>
        <v>0.0908</v>
      </c>
      <c r="BJ153" s="4">
        <v>10</v>
      </c>
      <c r="BK153" s="8">
        <v>631.52</v>
      </c>
      <c r="BL153" s="2" t="s">
        <v>776</v>
      </c>
      <c r="BM153" s="7"/>
      <c r="BN153" s="7"/>
      <c r="BO153" s="4"/>
      <c r="BP153" s="8"/>
      <c r="BQ153" s="4"/>
      <c r="BR153" s="8"/>
      <c r="BS153" s="7"/>
      <c r="BT153" s="7"/>
      <c r="BU153" s="2" t="s">
        <v>185</v>
      </c>
      <c r="BV153" s="2" t="s">
        <v>172</v>
      </c>
      <c r="BW153" s="2" t="s">
        <v>186</v>
      </c>
      <c r="BX153" s="2" t="s">
        <v>777</v>
      </c>
      <c r="BY153" s="2" t="s">
        <v>188</v>
      </c>
      <c r="BZ153" s="2" t="s">
        <v>175</v>
      </c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>
        <v>50</v>
      </c>
      <c r="CV153" s="4"/>
      <c r="CW153" s="4"/>
      <c r="CX153" s="4">
        <v>110</v>
      </c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>
        <v>300</v>
      </c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>
        <v>100</v>
      </c>
      <c r="EN153" s="4"/>
      <c r="EO153" s="4"/>
      <c r="EP153" s="4"/>
      <c r="EQ153" s="4"/>
      <c r="ER153" s="4"/>
      <c r="ES153" s="4"/>
      <c r="ET153" s="4"/>
      <c r="EU153" s="4"/>
      <c r="EV153" s="4"/>
    </row>
    <row r="154">
      <c r="A154" s="2" t="s">
        <v>778</v>
      </c>
      <c r="B154" s="2" t="s">
        <v>162</v>
      </c>
      <c r="C154" s="2" t="s">
        <v>752</v>
      </c>
      <c r="D154" s="2" t="s">
        <v>164</v>
      </c>
      <c r="E154" s="2" t="s">
        <v>165</v>
      </c>
      <c r="F154" s="2" t="s">
        <v>753</v>
      </c>
      <c r="G154" s="2" t="s">
        <v>754</v>
      </c>
      <c r="H154" s="2" t="s">
        <v>755</v>
      </c>
      <c r="I154" s="2" t="s">
        <v>756</v>
      </c>
      <c r="J154" s="2" t="s">
        <v>190</v>
      </c>
      <c r="K154" s="2" t="s">
        <v>397</v>
      </c>
      <c r="L154" s="3">
        <v>68.84</v>
      </c>
      <c r="M154" s="3">
        <v>72.28</v>
      </c>
      <c r="N154" s="3">
        <v>144.99</v>
      </c>
      <c r="O154" s="2" t="s">
        <v>172</v>
      </c>
      <c r="P154" s="2" t="s">
        <v>173</v>
      </c>
      <c r="Q154" s="2" t="s">
        <v>174</v>
      </c>
      <c r="R154" s="2" t="s">
        <v>175</v>
      </c>
      <c r="S154" s="2" t="s">
        <v>774</v>
      </c>
      <c r="T154" s="2" t="s">
        <v>633</v>
      </c>
      <c r="U154" s="2" t="s">
        <v>317</v>
      </c>
      <c r="V154" s="2" t="s">
        <v>179</v>
      </c>
      <c r="W154" s="2" t="s">
        <v>634</v>
      </c>
      <c r="X154" s="2" t="s">
        <v>760</v>
      </c>
      <c r="Y154" s="2" t="s">
        <v>775</v>
      </c>
      <c r="Z154" s="4">
        <v>192</v>
      </c>
      <c r="AA154" s="4">
        <f>=ROUNDDOWN(17.4545454545455,0)</f>
      </c>
      <c r="AB154" s="5">
        <v>11</v>
      </c>
      <c r="AC154" s="2" t="s">
        <v>779</v>
      </c>
      <c r="AD154" s="4">
        <v>170</v>
      </c>
      <c r="AE154" s="4">
        <v>640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>
        <v>1</v>
      </c>
      <c r="AQ154" s="8">
        <v>63.6</v>
      </c>
      <c r="AR154" s="4">
        <v>3</v>
      </c>
      <c r="AS154" s="8">
        <v>204.94</v>
      </c>
      <c r="AT154" s="7">
        <v>-0.6667</v>
      </c>
      <c r="AU154" s="7">
        <v>-0.6897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>
        <v>1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120</v>
      </c>
      <c r="BK154" s="8">
        <v>9016.37</v>
      </c>
      <c r="BL154" s="2" t="s">
        <v>780</v>
      </c>
      <c r="BM154" s="7">
        <v>0.0083</v>
      </c>
      <c r="BN154" s="7">
        <v>0.0071</v>
      </c>
      <c r="BO154" s="4">
        <v>1</v>
      </c>
      <c r="BP154" s="8">
        <v>63.6</v>
      </c>
      <c r="BQ154" s="4">
        <v>3</v>
      </c>
      <c r="BR154" s="8">
        <v>204.94</v>
      </c>
      <c r="BS154" s="7">
        <v>-0.6667</v>
      </c>
      <c r="BT154" s="7">
        <v>-0.6897</v>
      </c>
      <c r="BU154" s="2" t="s">
        <v>185</v>
      </c>
      <c r="BV154" s="2" t="s">
        <v>172</v>
      </c>
      <c r="BW154" s="2" t="s">
        <v>186</v>
      </c>
      <c r="BX154" s="2" t="s">
        <v>781</v>
      </c>
      <c r="BY154" s="2" t="s">
        <v>188</v>
      </c>
      <c r="BZ154" s="2" t="s">
        <v>175</v>
      </c>
      <c r="CA154" s="4">
        <v>192</v>
      </c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>
        <v>170</v>
      </c>
      <c r="CU154" s="4">
        <v>170</v>
      </c>
      <c r="CV154" s="4"/>
      <c r="CW154" s="4"/>
      <c r="CX154" s="4">
        <v>100</v>
      </c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>
        <v>200</v>
      </c>
      <c r="EN154" s="4"/>
      <c r="EO154" s="4"/>
      <c r="EP154" s="4"/>
      <c r="EQ154" s="4"/>
      <c r="ER154" s="4"/>
      <c r="ES154" s="4"/>
      <c r="ET154" s="4"/>
      <c r="EU154" s="4"/>
      <c r="EV154" s="4"/>
    </row>
    <row r="155">
      <c r="A155" s="2" t="s">
        <v>782</v>
      </c>
      <c r="B155" s="2" t="s">
        <v>162</v>
      </c>
      <c r="C155" s="2" t="s">
        <v>752</v>
      </c>
      <c r="D155" s="2" t="s">
        <v>783</v>
      </c>
      <c r="E155" s="2" t="s">
        <v>784</v>
      </c>
      <c r="F155" s="2" t="s">
        <v>785</v>
      </c>
      <c r="G155" s="2" t="s">
        <v>786</v>
      </c>
      <c r="H155" s="2" t="s">
        <v>787</v>
      </c>
      <c r="I155" s="2" t="s">
        <v>788</v>
      </c>
      <c r="J155" s="2" t="s">
        <v>514</v>
      </c>
      <c r="K155" s="2" t="s">
        <v>435</v>
      </c>
      <c r="L155" s="3">
        <v>36.8</v>
      </c>
      <c r="M155" s="3">
        <v>38.64</v>
      </c>
      <c r="N155" s="3">
        <v>89.99</v>
      </c>
      <c r="O155" s="2" t="s">
        <v>172</v>
      </c>
      <c r="P155" s="2" t="s">
        <v>173</v>
      </c>
      <c r="Q155" s="2" t="s">
        <v>174</v>
      </c>
      <c r="R155" s="2" t="s">
        <v>175</v>
      </c>
      <c r="S155" s="2" t="s">
        <v>789</v>
      </c>
      <c r="T155" s="2" t="s">
        <v>633</v>
      </c>
      <c r="U155" s="2" t="s">
        <v>191</v>
      </c>
      <c r="V155" s="2" t="s">
        <v>790</v>
      </c>
      <c r="W155" s="2" t="s">
        <v>382</v>
      </c>
      <c r="X155" s="2" t="s">
        <v>175</v>
      </c>
      <c r="Y155" s="2" t="s">
        <v>791</v>
      </c>
      <c r="Z155" s="4">
        <v>781</v>
      </c>
      <c r="AA155" s="4">
        <f>=ROUNDDOWN(78.1,0)</f>
      </c>
      <c r="AB155" s="5">
        <v>10</v>
      </c>
      <c r="AC155" s="2" t="s">
        <v>175</v>
      </c>
      <c r="AD155" s="4"/>
      <c r="AE155" s="4"/>
      <c r="AF155" s="6">
        <v>65</v>
      </c>
      <c r="AG155" s="6">
        <v>73</v>
      </c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>
        <v>5</v>
      </c>
      <c r="AQ155" s="8">
        <v>173.08</v>
      </c>
      <c r="AR155" s="4">
        <v>13</v>
      </c>
      <c r="AS155" s="8">
        <v>435.22</v>
      </c>
      <c r="AT155" s="7">
        <v>-0.6154</v>
      </c>
      <c r="AU155" s="7">
        <v>-0.6023</v>
      </c>
      <c r="AV155" s="4">
        <v>9</v>
      </c>
      <c r="AW155" s="8">
        <v>346.49</v>
      </c>
      <c r="AX155" s="4">
        <v>18</v>
      </c>
      <c r="AY155" s="8">
        <v>658.63</v>
      </c>
      <c r="AZ155" s="7">
        <v>-0.5</v>
      </c>
      <c r="BA155" s="7">
        <v>-0.4739</v>
      </c>
      <c r="BB155" s="7">
        <v>0.4995</v>
      </c>
      <c r="BC155" s="4">
        <v>16</v>
      </c>
      <c r="BD155" s="8">
        <v>591.69</v>
      </c>
      <c r="BE155" s="4">
        <v>31</v>
      </c>
      <c r="BF155" s="8">
        <v>1132.07</v>
      </c>
      <c r="BG155" s="7">
        <v>-0.4839</v>
      </c>
      <c r="BH155" s="7">
        <v>-0.4773</v>
      </c>
      <c r="BI155" s="7">
        <v>0.5856</v>
      </c>
      <c r="BJ155" s="4">
        <v>110</v>
      </c>
      <c r="BK155" s="8">
        <v>4751.63</v>
      </c>
      <c r="BL155" s="2" t="s">
        <v>792</v>
      </c>
      <c r="BM155" s="7">
        <v>0.0455</v>
      </c>
      <c r="BN155" s="7">
        <v>0.0364</v>
      </c>
      <c r="BO155" s="4">
        <v>5</v>
      </c>
      <c r="BP155" s="8">
        <v>173.08</v>
      </c>
      <c r="BQ155" s="4">
        <v>13</v>
      </c>
      <c r="BR155" s="8">
        <v>435.22</v>
      </c>
      <c r="BS155" s="7">
        <v>-0.6154</v>
      </c>
      <c r="BT155" s="7">
        <v>-0.6023</v>
      </c>
      <c r="BU155" s="2" t="s">
        <v>185</v>
      </c>
      <c r="BV155" s="2" t="s">
        <v>172</v>
      </c>
      <c r="BW155" s="2" t="s">
        <v>793</v>
      </c>
      <c r="BX155" s="2" t="s">
        <v>794</v>
      </c>
      <c r="BY155" s="2" t="s">
        <v>188</v>
      </c>
      <c r="BZ155" s="2" t="s">
        <v>175</v>
      </c>
      <c r="CA155" s="4">
        <v>709</v>
      </c>
      <c r="CB155" s="4"/>
      <c r="CC155" s="4"/>
      <c r="CD155" s="4"/>
      <c r="CE155" s="4">
        <v>72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</row>
    <row r="156">
      <c r="A156" s="2" t="s">
        <v>795</v>
      </c>
      <c r="B156" s="2" t="s">
        <v>162</v>
      </c>
      <c r="C156" s="2" t="s">
        <v>752</v>
      </c>
      <c r="D156" s="2" t="s">
        <v>783</v>
      </c>
      <c r="E156" s="2" t="s">
        <v>784</v>
      </c>
      <c r="F156" s="2" t="s">
        <v>785</v>
      </c>
      <c r="G156" s="2" t="s">
        <v>786</v>
      </c>
      <c r="H156" s="2" t="s">
        <v>787</v>
      </c>
      <c r="I156" s="2" t="s">
        <v>788</v>
      </c>
      <c r="J156" s="2" t="s">
        <v>190</v>
      </c>
      <c r="K156" s="2" t="s">
        <v>435</v>
      </c>
      <c r="L156" s="3">
        <v>48</v>
      </c>
      <c r="M156" s="3">
        <v>50.4</v>
      </c>
      <c r="N156" s="3">
        <v>109.99</v>
      </c>
      <c r="O156" s="2" t="s">
        <v>172</v>
      </c>
      <c r="P156" s="2" t="s">
        <v>173</v>
      </c>
      <c r="Q156" s="2" t="s">
        <v>174</v>
      </c>
      <c r="R156" s="2" t="s">
        <v>175</v>
      </c>
      <c r="S156" s="2" t="s">
        <v>789</v>
      </c>
      <c r="T156" s="2" t="s">
        <v>633</v>
      </c>
      <c r="U156" s="2" t="s">
        <v>317</v>
      </c>
      <c r="V156" s="2" t="s">
        <v>790</v>
      </c>
      <c r="W156" s="2" t="s">
        <v>382</v>
      </c>
      <c r="X156" s="2" t="s">
        <v>175</v>
      </c>
      <c r="Y156" s="2" t="s">
        <v>791</v>
      </c>
      <c r="Z156" s="4">
        <v>260</v>
      </c>
      <c r="AA156" s="4">
        <f>=ROUNDDOWN(32.5,0)</f>
      </c>
      <c r="AB156" s="5">
        <v>8</v>
      </c>
      <c r="AC156" s="2" t="s">
        <v>278</v>
      </c>
      <c r="AD156" s="4">
        <v>2</v>
      </c>
      <c r="AE156" s="4">
        <v>500</v>
      </c>
      <c r="AF156" s="6">
        <v>65</v>
      </c>
      <c r="AG156" s="6">
        <v>73</v>
      </c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>
        <v>4</v>
      </c>
      <c r="AQ156" s="8">
        <v>173.41</v>
      </c>
      <c r="AR156" s="4">
        <v>5</v>
      </c>
      <c r="AS156" s="8">
        <v>223.41</v>
      </c>
      <c r="AT156" s="7">
        <v>-0.2</v>
      </c>
      <c r="AU156" s="7">
        <v>-0.2238</v>
      </c>
      <c r="AV156" s="4" t="s">
        <v>175</v>
      </c>
      <c r="AW156" s="8" t="s">
        <v>175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0.5005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 t="s">
        <v>175</v>
      </c>
      <c r="BJ156" s="4">
        <v>72</v>
      </c>
      <c r="BK156" s="8">
        <v>3923.82</v>
      </c>
      <c r="BL156" s="2" t="s">
        <v>796</v>
      </c>
      <c r="BM156" s="7">
        <v>0.0556</v>
      </c>
      <c r="BN156" s="7">
        <v>0.0442</v>
      </c>
      <c r="BO156" s="4">
        <v>4</v>
      </c>
      <c r="BP156" s="8">
        <v>173.41</v>
      </c>
      <c r="BQ156" s="4">
        <v>5</v>
      </c>
      <c r="BR156" s="8">
        <v>223.41</v>
      </c>
      <c r="BS156" s="7">
        <v>-0.2</v>
      </c>
      <c r="BT156" s="7">
        <v>-0.2238</v>
      </c>
      <c r="BU156" s="2" t="s">
        <v>185</v>
      </c>
      <c r="BV156" s="2" t="s">
        <v>172</v>
      </c>
      <c r="BW156" s="2" t="s">
        <v>793</v>
      </c>
      <c r="BX156" s="2" t="s">
        <v>797</v>
      </c>
      <c r="BY156" s="2" t="s">
        <v>188</v>
      </c>
      <c r="BZ156" s="2" t="s">
        <v>175</v>
      </c>
      <c r="CA156" s="4">
        <v>193</v>
      </c>
      <c r="CB156" s="4"/>
      <c r="CC156" s="4"/>
      <c r="CD156" s="4"/>
      <c r="CE156" s="4">
        <v>65</v>
      </c>
      <c r="CF156" s="4"/>
      <c r="CG156" s="4"/>
      <c r="CH156" s="4">
        <v>2</v>
      </c>
      <c r="CI156" s="4"/>
      <c r="CJ156" s="4"/>
      <c r="CK156" s="4"/>
      <c r="CL156" s="4"/>
      <c r="CM156" s="4"/>
      <c r="CN156" s="4"/>
      <c r="CO156" s="4"/>
      <c r="CP156" s="4"/>
      <c r="CQ156" s="4"/>
      <c r="CR156" s="4">
        <v>2</v>
      </c>
      <c r="CS156" s="4"/>
      <c r="CT156" s="4"/>
      <c r="CU156" s="4"/>
      <c r="CV156" s="4">
        <v>78</v>
      </c>
      <c r="CW156" s="4"/>
      <c r="CX156" s="4">
        <v>180</v>
      </c>
      <c r="CY156" s="4"/>
      <c r="CZ156" s="4"/>
      <c r="DA156" s="4">
        <v>30</v>
      </c>
      <c r="DB156" s="4"/>
      <c r="DC156" s="4"/>
      <c r="DD156" s="4"/>
      <c r="DE156" s="4"/>
      <c r="DF156" s="4"/>
      <c r="DG156" s="4"/>
      <c r="DH156" s="4"/>
      <c r="DI156" s="4">
        <v>180</v>
      </c>
      <c r="DJ156" s="4"/>
      <c r="DK156" s="4"/>
      <c r="DL156" s="4"/>
      <c r="DM156" s="4"/>
      <c r="DN156" s="4">
        <v>30</v>
      </c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</row>
    <row r="157">
      <c r="A157" s="2" t="s">
        <v>798</v>
      </c>
      <c r="B157" s="2" t="s">
        <v>162</v>
      </c>
      <c r="C157" s="2" t="s">
        <v>752</v>
      </c>
      <c r="D157" s="2" t="s">
        <v>783</v>
      </c>
      <c r="E157" s="2" t="s">
        <v>784</v>
      </c>
      <c r="F157" s="2" t="s">
        <v>785</v>
      </c>
      <c r="G157" s="2" t="s">
        <v>786</v>
      </c>
      <c r="H157" s="2" t="s">
        <v>787</v>
      </c>
      <c r="I157" s="2" t="s">
        <v>788</v>
      </c>
      <c r="J157" s="2" t="s">
        <v>514</v>
      </c>
      <c r="K157" s="2" t="s">
        <v>270</v>
      </c>
      <c r="L157" s="3">
        <v>36.8</v>
      </c>
      <c r="M157" s="3">
        <v>38.64</v>
      </c>
      <c r="N157" s="3">
        <v>89.99</v>
      </c>
      <c r="O157" s="2" t="s">
        <v>172</v>
      </c>
      <c r="P157" s="2" t="s">
        <v>271</v>
      </c>
      <c r="Q157" s="2" t="s">
        <v>174</v>
      </c>
      <c r="R157" s="2" t="s">
        <v>175</v>
      </c>
      <c r="S157" s="2" t="s">
        <v>799</v>
      </c>
      <c r="T157" s="2" t="s">
        <v>633</v>
      </c>
      <c r="U157" s="2" t="s">
        <v>191</v>
      </c>
      <c r="V157" s="2" t="s">
        <v>790</v>
      </c>
      <c r="W157" s="2" t="s">
        <v>382</v>
      </c>
      <c r="X157" s="2" t="s">
        <v>175</v>
      </c>
      <c r="Y157" s="2" t="s">
        <v>423</v>
      </c>
      <c r="Z157" s="4"/>
      <c r="AA157" s="4">
        <f>=ROUNDDOWN({0},0)</f>
      </c>
      <c r="AB157" s="5">
        <v>9</v>
      </c>
      <c r="AC157" s="2" t="s">
        <v>800</v>
      </c>
      <c r="AD157" s="4">
        <v>230</v>
      </c>
      <c r="AE157" s="4">
        <v>560</v>
      </c>
      <c r="AF157" s="6">
        <v>65</v>
      </c>
      <c r="AG157" s="6">
        <v>73</v>
      </c>
      <c r="AH157" s="7">
        <v>0.6923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>
        <v>5</v>
      </c>
      <c r="AQ157" s="8">
        <v>164.7</v>
      </c>
      <c r="AR157" s="4">
        <v>10</v>
      </c>
      <c r="AS157" s="8">
        <v>335.96</v>
      </c>
      <c r="AT157" s="7">
        <v>-0.5</v>
      </c>
      <c r="AU157" s="7">
        <v>-0.5098</v>
      </c>
      <c r="AV157" s="4">
        <v>7</v>
      </c>
      <c r="AW157" s="8">
        <v>245.2</v>
      </c>
      <c r="AX157" s="4">
        <v>13</v>
      </c>
      <c r="AY157" s="8">
        <v>473.44</v>
      </c>
      <c r="AZ157" s="7">
        <v>-0.4615</v>
      </c>
      <c r="BA157" s="7">
        <v>-0.4821</v>
      </c>
      <c r="BB157" s="7">
        <v>0.6717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>
        <v>0.4144</v>
      </c>
      <c r="BJ157" s="4">
        <v>171</v>
      </c>
      <c r="BK157" s="8">
        <v>7384.4</v>
      </c>
      <c r="BL157" s="2" t="s">
        <v>674</v>
      </c>
      <c r="BM157" s="7">
        <v>0.0292</v>
      </c>
      <c r="BN157" s="7">
        <v>0.0223</v>
      </c>
      <c r="BO157" s="4">
        <v>5</v>
      </c>
      <c r="BP157" s="8">
        <v>164.7</v>
      </c>
      <c r="BQ157" s="4">
        <v>10</v>
      </c>
      <c r="BR157" s="8">
        <v>335.96</v>
      </c>
      <c r="BS157" s="7">
        <v>-0.5</v>
      </c>
      <c r="BT157" s="7">
        <v>-0.5098</v>
      </c>
      <c r="BU157" s="2" t="s">
        <v>185</v>
      </c>
      <c r="BV157" s="2" t="s">
        <v>172</v>
      </c>
      <c r="BW157" s="2" t="s">
        <v>801</v>
      </c>
      <c r="BX157" s="2" t="s">
        <v>802</v>
      </c>
      <c r="BY157" s="2" t="s">
        <v>188</v>
      </c>
      <c r="BZ157" s="2" t="s">
        <v>175</v>
      </c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>
        <v>230</v>
      </c>
      <c r="CY157" s="4"/>
      <c r="CZ157" s="4"/>
      <c r="DA157" s="4">
        <v>80</v>
      </c>
      <c r="DB157" s="4"/>
      <c r="DC157" s="4"/>
      <c r="DD157" s="4"/>
      <c r="DE157" s="4"/>
      <c r="DF157" s="4"/>
      <c r="DG157" s="4"/>
      <c r="DH157" s="4"/>
      <c r="DI157" s="4">
        <v>210</v>
      </c>
      <c r="DJ157" s="4"/>
      <c r="DK157" s="4"/>
      <c r="DL157" s="4"/>
      <c r="DM157" s="4"/>
      <c r="DN157" s="4">
        <v>40</v>
      </c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</row>
    <row r="158">
      <c r="A158" s="2" t="s">
        <v>803</v>
      </c>
      <c r="B158" s="2" t="s">
        <v>162</v>
      </c>
      <c r="C158" s="2" t="s">
        <v>752</v>
      </c>
      <c r="D158" s="2" t="s">
        <v>783</v>
      </c>
      <c r="E158" s="2" t="s">
        <v>784</v>
      </c>
      <c r="F158" s="2" t="s">
        <v>785</v>
      </c>
      <c r="G158" s="2" t="s">
        <v>786</v>
      </c>
      <c r="H158" s="2" t="s">
        <v>787</v>
      </c>
      <c r="I158" s="2" t="s">
        <v>788</v>
      </c>
      <c r="J158" s="2" t="s">
        <v>190</v>
      </c>
      <c r="K158" s="2" t="s">
        <v>270</v>
      </c>
      <c r="L158" s="3">
        <v>48</v>
      </c>
      <c r="M158" s="3">
        <v>50.4</v>
      </c>
      <c r="N158" s="3">
        <v>109.99</v>
      </c>
      <c r="O158" s="2" t="s">
        <v>172</v>
      </c>
      <c r="P158" s="2" t="s">
        <v>271</v>
      </c>
      <c r="Q158" s="2" t="s">
        <v>174</v>
      </c>
      <c r="R158" s="2" t="s">
        <v>175</v>
      </c>
      <c r="S158" s="2" t="s">
        <v>799</v>
      </c>
      <c r="T158" s="2" t="s">
        <v>633</v>
      </c>
      <c r="U158" s="2" t="s">
        <v>317</v>
      </c>
      <c r="V158" s="2" t="s">
        <v>790</v>
      </c>
      <c r="W158" s="2" t="s">
        <v>382</v>
      </c>
      <c r="X158" s="2" t="s">
        <v>175</v>
      </c>
      <c r="Y158" s="2" t="s">
        <v>423</v>
      </c>
      <c r="Z158" s="4">
        <v>260</v>
      </c>
      <c r="AA158" s="4">
        <f>=ROUNDDOWN(32.5,0)</f>
      </c>
      <c r="AB158" s="5">
        <v>8</v>
      </c>
      <c r="AC158" s="2" t="s">
        <v>800</v>
      </c>
      <c r="AD158" s="4">
        <v>90</v>
      </c>
      <c r="AE158" s="4">
        <v>90</v>
      </c>
      <c r="AF158" s="6">
        <v>65</v>
      </c>
      <c r="AG158" s="6">
        <v>73</v>
      </c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>
        <v>2</v>
      </c>
      <c r="AQ158" s="8">
        <v>80.5</v>
      </c>
      <c r="AR158" s="4">
        <v>3</v>
      </c>
      <c r="AS158" s="8">
        <v>137.48</v>
      </c>
      <c r="AT158" s="7">
        <v>-0.3333</v>
      </c>
      <c r="AU158" s="7">
        <v>-0.4145</v>
      </c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0.3283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88</v>
      </c>
      <c r="BK158" s="8">
        <v>4912.3</v>
      </c>
      <c r="BL158" s="2" t="s">
        <v>804</v>
      </c>
      <c r="BM158" s="7">
        <v>0.0227</v>
      </c>
      <c r="BN158" s="7">
        <v>0.0164</v>
      </c>
      <c r="BO158" s="4">
        <v>2</v>
      </c>
      <c r="BP158" s="8">
        <v>80.5</v>
      </c>
      <c r="BQ158" s="4">
        <v>3</v>
      </c>
      <c r="BR158" s="8">
        <v>137.48</v>
      </c>
      <c r="BS158" s="7">
        <v>-0.3333</v>
      </c>
      <c r="BT158" s="7">
        <v>-0.4145</v>
      </c>
      <c r="BU158" s="2" t="s">
        <v>185</v>
      </c>
      <c r="BV158" s="2" t="s">
        <v>172</v>
      </c>
      <c r="BW158" s="2" t="s">
        <v>801</v>
      </c>
      <c r="BX158" s="2" t="s">
        <v>805</v>
      </c>
      <c r="BY158" s="2" t="s">
        <v>188</v>
      </c>
      <c r="BZ158" s="2" t="s">
        <v>175</v>
      </c>
      <c r="CA158" s="4">
        <v>203</v>
      </c>
      <c r="CB158" s="4"/>
      <c r="CC158" s="4"/>
      <c r="CD158" s="4"/>
      <c r="CE158" s="4">
        <v>57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>
        <v>90</v>
      </c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</row>
    <row r="159">
      <c r="A159" s="2" t="s">
        <v>806</v>
      </c>
      <c r="B159" s="2" t="s">
        <v>162</v>
      </c>
      <c r="C159" s="2" t="s">
        <v>807</v>
      </c>
      <c r="D159" s="2" t="s">
        <v>164</v>
      </c>
      <c r="E159" s="2" t="s">
        <v>165</v>
      </c>
      <c r="F159" s="2" t="s">
        <v>808</v>
      </c>
      <c r="G159" s="2" t="s">
        <v>809</v>
      </c>
      <c r="H159" s="2" t="s">
        <v>810</v>
      </c>
      <c r="I159" s="2" t="s">
        <v>811</v>
      </c>
      <c r="J159" s="2" t="s">
        <v>514</v>
      </c>
      <c r="K159" s="2" t="s">
        <v>218</v>
      </c>
      <c r="L159" s="3">
        <v>30.95</v>
      </c>
      <c r="M159" s="3">
        <v>32.5</v>
      </c>
      <c r="N159" s="3">
        <v>64.99</v>
      </c>
      <c r="O159" s="2" t="s">
        <v>172</v>
      </c>
      <c r="P159" s="2" t="s">
        <v>271</v>
      </c>
      <c r="Q159" s="2" t="s">
        <v>174</v>
      </c>
      <c r="R159" s="2" t="s">
        <v>175</v>
      </c>
      <c r="S159" s="2" t="s">
        <v>812</v>
      </c>
      <c r="T159" s="2" t="s">
        <v>309</v>
      </c>
      <c r="U159" s="2" t="s">
        <v>178</v>
      </c>
      <c r="V159" s="2" t="s">
        <v>179</v>
      </c>
      <c r="W159" s="2" t="s">
        <v>382</v>
      </c>
      <c r="X159" s="2" t="s">
        <v>175</v>
      </c>
      <c r="Y159" s="2" t="s">
        <v>813</v>
      </c>
      <c r="Z159" s="4">
        <v>172</v>
      </c>
      <c r="AA159" s="4">
        <f>=ROUNDDOWN(7.47826086956522,0)</f>
      </c>
      <c r="AB159" s="5">
        <v>23</v>
      </c>
      <c r="AC159" s="2" t="s">
        <v>344</v>
      </c>
      <c r="AD159" s="4">
        <v>150</v>
      </c>
      <c r="AE159" s="4">
        <v>650</v>
      </c>
      <c r="AF159" s="6">
        <v>65</v>
      </c>
      <c r="AG159" s="6"/>
      <c r="AH159" s="7">
        <v>0.9231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>
        <v>14</v>
      </c>
      <c r="AQ159" s="8">
        <v>450.12</v>
      </c>
      <c r="AR159" s="4"/>
      <c r="AS159" s="8"/>
      <c r="AT159" s="7"/>
      <c r="AU159" s="7"/>
      <c r="AV159" s="4">
        <v>26</v>
      </c>
      <c r="AW159" s="8">
        <v>960.07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0.4688</v>
      </c>
      <c r="BC159" s="4">
        <v>32</v>
      </c>
      <c r="BD159" s="8">
        <v>1196.38</v>
      </c>
      <c r="BE159" s="4">
        <v>39</v>
      </c>
      <c r="BF159" s="8">
        <v>1409.38</v>
      </c>
      <c r="BG159" s="7">
        <v>-0.1795</v>
      </c>
      <c r="BH159" s="7">
        <v>-0.1511</v>
      </c>
      <c r="BI159" s="7">
        <v>0.8025</v>
      </c>
      <c r="BJ159" s="4">
        <v>264</v>
      </c>
      <c r="BK159" s="8">
        <v>9680.23</v>
      </c>
      <c r="BL159" s="2" t="s">
        <v>814</v>
      </c>
      <c r="BM159" s="7">
        <v>0.053</v>
      </c>
      <c r="BN159" s="7">
        <v>0.0465</v>
      </c>
      <c r="BO159" s="4">
        <v>14</v>
      </c>
      <c r="BP159" s="8">
        <v>450.12</v>
      </c>
      <c r="BQ159" s="4"/>
      <c r="BR159" s="8"/>
      <c r="BS159" s="7"/>
      <c r="BT159" s="7"/>
      <c r="BU159" s="2" t="s">
        <v>185</v>
      </c>
      <c r="BV159" s="2" t="s">
        <v>172</v>
      </c>
      <c r="BW159" s="2" t="s">
        <v>815</v>
      </c>
      <c r="BX159" s="2" t="s">
        <v>816</v>
      </c>
      <c r="BY159" s="2" t="s">
        <v>188</v>
      </c>
      <c r="BZ159" s="2" t="s">
        <v>175</v>
      </c>
      <c r="CA159" s="4">
        <v>172</v>
      </c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>
        <v>150</v>
      </c>
      <c r="DO159" s="4"/>
      <c r="DP159" s="4"/>
      <c r="DQ159" s="4"/>
      <c r="DR159" s="4"/>
      <c r="DS159" s="4"/>
      <c r="DT159" s="4">
        <v>500</v>
      </c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817</v>
      </c>
      <c r="B160" s="2" t="s">
        <v>162</v>
      </c>
      <c r="C160" s="2" t="s">
        <v>807</v>
      </c>
      <c r="D160" s="2" t="s">
        <v>164</v>
      </c>
      <c r="E160" s="2" t="s">
        <v>165</v>
      </c>
      <c r="F160" s="2" t="s">
        <v>808</v>
      </c>
      <c r="G160" s="2" t="s">
        <v>809</v>
      </c>
      <c r="H160" s="2" t="s">
        <v>810</v>
      </c>
      <c r="I160" s="2" t="s">
        <v>811</v>
      </c>
      <c r="J160" s="2" t="s">
        <v>190</v>
      </c>
      <c r="K160" s="2" t="s">
        <v>218</v>
      </c>
      <c r="L160" s="3">
        <v>38.09</v>
      </c>
      <c r="M160" s="3">
        <v>39.99</v>
      </c>
      <c r="N160" s="3">
        <v>79.99</v>
      </c>
      <c r="O160" s="2" t="s">
        <v>172</v>
      </c>
      <c r="P160" s="2" t="s">
        <v>271</v>
      </c>
      <c r="Q160" s="2" t="s">
        <v>174</v>
      </c>
      <c r="R160" s="2" t="s">
        <v>175</v>
      </c>
      <c r="S160" s="2" t="s">
        <v>812</v>
      </c>
      <c r="T160" s="2" t="s">
        <v>309</v>
      </c>
      <c r="U160" s="2" t="s">
        <v>191</v>
      </c>
      <c r="V160" s="2" t="s">
        <v>179</v>
      </c>
      <c r="W160" s="2" t="s">
        <v>382</v>
      </c>
      <c r="X160" s="2" t="s">
        <v>175</v>
      </c>
      <c r="Y160" s="2" t="s">
        <v>813</v>
      </c>
      <c r="Z160" s="4">
        <v>280</v>
      </c>
      <c r="AA160" s="4">
        <f>=ROUNDDOWN(18.6666666666667,0)</f>
      </c>
      <c r="AB160" s="5">
        <v>15</v>
      </c>
      <c r="AC160" s="2" t="s">
        <v>344</v>
      </c>
      <c r="AD160" s="4">
        <v>150</v>
      </c>
      <c r="AE160" s="4">
        <v>250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12</v>
      </c>
      <c r="AQ160" s="8">
        <v>509.95</v>
      </c>
      <c r="AR160" s="4"/>
      <c r="AS160" s="8"/>
      <c r="AT160" s="7"/>
      <c r="AU160" s="7"/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0.5312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165</v>
      </c>
      <c r="BK160" s="8">
        <v>8011.78</v>
      </c>
      <c r="BL160" s="2" t="s">
        <v>818</v>
      </c>
      <c r="BM160" s="7">
        <v>0.0727</v>
      </c>
      <c r="BN160" s="7">
        <v>0.0637</v>
      </c>
      <c r="BO160" s="4">
        <v>12</v>
      </c>
      <c r="BP160" s="8">
        <v>509.95</v>
      </c>
      <c r="BQ160" s="4"/>
      <c r="BR160" s="8"/>
      <c r="BS160" s="7"/>
      <c r="BT160" s="7"/>
      <c r="BU160" s="2" t="s">
        <v>185</v>
      </c>
      <c r="BV160" s="2" t="s">
        <v>172</v>
      </c>
      <c r="BW160" s="2" t="s">
        <v>815</v>
      </c>
      <c r="BX160" s="2" t="s">
        <v>819</v>
      </c>
      <c r="BY160" s="2" t="s">
        <v>188</v>
      </c>
      <c r="BZ160" s="2" t="s">
        <v>175</v>
      </c>
      <c r="CA160" s="4">
        <v>280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>
        <v>150</v>
      </c>
      <c r="DO160" s="4"/>
      <c r="DP160" s="4"/>
      <c r="DQ160" s="4"/>
      <c r="DR160" s="4"/>
      <c r="DS160" s="4"/>
      <c r="DT160" s="4">
        <v>100</v>
      </c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820</v>
      </c>
      <c r="B161" s="2" t="s">
        <v>162</v>
      </c>
      <c r="C161" s="2" t="s">
        <v>807</v>
      </c>
      <c r="D161" s="2" t="s">
        <v>164</v>
      </c>
      <c r="E161" s="2" t="s">
        <v>165</v>
      </c>
      <c r="F161" s="2" t="s">
        <v>808</v>
      </c>
      <c r="G161" s="2" t="s">
        <v>809</v>
      </c>
      <c r="H161" s="2" t="s">
        <v>810</v>
      </c>
      <c r="I161" s="2" t="s">
        <v>811</v>
      </c>
      <c r="J161" s="2" t="s">
        <v>514</v>
      </c>
      <c r="K161" s="2" t="s">
        <v>821</v>
      </c>
      <c r="L161" s="3">
        <v>30.95</v>
      </c>
      <c r="M161" s="3">
        <v>32.5</v>
      </c>
      <c r="N161" s="3">
        <v>64.99</v>
      </c>
      <c r="O161" s="2" t="s">
        <v>172</v>
      </c>
      <c r="P161" s="2" t="s">
        <v>271</v>
      </c>
      <c r="Q161" s="2" t="s">
        <v>174</v>
      </c>
      <c r="R161" s="2" t="s">
        <v>175</v>
      </c>
      <c r="S161" s="2" t="s">
        <v>822</v>
      </c>
      <c r="T161" s="2" t="s">
        <v>309</v>
      </c>
      <c r="U161" s="2" t="s">
        <v>178</v>
      </c>
      <c r="V161" s="2" t="s">
        <v>179</v>
      </c>
      <c r="W161" s="2" t="s">
        <v>382</v>
      </c>
      <c r="X161" s="2" t="s">
        <v>175</v>
      </c>
      <c r="Y161" s="2" t="s">
        <v>823</v>
      </c>
      <c r="Z161" s="4">
        <v>227</v>
      </c>
      <c r="AA161" s="4">
        <f>=ROUNDDOWN(15.1333333333333,0)</f>
      </c>
      <c r="AB161" s="5">
        <v>15</v>
      </c>
      <c r="AC161" s="2" t="s">
        <v>344</v>
      </c>
      <c r="AD161" s="4">
        <v>200</v>
      </c>
      <c r="AE161" s="4">
        <v>430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>
        <v>1</v>
      </c>
      <c r="AQ161" s="8">
        <v>34.1</v>
      </c>
      <c r="AR161" s="4">
        <v>26</v>
      </c>
      <c r="AS161" s="8">
        <v>845.68</v>
      </c>
      <c r="AT161" s="7">
        <v>-0.9615</v>
      </c>
      <c r="AU161" s="7">
        <v>-0.9597</v>
      </c>
      <c r="AV161" s="4">
        <v>6</v>
      </c>
      <c r="AW161" s="8">
        <v>236.31</v>
      </c>
      <c r="AX161" s="4">
        <v>39</v>
      </c>
      <c r="AY161" s="8">
        <v>1409.38</v>
      </c>
      <c r="AZ161" s="7">
        <v>-0.8462</v>
      </c>
      <c r="BA161" s="7">
        <v>-0.8323</v>
      </c>
      <c r="BB161" s="7">
        <v>0.1443</v>
      </c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>
        <v>0.1975</v>
      </c>
      <c r="BJ161" s="4">
        <v>107</v>
      </c>
      <c r="BK161" s="8">
        <v>3891.74</v>
      </c>
      <c r="BL161" s="2" t="s">
        <v>824</v>
      </c>
      <c r="BM161" s="7">
        <v>0.0093</v>
      </c>
      <c r="BN161" s="7">
        <v>0.0088</v>
      </c>
      <c r="BO161" s="4">
        <v>1</v>
      </c>
      <c r="BP161" s="8">
        <v>34.1</v>
      </c>
      <c r="BQ161" s="4">
        <v>26</v>
      </c>
      <c r="BR161" s="8">
        <v>845.68</v>
      </c>
      <c r="BS161" s="7">
        <v>-0.9615</v>
      </c>
      <c r="BT161" s="7">
        <v>-0.9597</v>
      </c>
      <c r="BU161" s="2" t="s">
        <v>185</v>
      </c>
      <c r="BV161" s="2" t="s">
        <v>172</v>
      </c>
      <c r="BW161" s="2" t="s">
        <v>825</v>
      </c>
      <c r="BX161" s="2" t="s">
        <v>826</v>
      </c>
      <c r="BY161" s="2" t="s">
        <v>188</v>
      </c>
      <c r="BZ161" s="2" t="s">
        <v>175</v>
      </c>
      <c r="CA161" s="4">
        <v>227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>
        <v>200</v>
      </c>
      <c r="DO161" s="4"/>
      <c r="DP161" s="4"/>
      <c r="DQ161" s="4"/>
      <c r="DR161" s="4"/>
      <c r="DS161" s="4"/>
      <c r="DT161" s="4">
        <v>230</v>
      </c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827</v>
      </c>
      <c r="B162" s="2" t="s">
        <v>162</v>
      </c>
      <c r="C162" s="2" t="s">
        <v>807</v>
      </c>
      <c r="D162" s="2" t="s">
        <v>164</v>
      </c>
      <c r="E162" s="2" t="s">
        <v>165</v>
      </c>
      <c r="F162" s="2" t="s">
        <v>808</v>
      </c>
      <c r="G162" s="2" t="s">
        <v>809</v>
      </c>
      <c r="H162" s="2" t="s">
        <v>810</v>
      </c>
      <c r="I162" s="2" t="s">
        <v>811</v>
      </c>
      <c r="J162" s="2" t="s">
        <v>190</v>
      </c>
      <c r="K162" s="2" t="s">
        <v>821</v>
      </c>
      <c r="L162" s="3">
        <v>38.09</v>
      </c>
      <c r="M162" s="3">
        <v>39.99</v>
      </c>
      <c r="N162" s="3">
        <v>79.99</v>
      </c>
      <c r="O162" s="2" t="s">
        <v>172</v>
      </c>
      <c r="P162" s="2" t="s">
        <v>271</v>
      </c>
      <c r="Q162" s="2" t="s">
        <v>174</v>
      </c>
      <c r="R162" s="2" t="s">
        <v>175</v>
      </c>
      <c r="S162" s="2" t="s">
        <v>822</v>
      </c>
      <c r="T162" s="2" t="s">
        <v>309</v>
      </c>
      <c r="U162" s="2" t="s">
        <v>191</v>
      </c>
      <c r="V162" s="2" t="s">
        <v>179</v>
      </c>
      <c r="W162" s="2" t="s">
        <v>382</v>
      </c>
      <c r="X162" s="2" t="s">
        <v>175</v>
      </c>
      <c r="Y162" s="2" t="s">
        <v>823</v>
      </c>
      <c r="Z162" s="4">
        <v>256</v>
      </c>
      <c r="AA162" s="4">
        <f>=ROUNDDOWN(19.6923076923077,0)</f>
      </c>
      <c r="AB162" s="5">
        <v>13</v>
      </c>
      <c r="AC162" s="2" t="s">
        <v>452</v>
      </c>
      <c r="AD162" s="4">
        <v>170</v>
      </c>
      <c r="AE162" s="4">
        <v>170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>
        <v>5</v>
      </c>
      <c r="AQ162" s="8">
        <v>202.21</v>
      </c>
      <c r="AR162" s="4">
        <v>13</v>
      </c>
      <c r="AS162" s="8">
        <v>563.7</v>
      </c>
      <c r="AT162" s="7">
        <v>-0.6154</v>
      </c>
      <c r="AU162" s="7">
        <v>-0.6413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0.8557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80</v>
      </c>
      <c r="BK162" s="8">
        <v>3674.56</v>
      </c>
      <c r="BL162" s="2" t="s">
        <v>828</v>
      </c>
      <c r="BM162" s="7">
        <v>0.0625</v>
      </c>
      <c r="BN162" s="7">
        <v>0.055</v>
      </c>
      <c r="BO162" s="4">
        <v>5</v>
      </c>
      <c r="BP162" s="8">
        <v>202.21</v>
      </c>
      <c r="BQ162" s="4">
        <v>13</v>
      </c>
      <c r="BR162" s="8">
        <v>563.7</v>
      </c>
      <c r="BS162" s="7">
        <v>-0.6154</v>
      </c>
      <c r="BT162" s="7">
        <v>-0.6413</v>
      </c>
      <c r="BU162" s="2" t="s">
        <v>185</v>
      </c>
      <c r="BV162" s="2" t="s">
        <v>172</v>
      </c>
      <c r="BW162" s="2" t="s">
        <v>825</v>
      </c>
      <c r="BX162" s="2" t="s">
        <v>829</v>
      </c>
      <c r="BY162" s="2" t="s">
        <v>188</v>
      </c>
      <c r="BZ162" s="2" t="s">
        <v>175</v>
      </c>
      <c r="CA162" s="4">
        <v>256</v>
      </c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>
        <v>170</v>
      </c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830</v>
      </c>
      <c r="B163" s="2" t="s">
        <v>162</v>
      </c>
      <c r="C163" s="2" t="s">
        <v>807</v>
      </c>
      <c r="D163" s="2" t="s">
        <v>164</v>
      </c>
      <c r="E163" s="2" t="s">
        <v>165</v>
      </c>
      <c r="F163" s="2" t="s">
        <v>808</v>
      </c>
      <c r="G163" s="2" t="s">
        <v>809</v>
      </c>
      <c r="H163" s="2" t="s">
        <v>810</v>
      </c>
      <c r="I163" s="2" t="s">
        <v>811</v>
      </c>
      <c r="J163" s="2" t="s">
        <v>514</v>
      </c>
      <c r="K163" s="2" t="s">
        <v>397</v>
      </c>
      <c r="L163" s="3">
        <v>30.95</v>
      </c>
      <c r="M163" s="3">
        <v>32.5</v>
      </c>
      <c r="N163" s="3">
        <v>64.99</v>
      </c>
      <c r="O163" s="2" t="s">
        <v>172</v>
      </c>
      <c r="P163" s="2" t="s">
        <v>271</v>
      </c>
      <c r="Q163" s="2" t="s">
        <v>174</v>
      </c>
      <c r="R163" s="2" t="s">
        <v>175</v>
      </c>
      <c r="S163" s="2" t="s">
        <v>831</v>
      </c>
      <c r="T163" s="2" t="s">
        <v>309</v>
      </c>
      <c r="U163" s="2" t="s">
        <v>178</v>
      </c>
      <c r="V163" s="2" t="s">
        <v>179</v>
      </c>
      <c r="W163" s="2" t="s">
        <v>382</v>
      </c>
      <c r="X163" s="2" t="s">
        <v>175</v>
      </c>
      <c r="Y163" s="2" t="s">
        <v>175</v>
      </c>
      <c r="Z163" s="4"/>
      <c r="AA163" s="4">
        <f>=ROUNDDOWN({0},0)</f>
      </c>
      <c r="AB163" s="5">
        <v>11</v>
      </c>
      <c r="AC163" s="2" t="s">
        <v>832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/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/>
      <c r="BK163" s="8"/>
      <c r="BL163" s="2" t="s">
        <v>175</v>
      </c>
      <c r="BM163" s="7"/>
      <c r="BN163" s="7"/>
      <c r="BO163" s="4"/>
      <c r="BP163" s="8"/>
      <c r="BQ163" s="4"/>
      <c r="BR163" s="8"/>
      <c r="BS163" s="7"/>
      <c r="BT163" s="7"/>
      <c r="BU163" s="2" t="s">
        <v>289</v>
      </c>
      <c r="BV163" s="2" t="s">
        <v>172</v>
      </c>
      <c r="BW163" s="2" t="s">
        <v>175</v>
      </c>
      <c r="BX163" s="2" t="s">
        <v>175</v>
      </c>
      <c r="BY163" s="2" t="s">
        <v>188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>
        <v>180</v>
      </c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833</v>
      </c>
      <c r="B164" s="2" t="s">
        <v>162</v>
      </c>
      <c r="C164" s="2" t="s">
        <v>807</v>
      </c>
      <c r="D164" s="2" t="s">
        <v>164</v>
      </c>
      <c r="E164" s="2" t="s">
        <v>165</v>
      </c>
      <c r="F164" s="2" t="s">
        <v>808</v>
      </c>
      <c r="G164" s="2" t="s">
        <v>809</v>
      </c>
      <c r="H164" s="2" t="s">
        <v>810</v>
      </c>
      <c r="I164" s="2" t="s">
        <v>811</v>
      </c>
      <c r="J164" s="2" t="s">
        <v>190</v>
      </c>
      <c r="K164" s="2" t="s">
        <v>397</v>
      </c>
      <c r="L164" s="3">
        <v>38.09</v>
      </c>
      <c r="M164" s="3">
        <v>39.99</v>
      </c>
      <c r="N164" s="3">
        <v>79.99</v>
      </c>
      <c r="O164" s="2" t="s">
        <v>172</v>
      </c>
      <c r="P164" s="2" t="s">
        <v>271</v>
      </c>
      <c r="Q164" s="2" t="s">
        <v>174</v>
      </c>
      <c r="R164" s="2" t="s">
        <v>175</v>
      </c>
      <c r="S164" s="2" t="s">
        <v>831</v>
      </c>
      <c r="T164" s="2" t="s">
        <v>309</v>
      </c>
      <c r="U164" s="2" t="s">
        <v>191</v>
      </c>
      <c r="V164" s="2" t="s">
        <v>179</v>
      </c>
      <c r="W164" s="2" t="s">
        <v>382</v>
      </c>
      <c r="X164" s="2" t="s">
        <v>175</v>
      </c>
      <c r="Y164" s="2" t="s">
        <v>175</v>
      </c>
      <c r="Z164" s="4"/>
      <c r="AA164" s="4">
        <f>=ROUNDDOWN({0},0)</f>
      </c>
      <c r="AB164" s="5">
        <v>9</v>
      </c>
      <c r="AC164" s="2" t="s">
        <v>832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289</v>
      </c>
      <c r="BV164" s="2" t="s">
        <v>172</v>
      </c>
      <c r="BW164" s="2" t="s">
        <v>175</v>
      </c>
      <c r="BX164" s="2" t="s">
        <v>175</v>
      </c>
      <c r="BY164" s="2" t="s">
        <v>188</v>
      </c>
      <c r="BZ164" s="2" t="s">
        <v>175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>
        <v>140</v>
      </c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834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2325.9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1615</v>
      </c>
      <c r="AQ165" s="15">
        <v>62447.81</v>
      </c>
      <c r="AR165" s="11">
        <v>1342</v>
      </c>
      <c r="AS165" s="15">
        <v>57660.94</v>
      </c>
      <c r="AT165" s="14">
        <v>0.2034</v>
      </c>
      <c r="AU165" s="14">
        <v>0.083</v>
      </c>
      <c r="AV165" s="11">
        <v>1615</v>
      </c>
      <c r="AW165" s="15">
        <v>62447.81</v>
      </c>
      <c r="AX165" s="11">
        <v>1342</v>
      </c>
      <c r="AY165" s="15">
        <v>57660.94</v>
      </c>
      <c r="AZ165" s="14">
        <v>0.2034</v>
      </c>
      <c r="BA165" s="14">
        <v>0.083</v>
      </c>
      <c r="BB165" s="14"/>
      <c r="BC165" s="11">
        <v>1615</v>
      </c>
      <c r="BD165" s="15">
        <v>62447.81</v>
      </c>
      <c r="BE165" s="11">
        <v>1342</v>
      </c>
      <c r="BF165" s="15">
        <v>57660.94</v>
      </c>
      <c r="BG165" s="14">
        <v>0.2034</v>
      </c>
      <c r="BH165" s="14">
        <v>0.083</v>
      </c>
      <c r="BI165" s="14"/>
      <c r="BJ165" s="11"/>
      <c r="BK165" s="15"/>
      <c r="BL165" s="9" t="s">
        <v>175</v>
      </c>
      <c r="BM165" s="14"/>
      <c r="BN165" s="14"/>
      <c r="BO165" s="11">
        <v>1615</v>
      </c>
      <c r="BP165" s="15">
        <v>62447.81</v>
      </c>
      <c r="BQ165" s="11">
        <v>1342</v>
      </c>
      <c r="BR165" s="15">
        <v>57660.94</v>
      </c>
      <c r="BS165" s="14">
        <v>0.2034</v>
      </c>
      <c r="BT165" s="14">
        <v>0.083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35"/>
    <mergeCell ref="BD6:BD35"/>
    <mergeCell ref="BE6:BE35"/>
    <mergeCell ref="BF6:BF35"/>
    <mergeCell ref="BG6:BG35"/>
    <mergeCell ref="BH6:BH35"/>
    <mergeCell ref="BC36:BC50"/>
    <mergeCell ref="BD36:BD50"/>
    <mergeCell ref="BE36:BE50"/>
    <mergeCell ref="BF36:BF50"/>
    <mergeCell ref="BG36:BG50"/>
    <mergeCell ref="BH36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86"/>
    <mergeCell ref="BD66:BD86"/>
    <mergeCell ref="BE66:BE86"/>
    <mergeCell ref="BF66:BF86"/>
    <mergeCell ref="BG66:BG86"/>
    <mergeCell ref="BH66:BH86"/>
    <mergeCell ref="BC87:BC94"/>
    <mergeCell ref="BD87:BD94"/>
    <mergeCell ref="BE87:BE94"/>
    <mergeCell ref="BF87:BF94"/>
    <mergeCell ref="BG87:BG94"/>
    <mergeCell ref="BH87:BH94"/>
    <mergeCell ref="BC95:BC102"/>
    <mergeCell ref="BD95:BD102"/>
    <mergeCell ref="BE95:BE102"/>
    <mergeCell ref="BF95:BF102"/>
    <mergeCell ref="BG95:BG102"/>
    <mergeCell ref="BH95:BH102"/>
    <mergeCell ref="BC103:BC117"/>
    <mergeCell ref="BD103:BD117"/>
    <mergeCell ref="BE103:BE117"/>
    <mergeCell ref="BF103:BF117"/>
    <mergeCell ref="BG103:BG117"/>
    <mergeCell ref="BH103:BH117"/>
    <mergeCell ref="BC118:BC138"/>
    <mergeCell ref="BD118:BD138"/>
    <mergeCell ref="BE118:BE138"/>
    <mergeCell ref="BF118:BF138"/>
    <mergeCell ref="BG118:BG138"/>
    <mergeCell ref="BH118:BH138"/>
    <mergeCell ref="BC139:BC148"/>
    <mergeCell ref="BD139:BD148"/>
    <mergeCell ref="BE139:BE148"/>
    <mergeCell ref="BF139:BF148"/>
    <mergeCell ref="BG139:BG148"/>
    <mergeCell ref="BH139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BI72:BI74"/>
    <mergeCell ref="AV75:AV77"/>
    <mergeCell ref="AW75:AW77"/>
    <mergeCell ref="AX75:AX77"/>
    <mergeCell ref="AY75:AY77"/>
    <mergeCell ref="AZ75:AZ77"/>
    <mergeCell ref="BA75:BA77"/>
    <mergeCell ref="BI75:BI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BI81:BI83"/>
    <mergeCell ref="AV84:AV86"/>
    <mergeCell ref="AW84:AW86"/>
    <mergeCell ref="AX84:AX86"/>
    <mergeCell ref="AY84:AY86"/>
    <mergeCell ref="AZ84:AZ86"/>
    <mergeCell ref="BA84:BA86"/>
    <mergeCell ref="BI84:BI86"/>
    <mergeCell ref="AV87:AV90"/>
    <mergeCell ref="AW87:AW90"/>
    <mergeCell ref="AX87:AX90"/>
    <mergeCell ref="AY87:AY90"/>
    <mergeCell ref="AZ87:AZ90"/>
    <mergeCell ref="BA87:BA90"/>
    <mergeCell ref="BI87:BI90"/>
    <mergeCell ref="AV91:AV94"/>
    <mergeCell ref="AW91:AW94"/>
    <mergeCell ref="AX91:AX94"/>
    <mergeCell ref="AY91:AY94"/>
    <mergeCell ref="AZ91:AZ94"/>
    <mergeCell ref="BA91:BA94"/>
    <mergeCell ref="BI91:BI94"/>
    <mergeCell ref="AV95:AV98"/>
    <mergeCell ref="AW95:AW98"/>
    <mergeCell ref="AX95:AX98"/>
    <mergeCell ref="AY95:AY98"/>
    <mergeCell ref="AZ95:AZ98"/>
    <mergeCell ref="BA95:BA98"/>
    <mergeCell ref="BI95:BI98"/>
    <mergeCell ref="AV99:AV102"/>
    <mergeCell ref="AW99:AW102"/>
    <mergeCell ref="AX99:AX102"/>
    <mergeCell ref="AY99:AY102"/>
    <mergeCell ref="AZ99:AZ102"/>
    <mergeCell ref="BA99:BA102"/>
    <mergeCell ref="BI99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20"/>
    <mergeCell ref="AW118:AW120"/>
    <mergeCell ref="AX118:AX120"/>
    <mergeCell ref="AY118:AY120"/>
    <mergeCell ref="AZ118:AZ120"/>
    <mergeCell ref="BA118:BA120"/>
    <mergeCell ref="BI118:BI120"/>
    <mergeCell ref="AV121:AV123"/>
    <mergeCell ref="AW121:AW123"/>
    <mergeCell ref="AX121:AX123"/>
    <mergeCell ref="AY121:AY123"/>
    <mergeCell ref="AZ121:AZ123"/>
    <mergeCell ref="BA121:BA123"/>
    <mergeCell ref="BI121:BI123"/>
    <mergeCell ref="AV124:AV126"/>
    <mergeCell ref="AW124:AW126"/>
    <mergeCell ref="AX124:AX126"/>
    <mergeCell ref="AY124:AY126"/>
    <mergeCell ref="AZ124:AZ126"/>
    <mergeCell ref="BA124:BA126"/>
    <mergeCell ref="BI124:BI126"/>
    <mergeCell ref="AV127:AV129"/>
    <mergeCell ref="AW127:AW129"/>
    <mergeCell ref="AX127:AX129"/>
    <mergeCell ref="AY127:AY129"/>
    <mergeCell ref="AZ127:AZ129"/>
    <mergeCell ref="BA127:BA129"/>
    <mergeCell ref="BI127:BI129"/>
    <mergeCell ref="AV130:AV132"/>
    <mergeCell ref="AW130:AW132"/>
    <mergeCell ref="AX130:AX132"/>
    <mergeCell ref="AY130:AY132"/>
    <mergeCell ref="AZ130:AZ132"/>
    <mergeCell ref="BA130:BA132"/>
    <mergeCell ref="BI130:BI132"/>
    <mergeCell ref="AV133:AV135"/>
    <mergeCell ref="AW133:AW135"/>
    <mergeCell ref="AX133:AX135"/>
    <mergeCell ref="AY133:AY135"/>
    <mergeCell ref="AZ133:AZ135"/>
    <mergeCell ref="BA133:BA135"/>
    <mergeCell ref="BI133:BI135"/>
    <mergeCell ref="AV136:AV138"/>
    <mergeCell ref="AW136:AW138"/>
    <mergeCell ref="AX136:AX138"/>
    <mergeCell ref="AY136:AY138"/>
    <mergeCell ref="AZ136:AZ138"/>
    <mergeCell ref="BA136:BA138"/>
    <mergeCell ref="BI136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835</v>
      </c>
      <c r="D2" s="0" t="s">
        <v>836</v>
      </c>
      <c r="E2" s="0" t="s">
        <v>837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838</v>
      </c>
      <c r="J4" s="1" t="s">
        <v>839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840</v>
      </c>
      <c r="P4" s="1" t="s">
        <v>841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842</v>
      </c>
      <c r="F5" s="1" t="s">
        <v>843</v>
      </c>
      <c r="G5" s="1" t="s">
        <v>842</v>
      </c>
      <c r="H5" s="1" t="s">
        <v>843</v>
      </c>
      <c r="I5" s="1" t="s">
        <v>838</v>
      </c>
      <c r="J5" s="1" t="s">
        <v>839</v>
      </c>
      <c r="K5" s="1" t="s">
        <v>844</v>
      </c>
      <c r="L5" s="1" t="s">
        <v>845</v>
      </c>
      <c r="M5" s="1" t="s">
        <v>844</v>
      </c>
      <c r="N5" s="1" t="s">
        <v>845</v>
      </c>
      <c r="O5" s="1" t="s">
        <v>840</v>
      </c>
      <c r="P5" s="1" t="s">
        <v>841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1179</v>
      </c>
      <c r="F6" s="8">
        <v>42245.21</v>
      </c>
      <c r="G6" s="4">
        <v>1037</v>
      </c>
      <c r="H6" s="8">
        <v>41952.08</v>
      </c>
      <c r="I6" s="7">
        <v>0.1369</v>
      </c>
      <c r="J6" s="7">
        <v>0.007</v>
      </c>
      <c r="K6" s="4">
        <v>674</v>
      </c>
      <c r="L6" s="8">
        <v>22616.93</v>
      </c>
      <c r="M6" s="4">
        <v>761</v>
      </c>
      <c r="N6" s="8">
        <v>30969.41</v>
      </c>
      <c r="O6" s="7">
        <v>-0.1143</v>
      </c>
      <c r="P6" s="7">
        <v>-0.2697</v>
      </c>
    </row>
    <row r="7">
      <c r="A7" s="2" t="s">
        <v>162</v>
      </c>
      <c r="B7" s="2" t="s">
        <v>163</v>
      </c>
      <c r="C7" s="2" t="s">
        <v>164</v>
      </c>
      <c r="D7" s="2" t="s">
        <v>444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291</v>
      </c>
      <c r="L7" s="8">
        <v>11221.14</v>
      </c>
      <c r="M7" s="4">
        <v>46</v>
      </c>
      <c r="N7" s="8">
        <v>1585.25</v>
      </c>
      <c r="O7" s="7">
        <v>5.3261</v>
      </c>
      <c r="P7" s="7">
        <v>6.0785</v>
      </c>
    </row>
    <row r="8">
      <c r="A8" s="2" t="s">
        <v>162</v>
      </c>
      <c r="B8" s="2" t="s">
        <v>163</v>
      </c>
      <c r="C8" s="2" t="s">
        <v>164</v>
      </c>
      <c r="D8" s="2" t="s">
        <v>509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214</v>
      </c>
      <c r="L8" s="8">
        <v>8407.14</v>
      </c>
      <c r="M8" s="4">
        <v>230</v>
      </c>
      <c r="N8" s="8">
        <v>9397.42</v>
      </c>
      <c r="O8" s="7">
        <v>-0.0696</v>
      </c>
      <c r="P8" s="7">
        <v>-0.1054</v>
      </c>
    </row>
    <row r="9">
      <c r="A9" s="2" t="s">
        <v>162</v>
      </c>
      <c r="B9" s="2" t="s">
        <v>163</v>
      </c>
      <c r="C9" s="2" t="s">
        <v>579</v>
      </c>
      <c r="D9" s="2" t="s">
        <v>580</v>
      </c>
      <c r="E9" s="4">
        <v>51</v>
      </c>
      <c r="F9" s="8">
        <v>1608.97</v>
      </c>
      <c r="G9" s="4">
        <v>59</v>
      </c>
      <c r="H9" s="8">
        <v>2027.81</v>
      </c>
      <c r="I9" s="7">
        <v>-0.1356</v>
      </c>
      <c r="J9" s="7">
        <v>-0.2065</v>
      </c>
      <c r="K9" s="4">
        <v>51</v>
      </c>
      <c r="L9" s="8">
        <v>1608.97</v>
      </c>
      <c r="M9" s="4">
        <v>59</v>
      </c>
      <c r="N9" s="8">
        <v>2027.81</v>
      </c>
      <c r="O9" s="7">
        <v>-0.1356</v>
      </c>
      <c r="P9" s="7">
        <v>-0.2065</v>
      </c>
    </row>
    <row r="10">
      <c r="A10" s="2" t="s">
        <v>162</v>
      </c>
      <c r="B10" s="2" t="s">
        <v>627</v>
      </c>
      <c r="C10" s="2" t="s">
        <v>164</v>
      </c>
      <c r="D10" s="2" t="s">
        <v>165</v>
      </c>
      <c r="E10" s="4">
        <v>173</v>
      </c>
      <c r="F10" s="8">
        <v>10547.21</v>
      </c>
      <c r="G10" s="4">
        <v>124</v>
      </c>
      <c r="H10" s="8">
        <v>8732.46</v>
      </c>
      <c r="I10" s="7">
        <v>0.3952</v>
      </c>
      <c r="J10" s="7">
        <v>0.2078</v>
      </c>
      <c r="K10" s="4">
        <v>173</v>
      </c>
      <c r="L10" s="8">
        <v>10547.21</v>
      </c>
      <c r="M10" s="4">
        <v>124</v>
      </c>
      <c r="N10" s="8">
        <v>8732.46</v>
      </c>
      <c r="O10" s="7">
        <v>0.3952</v>
      </c>
      <c r="P10" s="7">
        <v>0.2078</v>
      </c>
    </row>
    <row r="11">
      <c r="A11" s="2" t="s">
        <v>162</v>
      </c>
      <c r="B11" s="2" t="s">
        <v>715</v>
      </c>
      <c r="C11" s="2" t="s">
        <v>164</v>
      </c>
      <c r="D11" s="2" t="s">
        <v>165</v>
      </c>
      <c r="E11" s="4">
        <v>152</v>
      </c>
      <c r="F11" s="8">
        <v>5557.66</v>
      </c>
      <c r="G11" s="4">
        <v>39</v>
      </c>
      <c r="H11" s="8">
        <v>1538.82</v>
      </c>
      <c r="I11" s="7">
        <v>2.8974</v>
      </c>
      <c r="J11" s="7">
        <v>2.6116</v>
      </c>
      <c r="K11" s="4">
        <v>152</v>
      </c>
      <c r="L11" s="8">
        <v>5557.66</v>
      </c>
      <c r="M11" s="4">
        <v>39</v>
      </c>
      <c r="N11" s="8">
        <v>1538.82</v>
      </c>
      <c r="O11" s="7">
        <v>2.8974</v>
      </c>
      <c r="P11" s="7">
        <v>2.6116</v>
      </c>
    </row>
    <row r="12">
      <c r="A12" s="2" t="s">
        <v>162</v>
      </c>
      <c r="B12" s="2" t="s">
        <v>752</v>
      </c>
      <c r="C12" s="2" t="s">
        <v>164</v>
      </c>
      <c r="D12" s="2" t="s">
        <v>165</v>
      </c>
      <c r="E12" s="4">
        <v>12</v>
      </c>
      <c r="F12" s="8">
        <v>700.69</v>
      </c>
      <c r="G12" s="4">
        <v>13</v>
      </c>
      <c r="H12" s="8">
        <v>868.32</v>
      </c>
      <c r="I12" s="7">
        <v>-0.0769</v>
      </c>
      <c r="J12" s="7">
        <v>-0.1931</v>
      </c>
      <c r="K12" s="4">
        <v>12</v>
      </c>
      <c r="L12" s="8">
        <v>700.69</v>
      </c>
      <c r="M12" s="4">
        <v>13</v>
      </c>
      <c r="N12" s="8">
        <v>868.32</v>
      </c>
      <c r="O12" s="7">
        <v>-0.0769</v>
      </c>
      <c r="P12" s="7">
        <v>-0.1931</v>
      </c>
    </row>
    <row r="13">
      <c r="A13" s="2" t="s">
        <v>162</v>
      </c>
      <c r="B13" s="2" t="s">
        <v>752</v>
      </c>
      <c r="C13" s="2" t="s">
        <v>783</v>
      </c>
      <c r="D13" s="2" t="s">
        <v>784</v>
      </c>
      <c r="E13" s="4">
        <v>16</v>
      </c>
      <c r="F13" s="8">
        <v>591.69</v>
      </c>
      <c r="G13" s="4">
        <v>31</v>
      </c>
      <c r="H13" s="8">
        <v>1132.07</v>
      </c>
      <c r="I13" s="7">
        <v>-0.4839</v>
      </c>
      <c r="J13" s="7">
        <v>-0.4773</v>
      </c>
      <c r="K13" s="4">
        <v>16</v>
      </c>
      <c r="L13" s="8">
        <v>591.69</v>
      </c>
      <c r="M13" s="4">
        <v>31</v>
      </c>
      <c r="N13" s="8">
        <v>1132.07</v>
      </c>
      <c r="O13" s="7">
        <v>-0.4839</v>
      </c>
      <c r="P13" s="7">
        <v>-0.4773</v>
      </c>
    </row>
    <row r="14">
      <c r="A14" s="2" t="s">
        <v>162</v>
      </c>
      <c r="B14" s="2" t="s">
        <v>807</v>
      </c>
      <c r="C14" s="2" t="s">
        <v>164</v>
      </c>
      <c r="D14" s="2" t="s">
        <v>165</v>
      </c>
      <c r="E14" s="4">
        <v>32</v>
      </c>
      <c r="F14" s="8">
        <v>1196.38</v>
      </c>
      <c r="G14" s="4">
        <v>39</v>
      </c>
      <c r="H14" s="8">
        <v>1409.38</v>
      </c>
      <c r="I14" s="7">
        <v>-0.1795</v>
      </c>
      <c r="J14" s="7">
        <v>-0.1511</v>
      </c>
      <c r="K14" s="4">
        <v>32</v>
      </c>
      <c r="L14" s="8">
        <v>1196.38</v>
      </c>
      <c r="M14" s="4">
        <v>39</v>
      </c>
      <c r="N14" s="8">
        <v>1409.38</v>
      </c>
      <c r="O14" s="7">
        <v>-0.1795</v>
      </c>
      <c r="P14" s="7">
        <v>-0.1511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835</v>
      </c>
      <c r="D2" s="0" t="s">
        <v>836</v>
      </c>
      <c r="E2" s="0" t="s">
        <v>837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838</v>
      </c>
      <c r="I4" s="1" t="s">
        <v>839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840</v>
      </c>
      <c r="O4" s="1" t="s">
        <v>841</v>
      </c>
    </row>
    <row r="5">
      <c r="A5" s="1" t="s">
        <v>54</v>
      </c>
      <c r="B5" s="1" t="s">
        <v>56</v>
      </c>
      <c r="C5" s="1" t="s">
        <v>57</v>
      </c>
      <c r="D5" s="1" t="s">
        <v>842</v>
      </c>
      <c r="E5" s="1" t="s">
        <v>843</v>
      </c>
      <c r="F5" s="1" t="s">
        <v>842</v>
      </c>
      <c r="G5" s="1" t="s">
        <v>843</v>
      </c>
      <c r="H5" s="1" t="s">
        <v>838</v>
      </c>
      <c r="I5" s="1" t="s">
        <v>839</v>
      </c>
      <c r="J5" s="1" t="s">
        <v>844</v>
      </c>
      <c r="K5" s="1" t="s">
        <v>845</v>
      </c>
      <c r="L5" s="1" t="s">
        <v>844</v>
      </c>
      <c r="M5" s="1" t="s">
        <v>845</v>
      </c>
      <c r="N5" s="1" t="s">
        <v>840</v>
      </c>
      <c r="O5" s="1" t="s">
        <v>841</v>
      </c>
    </row>
    <row r="6">
      <c r="A6" s="2" t="s">
        <v>162</v>
      </c>
      <c r="B6" s="2" t="s">
        <v>164</v>
      </c>
      <c r="C6" s="2" t="s">
        <v>165</v>
      </c>
      <c r="D6" s="4">
        <v>1548</v>
      </c>
      <c r="E6" s="8">
        <v>60247.15</v>
      </c>
      <c r="F6" s="4">
        <v>1252</v>
      </c>
      <c r="G6" s="8">
        <v>54501.06</v>
      </c>
      <c r="H6" s="7">
        <v>0.2364</v>
      </c>
      <c r="I6" s="7">
        <v>0.1054</v>
      </c>
      <c r="J6" s="4">
        <v>1043</v>
      </c>
      <c r="K6" s="8">
        <v>40618.87</v>
      </c>
      <c r="L6" s="4">
        <v>976</v>
      </c>
      <c r="M6" s="8">
        <v>43518.39</v>
      </c>
      <c r="N6" s="7">
        <v>0.0686</v>
      </c>
      <c r="O6" s="7">
        <v>-0.0666</v>
      </c>
    </row>
    <row r="7">
      <c r="A7" s="2" t="s">
        <v>162</v>
      </c>
      <c r="B7" s="2" t="s">
        <v>164</v>
      </c>
      <c r="C7" s="2" t="s">
        <v>444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291</v>
      </c>
      <c r="K7" s="8">
        <v>11221.14</v>
      </c>
      <c r="L7" s="4">
        <v>46</v>
      </c>
      <c r="M7" s="8">
        <v>1585.25</v>
      </c>
      <c r="N7" s="7">
        <v>5.3261</v>
      </c>
      <c r="O7" s="7">
        <v>6.0785</v>
      </c>
    </row>
    <row r="8">
      <c r="A8" s="2" t="s">
        <v>162</v>
      </c>
      <c r="B8" s="2" t="s">
        <v>164</v>
      </c>
      <c r="C8" s="2" t="s">
        <v>509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214</v>
      </c>
      <c r="K8" s="8">
        <v>8407.14</v>
      </c>
      <c r="L8" s="4">
        <v>230</v>
      </c>
      <c r="M8" s="8">
        <v>9397.42</v>
      </c>
      <c r="N8" s="7">
        <v>-0.0696</v>
      </c>
      <c r="O8" s="7">
        <v>-0.1054</v>
      </c>
    </row>
    <row r="9">
      <c r="A9" s="2" t="s">
        <v>162</v>
      </c>
      <c r="B9" s="2" t="s">
        <v>579</v>
      </c>
      <c r="C9" s="2" t="s">
        <v>580</v>
      </c>
      <c r="D9" s="4">
        <v>51</v>
      </c>
      <c r="E9" s="8">
        <v>1608.97</v>
      </c>
      <c r="F9" s="4">
        <v>59</v>
      </c>
      <c r="G9" s="8">
        <v>2027.81</v>
      </c>
      <c r="H9" s="7">
        <v>-0.1356</v>
      </c>
      <c r="I9" s="7">
        <v>-0.2065</v>
      </c>
      <c r="J9" s="4">
        <v>51</v>
      </c>
      <c r="K9" s="8">
        <v>1608.97</v>
      </c>
      <c r="L9" s="4">
        <v>59</v>
      </c>
      <c r="M9" s="8">
        <v>2027.81</v>
      </c>
      <c r="N9" s="7">
        <v>-0.1356</v>
      </c>
      <c r="O9" s="7">
        <v>-0.2065</v>
      </c>
    </row>
    <row r="10">
      <c r="A10" s="2" t="s">
        <v>162</v>
      </c>
      <c r="B10" s="2" t="s">
        <v>783</v>
      </c>
      <c r="C10" s="2" t="s">
        <v>784</v>
      </c>
      <c r="D10" s="4">
        <v>16</v>
      </c>
      <c r="E10" s="8">
        <v>591.69</v>
      </c>
      <c r="F10" s="4">
        <v>31</v>
      </c>
      <c r="G10" s="8">
        <v>1132.07</v>
      </c>
      <c r="H10" s="7">
        <v>-0.4839</v>
      </c>
      <c r="I10" s="7">
        <v>-0.4773</v>
      </c>
      <c r="J10" s="4">
        <v>16</v>
      </c>
      <c r="K10" s="8">
        <v>591.69</v>
      </c>
      <c r="L10" s="4">
        <v>31</v>
      </c>
      <c r="M10" s="8">
        <v>1132.07</v>
      </c>
      <c r="N10" s="7">
        <v>-0.4839</v>
      </c>
      <c r="O10" s="7">
        <v>-0.4773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