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<sst xmlns="http://schemas.openxmlformats.org/spreadsheetml/2006/main" count="608" uniqueCount="608">
  <si>
    <t>Date Type:</t>
  </si>
  <si>
    <t>Shipped Date</t>
  </si>
  <si>
    <t>Start Date:</t>
  </si>
  <si>
    <t>03/05/2024</t>
  </si>
  <si>
    <t>End Date:</t>
  </si>
  <si>
    <t>03/12/2024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</si>
  <si>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</si>
  <si>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</si>
  <si>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</si>
  <si>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</si>
  <si>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</si>
  <si>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</si>
  <si>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</si>
  <si>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</si>
  <si>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</si>
  <si>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</si>
  <si>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</si>
  <si>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</si>
  <si>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</si>
  <si>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</si>
  <si>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</si>
  <si>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</si>
  <si>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</si>
  <si>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</si>
  <si>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</si>
  <si>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</si>
  <si>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</si>
  <si>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</si>
  <si>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</si>
  <si>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</si>
  <si>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</si>
  <si>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</si>
  <si>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</si>
  <si>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</si>
  <si>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</si>
  <si>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</si>
  <si>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</si>
  <si>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</si>
  <si>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</si>
  <si>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</si>
  <si>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</si>
  <si>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</si>
  <si>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</si>
  <si>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</si>
  <si>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</si>
  <si>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</si>
  <si>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</si>
  <si>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</si>
  <si>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</si>
  <si>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</si>
  <si>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</si>
  <si>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</si>
  <si>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</si>
  <si>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</si>
  <si>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</si>
  <si>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</si>
  <si>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</si>
  <si>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</si>
  <si>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</si>
  <si>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</si>
  <si>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</si>
  <si>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</si>
  <si>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</si>
  <si>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</si>
  <si>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</si>
  <si>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</si>
  <si>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</si>
  <si>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</si>
  <si>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</si>
  <si>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</si>
  <si>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</si>
  <si>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</si>
  <si>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</si>
  <si>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</si>
  <si>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</si>
  <si>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</si>
  <si>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</si>
  <si>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</si>
  <si>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</si>
  <si>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</si>
  <si>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</si>
  <si>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</si>
  <si>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</si>
  <si>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</si>
  <si>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</si>
  <si>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</si>
  <si>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MP108-0642</t>
  </si>
  <si>
    <t>FUR</t>
  </si>
  <si>
    <t>Madison Park</t>
  </si>
  <si>
    <t>DINING CHAIR</t>
  </si>
  <si>
    <t>Dining Chair</t>
  </si>
  <si>
    <t>Captiva</t>
  </si>
  <si>
    <t>Callaway</t>
  </si>
  <si>
    <t>Hastings</t>
  </si>
  <si>
    <t>Dining Side Chair (Set of 2)</t>
  </si>
  <si>
    <t>See below</t>
  </si>
  <si>
    <t>Cream</t>
  </si>
  <si>
    <t>Active</t>
  </si>
  <si>
    <t>B</t>
  </si>
  <si>
    <t>NO</t>
  </si>
  <si>
    <t/>
  </si>
  <si>
    <t>2</t>
  </si>
  <si>
    <t>Solid</t>
  </si>
  <si>
    <t>Transitional</t>
  </si>
  <si>
    <t>12/15/2017</t>
  </si>
  <si>
    <t>4/2/2024</t>
  </si>
  <si>
    <t>KIRKLANDDS,LAMPDS,OVERSTOCK01</t>
  </si>
  <si>
    <t>Setup</t>
  </si>
  <si>
    <t>6/17/2021</t>
  </si>
  <si>
    <t>1/19/2022</t>
  </si>
  <si>
    <t>No</t>
  </si>
  <si>
    <t>FPF20-0387</t>
  </si>
  <si>
    <t>Dawson</t>
  </si>
  <si>
    <t>Parler</t>
  </si>
  <si>
    <t>Bracken</t>
  </si>
  <si>
    <t>Arm Dining Chair</t>
  </si>
  <si>
    <t>Brown</t>
  </si>
  <si>
    <t>PF000043;PP000141</t>
  </si>
  <si>
    <t>Traditional</t>
  </si>
  <si>
    <t>4/2/2017</t>
  </si>
  <si>
    <t>4/11/2024</t>
  </si>
  <si>
    <t>CSNSTORES,LAMPDS,MACY02F</t>
  </si>
  <si>
    <t>6/30/2023</t>
  </si>
  <si>
    <t>2/26/2024</t>
  </si>
  <si>
    <t>MP100-0042</t>
  </si>
  <si>
    <t>Blue</t>
  </si>
  <si>
    <t>PF000261;PP000141</t>
  </si>
  <si>
    <t>CSNSTORES,KIRKLANDDS,KOHLDSN,LAMPDS,OLLIIX,OVERSTOCK01</t>
  </si>
  <si>
    <t>8/13/2021</t>
  </si>
  <si>
    <t>MP100-0152</t>
  </si>
  <si>
    <t>Bexley</t>
  </si>
  <si>
    <t>Larkin</t>
  </si>
  <si>
    <t>Oda</t>
  </si>
  <si>
    <t>Rounded Back Dining Chair</t>
  </si>
  <si>
    <t>Natural</t>
  </si>
  <si>
    <t>PF001053;PP000096</t>
  </si>
  <si>
    <t>Modern/Contemporary</t>
  </si>
  <si>
    <t>5/24/2024</t>
  </si>
  <si>
    <t>HOUZZ,JCPENNEY01,LAMPDS,OLLIIX</t>
  </si>
  <si>
    <t>5/27/2022</t>
  </si>
  <si>
    <t>9/25/2023</t>
  </si>
  <si>
    <t>MP100-0891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</si>
  <si>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</si>
  <si>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</si>
  <si>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</si>
  <si>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</si>
  <si>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</si>
  <si>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</si>
  <si>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</si>
  <si>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</si>
  <si>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1</t>
  </si>
  <si>
    <t>7/6/2019</t>
  </si>
  <si>
    <t>4/7/2024</t>
  </si>
  <si>
    <t>5/14/2024</t>
  </si>
  <si>
    <t>CSNSTORES,LAMPDS,MACY02F,OLLIIX</t>
  </si>
  <si>
    <t>8/21/2023</t>
  </si>
  <si>
    <t>MP100-1121</t>
  </si>
  <si>
    <t>Navy</t>
  </si>
  <si>
    <t>2/2/2022</t>
  </si>
  <si>
    <t>CSNSTORES,LAMPDS,OVERSTOCK01</t>
  </si>
  <si>
    <t>8/24/2022</t>
  </si>
  <si>
    <t>4/2/2023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</si>
  <si>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</si>
  <si>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</si>
  <si>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</si>
  <si>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</si>
  <si>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</si>
  <si>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</si>
  <si>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</si>
  <si>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</si>
  <si>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ASHFURNDS,LAMPDS,MACY02F,OLLIIX,ROOMECOM</t>
  </si>
  <si>
    <t>7/4/2022</t>
  </si>
  <si>
    <t>FPF18-0501</t>
  </si>
  <si>
    <t>Monroe</t>
  </si>
  <si>
    <t>Charlotte</t>
  </si>
  <si>
    <t>Sophie</t>
  </si>
  <si>
    <t>Camel Back Exposed Wood Chair</t>
  </si>
  <si>
    <t>Multi</t>
  </si>
  <si>
    <t>PF000021;PP000216</t>
  </si>
  <si>
    <t>Floral</t>
  </si>
  <si>
    <t>AMERSIGNDS,CSNSTORES,HDDS,LAMPDS</t>
  </si>
  <si>
    <t>12/30/2020</t>
  </si>
  <si>
    <t>3/10/2021</t>
  </si>
  <si>
    <t>MP100-1203</t>
  </si>
  <si>
    <t>Odessa</t>
  </si>
  <si>
    <t>Gilman</t>
  </si>
  <si>
    <t>Leanne</t>
  </si>
  <si>
    <t>Accent Arm Chair</t>
  </si>
  <si>
    <t>Other</t>
  </si>
  <si>
    <t>Coastal</t>
  </si>
  <si>
    <t>12/7/2022</t>
  </si>
  <si>
    <t>4/24/2024</t>
  </si>
  <si>
    <t>CSNSTORES,LAMPDS,OLLIIX</t>
  </si>
  <si>
    <t>10/11/2023</t>
  </si>
  <si>
    <t>MP100-1011</t>
  </si>
  <si>
    <t>Clearwater</t>
  </si>
  <si>
    <t>Blakeley</t>
  </si>
  <si>
    <t>Daire</t>
  </si>
  <si>
    <t>1/20/2021</t>
  </si>
  <si>
    <t>5/15/2024</t>
  </si>
  <si>
    <t>2/22/2023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</si>
  <si>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</si>
  <si>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</si>
  <si>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</si>
  <si>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</si>
  <si>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</si>
  <si>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</si>
  <si>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</si>
  <si>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7/10/2024</t>
  </si>
  <si>
    <t>7/29/2021</t>
  </si>
  <si>
    <t>11/1/2021</t>
  </si>
  <si>
    <t>MP100-0708</t>
  </si>
  <si>
    <t>Colette</t>
  </si>
  <si>
    <t>Halford</t>
  </si>
  <si>
    <t>Donner</t>
  </si>
  <si>
    <t>Accent Wingback Chair</t>
  </si>
  <si>
    <t>7/25/2018</t>
  </si>
  <si>
    <t>6/24/2024</t>
  </si>
  <si>
    <t>CSNSTORES,LAMPDS,TGTDVS</t>
  </si>
  <si>
    <t>9/29/2023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</si>
  <si>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</si>
  <si>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</si>
  <si>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</si>
  <si>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</si>
  <si>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</si>
  <si>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</si>
  <si>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</si>
  <si>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</si>
  <si>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5/9/2024</t>
  </si>
  <si>
    <t>ASHFURNDS,CSNSTORES,KOHLDSN,LAMPDS</t>
  </si>
  <si>
    <t>10/15/2021</t>
  </si>
  <si>
    <t>MP100-0538</t>
  </si>
  <si>
    <t>Malabar</t>
  </si>
  <si>
    <t>Leigh</t>
  </si>
  <si>
    <t>Daly</t>
  </si>
  <si>
    <t>PP000671</t>
  </si>
  <si>
    <t>1/19/2018</t>
  </si>
  <si>
    <t>CSNSTORES,LAMPDS</t>
  </si>
  <si>
    <t>6/15/2022</t>
  </si>
  <si>
    <t>8/28/2023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</si>
  <si>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</si>
  <si>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</si>
  <si>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</si>
  <si>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</si>
  <si>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</si>
  <si>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</si>
  <si>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</si>
  <si>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</si>
  <si>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A</t>
  </si>
  <si>
    <t>5/19/2020</t>
  </si>
  <si>
    <t>4/13/2024</t>
  </si>
  <si>
    <t>CSNSTORES,KIRKLANDDS,LAMPDS,OLLIIX</t>
  </si>
  <si>
    <t>7/14/2022</t>
  </si>
  <si>
    <t>MP103-0697</t>
  </si>
  <si>
    <t>A+</t>
  </si>
  <si>
    <t>5/23/2024</t>
  </si>
  <si>
    <t>9/11/2023</t>
  </si>
  <si>
    <t>MP103-0482</t>
  </si>
  <si>
    <t>Capstone</t>
  </si>
  <si>
    <t>Wilmette</t>
  </si>
  <si>
    <t>Milton</t>
  </si>
  <si>
    <t>Tufted Barrel Swivel Chair</t>
  </si>
  <si>
    <t>Taupe Multi</t>
  </si>
  <si>
    <t>10/18/2017</t>
  </si>
  <si>
    <t>5/8/2024</t>
  </si>
  <si>
    <t>ASHFURNDS,CASTLEGATE,HDDS,LAMPDS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</si>
  <si>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</si>
  <si>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</si>
  <si>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</si>
  <si>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</si>
  <si>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</si>
  <si>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</si>
  <si>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</si>
  <si>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</si>
  <si>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CSNSTORES,KIRKLANDDS,LAMPDS,MACY02F,OVERSTOCK01</t>
  </si>
  <si>
    <t>MP104-0392</t>
  </si>
  <si>
    <t>BAR STOOL</t>
  </si>
  <si>
    <t>Bar Stool</t>
  </si>
  <si>
    <t>Hancock</t>
  </si>
  <si>
    <t>Irvine</t>
  </si>
  <si>
    <t>Silloth</t>
  </si>
  <si>
    <t>High Wingback Button Tufted Upholstered 30" Swivel Bar Stool with Nailhead Accent</t>
  </si>
  <si>
    <t>Camel/Brown</t>
  </si>
  <si>
    <t>Close-out</t>
  </si>
  <si>
    <t>C</t>
  </si>
  <si>
    <t>PP000169</t>
  </si>
  <si>
    <t>4/27/2023</t>
  </si>
  <si>
    <t>MP104-1056</t>
  </si>
  <si>
    <t>Cirque</t>
  </si>
  <si>
    <t>Kagen</t>
  </si>
  <si>
    <t>Wells</t>
  </si>
  <si>
    <t>Bar Stool Set of 2</t>
  </si>
  <si>
    <t>Gray</t>
  </si>
  <si>
    <t>Industrial</t>
  </si>
  <si>
    <t>12/3/2020</t>
  </si>
  <si>
    <t>8/11/2022</t>
  </si>
  <si>
    <t>MP104-1123</t>
  </si>
  <si>
    <t>Counter Stool</t>
  </si>
  <si>
    <t>Belfast</t>
  </si>
  <si>
    <t>Nomad</t>
  </si>
  <si>
    <t>Westly</t>
  </si>
  <si>
    <t>12/17/2021</t>
  </si>
  <si>
    <t>5/30/2024</t>
  </si>
  <si>
    <t>LAMPDS,OVERSTOCK01</t>
  </si>
  <si>
    <t>3/5/2024</t>
  </si>
  <si>
    <t>FPF20-0401</t>
  </si>
  <si>
    <t>Saddle Counter Stool</t>
  </si>
  <si>
    <t>Grey</t>
  </si>
  <si>
    <t>PF000797;PP000095</t>
  </si>
  <si>
    <t>3/11/2024</t>
  </si>
  <si>
    <t>AMAZONDS,CSNSTORES,LAMPDS,OLLIIX,OVERSTOCK01,ROOMECOM</t>
  </si>
  <si>
    <t>9/17/2023</t>
  </si>
  <si>
    <t>MP104-1074</t>
  </si>
  <si>
    <t>Jillian</t>
  </si>
  <si>
    <t>Marshall</t>
  </si>
  <si>
    <t>Ellery</t>
  </si>
  <si>
    <t>Counter Stool with Swivel Seat</t>
  </si>
  <si>
    <t>12/15/2020</t>
  </si>
  <si>
    <t>CSNSTORES,KIRKLANDDS,KOHLDSN,LAMPDS,TGTDVS</t>
  </si>
  <si>
    <t>9/21/2022</t>
  </si>
  <si>
    <t>FPF20-0532</t>
  </si>
  <si>
    <t>Avila</t>
  </si>
  <si>
    <t>Hayes</t>
  </si>
  <si>
    <t>Saffron</t>
  </si>
  <si>
    <t>Tufted Back Counter Stool</t>
  </si>
  <si>
    <t>PF000802;PP000092</t>
  </si>
  <si>
    <t>9/6/2023</t>
  </si>
  <si>
    <t>MP104-0037</t>
  </si>
  <si>
    <t>Counter Stool Set of 2</t>
  </si>
  <si>
    <t>PF000284;PP000121</t>
  </si>
  <si>
    <t>LAMPDS,OLLIIX</t>
  </si>
  <si>
    <t>7/14/2023</t>
  </si>
  <si>
    <t>2/8/2024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</si>
  <si>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</si>
  <si>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</si>
  <si>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</si>
  <si>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</si>
  <si>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</si>
  <si>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</si>
  <si>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</si>
  <si>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</si>
  <si>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5/11/2024</t>
  </si>
  <si>
    <t>CSNSTORES,KIRKLANDDS,LAMPDS,MACY02F,OLLIIX</t>
  </si>
  <si>
    <t>7/15/2022</t>
  </si>
  <si>
    <t>MP130-0373</t>
  </si>
  <si>
    <t>PF000458;PP000278</t>
  </si>
  <si>
    <t>7/1/2017</t>
  </si>
  <si>
    <t>7/12/2024</t>
  </si>
  <si>
    <t>LAMPDS,MACY02F,OLLIIX,OVERSTOCK01</t>
  </si>
  <si>
    <t>8/18/2022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</si>
  <si>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</si>
  <si>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</si>
  <si>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</si>
  <si>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</si>
  <si>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</si>
  <si>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</si>
  <si>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</si>
  <si>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CSNSTORES,HOUZZ,KIRKLANDDS,LAMPDS,OLLIIX,OVERSTOCK01,TGTDVS</t>
  </si>
  <si>
    <t>8/17/2023</t>
  </si>
  <si>
    <t>9/19/2023</t>
  </si>
  <si>
    <t>MP130-0824</t>
  </si>
  <si>
    <t>Cowley</t>
  </si>
  <si>
    <t>Niles</t>
  </si>
  <si>
    <t>Turpin</t>
  </si>
  <si>
    <t>Reclaimed Walnut/Antique Cream</t>
  </si>
  <si>
    <t>B-</t>
  </si>
  <si>
    <t>PP001141</t>
  </si>
  <si>
    <t>Global Inspired</t>
  </si>
  <si>
    <t>3/15/2019</t>
  </si>
  <si>
    <t>9/22/2022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</si>
  <si>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</si>
  <si>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</si>
  <si>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</si>
  <si>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</si>
  <si>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</si>
  <si>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</si>
  <si>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</si>
  <si>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</si>
  <si>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</si>
  <si>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</si>
  <si>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ASHFURNDS,LAMPDS,OLLIIX,OVERSTOCK01</t>
  </si>
  <si>
    <t>12/14/2022</t>
  </si>
  <si>
    <t>FUR105-0041</t>
  </si>
  <si>
    <t>PF000817;PP000259</t>
  </si>
  <si>
    <t>AMERSIGNDS,CSNSTORES,LAMPDS,MACY02F,OLLIIX,TGTDVS</t>
  </si>
  <si>
    <t>7/25/2022</t>
  </si>
  <si>
    <t>FPF18-0487</t>
  </si>
  <si>
    <t>PF000739;PP000259</t>
  </si>
  <si>
    <t>3/18/2024</t>
  </si>
  <si>
    <t>AMAZONDS,CSNSTORES,KIRKLANDDS,KOHLDSN,LAMPDS,MACY02F,ROOMECOM,TGTDVS</t>
  </si>
  <si>
    <t>11/23/2022</t>
  </si>
  <si>
    <t>FPF18-0142</t>
  </si>
  <si>
    <t>Sand</t>
  </si>
  <si>
    <t>PF000610;PP000259</t>
  </si>
  <si>
    <t>AMAZONDS,CSNSTORES,KOHLDSN,LAMPDS,MACY02F,OLLIIX</t>
  </si>
  <si>
    <t>4/4/2023</t>
  </si>
  <si>
    <t>MP105-0998</t>
  </si>
  <si>
    <t>Ashcroft</t>
  </si>
  <si>
    <t>Jaxon</t>
  </si>
  <si>
    <t>Jayden</t>
  </si>
  <si>
    <t>Soft Close Storage Bench</t>
  </si>
  <si>
    <t>6/24/2020</t>
  </si>
  <si>
    <t>5/3/2024</t>
  </si>
  <si>
    <t>AMERSIGNDS,CSNSTORES,HOUZZ,KIRKLANDDS,LAMPDS,OVERSTOCK01,ROOMECOM</t>
  </si>
  <si>
    <t>5/9/2023</t>
  </si>
  <si>
    <t>MP105-0543</t>
  </si>
  <si>
    <t>Welburn</t>
  </si>
  <si>
    <t>Antonio</t>
  </si>
  <si>
    <t>Madera</t>
  </si>
  <si>
    <t>Accent Bench</t>
  </si>
  <si>
    <t>Tan</t>
  </si>
  <si>
    <t>PP000673</t>
  </si>
  <si>
    <t>1/30/2018</t>
  </si>
  <si>
    <t>5/21/2024</t>
  </si>
  <si>
    <t>AMAZONDS,ASHFURNDS,CASTLEGATE,KIRKLANDDS,LAMPDS,OVERSTOCK01,ROOMECOM,TGTDVS</t>
  </si>
  <si>
    <t>6/1/2022</t>
  </si>
  <si>
    <t>8/17/2022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</si>
  <si>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</si>
  <si>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</si>
  <si>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</si>
  <si>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</si>
  <si>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</si>
  <si>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</si>
  <si>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</si>
  <si>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CSNSTORES,KIRKLANDDS,LAMPDS,OLLIIX,OVERSTOCK01,TGTDVS</t>
  </si>
  <si>
    <t>8/24/2023</t>
  </si>
  <si>
    <t>FPF18-0256</t>
  </si>
  <si>
    <t>OTTOMAN</t>
  </si>
  <si>
    <t>Ottoman</t>
  </si>
  <si>
    <t>Aspen</t>
  </si>
  <si>
    <t>Lucas</t>
  </si>
  <si>
    <t>Isaac</t>
  </si>
  <si>
    <t>Soft Close Storage Ottoman</t>
  </si>
  <si>
    <t>Charcoal</t>
  </si>
  <si>
    <t>PF000680;PP000088</t>
  </si>
  <si>
    <t>AMERSIGNDS,CSNSTORES,LAMPDS</t>
  </si>
  <si>
    <t>1/30/2023</t>
  </si>
  <si>
    <t>FPF18-0255</t>
  </si>
  <si>
    <t>PF000679;PP000088</t>
  </si>
  <si>
    <t>CSNSTORES,KIRKLANDDS,KOHLDSN,LAMPDS,MACY02F,OLLIIX</t>
  </si>
  <si>
    <t>1/3/2023</t>
  </si>
  <si>
    <t>MP101-0712</t>
  </si>
  <si>
    <t>Ferris</t>
  </si>
  <si>
    <t>Aberdeen</t>
  </si>
  <si>
    <t>Oval Ottoman</t>
  </si>
  <si>
    <t>8/2/2018</t>
  </si>
  <si>
    <t>4/17/2024</t>
  </si>
  <si>
    <t>CASTLEGATE,CSNSTORES,LAMPDS</t>
  </si>
  <si>
    <t>6/13/2022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</si>
  <si>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</si>
  <si>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</si>
  <si>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</si>
  <si>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</si>
  <si>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</si>
  <si>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</si>
  <si>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</si>
  <si>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</si>
  <si>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</si>
  <si>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5/25/2017</t>
  </si>
  <si>
    <t>AMAZONDS,CASTLEGATE,LAMPDS,MACY02F</t>
  </si>
  <si>
    <t>7/24/2022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</si>
  <si>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</si>
  <si>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</si>
  <si>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</si>
  <si>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</si>
  <si>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</si>
  <si>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</si>
  <si>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</si>
  <si>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3/2/2021</t>
  </si>
  <si>
    <t>6/7/2024</t>
  </si>
  <si>
    <t>CSNSTORES,KOHLDSN,LAMPDS,OLLIIX,OVERSTOCK01,TGTDVS,ZOLA</t>
  </si>
  <si>
    <t>8/31/2022</t>
  </si>
  <si>
    <t>3/31/2023</t>
  </si>
  <si>
    <t>MP120-0597</t>
  </si>
  <si>
    <t>ACCENT TABLE</t>
  </si>
  <si>
    <t>End Table</t>
  </si>
  <si>
    <t>Sophia</t>
  </si>
  <si>
    <t>Venice</t>
  </si>
  <si>
    <t>Wilton</t>
  </si>
  <si>
    <t>Accent Table</t>
  </si>
  <si>
    <t>Black/Gold</t>
  </si>
  <si>
    <t>PP000728</t>
  </si>
  <si>
    <t>2/8/2018</t>
  </si>
  <si>
    <t>6/6/2024</t>
  </si>
  <si>
    <t>4/9/2020</t>
  </si>
  <si>
    <t>8/5/2020</t>
  </si>
  <si>
    <t>IIF18-0054</t>
  </si>
  <si>
    <t>INK+IVY</t>
  </si>
  <si>
    <t>Crackle</t>
  </si>
  <si>
    <t>Light Grey</t>
  </si>
  <si>
    <t>PF000207;PP000022</t>
  </si>
  <si>
    <t>6/21/2024</t>
  </si>
  <si>
    <t>HDDS,LAMPDS</t>
  </si>
  <si>
    <t>11/3/2021</t>
  </si>
  <si>
    <t>II100-0048</t>
  </si>
  <si>
    <t>Easton</t>
  </si>
  <si>
    <t>Low Profile Accent Chair</t>
  </si>
  <si>
    <t>Taupe/Natural</t>
  </si>
  <si>
    <t>PF000111;PP000027</t>
  </si>
  <si>
    <t>Casual</t>
  </si>
  <si>
    <t>5/13/2024</t>
  </si>
  <si>
    <t>CSNSTORES,HOUZZ,LAMPDS</t>
  </si>
  <si>
    <t>11/19/2020</t>
  </si>
  <si>
    <t>2/11/2021</t>
  </si>
  <si>
    <t>II100-0399</t>
  </si>
  <si>
    <t>Malibu</t>
  </si>
  <si>
    <t>10/13/2020</t>
  </si>
  <si>
    <t>7/7/2021</t>
  </si>
  <si>
    <t>8/16/2023</t>
  </si>
  <si>
    <t>II100-0357</t>
  </si>
  <si>
    <t>Noe</t>
  </si>
  <si>
    <t>6/1/2018</t>
  </si>
  <si>
    <t>CSNSTORES,KOHLDSN,LAMPDS,OLLIIX</t>
  </si>
  <si>
    <t>7/13/2021</t>
  </si>
  <si>
    <t>II100-0468</t>
  </si>
  <si>
    <t>Newport</t>
  </si>
  <si>
    <t>Spice</t>
  </si>
  <si>
    <t>1/3/2022</t>
  </si>
  <si>
    <t>5/10/2024</t>
  </si>
  <si>
    <t>CASTLEGATE,HDDS,LAMPDS</t>
  </si>
  <si>
    <t>3/2/2023</t>
  </si>
  <si>
    <t>II110-0397</t>
  </si>
  <si>
    <t>Novak</t>
  </si>
  <si>
    <t>Light Blue</t>
  </si>
  <si>
    <t>2/28/2020</t>
  </si>
  <si>
    <t>5/31/2024</t>
  </si>
  <si>
    <t>CASTLEGATE,HDDS,KOHLDSN,LAMPDS,OVERSTOCK01,TGTDVS</t>
  </si>
  <si>
    <t>7/2/2021</t>
  </si>
  <si>
    <t>FPF20-0312</t>
  </si>
  <si>
    <t>Lancaster</t>
  </si>
  <si>
    <t>Counter Stool with Back</t>
  </si>
  <si>
    <t>Amber</t>
  </si>
  <si>
    <t>PF000784;PP000034</t>
  </si>
  <si>
    <t>8/22/2023</t>
  </si>
  <si>
    <t>II136-0398</t>
  </si>
  <si>
    <t>NIGHTSTAND</t>
  </si>
  <si>
    <t>Nightstand</t>
  </si>
  <si>
    <t>Renu</t>
  </si>
  <si>
    <t>Solid Wood Nightstand</t>
  </si>
  <si>
    <t>Lodge/Cabin</t>
  </si>
  <si>
    <t>11/26/2019</t>
  </si>
  <si>
    <t>8/24/2021</t>
  </si>
  <si>
    <t>IIF20-0057</t>
  </si>
  <si>
    <t>Brooklyn</t>
  </si>
  <si>
    <t>Dining Arm Chair (Set of 2)</t>
  </si>
  <si>
    <t>PF000231;PP000014</t>
  </si>
  <si>
    <t>LAMPDS,OLLIIX,OVERSTOCK01</t>
  </si>
  <si>
    <t>1/16/2023</t>
  </si>
  <si>
    <t>2/14/2023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</si>
  <si>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</si>
  <si>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</si>
  <si>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</si>
  <si>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</si>
  <si>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</si>
  <si>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</si>
  <si>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</si>
  <si>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CSNSTORES,LAMPDS,OVERSTOCK01,ROOMECOM</t>
  </si>
  <si>
    <t>6/7/2022</t>
  </si>
  <si>
    <t>II125-0458</t>
  </si>
  <si>
    <t>Wynn</t>
  </si>
  <si>
    <t>Pull Up Table</t>
  </si>
  <si>
    <t>Black</t>
  </si>
  <si>
    <t>3/10/2022</t>
  </si>
  <si>
    <t>CSNSTORES,LAMPDS,OLLIIX,OVERSTOCK01</t>
  </si>
  <si>
    <t>9/27/2023</t>
  </si>
  <si>
    <t>MPS100-0303</t>
  </si>
  <si>
    <t>Madison Park Signature</t>
  </si>
  <si>
    <t>Collin</t>
  </si>
  <si>
    <t>Arm chair</t>
  </si>
  <si>
    <t>Cream/Dark Brown</t>
  </si>
  <si>
    <t>4/20/2022</t>
  </si>
  <si>
    <t>5/29/2024</t>
  </si>
  <si>
    <t>CSNSTORES,KOHLDSN,LAMPDS,OVERSTOCK01</t>
  </si>
  <si>
    <t>6/6/2023</t>
  </si>
  <si>
    <t>MPS121-0295</t>
  </si>
  <si>
    <t>DINING TABLE</t>
  </si>
  <si>
    <t>Dining Table</t>
  </si>
  <si>
    <t>Helena</t>
  </si>
  <si>
    <t>Round Dining Table</t>
  </si>
  <si>
    <t>Antique Cream</t>
  </si>
  <si>
    <t>1/8/2021</t>
  </si>
  <si>
    <t>CASTLEGATE,LAMPDS,OLLIIX</t>
  </si>
  <si>
    <t>10/4/2022</t>
  </si>
  <si>
    <t>10/24/2022</t>
  </si>
  <si>
    <t>MT120-0026</t>
  </si>
  <si>
    <t>Martha Stewart</t>
  </si>
  <si>
    <t>Accent Table|End Table</t>
  </si>
  <si>
    <t>Irisa</t>
  </si>
  <si>
    <t>Round Accent Table</t>
  </si>
  <si>
    <t>Reclaimed Oak/Iron</t>
  </si>
  <si>
    <t>PP001289</t>
  </si>
  <si>
    <t>Farm House</t>
  </si>
  <si>
    <t>MT Bedford</t>
  </si>
  <si>
    <t>7/12/2019</t>
  </si>
  <si>
    <t>12/8/2022</t>
  </si>
  <si>
    <t>2/27/2023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</si>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</sst>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226.1</v>
      </c>
      <c r="M6" s="3">
        <v>237.4</v>
      </c>
      <c r="N6" s="3">
        <v>479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78</v>
      </c>
      <c r="AA6" s="4">
        <f>=ROUNDDOWN(5.57142857142857,0)</f>
      </c>
      <c r="AB6" s="5">
        <v>14</v>
      </c>
      <c r="AC6" s="2" t="s">
        <v>105</v>
      </c>
      <c r="AD6" s="4">
        <v>100</v>
      </c>
      <c r="AE6" s="4">
        <v>300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17</v>
      </c>
      <c r="AQ6" s="8">
        <v>3542.29</v>
      </c>
      <c r="AR6" s="4"/>
      <c r="AS6" s="8"/>
      <c r="AT6" s="7"/>
      <c r="AU6" s="7"/>
      <c r="AV6" s="4">
        <v>17</v>
      </c>
      <c r="AW6" s="8">
        <v>3542.29</v>
      </c>
      <c r="AX6" s="4"/>
      <c r="AY6" s="8"/>
      <c r="AZ6" s="7"/>
      <c r="BA6" s="7"/>
      <c r="BB6" s="7">
        <v>1</v>
      </c>
      <c r="BC6" s="4">
        <v>17</v>
      </c>
      <c r="BD6" s="8">
        <v>3542.29</v>
      </c>
      <c r="BE6" s="4"/>
      <c r="BF6" s="8"/>
      <c r="BG6" s="7"/>
      <c r="BH6" s="7"/>
      <c r="BI6" s="7">
        <v>1</v>
      </c>
      <c r="BJ6" s="4">
        <v>19</v>
      </c>
      <c r="BK6" s="8">
        <v>4036.43</v>
      </c>
      <c r="BL6" s="2" t="s">
        <v>106</v>
      </c>
      <c r="BM6" s="7">
        <v>0.8947</v>
      </c>
      <c r="BN6" s="7">
        <v>0.8776</v>
      </c>
      <c r="BO6" s="4">
        <v>17</v>
      </c>
      <c r="BP6" s="8">
        <v>3542.29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95</v>
      </c>
      <c r="K7" s="2" t="s">
        <v>116</v>
      </c>
      <c r="L7" s="3">
        <v>136.8</v>
      </c>
      <c r="M7" s="3">
        <v>143.64</v>
      </c>
      <c r="N7" s="3">
        <v>289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117</v>
      </c>
      <c r="T7" s="2" t="s">
        <v>100</v>
      </c>
      <c r="U7" s="2" t="s">
        <v>100</v>
      </c>
      <c r="V7" s="2" t="s">
        <v>102</v>
      </c>
      <c r="W7" s="2" t="s">
        <v>118</v>
      </c>
      <c r="X7" s="2" t="s">
        <v>100</v>
      </c>
      <c r="Y7" s="2" t="s">
        <v>119</v>
      </c>
      <c r="Z7" s="4"/>
      <c r="AA7" s="4">
        <f>=ROUNDDOWN({0},0)</f>
      </c>
      <c r="AB7" s="5">
        <v>14</v>
      </c>
      <c r="AC7" s="2" t="s">
        <v>120</v>
      </c>
      <c r="AD7" s="4">
        <v>150</v>
      </c>
      <c r="AE7" s="4">
        <v>370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9</v>
      </c>
      <c r="AQ7" s="8">
        <v>1020.69</v>
      </c>
      <c r="AR7" s="4"/>
      <c r="AS7" s="8"/>
      <c r="AT7" s="7"/>
      <c r="AU7" s="7"/>
      <c r="AV7" s="4">
        <v>9</v>
      </c>
      <c r="AW7" s="8">
        <v>1020.69</v>
      </c>
      <c r="AX7" s="4"/>
      <c r="AY7" s="8"/>
      <c r="AZ7" s="7"/>
      <c r="BA7" s="7"/>
      <c r="BB7" s="7">
        <v>1</v>
      </c>
      <c r="BC7" s="4">
        <v>14</v>
      </c>
      <c r="BD7" s="8">
        <v>1587.74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0.6429</v>
      </c>
      <c r="BJ7" s="4">
        <v>15</v>
      </c>
      <c r="BK7" s="8">
        <v>1709.33</v>
      </c>
      <c r="BL7" s="2" t="s">
        <v>121</v>
      </c>
      <c r="BM7" s="7">
        <v>0.6</v>
      </c>
      <c r="BN7" s="7">
        <v>0.5971</v>
      </c>
      <c r="BO7" s="4">
        <v>9</v>
      </c>
      <c r="BP7" s="8">
        <v>1020.69</v>
      </c>
      <c r="BQ7" s="4"/>
      <c r="BR7" s="8"/>
      <c r="BS7" s="7"/>
      <c r="BT7" s="7"/>
      <c r="BU7" s="2" t="s">
        <v>107</v>
      </c>
      <c r="BV7" s="2" t="s">
        <v>97</v>
      </c>
      <c r="BW7" s="2" t="s">
        <v>122</v>
      </c>
      <c r="BX7" s="2" t="s">
        <v>123</v>
      </c>
      <c r="BY7" s="2" t="s">
        <v>110</v>
      </c>
      <c r="BZ7" s="2" t="s">
        <v>100</v>
      </c>
    </row>
    <row r="8">
      <c r="A8" s="2" t="s">
        <v>124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95</v>
      </c>
      <c r="K8" s="2" t="s">
        <v>125</v>
      </c>
      <c r="L8" s="3">
        <v>136.8</v>
      </c>
      <c r="M8" s="3">
        <v>143.64</v>
      </c>
      <c r="N8" s="3">
        <v>289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126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119</v>
      </c>
      <c r="Z8" s="4">
        <v>148</v>
      </c>
      <c r="AA8" s="4">
        <f>=ROUNDDOWN(7.78947368421053,0)</f>
      </c>
      <c r="AB8" s="5">
        <v>19</v>
      </c>
      <c r="AC8" s="2" t="s">
        <v>120</v>
      </c>
      <c r="AD8" s="4">
        <v>100</v>
      </c>
      <c r="AE8" s="4">
        <v>410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5</v>
      </c>
      <c r="AQ8" s="8">
        <v>567.05</v>
      </c>
      <c r="AR8" s="4"/>
      <c r="AS8" s="8"/>
      <c r="AT8" s="7"/>
      <c r="AU8" s="7"/>
      <c r="AV8" s="4">
        <v>5</v>
      </c>
      <c r="AW8" s="8">
        <v>567.05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0.3571</v>
      </c>
      <c r="BJ8" s="4">
        <v>25</v>
      </c>
      <c r="BK8" s="8">
        <v>2958.43</v>
      </c>
      <c r="BL8" s="2" t="s">
        <v>127</v>
      </c>
      <c r="BM8" s="7">
        <v>0.2</v>
      </c>
      <c r="BN8" s="7">
        <v>0.1917</v>
      </c>
      <c r="BO8" s="4">
        <v>5</v>
      </c>
      <c r="BP8" s="8">
        <v>567.05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128</v>
      </c>
      <c r="BY8" s="2" t="s">
        <v>110</v>
      </c>
      <c r="BZ8" s="2" t="s">
        <v>100</v>
      </c>
    </row>
    <row r="9">
      <c r="A9" s="2" t="s">
        <v>129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130</v>
      </c>
      <c r="G9" s="2" t="s">
        <v>131</v>
      </c>
      <c r="H9" s="2" t="s">
        <v>132</v>
      </c>
      <c r="I9" s="2" t="s">
        <v>133</v>
      </c>
      <c r="J9" s="2" t="s">
        <v>95</v>
      </c>
      <c r="K9" s="2" t="s">
        <v>134</v>
      </c>
      <c r="L9" s="3">
        <v>125.4</v>
      </c>
      <c r="M9" s="3">
        <v>131.67</v>
      </c>
      <c r="N9" s="3">
        <v>259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135</v>
      </c>
      <c r="T9" s="2" t="s">
        <v>100</v>
      </c>
      <c r="U9" s="2" t="s">
        <v>100</v>
      </c>
      <c r="V9" s="2" t="s">
        <v>102</v>
      </c>
      <c r="W9" s="2" t="s">
        <v>136</v>
      </c>
      <c r="X9" s="2" t="s">
        <v>100</v>
      </c>
      <c r="Y9" s="2" t="s">
        <v>119</v>
      </c>
      <c r="Z9" s="4">
        <v>228</v>
      </c>
      <c r="AA9" s="4">
        <f>=ROUNDDOWN(22.8,0)</f>
      </c>
      <c r="AB9" s="5">
        <v>10</v>
      </c>
      <c r="AC9" s="2" t="s">
        <v>137</v>
      </c>
      <c r="AD9" s="4">
        <v>200</v>
      </c>
      <c r="AE9" s="4">
        <v>400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127.64</v>
      </c>
      <c r="AR9" s="4"/>
      <c r="AS9" s="8"/>
      <c r="AT9" s="7"/>
      <c r="AU9" s="7"/>
      <c r="AV9" s="4">
        <v>1</v>
      </c>
      <c r="AW9" s="8">
        <v>127.64</v>
      </c>
      <c r="AX9" s="4"/>
      <c r="AY9" s="8"/>
      <c r="AZ9" s="7"/>
      <c r="BA9" s="7"/>
      <c r="BB9" s="7">
        <v>1</v>
      </c>
      <c r="BC9" s="4">
        <v>1</v>
      </c>
      <c r="BD9" s="8">
        <v>127.64</v>
      </c>
      <c r="BE9" s="4"/>
      <c r="BF9" s="8"/>
      <c r="BG9" s="7"/>
      <c r="BH9" s="7"/>
      <c r="BI9" s="7">
        <v>1</v>
      </c>
      <c r="BJ9" s="4">
        <v>14</v>
      </c>
      <c r="BK9" s="8">
        <v>1549.35</v>
      </c>
      <c r="BL9" s="2" t="s">
        <v>138</v>
      </c>
      <c r="BM9" s="7">
        <v>0.0714</v>
      </c>
      <c r="BN9" s="7">
        <v>0.0824</v>
      </c>
      <c r="BO9" s="4">
        <v>1</v>
      </c>
      <c r="BP9" s="8">
        <v>127.64</v>
      </c>
      <c r="BQ9" s="4"/>
      <c r="BR9" s="8"/>
      <c r="BS9" s="7"/>
      <c r="BT9" s="7"/>
      <c r="BU9" s="2" t="s">
        <v>107</v>
      </c>
      <c r="BV9" s="2" t="s">
        <v>97</v>
      </c>
      <c r="BW9" s="2" t="s">
        <v>139</v>
      </c>
      <c r="BX9" s="2" t="s">
        <v>140</v>
      </c>
      <c r="BY9" s="2" t="s">
        <v>110</v>
      </c>
      <c r="BZ9" s="2" t="s">
        <v>100</v>
      </c>
    </row>
    <row r="10">
      <c r="A10" s="2" t="s">
        <v>141</v>
      </c>
      <c r="B10" s="2" t="s">
        <v>87</v>
      </c>
      <c r="C10" s="2" t="s">
        <v>88</v>
      </c>
      <c r="D10" s="2" t="s">
        <v>142</v>
      </c>
      <c r="E10" s="2" t="s">
        <v>143</v>
      </c>
      <c r="F10" s="2" t="s">
        <v>144</v>
      </c>
      <c r="G10" s="2" t="s">
        <v>145</v>
      </c>
      <c r="H10" s="2" t="s">
        <v>146</v>
      </c>
      <c r="I10" s="2" t="s">
        <v>147</v>
      </c>
      <c r="J10" s="2" t="s">
        <v>95</v>
      </c>
      <c r="K10" s="2" t="s">
        <v>148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149</v>
      </c>
      <c r="T10" s="2" t="s">
        <v>100</v>
      </c>
      <c r="U10" s="2" t="s">
        <v>150</v>
      </c>
      <c r="V10" s="2" t="s">
        <v>102</v>
      </c>
      <c r="W10" s="2" t="s">
        <v>103</v>
      </c>
      <c r="X10" s="2" t="s">
        <v>100</v>
      </c>
      <c r="Y10" s="2" t="s">
        <v>151</v>
      </c>
      <c r="Z10" s="4">
        <v>40</v>
      </c>
      <c r="AA10" s="4">
        <f>=ROUNDDOWN(5.55555555555556,0)</f>
      </c>
      <c r="AB10" s="5">
        <v>7.2</v>
      </c>
      <c r="AC10" s="2" t="s">
        <v>152</v>
      </c>
      <c r="AD10" s="4">
        <v>100</v>
      </c>
      <c r="AE10" s="4">
        <v>410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153</v>
      </c>
      <c r="AM10" s="4">
        <v>94</v>
      </c>
      <c r="AN10" s="4">
        <v>94</v>
      </c>
      <c r="AO10" s="7">
        <v>0</v>
      </c>
      <c r="AP10" s="4">
        <v>5</v>
      </c>
      <c r="AQ10" s="8">
        <v>935.55</v>
      </c>
      <c r="AR10" s="4"/>
      <c r="AS10" s="8"/>
      <c r="AT10" s="7"/>
      <c r="AU10" s="7"/>
      <c r="AV10" s="4">
        <v>5</v>
      </c>
      <c r="AW10" s="8">
        <v>935.55</v>
      </c>
      <c r="AX10" s="4"/>
      <c r="AY10" s="8"/>
      <c r="AZ10" s="7"/>
      <c r="BA10" s="7"/>
      <c r="BB10" s="7">
        <v>1</v>
      </c>
      <c r="BC10" s="4">
        <v>6</v>
      </c>
      <c r="BD10" s="8">
        <v>1122.66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0.8333</v>
      </c>
      <c r="BJ10" s="4">
        <v>10</v>
      </c>
      <c r="BK10" s="8">
        <v>1747.96</v>
      </c>
      <c r="BL10" s="2" t="s">
        <v>154</v>
      </c>
      <c r="BM10" s="7">
        <v>0.5</v>
      </c>
      <c r="BN10" s="7">
        <v>0.5352</v>
      </c>
      <c r="BO10" s="4">
        <v>5</v>
      </c>
      <c r="BP10" s="8">
        <v>935.55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122</v>
      </c>
      <c r="BX10" s="2" t="s">
        <v>155</v>
      </c>
      <c r="BY10" s="2" t="s">
        <v>110</v>
      </c>
      <c r="BZ10" s="2" t="s">
        <v>100</v>
      </c>
    </row>
    <row r="11">
      <c r="A11" s="2" t="s">
        <v>156</v>
      </c>
      <c r="B11" s="2" t="s">
        <v>87</v>
      </c>
      <c r="C11" s="2" t="s">
        <v>88</v>
      </c>
      <c r="D11" s="2" t="s">
        <v>142</v>
      </c>
      <c r="E11" s="2" t="s">
        <v>143</v>
      </c>
      <c r="F11" s="2" t="s">
        <v>144</v>
      </c>
      <c r="G11" s="2" t="s">
        <v>145</v>
      </c>
      <c r="H11" s="2" t="s">
        <v>146</v>
      </c>
      <c r="I11" s="2" t="s">
        <v>147</v>
      </c>
      <c r="J11" s="2" t="s">
        <v>95</v>
      </c>
      <c r="K11" s="2" t="s">
        <v>157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150</v>
      </c>
      <c r="V11" s="2" t="s">
        <v>102</v>
      </c>
      <c r="W11" s="2" t="s">
        <v>103</v>
      </c>
      <c r="X11" s="2" t="s">
        <v>100</v>
      </c>
      <c r="Y11" s="2" t="s">
        <v>158</v>
      </c>
      <c r="Z11" s="4">
        <v>66</v>
      </c>
      <c r="AA11" s="4">
        <f>=ROUNDDOWN(3.88235294117647,0)</f>
      </c>
      <c r="AB11" s="5">
        <v>17</v>
      </c>
      <c r="AC11" s="2" t="s">
        <v>120</v>
      </c>
      <c r="AD11" s="4">
        <v>186</v>
      </c>
      <c r="AE11" s="4">
        <v>385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153</v>
      </c>
      <c r="AM11" s="4">
        <v>95</v>
      </c>
      <c r="AN11" s="4">
        <v>95</v>
      </c>
      <c r="AO11" s="7">
        <v>0</v>
      </c>
      <c r="AP11" s="4">
        <v>1</v>
      </c>
      <c r="AQ11" s="8">
        <v>187.11</v>
      </c>
      <c r="AR11" s="4"/>
      <c r="AS11" s="8"/>
      <c r="AT11" s="7"/>
      <c r="AU11" s="7"/>
      <c r="AV11" s="4">
        <v>1</v>
      </c>
      <c r="AW11" s="8">
        <v>187.11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0.1667</v>
      </c>
      <c r="BJ11" s="4">
        <v>14</v>
      </c>
      <c r="BK11" s="8">
        <v>2394.89</v>
      </c>
      <c r="BL11" s="2" t="s">
        <v>159</v>
      </c>
      <c r="BM11" s="7">
        <v>0.0714</v>
      </c>
      <c r="BN11" s="7">
        <v>0.0781</v>
      </c>
      <c r="BO11" s="4">
        <v>1</v>
      </c>
      <c r="BP11" s="8">
        <v>187.11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160</v>
      </c>
      <c r="BX11" s="2" t="s">
        <v>161</v>
      </c>
      <c r="BY11" s="2" t="s">
        <v>110</v>
      </c>
      <c r="BZ11" s="2" t="s">
        <v>100</v>
      </c>
    </row>
    <row r="12">
      <c r="A12" s="2" t="s">
        <v>162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163</v>
      </c>
      <c r="G12" s="2" t="s">
        <v>164</v>
      </c>
      <c r="H12" s="2" t="s">
        <v>165</v>
      </c>
      <c r="I12" s="2" t="s">
        <v>166</v>
      </c>
      <c r="J12" s="2" t="s">
        <v>95</v>
      </c>
      <c r="K12" s="2" t="s">
        <v>96</v>
      </c>
      <c r="L12" s="3">
        <v>171</v>
      </c>
      <c r="M12" s="3">
        <v>179.55</v>
      </c>
      <c r="N12" s="3">
        <v>359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167</v>
      </c>
      <c r="T12" s="2" t="s">
        <v>100</v>
      </c>
      <c r="U12" s="2" t="s">
        <v>100</v>
      </c>
      <c r="V12" s="2" t="s">
        <v>102</v>
      </c>
      <c r="W12" s="2" t="s">
        <v>103</v>
      </c>
      <c r="X12" s="2" t="s">
        <v>100</v>
      </c>
      <c r="Y12" s="2" t="s">
        <v>168</v>
      </c>
      <c r="Z12" s="4">
        <v>70</v>
      </c>
      <c r="AA12" s="4">
        <f>=ROUNDDOWN(10,0)</f>
      </c>
      <c r="AB12" s="5">
        <v>7</v>
      </c>
      <c r="AC12" s="2" t="s">
        <v>169</v>
      </c>
      <c r="AD12" s="4">
        <v>100</v>
      </c>
      <c r="AE12" s="4">
        <v>200</v>
      </c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6</v>
      </c>
      <c r="AQ12" s="8">
        <v>727.2</v>
      </c>
      <c r="AR12" s="4"/>
      <c r="AS12" s="8"/>
      <c r="AT12" s="7"/>
      <c r="AU12" s="7"/>
      <c r="AV12" s="4">
        <v>6</v>
      </c>
      <c r="AW12" s="8">
        <v>727.2</v>
      </c>
      <c r="AX12" s="4"/>
      <c r="AY12" s="8"/>
      <c r="AZ12" s="7"/>
      <c r="BA12" s="7"/>
      <c r="BB12" s="7">
        <v>1</v>
      </c>
      <c r="BC12" s="4">
        <v>6</v>
      </c>
      <c r="BD12" s="8">
        <v>727.2</v>
      </c>
      <c r="BE12" s="4"/>
      <c r="BF12" s="8"/>
      <c r="BG12" s="7"/>
      <c r="BH12" s="7"/>
      <c r="BI12" s="7">
        <v>1</v>
      </c>
      <c r="BJ12" s="4">
        <v>12</v>
      </c>
      <c r="BK12" s="8">
        <v>1661.77</v>
      </c>
      <c r="BL12" s="2" t="s">
        <v>170</v>
      </c>
      <c r="BM12" s="7">
        <v>0.5</v>
      </c>
      <c r="BN12" s="7">
        <v>0.4376</v>
      </c>
      <c r="BO12" s="4">
        <v>6</v>
      </c>
      <c r="BP12" s="8">
        <v>727.2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139</v>
      </c>
      <c r="BX12" s="2" t="s">
        <v>171</v>
      </c>
      <c r="BY12" s="2" t="s">
        <v>110</v>
      </c>
      <c r="BZ12" s="2" t="s">
        <v>100</v>
      </c>
    </row>
    <row r="13">
      <c r="A13" s="2" t="s">
        <v>172</v>
      </c>
      <c r="B13" s="2" t="s">
        <v>87</v>
      </c>
      <c r="C13" s="2" t="s">
        <v>88</v>
      </c>
      <c r="D13" s="2" t="s">
        <v>142</v>
      </c>
      <c r="E13" s="2" t="s">
        <v>143</v>
      </c>
      <c r="F13" s="2" t="s">
        <v>173</v>
      </c>
      <c r="G13" s="2" t="s">
        <v>174</v>
      </c>
      <c r="H13" s="2" t="s">
        <v>175</v>
      </c>
      <c r="I13" s="2" t="s">
        <v>176</v>
      </c>
      <c r="J13" s="2" t="s">
        <v>95</v>
      </c>
      <c r="K13" s="2" t="s">
        <v>177</v>
      </c>
      <c r="L13" s="3">
        <v>180.5</v>
      </c>
      <c r="M13" s="3">
        <v>189.52</v>
      </c>
      <c r="N13" s="3">
        <v>379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178</v>
      </c>
      <c r="T13" s="2" t="s">
        <v>100</v>
      </c>
      <c r="U13" s="2" t="s">
        <v>100</v>
      </c>
      <c r="V13" s="2" t="s">
        <v>179</v>
      </c>
      <c r="W13" s="2" t="s">
        <v>118</v>
      </c>
      <c r="X13" s="2" t="s">
        <v>100</v>
      </c>
      <c r="Y13" s="2" t="s">
        <v>119</v>
      </c>
      <c r="Z13" s="4">
        <v>8</v>
      </c>
      <c r="AA13" s="4">
        <f>=ROUNDDOWN(0.8,0)</f>
      </c>
      <c r="AB13" s="5">
        <v>10</v>
      </c>
      <c r="AC13" s="2" t="s">
        <v>169</v>
      </c>
      <c r="AD13" s="4">
        <v>60</v>
      </c>
      <c r="AE13" s="4">
        <v>210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</v>
      </c>
      <c r="AQ13" s="8">
        <v>374.22</v>
      </c>
      <c r="AR13" s="4"/>
      <c r="AS13" s="8"/>
      <c r="AT13" s="7"/>
      <c r="AU13" s="7"/>
      <c r="AV13" s="4">
        <v>2</v>
      </c>
      <c r="AW13" s="8">
        <v>374.22</v>
      </c>
      <c r="AX13" s="4"/>
      <c r="AY13" s="8"/>
      <c r="AZ13" s="7"/>
      <c r="BA13" s="7"/>
      <c r="BB13" s="7">
        <v>1</v>
      </c>
      <c r="BC13" s="4">
        <v>2</v>
      </c>
      <c r="BD13" s="8">
        <v>374.22</v>
      </c>
      <c r="BE13" s="4"/>
      <c r="BF13" s="8"/>
      <c r="BG13" s="7"/>
      <c r="BH13" s="7"/>
      <c r="BI13" s="7">
        <v>1</v>
      </c>
      <c r="BJ13" s="4">
        <v>11</v>
      </c>
      <c r="BK13" s="8">
        <v>2057.54</v>
      </c>
      <c r="BL13" s="2" t="s">
        <v>180</v>
      </c>
      <c r="BM13" s="7">
        <v>0.1818</v>
      </c>
      <c r="BN13" s="7">
        <v>0.1819</v>
      </c>
      <c r="BO13" s="4">
        <v>2</v>
      </c>
      <c r="BP13" s="8">
        <v>374.22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181</v>
      </c>
      <c r="BX13" s="2" t="s">
        <v>182</v>
      </c>
      <c r="BY13" s="2" t="s">
        <v>110</v>
      </c>
      <c r="BZ13" s="2" t="s">
        <v>100</v>
      </c>
    </row>
    <row r="14">
      <c r="A14" s="2" t="s">
        <v>183</v>
      </c>
      <c r="B14" s="2" t="s">
        <v>87</v>
      </c>
      <c r="C14" s="2" t="s">
        <v>88</v>
      </c>
      <c r="D14" s="2" t="s">
        <v>142</v>
      </c>
      <c r="E14" s="2" t="s">
        <v>143</v>
      </c>
      <c r="F14" s="2" t="s">
        <v>184</v>
      </c>
      <c r="G14" s="2" t="s">
        <v>185</v>
      </c>
      <c r="H14" s="2" t="s">
        <v>186</v>
      </c>
      <c r="I14" s="2" t="s">
        <v>187</v>
      </c>
      <c r="J14" s="2" t="s">
        <v>95</v>
      </c>
      <c r="K14" s="2" t="s">
        <v>134</v>
      </c>
      <c r="L14" s="3">
        <v>260</v>
      </c>
      <c r="M14" s="3">
        <v>273</v>
      </c>
      <c r="N14" s="3">
        <v>549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150</v>
      </c>
      <c r="V14" s="2" t="s">
        <v>188</v>
      </c>
      <c r="W14" s="2" t="s">
        <v>103</v>
      </c>
      <c r="X14" s="2" t="s">
        <v>189</v>
      </c>
      <c r="Y14" s="2" t="s">
        <v>190</v>
      </c>
      <c r="Z14" s="4">
        <v>146</v>
      </c>
      <c r="AA14" s="4">
        <f>=ROUNDDOWN(18.25,0)</f>
      </c>
      <c r="AB14" s="5">
        <v>8</v>
      </c>
      <c r="AC14" s="2" t="s">
        <v>191</v>
      </c>
      <c r="AD14" s="4">
        <v>10</v>
      </c>
      <c r="AE14" s="4">
        <v>118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269.89</v>
      </c>
      <c r="AR14" s="4"/>
      <c r="AS14" s="8"/>
      <c r="AT14" s="7"/>
      <c r="AU14" s="7"/>
      <c r="AV14" s="4">
        <v>1</v>
      </c>
      <c r="AW14" s="8">
        <v>269.89</v>
      </c>
      <c r="AX14" s="4"/>
      <c r="AY14" s="8"/>
      <c r="AZ14" s="7"/>
      <c r="BA14" s="7"/>
      <c r="BB14" s="7">
        <v>1</v>
      </c>
      <c r="BC14" s="4">
        <v>1</v>
      </c>
      <c r="BD14" s="8">
        <v>269.89</v>
      </c>
      <c r="BE14" s="4"/>
      <c r="BF14" s="8"/>
      <c r="BG14" s="7"/>
      <c r="BH14" s="7"/>
      <c r="BI14" s="7">
        <v>1</v>
      </c>
      <c r="BJ14" s="4">
        <v>8</v>
      </c>
      <c r="BK14" s="8">
        <v>2035.04</v>
      </c>
      <c r="BL14" s="2" t="s">
        <v>192</v>
      </c>
      <c r="BM14" s="7">
        <v>0.125</v>
      </c>
      <c r="BN14" s="7">
        <v>0.1326</v>
      </c>
      <c r="BO14" s="4">
        <v>1</v>
      </c>
      <c r="BP14" s="8">
        <v>269.89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122</v>
      </c>
      <c r="BX14" s="2" t="s">
        <v>193</v>
      </c>
      <c r="BY14" s="2" t="s">
        <v>110</v>
      </c>
      <c r="BZ14" s="2" t="s">
        <v>100</v>
      </c>
    </row>
    <row r="15">
      <c r="A15" s="2" t="s">
        <v>194</v>
      </c>
      <c r="B15" s="2" t="s">
        <v>87</v>
      </c>
      <c r="C15" s="2" t="s">
        <v>88</v>
      </c>
      <c r="D15" s="2" t="s">
        <v>142</v>
      </c>
      <c r="E15" s="2" t="s">
        <v>143</v>
      </c>
      <c r="F15" s="2" t="s">
        <v>195</v>
      </c>
      <c r="G15" s="2" t="s">
        <v>196</v>
      </c>
      <c r="H15" s="2" t="s">
        <v>197</v>
      </c>
      <c r="I15" s="2" t="s">
        <v>166</v>
      </c>
      <c r="J15" s="2" t="s">
        <v>95</v>
      </c>
      <c r="K15" s="2" t="s">
        <v>134</v>
      </c>
      <c r="L15" s="3">
        <v>214.2</v>
      </c>
      <c r="M15" s="3">
        <v>224.91</v>
      </c>
      <c r="N15" s="3">
        <v>449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150</v>
      </c>
      <c r="V15" s="2" t="s">
        <v>102</v>
      </c>
      <c r="W15" s="2" t="s">
        <v>189</v>
      </c>
      <c r="X15" s="2" t="s">
        <v>103</v>
      </c>
      <c r="Y15" s="2" t="s">
        <v>198</v>
      </c>
      <c r="Z15" s="4">
        <v>93</v>
      </c>
      <c r="AA15" s="4">
        <f>=ROUNDDOWN(11.625,0)</f>
      </c>
      <c r="AB15" s="5">
        <v>8</v>
      </c>
      <c r="AC15" s="2" t="s">
        <v>199</v>
      </c>
      <c r="AD15" s="4">
        <v>72</v>
      </c>
      <c r="AE15" s="4">
        <v>221</v>
      </c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232.19</v>
      </c>
      <c r="AR15" s="4"/>
      <c r="AS15" s="8"/>
      <c r="AT15" s="7"/>
      <c r="AU15" s="7"/>
      <c r="AV15" s="4">
        <v>1</v>
      </c>
      <c r="AW15" s="8">
        <v>232.19</v>
      </c>
      <c r="AX15" s="4"/>
      <c r="AY15" s="8"/>
      <c r="AZ15" s="7"/>
      <c r="BA15" s="7"/>
      <c r="BB15" s="7">
        <v>1</v>
      </c>
      <c r="BC15" s="4">
        <v>1</v>
      </c>
      <c r="BD15" s="8">
        <v>232.19</v>
      </c>
      <c r="BE15" s="4"/>
      <c r="BF15" s="8"/>
      <c r="BG15" s="7"/>
      <c r="BH15" s="7"/>
      <c r="BI15" s="7">
        <v>1</v>
      </c>
      <c r="BJ15" s="4">
        <v>5</v>
      </c>
      <c r="BK15" s="8">
        <v>1155.9</v>
      </c>
      <c r="BL15" s="2" t="s">
        <v>159</v>
      </c>
      <c r="BM15" s="7">
        <v>0.2</v>
      </c>
      <c r="BN15" s="7">
        <v>0.2009</v>
      </c>
      <c r="BO15" s="4">
        <v>1</v>
      </c>
      <c r="BP15" s="8">
        <v>232.19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139</v>
      </c>
      <c r="BX15" s="2" t="s">
        <v>200</v>
      </c>
      <c r="BY15" s="2" t="s">
        <v>110</v>
      </c>
      <c r="BZ15" s="2" t="s">
        <v>100</v>
      </c>
    </row>
    <row r="16">
      <c r="A16" s="2" t="s">
        <v>201</v>
      </c>
      <c r="B16" s="2" t="s">
        <v>87</v>
      </c>
      <c r="C16" s="2" t="s">
        <v>88</v>
      </c>
      <c r="D16" s="2" t="s">
        <v>142</v>
      </c>
      <c r="E16" s="2" t="s">
        <v>143</v>
      </c>
      <c r="F16" s="2" t="s">
        <v>202</v>
      </c>
      <c r="G16" s="2" t="s">
        <v>203</v>
      </c>
      <c r="H16" s="2" t="s">
        <v>204</v>
      </c>
      <c r="I16" s="2" t="s">
        <v>166</v>
      </c>
      <c r="J16" s="2" t="s">
        <v>95</v>
      </c>
      <c r="K16" s="2" t="s">
        <v>205</v>
      </c>
      <c r="L16" s="3">
        <v>207.9</v>
      </c>
      <c r="M16" s="3">
        <v>218.3</v>
      </c>
      <c r="N16" s="3">
        <v>439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206</v>
      </c>
      <c r="T16" s="2" t="s">
        <v>100</v>
      </c>
      <c r="U16" s="2" t="s">
        <v>100</v>
      </c>
      <c r="V16" s="2" t="s">
        <v>102</v>
      </c>
      <c r="W16" s="2" t="s">
        <v>103</v>
      </c>
      <c r="X16" s="2" t="s">
        <v>100</v>
      </c>
      <c r="Y16" s="2" t="s">
        <v>207</v>
      </c>
      <c r="Z16" s="4">
        <v>137</v>
      </c>
      <c r="AA16" s="4">
        <f>=ROUNDDOWN(27.4,0)</f>
      </c>
      <c r="AB16" s="5">
        <v>5</v>
      </c>
      <c r="AC16" s="2" t="s">
        <v>208</v>
      </c>
      <c r="AD16" s="4">
        <v>76</v>
      </c>
      <c r="AE16" s="4">
        <v>76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215.46</v>
      </c>
      <c r="AR16" s="4"/>
      <c r="AS16" s="8"/>
      <c r="AT16" s="7"/>
      <c r="AU16" s="7"/>
      <c r="AV16" s="4">
        <v>1</v>
      </c>
      <c r="AW16" s="8">
        <v>215.46</v>
      </c>
      <c r="AX16" s="4"/>
      <c r="AY16" s="8"/>
      <c r="AZ16" s="7"/>
      <c r="BA16" s="7"/>
      <c r="BB16" s="7">
        <v>1</v>
      </c>
      <c r="BC16" s="4">
        <v>1</v>
      </c>
      <c r="BD16" s="8">
        <v>215.46</v>
      </c>
      <c r="BE16" s="4"/>
      <c r="BF16" s="8"/>
      <c r="BG16" s="7"/>
      <c r="BH16" s="7"/>
      <c r="BI16" s="7">
        <v>1</v>
      </c>
      <c r="BJ16" s="4">
        <v>1</v>
      </c>
      <c r="BK16" s="8">
        <v>215.46</v>
      </c>
      <c r="BL16" s="2" t="s">
        <v>16</v>
      </c>
      <c r="BM16" s="7">
        <v>1</v>
      </c>
      <c r="BN16" s="7">
        <v>1</v>
      </c>
      <c r="BO16" s="4">
        <v>1</v>
      </c>
      <c r="BP16" s="8">
        <v>215.46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209</v>
      </c>
      <c r="BX16" s="2" t="s">
        <v>210</v>
      </c>
      <c r="BY16" s="2" t="s">
        <v>110</v>
      </c>
      <c r="BZ16" s="2" t="s">
        <v>100</v>
      </c>
    </row>
    <row r="17">
      <c r="A17" s="2" t="s">
        <v>211</v>
      </c>
      <c r="B17" s="2" t="s">
        <v>87</v>
      </c>
      <c r="C17" s="2" t="s">
        <v>88</v>
      </c>
      <c r="D17" s="2" t="s">
        <v>142</v>
      </c>
      <c r="E17" s="2" t="s">
        <v>143</v>
      </c>
      <c r="F17" s="2" t="s">
        <v>212</v>
      </c>
      <c r="G17" s="2" t="s">
        <v>213</v>
      </c>
      <c r="H17" s="2" t="s">
        <v>214</v>
      </c>
      <c r="I17" s="2" t="s">
        <v>215</v>
      </c>
      <c r="J17" s="2" t="s">
        <v>95</v>
      </c>
      <c r="K17" s="2" t="s">
        <v>134</v>
      </c>
      <c r="L17" s="3">
        <v>189</v>
      </c>
      <c r="M17" s="3">
        <v>198.45</v>
      </c>
      <c r="N17" s="3">
        <v>399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150</v>
      </c>
      <c r="V17" s="2" t="s">
        <v>102</v>
      </c>
      <c r="W17" s="2" t="s">
        <v>103</v>
      </c>
      <c r="X17" s="2" t="s">
        <v>100</v>
      </c>
      <c r="Y17" s="2" t="s">
        <v>216</v>
      </c>
      <c r="Z17" s="4">
        <v>144</v>
      </c>
      <c r="AA17" s="4">
        <f>=ROUNDDOWN(34.2857142857143,0)</f>
      </c>
      <c r="AB17" s="5">
        <v>4.2</v>
      </c>
      <c r="AC17" s="2" t="s">
        <v>217</v>
      </c>
      <c r="AD17" s="4">
        <v>100</v>
      </c>
      <c r="AE17" s="4">
        <v>100</v>
      </c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196.47</v>
      </c>
      <c r="AR17" s="4"/>
      <c r="AS17" s="8"/>
      <c r="AT17" s="7"/>
      <c r="AU17" s="7"/>
      <c r="AV17" s="4">
        <v>1</v>
      </c>
      <c r="AW17" s="8">
        <v>196.47</v>
      </c>
      <c r="AX17" s="4"/>
      <c r="AY17" s="8"/>
      <c r="AZ17" s="7"/>
      <c r="BA17" s="7"/>
      <c r="BB17" s="7">
        <v>1</v>
      </c>
      <c r="BC17" s="4">
        <v>1</v>
      </c>
      <c r="BD17" s="8">
        <v>196.47</v>
      </c>
      <c r="BE17" s="4"/>
      <c r="BF17" s="8"/>
      <c r="BG17" s="7"/>
      <c r="BH17" s="7"/>
      <c r="BI17" s="7">
        <v>1</v>
      </c>
      <c r="BJ17" s="4">
        <v>8</v>
      </c>
      <c r="BK17" s="8">
        <v>1616.75</v>
      </c>
      <c r="BL17" s="2" t="s">
        <v>218</v>
      </c>
      <c r="BM17" s="7">
        <v>0.125</v>
      </c>
      <c r="BN17" s="7">
        <v>0.1215</v>
      </c>
      <c r="BO17" s="4">
        <v>1</v>
      </c>
      <c r="BP17" s="8">
        <v>196.47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122</v>
      </c>
      <c r="BX17" s="2" t="s">
        <v>219</v>
      </c>
      <c r="BY17" s="2" t="s">
        <v>110</v>
      </c>
      <c r="BZ17" s="2" t="s">
        <v>100</v>
      </c>
    </row>
    <row r="18">
      <c r="A18" s="2" t="s">
        <v>220</v>
      </c>
      <c r="B18" s="2" t="s">
        <v>87</v>
      </c>
      <c r="C18" s="2" t="s">
        <v>88</v>
      </c>
      <c r="D18" s="2" t="s">
        <v>142</v>
      </c>
      <c r="E18" s="2" t="s">
        <v>143</v>
      </c>
      <c r="F18" s="2" t="s">
        <v>221</v>
      </c>
      <c r="G18" s="2" t="s">
        <v>222</v>
      </c>
      <c r="H18" s="2" t="s">
        <v>223</v>
      </c>
      <c r="I18" s="2" t="s">
        <v>224</v>
      </c>
      <c r="J18" s="2" t="s">
        <v>95</v>
      </c>
      <c r="K18" s="2" t="s">
        <v>225</v>
      </c>
      <c r="L18" s="3">
        <v>199.5</v>
      </c>
      <c r="M18" s="3">
        <v>209.48</v>
      </c>
      <c r="N18" s="3">
        <v>419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226</v>
      </c>
      <c r="T18" s="2" t="s">
        <v>100</v>
      </c>
      <c r="U18" s="2" t="s">
        <v>100</v>
      </c>
      <c r="V18" s="2" t="s">
        <v>102</v>
      </c>
      <c r="W18" s="2" t="s">
        <v>227</v>
      </c>
      <c r="X18" s="2" t="s">
        <v>100</v>
      </c>
      <c r="Y18" s="2" t="s">
        <v>119</v>
      </c>
      <c r="Z18" s="4">
        <v>175</v>
      </c>
      <c r="AA18" s="4">
        <f>=ROUNDDOWN(21.875,0)</f>
      </c>
      <c r="AB18" s="5">
        <v>8</v>
      </c>
      <c r="AC18" s="2" t="s">
        <v>228</v>
      </c>
      <c r="AD18" s="4">
        <v>164</v>
      </c>
      <c r="AE18" s="4">
        <v>164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187.11</v>
      </c>
      <c r="AR18" s="4"/>
      <c r="AS18" s="8"/>
      <c r="AT18" s="7"/>
      <c r="AU18" s="7"/>
      <c r="AV18" s="4">
        <v>1</v>
      </c>
      <c r="AW18" s="8">
        <v>187.11</v>
      </c>
      <c r="AX18" s="4"/>
      <c r="AY18" s="8"/>
      <c r="AZ18" s="7"/>
      <c r="BA18" s="7"/>
      <c r="BB18" s="7">
        <v>1</v>
      </c>
      <c r="BC18" s="4">
        <v>1</v>
      </c>
      <c r="BD18" s="8">
        <v>187.11</v>
      </c>
      <c r="BE18" s="4"/>
      <c r="BF18" s="8"/>
      <c r="BG18" s="7"/>
      <c r="BH18" s="7"/>
      <c r="BI18" s="7">
        <v>1</v>
      </c>
      <c r="BJ18" s="4">
        <v>6</v>
      </c>
      <c r="BK18" s="8">
        <v>1119.54</v>
      </c>
      <c r="BL18" s="2" t="s">
        <v>229</v>
      </c>
      <c r="BM18" s="7">
        <v>0.1667</v>
      </c>
      <c r="BN18" s="7">
        <v>0.1671</v>
      </c>
      <c r="BO18" s="4">
        <v>1</v>
      </c>
      <c r="BP18" s="8">
        <v>187.11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230</v>
      </c>
      <c r="BY18" s="2" t="s">
        <v>110</v>
      </c>
      <c r="BZ18" s="2" t="s">
        <v>100</v>
      </c>
    </row>
    <row r="19">
      <c r="A19" s="2" t="s">
        <v>231</v>
      </c>
      <c r="B19" s="2" t="s">
        <v>87</v>
      </c>
      <c r="C19" s="2" t="s">
        <v>88</v>
      </c>
      <c r="D19" s="2" t="s">
        <v>142</v>
      </c>
      <c r="E19" s="2" t="s">
        <v>143</v>
      </c>
      <c r="F19" s="2" t="s">
        <v>232</v>
      </c>
      <c r="G19" s="2" t="s">
        <v>233</v>
      </c>
      <c r="H19" s="2" t="s">
        <v>234</v>
      </c>
      <c r="I19" s="2" t="s">
        <v>166</v>
      </c>
      <c r="J19" s="2" t="s">
        <v>95</v>
      </c>
      <c r="K19" s="2" t="s">
        <v>96</v>
      </c>
      <c r="L19" s="3">
        <v>178.2</v>
      </c>
      <c r="M19" s="3">
        <v>187.11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235</v>
      </c>
      <c r="T19" s="2" t="s">
        <v>100</v>
      </c>
      <c r="U19" s="2" t="s">
        <v>150</v>
      </c>
      <c r="V19" s="2" t="s">
        <v>102</v>
      </c>
      <c r="W19" s="2" t="s">
        <v>103</v>
      </c>
      <c r="X19" s="2" t="s">
        <v>100</v>
      </c>
      <c r="Y19" s="2" t="s">
        <v>236</v>
      </c>
      <c r="Z19" s="4">
        <v>64</v>
      </c>
      <c r="AA19" s="4">
        <f>=ROUNDDOWN(12.8,0)</f>
      </c>
      <c r="AB19" s="5">
        <v>5</v>
      </c>
      <c r="AC19" s="2" t="s">
        <v>228</v>
      </c>
      <c r="AD19" s="4">
        <v>80</v>
      </c>
      <c r="AE19" s="4">
        <v>80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178.61</v>
      </c>
      <c r="AR19" s="4"/>
      <c r="AS19" s="8"/>
      <c r="AT19" s="7"/>
      <c r="AU19" s="7"/>
      <c r="AV19" s="4">
        <v>1</v>
      </c>
      <c r="AW19" s="8">
        <v>178.61</v>
      </c>
      <c r="AX19" s="4"/>
      <c r="AY19" s="8"/>
      <c r="AZ19" s="7"/>
      <c r="BA19" s="7"/>
      <c r="BB19" s="7">
        <v>1</v>
      </c>
      <c r="BC19" s="4">
        <v>1</v>
      </c>
      <c r="BD19" s="8">
        <v>178.61</v>
      </c>
      <c r="BE19" s="4"/>
      <c r="BF19" s="8"/>
      <c r="BG19" s="7"/>
      <c r="BH19" s="7"/>
      <c r="BI19" s="7">
        <v>1</v>
      </c>
      <c r="BJ19" s="4">
        <v>2</v>
      </c>
      <c r="BK19" s="8">
        <v>361.3</v>
      </c>
      <c r="BL19" s="2" t="s">
        <v>237</v>
      </c>
      <c r="BM19" s="7">
        <v>0.5</v>
      </c>
      <c r="BN19" s="7">
        <v>0.4944</v>
      </c>
      <c r="BO19" s="4">
        <v>1</v>
      </c>
      <c r="BP19" s="8">
        <v>178.61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238</v>
      </c>
      <c r="BX19" s="2" t="s">
        <v>239</v>
      </c>
      <c r="BY19" s="2" t="s">
        <v>110</v>
      </c>
      <c r="BZ19" s="2" t="s">
        <v>100</v>
      </c>
    </row>
    <row r="20">
      <c r="A20" s="2" t="s">
        <v>240</v>
      </c>
      <c r="B20" s="2" t="s">
        <v>87</v>
      </c>
      <c r="C20" s="2" t="s">
        <v>88</v>
      </c>
      <c r="D20" s="2" t="s">
        <v>241</v>
      </c>
      <c r="E20" s="2" t="s">
        <v>242</v>
      </c>
      <c r="F20" s="2" t="s">
        <v>243</v>
      </c>
      <c r="G20" s="2" t="s">
        <v>244</v>
      </c>
      <c r="H20" s="2" t="s">
        <v>245</v>
      </c>
      <c r="I20" s="2" t="s">
        <v>246</v>
      </c>
      <c r="J20" s="2" t="s">
        <v>95</v>
      </c>
      <c r="K20" s="2" t="s">
        <v>247</v>
      </c>
      <c r="L20" s="3">
        <v>237.5</v>
      </c>
      <c r="M20" s="3">
        <v>249.38</v>
      </c>
      <c r="N20" s="3">
        <v>499</v>
      </c>
      <c r="O20" s="2" t="s">
        <v>97</v>
      </c>
      <c r="P20" s="2" t="s">
        <v>248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150</v>
      </c>
      <c r="V20" s="2" t="s">
        <v>102</v>
      </c>
      <c r="W20" s="2" t="s">
        <v>103</v>
      </c>
      <c r="X20" s="2" t="s">
        <v>100</v>
      </c>
      <c r="Y20" s="2" t="s">
        <v>249</v>
      </c>
      <c r="Z20" s="4">
        <v>760</v>
      </c>
      <c r="AA20" s="4">
        <f>=ROUNDDOWN(36.1904761904762,0)</f>
      </c>
      <c r="AB20" s="5">
        <v>21</v>
      </c>
      <c r="AC20" s="2" t="s">
        <v>250</v>
      </c>
      <c r="AD20" s="4">
        <v>36</v>
      </c>
      <c r="AE20" s="4">
        <v>342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2</v>
      </c>
      <c r="AQ20" s="8">
        <v>440.56</v>
      </c>
      <c r="AR20" s="4"/>
      <c r="AS20" s="8"/>
      <c r="AT20" s="7"/>
      <c r="AU20" s="7"/>
      <c r="AV20" s="4">
        <v>2</v>
      </c>
      <c r="AW20" s="8">
        <v>440.56</v>
      </c>
      <c r="AX20" s="4"/>
      <c r="AY20" s="8"/>
      <c r="AZ20" s="7"/>
      <c r="BA20" s="7"/>
      <c r="BB20" s="7">
        <v>1</v>
      </c>
      <c r="BC20" s="4">
        <v>4</v>
      </c>
      <c r="BD20" s="8">
        <v>881.12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0.5</v>
      </c>
      <c r="BJ20" s="4">
        <v>18</v>
      </c>
      <c r="BK20" s="8">
        <v>4024.29</v>
      </c>
      <c r="BL20" s="2" t="s">
        <v>251</v>
      </c>
      <c r="BM20" s="7">
        <v>0.1111</v>
      </c>
      <c r="BN20" s="7">
        <v>0.1095</v>
      </c>
      <c r="BO20" s="4">
        <v>2</v>
      </c>
      <c r="BP20" s="8">
        <v>440.56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139</v>
      </c>
      <c r="BX20" s="2" t="s">
        <v>252</v>
      </c>
      <c r="BY20" s="2" t="s">
        <v>110</v>
      </c>
      <c r="BZ20" s="2" t="s">
        <v>100</v>
      </c>
    </row>
    <row r="21">
      <c r="A21" s="2" t="s">
        <v>253</v>
      </c>
      <c r="B21" s="2" t="s">
        <v>87</v>
      </c>
      <c r="C21" s="2" t="s">
        <v>88</v>
      </c>
      <c r="D21" s="2" t="s">
        <v>241</v>
      </c>
      <c r="E21" s="2" t="s">
        <v>242</v>
      </c>
      <c r="F21" s="2" t="s">
        <v>243</v>
      </c>
      <c r="G21" s="2" t="s">
        <v>244</v>
      </c>
      <c r="H21" s="2" t="s">
        <v>245</v>
      </c>
      <c r="I21" s="2" t="s">
        <v>246</v>
      </c>
      <c r="J21" s="2" t="s">
        <v>95</v>
      </c>
      <c r="K21" s="2" t="s">
        <v>157</v>
      </c>
      <c r="L21" s="3">
        <v>237.5</v>
      </c>
      <c r="M21" s="3">
        <v>249.38</v>
      </c>
      <c r="N21" s="3">
        <v>499</v>
      </c>
      <c r="O21" s="2" t="s">
        <v>97</v>
      </c>
      <c r="P21" s="2" t="s">
        <v>254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150</v>
      </c>
      <c r="V21" s="2" t="s">
        <v>102</v>
      </c>
      <c r="W21" s="2" t="s">
        <v>103</v>
      </c>
      <c r="X21" s="2" t="s">
        <v>100</v>
      </c>
      <c r="Y21" s="2" t="s">
        <v>216</v>
      </c>
      <c r="Z21" s="4">
        <v>379</v>
      </c>
      <c r="AA21" s="4">
        <f>=ROUNDDOWN(16.4782608695652,0)</f>
      </c>
      <c r="AB21" s="5">
        <v>23</v>
      </c>
      <c r="AC21" s="2" t="s">
        <v>255</v>
      </c>
      <c r="AD21" s="4">
        <v>288</v>
      </c>
      <c r="AE21" s="4">
        <v>353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191</v>
      </c>
      <c r="AM21" s="4">
        <v>135</v>
      </c>
      <c r="AN21" s="4">
        <v>270</v>
      </c>
      <c r="AO21" s="7">
        <v>0</v>
      </c>
      <c r="AP21" s="4">
        <v>2</v>
      </c>
      <c r="AQ21" s="8">
        <v>440.56</v>
      </c>
      <c r="AR21" s="4"/>
      <c r="AS21" s="8"/>
      <c r="AT21" s="7"/>
      <c r="AU21" s="7"/>
      <c r="AV21" s="4">
        <v>2</v>
      </c>
      <c r="AW21" s="8">
        <v>440.56</v>
      </c>
      <c r="AX21" s="4"/>
      <c r="AY21" s="8"/>
      <c r="AZ21" s="7"/>
      <c r="BA21" s="7"/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0.5</v>
      </c>
      <c r="BJ21" s="4">
        <v>12</v>
      </c>
      <c r="BK21" s="8">
        <v>2774.35</v>
      </c>
      <c r="BL21" s="2" t="s">
        <v>251</v>
      </c>
      <c r="BM21" s="7">
        <v>0.1667</v>
      </c>
      <c r="BN21" s="7">
        <v>0.1588</v>
      </c>
      <c r="BO21" s="4">
        <v>2</v>
      </c>
      <c r="BP21" s="8">
        <v>440.56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122</v>
      </c>
      <c r="BX21" s="2" t="s">
        <v>256</v>
      </c>
      <c r="BY21" s="2" t="s">
        <v>110</v>
      </c>
      <c r="BZ21" s="2" t="s">
        <v>100</v>
      </c>
    </row>
    <row r="22">
      <c r="A22" s="2" t="s">
        <v>257</v>
      </c>
      <c r="B22" s="2" t="s">
        <v>87</v>
      </c>
      <c r="C22" s="2" t="s">
        <v>88</v>
      </c>
      <c r="D22" s="2" t="s">
        <v>241</v>
      </c>
      <c r="E22" s="2" t="s">
        <v>242</v>
      </c>
      <c r="F22" s="2" t="s">
        <v>258</v>
      </c>
      <c r="G22" s="2" t="s">
        <v>259</v>
      </c>
      <c r="H22" s="2" t="s">
        <v>260</v>
      </c>
      <c r="I22" s="2" t="s">
        <v>261</v>
      </c>
      <c r="J22" s="2" t="s">
        <v>95</v>
      </c>
      <c r="K22" s="2" t="s">
        <v>262</v>
      </c>
      <c r="L22" s="3">
        <v>202.3</v>
      </c>
      <c r="M22" s="3">
        <v>212.42</v>
      </c>
      <c r="N22" s="3">
        <v>429</v>
      </c>
      <c r="O22" s="2" t="s">
        <v>97</v>
      </c>
      <c r="P22" s="2" t="s">
        <v>254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263</v>
      </c>
      <c r="Z22" s="4">
        <v>165</v>
      </c>
      <c r="AA22" s="4">
        <f>=ROUNDDOWN(35.1063829787234,0)</f>
      </c>
      <c r="AB22" s="5">
        <v>4.7</v>
      </c>
      <c r="AC22" s="2" t="s">
        <v>169</v>
      </c>
      <c r="AD22" s="4">
        <v>70</v>
      </c>
      <c r="AE22" s="4">
        <v>240</v>
      </c>
      <c r="AF22" s="6">
        <v>74</v>
      </c>
      <c r="AG22" s="6">
        <v>60</v>
      </c>
      <c r="AH22" s="7">
        <v>1</v>
      </c>
      <c r="AI22" s="4"/>
      <c r="AJ22" s="4">
        <f>=ROUNDDOWN({0},0)</f>
      </c>
      <c r="AK22" s="5"/>
      <c r="AL22" s="2" t="s">
        <v>264</v>
      </c>
      <c r="AM22" s="4">
        <v>100</v>
      </c>
      <c r="AN22" s="4">
        <v>200</v>
      </c>
      <c r="AO22" s="7">
        <v>0</v>
      </c>
      <c r="AP22" s="4">
        <v>4</v>
      </c>
      <c r="AQ22" s="8">
        <v>881.12</v>
      </c>
      <c r="AR22" s="4"/>
      <c r="AS22" s="8"/>
      <c r="AT22" s="7"/>
      <c r="AU22" s="7"/>
      <c r="AV22" s="4">
        <v>4</v>
      </c>
      <c r="AW22" s="8">
        <v>881.12</v>
      </c>
      <c r="AX22" s="4"/>
      <c r="AY22" s="8"/>
      <c r="AZ22" s="7"/>
      <c r="BA22" s="7"/>
      <c r="BB22" s="7">
        <v>1</v>
      </c>
      <c r="BC22" s="4">
        <v>4</v>
      </c>
      <c r="BD22" s="8">
        <v>881.12</v>
      </c>
      <c r="BE22" s="4"/>
      <c r="BF22" s="8"/>
      <c r="BG22" s="7"/>
      <c r="BH22" s="7"/>
      <c r="BI22" s="7">
        <v>1</v>
      </c>
      <c r="BJ22" s="4">
        <v>47</v>
      </c>
      <c r="BK22" s="8">
        <v>8745.86</v>
      </c>
      <c r="BL22" s="2" t="s">
        <v>265</v>
      </c>
      <c r="BM22" s="7">
        <v>0.0851</v>
      </c>
      <c r="BN22" s="7">
        <v>0.1007</v>
      </c>
      <c r="BO22" s="4">
        <v>4</v>
      </c>
      <c r="BP22" s="8">
        <v>881.12</v>
      </c>
      <c r="BQ22" s="4"/>
      <c r="BR22" s="8"/>
      <c r="BS22" s="7"/>
      <c r="BT22" s="7"/>
      <c r="BU22" s="2" t="s">
        <v>107</v>
      </c>
      <c r="BV22" s="2" t="s">
        <v>97</v>
      </c>
      <c r="BW22" s="2" t="s">
        <v>122</v>
      </c>
      <c r="BX22" s="2" t="s">
        <v>140</v>
      </c>
      <c r="BY22" s="2" t="s">
        <v>110</v>
      </c>
      <c r="BZ22" s="2" t="s">
        <v>100</v>
      </c>
    </row>
    <row r="23">
      <c r="A23" s="2" t="s">
        <v>266</v>
      </c>
      <c r="B23" s="2" t="s">
        <v>87</v>
      </c>
      <c r="C23" s="2" t="s">
        <v>88</v>
      </c>
      <c r="D23" s="2" t="s">
        <v>241</v>
      </c>
      <c r="E23" s="2" t="s">
        <v>267</v>
      </c>
      <c r="F23" s="2" t="s">
        <v>268</v>
      </c>
      <c r="G23" s="2" t="s">
        <v>269</v>
      </c>
      <c r="H23" s="2" t="s">
        <v>270</v>
      </c>
      <c r="I23" s="2" t="s">
        <v>271</v>
      </c>
      <c r="J23" s="2" t="s">
        <v>95</v>
      </c>
      <c r="K23" s="2" t="s">
        <v>96</v>
      </c>
      <c r="L23" s="3">
        <v>282.15</v>
      </c>
      <c r="M23" s="3">
        <v>296.26</v>
      </c>
      <c r="N23" s="3">
        <v>599</v>
      </c>
      <c r="O23" s="2" t="s">
        <v>97</v>
      </c>
      <c r="P23" s="2" t="s">
        <v>248</v>
      </c>
      <c r="Q23" s="2" t="s">
        <v>99</v>
      </c>
      <c r="R23" s="2" t="s">
        <v>100</v>
      </c>
      <c r="S23" s="2" t="s">
        <v>272</v>
      </c>
      <c r="T23" s="2" t="s">
        <v>100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273</v>
      </c>
      <c r="Z23" s="4">
        <v>295</v>
      </c>
      <c r="AA23" s="4">
        <f>=ROUNDDOWN(15.5263157894737,0)</f>
      </c>
      <c r="AB23" s="5">
        <v>19</v>
      </c>
      <c r="AC23" s="2" t="s">
        <v>250</v>
      </c>
      <c r="AD23" s="4">
        <v>10</v>
      </c>
      <c r="AE23" s="4">
        <v>406</v>
      </c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4</v>
      </c>
      <c r="AQ23" s="8">
        <v>1079.56</v>
      </c>
      <c r="AR23" s="4"/>
      <c r="AS23" s="8"/>
      <c r="AT23" s="7"/>
      <c r="AU23" s="7"/>
      <c r="AV23" s="4">
        <v>4</v>
      </c>
      <c r="AW23" s="8">
        <v>1079.56</v>
      </c>
      <c r="AX23" s="4"/>
      <c r="AY23" s="8"/>
      <c r="AZ23" s="7"/>
      <c r="BA23" s="7"/>
      <c r="BB23" s="7">
        <v>1</v>
      </c>
      <c r="BC23" s="4">
        <v>4</v>
      </c>
      <c r="BD23" s="8">
        <v>1079.56</v>
      </c>
      <c r="BE23" s="4"/>
      <c r="BF23" s="8"/>
      <c r="BG23" s="7"/>
      <c r="BH23" s="7"/>
      <c r="BI23" s="7">
        <v>1</v>
      </c>
      <c r="BJ23" s="4">
        <v>10</v>
      </c>
      <c r="BK23" s="8">
        <v>2870.28</v>
      </c>
      <c r="BL23" s="2" t="s">
        <v>274</v>
      </c>
      <c r="BM23" s="7">
        <v>0.4</v>
      </c>
      <c r="BN23" s="7">
        <v>0.3761</v>
      </c>
      <c r="BO23" s="4">
        <v>4</v>
      </c>
      <c r="BP23" s="8">
        <v>1079.56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122</v>
      </c>
      <c r="BX23" s="2" t="s">
        <v>155</v>
      </c>
      <c r="BY23" s="2" t="s">
        <v>110</v>
      </c>
      <c r="BZ23" s="2" t="s">
        <v>100</v>
      </c>
    </row>
    <row r="24">
      <c r="A24" s="2" t="s">
        <v>275</v>
      </c>
      <c r="B24" s="2" t="s">
        <v>87</v>
      </c>
      <c r="C24" s="2" t="s">
        <v>88</v>
      </c>
      <c r="D24" s="2" t="s">
        <v>276</v>
      </c>
      <c r="E24" s="2" t="s">
        <v>277</v>
      </c>
      <c r="F24" s="2" t="s">
        <v>278</v>
      </c>
      <c r="G24" s="2" t="s">
        <v>279</v>
      </c>
      <c r="H24" s="2" t="s">
        <v>280</v>
      </c>
      <c r="I24" s="2" t="s">
        <v>281</v>
      </c>
      <c r="J24" s="2" t="s">
        <v>95</v>
      </c>
      <c r="K24" s="2" t="s">
        <v>282</v>
      </c>
      <c r="L24" s="3">
        <v>192.5</v>
      </c>
      <c r="M24" s="3">
        <v>202.12</v>
      </c>
      <c r="N24" s="3">
        <v>409</v>
      </c>
      <c r="O24" s="2" t="s">
        <v>283</v>
      </c>
      <c r="P24" s="2" t="s">
        <v>284</v>
      </c>
      <c r="Q24" s="2" t="s">
        <v>99</v>
      </c>
      <c r="R24" s="2" t="s">
        <v>100</v>
      </c>
      <c r="S24" s="2" t="s">
        <v>285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263</v>
      </c>
      <c r="Z24" s="4">
        <v>30</v>
      </c>
      <c r="AA24" s="4">
        <f>=ROUNDDOWN(20,0)</f>
      </c>
      <c r="AB24" s="5">
        <v>1.5</v>
      </c>
      <c r="AC24" s="2" t="s">
        <v>100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4</v>
      </c>
      <c r="AQ24" s="8">
        <v>873.2</v>
      </c>
      <c r="AR24" s="4"/>
      <c r="AS24" s="8"/>
      <c r="AT24" s="7"/>
      <c r="AU24" s="7"/>
      <c r="AV24" s="4">
        <v>4</v>
      </c>
      <c r="AW24" s="8">
        <v>873.2</v>
      </c>
      <c r="AX24" s="4"/>
      <c r="AY24" s="8"/>
      <c r="AZ24" s="7"/>
      <c r="BA24" s="7"/>
      <c r="BB24" s="7">
        <v>1</v>
      </c>
      <c r="BC24" s="4">
        <v>4</v>
      </c>
      <c r="BD24" s="8">
        <v>873.2</v>
      </c>
      <c r="BE24" s="4"/>
      <c r="BF24" s="8"/>
      <c r="BG24" s="7"/>
      <c r="BH24" s="7"/>
      <c r="BI24" s="7">
        <v>1</v>
      </c>
      <c r="BJ24" s="4">
        <v>4</v>
      </c>
      <c r="BK24" s="8">
        <v>873.2</v>
      </c>
      <c r="BL24" s="2" t="s">
        <v>16</v>
      </c>
      <c r="BM24" s="7">
        <v>1</v>
      </c>
      <c r="BN24" s="7">
        <v>1</v>
      </c>
      <c r="BO24" s="4">
        <v>4</v>
      </c>
      <c r="BP24" s="8">
        <v>873.2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139</v>
      </c>
      <c r="BX24" s="2" t="s">
        <v>286</v>
      </c>
      <c r="BY24" s="2" t="s">
        <v>110</v>
      </c>
      <c r="BZ24" s="2" t="s">
        <v>100</v>
      </c>
    </row>
    <row r="25">
      <c r="A25" s="2" t="s">
        <v>287</v>
      </c>
      <c r="B25" s="2" t="s">
        <v>87</v>
      </c>
      <c r="C25" s="2" t="s">
        <v>88</v>
      </c>
      <c r="D25" s="2" t="s">
        <v>276</v>
      </c>
      <c r="E25" s="2" t="s">
        <v>277</v>
      </c>
      <c r="F25" s="2" t="s">
        <v>288</v>
      </c>
      <c r="G25" s="2" t="s">
        <v>289</v>
      </c>
      <c r="H25" s="2" t="s">
        <v>290</v>
      </c>
      <c r="I25" s="2" t="s">
        <v>291</v>
      </c>
      <c r="J25" s="2" t="s">
        <v>95</v>
      </c>
      <c r="K25" s="2" t="s">
        <v>292</v>
      </c>
      <c r="L25" s="3">
        <v>152</v>
      </c>
      <c r="M25" s="3">
        <v>159.6</v>
      </c>
      <c r="N25" s="3">
        <v>319</v>
      </c>
      <c r="O25" s="2" t="s">
        <v>283</v>
      </c>
      <c r="P25" s="2" t="s">
        <v>284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101</v>
      </c>
      <c r="V25" s="2" t="s">
        <v>102</v>
      </c>
      <c r="W25" s="2" t="s">
        <v>293</v>
      </c>
      <c r="X25" s="2" t="s">
        <v>136</v>
      </c>
      <c r="Y25" s="2" t="s">
        <v>294</v>
      </c>
      <c r="Z25" s="4">
        <v>33</v>
      </c>
      <c r="AA25" s="4">
        <f>=ROUNDDOWN(22,0)</f>
      </c>
      <c r="AB25" s="5">
        <v>1.5</v>
      </c>
      <c r="AC25" s="2" t="s">
        <v>100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2</v>
      </c>
      <c r="AQ25" s="8">
        <v>344.74</v>
      </c>
      <c r="AR25" s="4"/>
      <c r="AS25" s="8"/>
      <c r="AT25" s="7"/>
      <c r="AU25" s="7"/>
      <c r="AV25" s="4">
        <v>2</v>
      </c>
      <c r="AW25" s="8">
        <v>344.74</v>
      </c>
      <c r="AX25" s="4"/>
      <c r="AY25" s="8"/>
      <c r="AZ25" s="7"/>
      <c r="BA25" s="7"/>
      <c r="BB25" s="7">
        <v>1</v>
      </c>
      <c r="BC25" s="4">
        <v>2</v>
      </c>
      <c r="BD25" s="8">
        <v>344.74</v>
      </c>
      <c r="BE25" s="4"/>
      <c r="BF25" s="8"/>
      <c r="BG25" s="7"/>
      <c r="BH25" s="7"/>
      <c r="BI25" s="7">
        <v>1</v>
      </c>
      <c r="BJ25" s="4">
        <v>2</v>
      </c>
      <c r="BK25" s="8">
        <v>344.74</v>
      </c>
      <c r="BL25" s="2" t="s">
        <v>16</v>
      </c>
      <c r="BM25" s="7">
        <v>1</v>
      </c>
      <c r="BN25" s="7">
        <v>1</v>
      </c>
      <c r="BO25" s="4">
        <v>2</v>
      </c>
      <c r="BP25" s="8">
        <v>344.74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139</v>
      </c>
      <c r="BX25" s="2" t="s">
        <v>295</v>
      </c>
      <c r="BY25" s="2" t="s">
        <v>110</v>
      </c>
      <c r="BZ25" s="2" t="s">
        <v>100</v>
      </c>
    </row>
    <row r="26">
      <c r="A26" s="2" t="s">
        <v>296</v>
      </c>
      <c r="B26" s="2" t="s">
        <v>87</v>
      </c>
      <c r="C26" s="2" t="s">
        <v>88</v>
      </c>
      <c r="D26" s="2" t="s">
        <v>276</v>
      </c>
      <c r="E26" s="2" t="s">
        <v>297</v>
      </c>
      <c r="F26" s="2" t="s">
        <v>298</v>
      </c>
      <c r="G26" s="2" t="s">
        <v>299</v>
      </c>
      <c r="H26" s="2" t="s">
        <v>300</v>
      </c>
      <c r="I26" s="2" t="s">
        <v>297</v>
      </c>
      <c r="J26" s="2" t="s">
        <v>95</v>
      </c>
      <c r="K26" s="2" t="s">
        <v>96</v>
      </c>
      <c r="L26" s="3">
        <v>57.86</v>
      </c>
      <c r="M26" s="3">
        <v>60.75</v>
      </c>
      <c r="N26" s="3">
        <v>129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188</v>
      </c>
      <c r="W26" s="2" t="s">
        <v>136</v>
      </c>
      <c r="X26" s="2" t="s">
        <v>100</v>
      </c>
      <c r="Y26" s="2" t="s">
        <v>301</v>
      </c>
      <c r="Z26" s="4">
        <v>77</v>
      </c>
      <c r="AA26" s="4">
        <f>=ROUNDDOWN(15.4,0)</f>
      </c>
      <c r="AB26" s="5">
        <v>5</v>
      </c>
      <c r="AC26" s="2" t="s">
        <v>302</v>
      </c>
      <c r="AD26" s="4">
        <v>100</v>
      </c>
      <c r="AE26" s="4">
        <v>100</v>
      </c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</v>
      </c>
      <c r="AQ26" s="8">
        <v>196.83</v>
      </c>
      <c r="AR26" s="4"/>
      <c r="AS26" s="8"/>
      <c r="AT26" s="7"/>
      <c r="AU26" s="7"/>
      <c r="AV26" s="4">
        <v>3</v>
      </c>
      <c r="AW26" s="8">
        <v>196.83</v>
      </c>
      <c r="AX26" s="4"/>
      <c r="AY26" s="8"/>
      <c r="AZ26" s="7"/>
      <c r="BA26" s="7"/>
      <c r="BB26" s="7">
        <v>1</v>
      </c>
      <c r="BC26" s="4">
        <v>4</v>
      </c>
      <c r="BD26" s="8">
        <v>262.44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0.75</v>
      </c>
      <c r="BJ26" s="4">
        <v>7</v>
      </c>
      <c r="BK26" s="8">
        <v>464.87</v>
      </c>
      <c r="BL26" s="2" t="s">
        <v>303</v>
      </c>
      <c r="BM26" s="7">
        <v>0.4286</v>
      </c>
      <c r="BN26" s="7">
        <v>0.4234</v>
      </c>
      <c r="BO26" s="4">
        <v>3</v>
      </c>
      <c r="BP26" s="8">
        <v>196.83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122</v>
      </c>
      <c r="BX26" s="2" t="s">
        <v>304</v>
      </c>
      <c r="BY26" s="2" t="s">
        <v>110</v>
      </c>
      <c r="BZ26" s="2" t="s">
        <v>100</v>
      </c>
    </row>
    <row r="27">
      <c r="A27" s="2" t="s">
        <v>305</v>
      </c>
      <c r="B27" s="2" t="s">
        <v>87</v>
      </c>
      <c r="C27" s="2" t="s">
        <v>88</v>
      </c>
      <c r="D27" s="2" t="s">
        <v>276</v>
      </c>
      <c r="E27" s="2" t="s">
        <v>297</v>
      </c>
      <c r="F27" s="2" t="s">
        <v>298</v>
      </c>
      <c r="G27" s="2" t="s">
        <v>299</v>
      </c>
      <c r="H27" s="2" t="s">
        <v>300</v>
      </c>
      <c r="I27" s="2" t="s">
        <v>306</v>
      </c>
      <c r="J27" s="2" t="s">
        <v>95</v>
      </c>
      <c r="K27" s="2" t="s">
        <v>307</v>
      </c>
      <c r="L27" s="3">
        <v>57.86</v>
      </c>
      <c r="M27" s="3">
        <v>60.75</v>
      </c>
      <c r="N27" s="3">
        <v>129</v>
      </c>
      <c r="O27" s="2" t="s">
        <v>97</v>
      </c>
      <c r="P27" s="2" t="s">
        <v>248</v>
      </c>
      <c r="Q27" s="2" t="s">
        <v>99</v>
      </c>
      <c r="R27" s="2" t="s">
        <v>100</v>
      </c>
      <c r="S27" s="2" t="s">
        <v>308</v>
      </c>
      <c r="T27" s="2" t="s">
        <v>100</v>
      </c>
      <c r="U27" s="2" t="s">
        <v>100</v>
      </c>
      <c r="V27" s="2" t="s">
        <v>102</v>
      </c>
      <c r="W27" s="2" t="s">
        <v>136</v>
      </c>
      <c r="X27" s="2" t="s">
        <v>100</v>
      </c>
      <c r="Y27" s="2" t="s">
        <v>119</v>
      </c>
      <c r="Z27" s="4">
        <v>313</v>
      </c>
      <c r="AA27" s="4">
        <f>=ROUNDDOWN(16.3874345549738,0)</f>
      </c>
      <c r="AB27" s="5">
        <v>19.1</v>
      </c>
      <c r="AC27" s="2" t="s">
        <v>309</v>
      </c>
      <c r="AD27" s="4">
        <v>52</v>
      </c>
      <c r="AE27" s="4">
        <v>482</v>
      </c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</v>
      </c>
      <c r="AQ27" s="8">
        <v>65.61</v>
      </c>
      <c r="AR27" s="4"/>
      <c r="AS27" s="8"/>
      <c r="AT27" s="7"/>
      <c r="AU27" s="7"/>
      <c r="AV27" s="4">
        <v>1</v>
      </c>
      <c r="AW27" s="8">
        <v>65.61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0.25</v>
      </c>
      <c r="BJ27" s="4">
        <v>21</v>
      </c>
      <c r="BK27" s="8">
        <v>1403.21</v>
      </c>
      <c r="BL27" s="2" t="s">
        <v>310</v>
      </c>
      <c r="BM27" s="7">
        <v>0.0476</v>
      </c>
      <c r="BN27" s="7">
        <v>0.0468</v>
      </c>
      <c r="BO27" s="4">
        <v>1</v>
      </c>
      <c r="BP27" s="8">
        <v>65.61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122</v>
      </c>
      <c r="BX27" s="2" t="s">
        <v>311</v>
      </c>
      <c r="BY27" s="2" t="s">
        <v>110</v>
      </c>
      <c r="BZ27" s="2" t="s">
        <v>100</v>
      </c>
    </row>
    <row r="28">
      <c r="A28" s="2" t="s">
        <v>312</v>
      </c>
      <c r="B28" s="2" t="s">
        <v>87</v>
      </c>
      <c r="C28" s="2" t="s">
        <v>88</v>
      </c>
      <c r="D28" s="2" t="s">
        <v>276</v>
      </c>
      <c r="E28" s="2" t="s">
        <v>297</v>
      </c>
      <c r="F28" s="2" t="s">
        <v>313</v>
      </c>
      <c r="G28" s="2" t="s">
        <v>314</v>
      </c>
      <c r="H28" s="2" t="s">
        <v>315</v>
      </c>
      <c r="I28" s="2" t="s">
        <v>316</v>
      </c>
      <c r="J28" s="2" t="s">
        <v>95</v>
      </c>
      <c r="K28" s="2" t="s">
        <v>96</v>
      </c>
      <c r="L28" s="3">
        <v>165</v>
      </c>
      <c r="M28" s="3">
        <v>173.25</v>
      </c>
      <c r="N28" s="3">
        <v>349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150</v>
      </c>
      <c r="V28" s="2" t="s">
        <v>102</v>
      </c>
      <c r="W28" s="2" t="s">
        <v>103</v>
      </c>
      <c r="X28" s="2" t="s">
        <v>136</v>
      </c>
      <c r="Y28" s="2" t="s">
        <v>317</v>
      </c>
      <c r="Z28" s="4">
        <v>102</v>
      </c>
      <c r="AA28" s="4">
        <f>=ROUNDDOWN(7.84615384615385,0)</f>
      </c>
      <c r="AB28" s="5">
        <v>13</v>
      </c>
      <c r="AC28" s="2" t="s">
        <v>105</v>
      </c>
      <c r="AD28" s="4">
        <v>13</v>
      </c>
      <c r="AE28" s="4">
        <v>299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2</v>
      </c>
      <c r="AQ28" s="8">
        <v>253.18</v>
      </c>
      <c r="AR28" s="4"/>
      <c r="AS28" s="8"/>
      <c r="AT28" s="7"/>
      <c r="AU28" s="7"/>
      <c r="AV28" s="4">
        <v>2</v>
      </c>
      <c r="AW28" s="8">
        <v>253.18</v>
      </c>
      <c r="AX28" s="4"/>
      <c r="AY28" s="8"/>
      <c r="AZ28" s="7"/>
      <c r="BA28" s="7"/>
      <c r="BB28" s="7">
        <v>1</v>
      </c>
      <c r="BC28" s="4">
        <v>2</v>
      </c>
      <c r="BD28" s="8">
        <v>253.18</v>
      </c>
      <c r="BE28" s="4"/>
      <c r="BF28" s="8"/>
      <c r="BG28" s="7"/>
      <c r="BH28" s="7"/>
      <c r="BI28" s="7">
        <v>1</v>
      </c>
      <c r="BJ28" s="4">
        <v>14</v>
      </c>
      <c r="BK28" s="8">
        <v>2221.21</v>
      </c>
      <c r="BL28" s="2" t="s">
        <v>318</v>
      </c>
      <c r="BM28" s="7">
        <v>0.1429</v>
      </c>
      <c r="BN28" s="7">
        <v>0.114</v>
      </c>
      <c r="BO28" s="4">
        <v>2</v>
      </c>
      <c r="BP28" s="8">
        <v>253.18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139</v>
      </c>
      <c r="BX28" s="2" t="s">
        <v>319</v>
      </c>
      <c r="BY28" s="2" t="s">
        <v>110</v>
      </c>
      <c r="BZ28" s="2" t="s">
        <v>100</v>
      </c>
    </row>
    <row r="29">
      <c r="A29" s="2" t="s">
        <v>320</v>
      </c>
      <c r="B29" s="2" t="s">
        <v>87</v>
      </c>
      <c r="C29" s="2" t="s">
        <v>88</v>
      </c>
      <c r="D29" s="2" t="s">
        <v>276</v>
      </c>
      <c r="E29" s="2" t="s">
        <v>297</v>
      </c>
      <c r="F29" s="2" t="s">
        <v>321</v>
      </c>
      <c r="G29" s="2" t="s">
        <v>322</v>
      </c>
      <c r="H29" s="2" t="s">
        <v>323</v>
      </c>
      <c r="I29" s="2" t="s">
        <v>324</v>
      </c>
      <c r="J29" s="2" t="s">
        <v>95</v>
      </c>
      <c r="K29" s="2" t="s">
        <v>307</v>
      </c>
      <c r="L29" s="3">
        <v>80.87</v>
      </c>
      <c r="M29" s="3">
        <v>84.91</v>
      </c>
      <c r="N29" s="3">
        <v>169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325</v>
      </c>
      <c r="T29" s="2" t="s">
        <v>100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119</v>
      </c>
      <c r="Z29" s="4">
        <v>549</v>
      </c>
      <c r="AA29" s="4">
        <f>=ROUNDDOWN(161.470588235294,0)</f>
      </c>
      <c r="AB29" s="5">
        <v>3.4</v>
      </c>
      <c r="AC29" s="2" t="s">
        <v>100</v>
      </c>
      <c r="AD29" s="4"/>
      <c r="AE29" s="4"/>
      <c r="AF29" s="6">
        <v>76</v>
      </c>
      <c r="AG29" s="6">
        <v>67</v>
      </c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2</v>
      </c>
      <c r="AQ29" s="8">
        <v>155.9</v>
      </c>
      <c r="AR29" s="4"/>
      <c r="AS29" s="8"/>
      <c r="AT29" s="7"/>
      <c r="AU29" s="7"/>
      <c r="AV29" s="4">
        <v>2</v>
      </c>
      <c r="AW29" s="8">
        <v>155.9</v>
      </c>
      <c r="AX29" s="4"/>
      <c r="AY29" s="8"/>
      <c r="AZ29" s="7"/>
      <c r="BA29" s="7"/>
      <c r="BB29" s="7">
        <v>1</v>
      </c>
      <c r="BC29" s="4">
        <v>2</v>
      </c>
      <c r="BD29" s="8">
        <v>155.9</v>
      </c>
      <c r="BE29" s="4"/>
      <c r="BF29" s="8"/>
      <c r="BG29" s="7"/>
      <c r="BH29" s="7"/>
      <c r="BI29" s="7">
        <v>1</v>
      </c>
      <c r="BJ29" s="4">
        <v>2</v>
      </c>
      <c r="BK29" s="8">
        <v>155.9</v>
      </c>
      <c r="BL29" s="2" t="s">
        <v>16</v>
      </c>
      <c r="BM29" s="7">
        <v>1</v>
      </c>
      <c r="BN29" s="7">
        <v>1</v>
      </c>
      <c r="BO29" s="4">
        <v>2</v>
      </c>
      <c r="BP29" s="8">
        <v>155.9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122</v>
      </c>
      <c r="BX29" s="2" t="s">
        <v>326</v>
      </c>
      <c r="BY29" s="2" t="s">
        <v>110</v>
      </c>
      <c r="BZ29" s="2" t="s">
        <v>100</v>
      </c>
    </row>
    <row r="30">
      <c r="A30" s="2" t="s">
        <v>327</v>
      </c>
      <c r="B30" s="2" t="s">
        <v>87</v>
      </c>
      <c r="C30" s="2" t="s">
        <v>88</v>
      </c>
      <c r="D30" s="2" t="s">
        <v>276</v>
      </c>
      <c r="E30" s="2" t="s">
        <v>297</v>
      </c>
      <c r="F30" s="2" t="s">
        <v>288</v>
      </c>
      <c r="G30" s="2" t="s">
        <v>289</v>
      </c>
      <c r="H30" s="2" t="s">
        <v>290</v>
      </c>
      <c r="I30" s="2" t="s">
        <v>328</v>
      </c>
      <c r="J30" s="2" t="s">
        <v>95</v>
      </c>
      <c r="K30" s="2" t="s">
        <v>157</v>
      </c>
      <c r="L30" s="3">
        <v>123.5</v>
      </c>
      <c r="M30" s="3">
        <v>129.68</v>
      </c>
      <c r="N30" s="3">
        <v>259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329</v>
      </c>
      <c r="T30" s="2" t="s">
        <v>100</v>
      </c>
      <c r="U30" s="2" t="s">
        <v>101</v>
      </c>
      <c r="V30" s="2" t="s">
        <v>102</v>
      </c>
      <c r="W30" s="2" t="s">
        <v>293</v>
      </c>
      <c r="X30" s="2" t="s">
        <v>100</v>
      </c>
      <c r="Y30" s="2" t="s">
        <v>119</v>
      </c>
      <c r="Z30" s="4">
        <v>185</v>
      </c>
      <c r="AA30" s="4">
        <f>=ROUNDDOWN(23.125,0)</f>
      </c>
      <c r="AB30" s="5">
        <v>8</v>
      </c>
      <c r="AC30" s="2" t="s">
        <v>169</v>
      </c>
      <c r="AD30" s="4">
        <v>130</v>
      </c>
      <c r="AE30" s="4">
        <v>130</v>
      </c>
      <c r="AF30" s="6">
        <v>76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140.05</v>
      </c>
      <c r="AR30" s="4"/>
      <c r="AS30" s="8"/>
      <c r="AT30" s="7"/>
      <c r="AU30" s="7"/>
      <c r="AV30" s="4">
        <v>1</v>
      </c>
      <c r="AW30" s="8">
        <v>140.05</v>
      </c>
      <c r="AX30" s="4"/>
      <c r="AY30" s="8"/>
      <c r="AZ30" s="7"/>
      <c r="BA30" s="7"/>
      <c r="BB30" s="7">
        <v>1</v>
      </c>
      <c r="BC30" s="4">
        <v>1</v>
      </c>
      <c r="BD30" s="8">
        <v>140.05</v>
      </c>
      <c r="BE30" s="4"/>
      <c r="BF30" s="8"/>
      <c r="BG30" s="7"/>
      <c r="BH30" s="7"/>
      <c r="BI30" s="7">
        <v>1</v>
      </c>
      <c r="BJ30" s="4">
        <v>2</v>
      </c>
      <c r="BK30" s="8">
        <v>312.95</v>
      </c>
      <c r="BL30" s="2" t="s">
        <v>330</v>
      </c>
      <c r="BM30" s="7">
        <v>0.5</v>
      </c>
      <c r="BN30" s="7">
        <v>0.4475</v>
      </c>
      <c r="BO30" s="4">
        <v>1</v>
      </c>
      <c r="BP30" s="8">
        <v>140.05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331</v>
      </c>
      <c r="BX30" s="2" t="s">
        <v>332</v>
      </c>
      <c r="BY30" s="2" t="s">
        <v>110</v>
      </c>
      <c r="BZ30" s="2" t="s">
        <v>100</v>
      </c>
    </row>
    <row r="31">
      <c r="A31" s="2" t="s">
        <v>333</v>
      </c>
      <c r="B31" s="2" t="s">
        <v>87</v>
      </c>
      <c r="C31" s="2" t="s">
        <v>88</v>
      </c>
      <c r="D31" s="2" t="s">
        <v>334</v>
      </c>
      <c r="E31" s="2" t="s">
        <v>335</v>
      </c>
      <c r="F31" s="2" t="s">
        <v>336</v>
      </c>
      <c r="G31" s="2" t="s">
        <v>337</v>
      </c>
      <c r="H31" s="2" t="s">
        <v>338</v>
      </c>
      <c r="I31" s="2" t="s">
        <v>339</v>
      </c>
      <c r="J31" s="2" t="s">
        <v>95</v>
      </c>
      <c r="K31" s="2" t="s">
        <v>307</v>
      </c>
      <c r="L31" s="3">
        <v>256.5</v>
      </c>
      <c r="M31" s="3">
        <v>269.32</v>
      </c>
      <c r="N31" s="3">
        <v>549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340</v>
      </c>
      <c r="T31" s="2" t="s">
        <v>100</v>
      </c>
      <c r="U31" s="2" t="s">
        <v>100</v>
      </c>
      <c r="V31" s="2" t="s">
        <v>102</v>
      </c>
      <c r="W31" s="2" t="s">
        <v>136</v>
      </c>
      <c r="X31" s="2" t="s">
        <v>100</v>
      </c>
      <c r="Y31" s="2" t="s">
        <v>119</v>
      </c>
      <c r="Z31" s="4">
        <v>75</v>
      </c>
      <c r="AA31" s="4">
        <f>=ROUNDDOWN(6.25,0)</f>
      </c>
      <c r="AB31" s="5">
        <v>12</v>
      </c>
      <c r="AC31" s="2" t="s">
        <v>341</v>
      </c>
      <c r="AD31" s="4">
        <v>30</v>
      </c>
      <c r="AE31" s="4">
        <v>302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3</v>
      </c>
      <c r="AQ31" s="8">
        <v>809.67</v>
      </c>
      <c r="AR31" s="4"/>
      <c r="AS31" s="8"/>
      <c r="AT31" s="7"/>
      <c r="AU31" s="7"/>
      <c r="AV31" s="4">
        <v>3</v>
      </c>
      <c r="AW31" s="8">
        <v>809.67</v>
      </c>
      <c r="AX31" s="4"/>
      <c r="AY31" s="8"/>
      <c r="AZ31" s="7"/>
      <c r="BA31" s="7"/>
      <c r="BB31" s="7">
        <v>1</v>
      </c>
      <c r="BC31" s="4">
        <v>4</v>
      </c>
      <c r="BD31" s="8">
        <v>1079.56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0.75</v>
      </c>
      <c r="BJ31" s="4">
        <v>21</v>
      </c>
      <c r="BK31" s="8">
        <v>5459.39</v>
      </c>
      <c r="BL31" s="2" t="s">
        <v>342</v>
      </c>
      <c r="BM31" s="7">
        <v>0.1429</v>
      </c>
      <c r="BN31" s="7">
        <v>0.1483</v>
      </c>
      <c r="BO31" s="4">
        <v>3</v>
      </c>
      <c r="BP31" s="8">
        <v>809.67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139</v>
      </c>
      <c r="BX31" s="2" t="s">
        <v>343</v>
      </c>
      <c r="BY31" s="2" t="s">
        <v>110</v>
      </c>
      <c r="BZ31" s="2" t="s">
        <v>100</v>
      </c>
    </row>
    <row r="32">
      <c r="A32" s="2" t="s">
        <v>344</v>
      </c>
      <c r="B32" s="2" t="s">
        <v>87</v>
      </c>
      <c r="C32" s="2" t="s">
        <v>88</v>
      </c>
      <c r="D32" s="2" t="s">
        <v>334</v>
      </c>
      <c r="E32" s="2" t="s">
        <v>335</v>
      </c>
      <c r="F32" s="2" t="s">
        <v>336</v>
      </c>
      <c r="G32" s="2" t="s">
        <v>337</v>
      </c>
      <c r="H32" s="2" t="s">
        <v>338</v>
      </c>
      <c r="I32" s="2" t="s">
        <v>339</v>
      </c>
      <c r="J32" s="2" t="s">
        <v>95</v>
      </c>
      <c r="K32" s="2" t="s">
        <v>96</v>
      </c>
      <c r="L32" s="3">
        <v>256.5</v>
      </c>
      <c r="M32" s="3">
        <v>269.32</v>
      </c>
      <c r="N32" s="3">
        <v>549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345</v>
      </c>
      <c r="T32" s="2" t="s">
        <v>100</v>
      </c>
      <c r="U32" s="2" t="s">
        <v>100</v>
      </c>
      <c r="V32" s="2" t="s">
        <v>102</v>
      </c>
      <c r="W32" s="2" t="s">
        <v>293</v>
      </c>
      <c r="X32" s="2" t="s">
        <v>100</v>
      </c>
      <c r="Y32" s="2" t="s">
        <v>346</v>
      </c>
      <c r="Z32" s="4">
        <v>91</v>
      </c>
      <c r="AA32" s="4">
        <f>=ROUNDDOWN(13,0)</f>
      </c>
      <c r="AB32" s="5">
        <v>7</v>
      </c>
      <c r="AC32" s="2" t="s">
        <v>347</v>
      </c>
      <c r="AD32" s="4">
        <v>150</v>
      </c>
      <c r="AE32" s="4">
        <v>150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269.89</v>
      </c>
      <c r="AR32" s="4"/>
      <c r="AS32" s="8"/>
      <c r="AT32" s="7"/>
      <c r="AU32" s="7"/>
      <c r="AV32" s="4">
        <v>1</v>
      </c>
      <c r="AW32" s="8">
        <v>269.89</v>
      </c>
      <c r="AX32" s="4"/>
      <c r="AY32" s="8"/>
      <c r="AZ32" s="7"/>
      <c r="BA32" s="7"/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0.25</v>
      </c>
      <c r="BJ32" s="4">
        <v>4</v>
      </c>
      <c r="BK32" s="8">
        <v>1146.07</v>
      </c>
      <c r="BL32" s="2" t="s">
        <v>348</v>
      </c>
      <c r="BM32" s="7">
        <v>0.25</v>
      </c>
      <c r="BN32" s="7">
        <v>0.2355</v>
      </c>
      <c r="BO32" s="4">
        <v>1</v>
      </c>
      <c r="BP32" s="8">
        <v>269.89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139</v>
      </c>
      <c r="BX32" s="2" t="s">
        <v>349</v>
      </c>
      <c r="BY32" s="2" t="s">
        <v>110</v>
      </c>
      <c r="BZ32" s="2" t="s">
        <v>100</v>
      </c>
    </row>
    <row r="33">
      <c r="A33" s="2" t="s">
        <v>350</v>
      </c>
      <c r="B33" s="2" t="s">
        <v>87</v>
      </c>
      <c r="C33" s="2" t="s">
        <v>88</v>
      </c>
      <c r="D33" s="2" t="s">
        <v>334</v>
      </c>
      <c r="E33" s="2" t="s">
        <v>335</v>
      </c>
      <c r="F33" s="2" t="s">
        <v>351</v>
      </c>
      <c r="G33" s="2" t="s">
        <v>352</v>
      </c>
      <c r="H33" s="2" t="s">
        <v>353</v>
      </c>
      <c r="I33" s="2" t="s">
        <v>354</v>
      </c>
      <c r="J33" s="2" t="s">
        <v>95</v>
      </c>
      <c r="K33" s="2" t="s">
        <v>134</v>
      </c>
      <c r="L33" s="3">
        <v>285</v>
      </c>
      <c r="M33" s="3">
        <v>299.25</v>
      </c>
      <c r="N33" s="3">
        <v>599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150</v>
      </c>
      <c r="V33" s="2" t="s">
        <v>188</v>
      </c>
      <c r="W33" s="2" t="s">
        <v>136</v>
      </c>
      <c r="X33" s="2" t="s">
        <v>103</v>
      </c>
      <c r="Y33" s="2" t="s">
        <v>355</v>
      </c>
      <c r="Z33" s="4">
        <v>280</v>
      </c>
      <c r="AA33" s="4">
        <f>=ROUNDDOWN(18.6666666666667,0)</f>
      </c>
      <c r="AB33" s="5">
        <v>15</v>
      </c>
      <c r="AC33" s="2" t="s">
        <v>356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2</v>
      </c>
      <c r="AQ33" s="8">
        <v>646.38</v>
      </c>
      <c r="AR33" s="4"/>
      <c r="AS33" s="8"/>
      <c r="AT33" s="7"/>
      <c r="AU33" s="7"/>
      <c r="AV33" s="4">
        <v>2</v>
      </c>
      <c r="AW33" s="8">
        <v>646.38</v>
      </c>
      <c r="AX33" s="4"/>
      <c r="AY33" s="8"/>
      <c r="AZ33" s="7"/>
      <c r="BA33" s="7"/>
      <c r="BB33" s="7">
        <v>1</v>
      </c>
      <c r="BC33" s="4">
        <v>2</v>
      </c>
      <c r="BD33" s="8">
        <v>646.38</v>
      </c>
      <c r="BE33" s="4"/>
      <c r="BF33" s="8"/>
      <c r="BG33" s="7"/>
      <c r="BH33" s="7"/>
      <c r="BI33" s="7">
        <v>1</v>
      </c>
      <c r="BJ33" s="4">
        <v>22</v>
      </c>
      <c r="BK33" s="8">
        <v>7031.4</v>
      </c>
      <c r="BL33" s="2" t="s">
        <v>357</v>
      </c>
      <c r="BM33" s="7">
        <v>0.0909</v>
      </c>
      <c r="BN33" s="7">
        <v>0.0919</v>
      </c>
      <c r="BO33" s="4">
        <v>2</v>
      </c>
      <c r="BP33" s="8">
        <v>646.38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358</v>
      </c>
      <c r="BX33" s="2" t="s">
        <v>359</v>
      </c>
      <c r="BY33" s="2" t="s">
        <v>110</v>
      </c>
      <c r="BZ33" s="2" t="s">
        <v>100</v>
      </c>
    </row>
    <row r="34">
      <c r="A34" s="2" t="s">
        <v>360</v>
      </c>
      <c r="B34" s="2" t="s">
        <v>87</v>
      </c>
      <c r="C34" s="2" t="s">
        <v>88</v>
      </c>
      <c r="D34" s="2" t="s">
        <v>334</v>
      </c>
      <c r="E34" s="2" t="s">
        <v>335</v>
      </c>
      <c r="F34" s="2" t="s">
        <v>361</v>
      </c>
      <c r="G34" s="2" t="s">
        <v>362</v>
      </c>
      <c r="H34" s="2" t="s">
        <v>363</v>
      </c>
      <c r="I34" s="2" t="s">
        <v>339</v>
      </c>
      <c r="J34" s="2" t="s">
        <v>95</v>
      </c>
      <c r="K34" s="2" t="s">
        <v>364</v>
      </c>
      <c r="L34" s="3">
        <v>256.5</v>
      </c>
      <c r="M34" s="3">
        <v>269.32</v>
      </c>
      <c r="N34" s="3">
        <v>549</v>
      </c>
      <c r="O34" s="2" t="s">
        <v>97</v>
      </c>
      <c r="P34" s="2" t="s">
        <v>365</v>
      </c>
      <c r="Q34" s="2" t="s">
        <v>99</v>
      </c>
      <c r="R34" s="2" t="s">
        <v>100</v>
      </c>
      <c r="S34" s="2" t="s">
        <v>366</v>
      </c>
      <c r="T34" s="2" t="s">
        <v>100</v>
      </c>
      <c r="U34" s="2" t="s">
        <v>100</v>
      </c>
      <c r="V34" s="2" t="s">
        <v>188</v>
      </c>
      <c r="W34" s="2" t="s">
        <v>367</v>
      </c>
      <c r="X34" s="2" t="s">
        <v>103</v>
      </c>
      <c r="Y34" s="2" t="s">
        <v>368</v>
      </c>
      <c r="Z34" s="4">
        <v>67</v>
      </c>
      <c r="AA34" s="4">
        <f>=ROUNDDOWN(33.5,0)</f>
      </c>
      <c r="AB34" s="5">
        <v>2</v>
      </c>
      <c r="AC34" s="2" t="s">
        <v>100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</v>
      </c>
      <c r="AQ34" s="8">
        <v>269.89</v>
      </c>
      <c r="AR34" s="4"/>
      <c r="AS34" s="8"/>
      <c r="AT34" s="7"/>
      <c r="AU34" s="7"/>
      <c r="AV34" s="4">
        <v>1</v>
      </c>
      <c r="AW34" s="8">
        <v>269.89</v>
      </c>
      <c r="AX34" s="4"/>
      <c r="AY34" s="8"/>
      <c r="AZ34" s="7"/>
      <c r="BA34" s="7"/>
      <c r="BB34" s="7">
        <v>1</v>
      </c>
      <c r="BC34" s="4">
        <v>1</v>
      </c>
      <c r="BD34" s="8">
        <v>269.89</v>
      </c>
      <c r="BE34" s="4"/>
      <c r="BF34" s="8"/>
      <c r="BG34" s="7"/>
      <c r="BH34" s="7"/>
      <c r="BI34" s="7">
        <v>1</v>
      </c>
      <c r="BJ34" s="4">
        <v>1</v>
      </c>
      <c r="BK34" s="8">
        <v>269.89</v>
      </c>
      <c r="BL34" s="2" t="s">
        <v>16</v>
      </c>
      <c r="BM34" s="7">
        <v>1</v>
      </c>
      <c r="BN34" s="7">
        <v>1</v>
      </c>
      <c r="BO34" s="4">
        <v>1</v>
      </c>
      <c r="BP34" s="8">
        <v>269.89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139</v>
      </c>
      <c r="BX34" s="2" t="s">
        <v>369</v>
      </c>
      <c r="BY34" s="2" t="s">
        <v>110</v>
      </c>
      <c r="BZ34" s="2" t="s">
        <v>100</v>
      </c>
    </row>
    <row r="35">
      <c r="A35" s="2" t="s">
        <v>370</v>
      </c>
      <c r="B35" s="2" t="s">
        <v>87</v>
      </c>
      <c r="C35" s="2" t="s">
        <v>88</v>
      </c>
      <c r="D35" s="2" t="s">
        <v>371</v>
      </c>
      <c r="E35" s="2" t="s">
        <v>372</v>
      </c>
      <c r="F35" s="2" t="s">
        <v>373</v>
      </c>
      <c r="G35" s="2" t="s">
        <v>374</v>
      </c>
      <c r="H35" s="2" t="s">
        <v>375</v>
      </c>
      <c r="I35" s="2" t="s">
        <v>376</v>
      </c>
      <c r="J35" s="2" t="s">
        <v>95</v>
      </c>
      <c r="K35" s="2" t="s">
        <v>377</v>
      </c>
      <c r="L35" s="3">
        <v>114</v>
      </c>
      <c r="M35" s="3">
        <v>119.7</v>
      </c>
      <c r="N35" s="3">
        <v>239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378</v>
      </c>
      <c r="T35" s="2" t="s">
        <v>100</v>
      </c>
      <c r="U35" s="2" t="s">
        <v>100</v>
      </c>
      <c r="V35" s="2" t="s">
        <v>102</v>
      </c>
      <c r="W35" s="2" t="s">
        <v>103</v>
      </c>
      <c r="X35" s="2" t="s">
        <v>100</v>
      </c>
      <c r="Y35" s="2" t="s">
        <v>119</v>
      </c>
      <c r="Z35" s="4">
        <v>34</v>
      </c>
      <c r="AA35" s="4">
        <f>=ROUNDDOWN(6.8,0)</f>
      </c>
      <c r="AB35" s="5">
        <v>5</v>
      </c>
      <c r="AC35" s="2" t="s">
        <v>379</v>
      </c>
      <c r="AD35" s="4">
        <v>60</v>
      </c>
      <c r="AE35" s="4">
        <v>210</v>
      </c>
      <c r="AF35" s="6">
        <v>76</v>
      </c>
      <c r="AG35" s="6">
        <v>67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2</v>
      </c>
      <c r="AQ35" s="8">
        <v>238.14</v>
      </c>
      <c r="AR35" s="4"/>
      <c r="AS35" s="8"/>
      <c r="AT35" s="7"/>
      <c r="AU35" s="7"/>
      <c r="AV35" s="4">
        <v>2</v>
      </c>
      <c r="AW35" s="8">
        <v>238.14</v>
      </c>
      <c r="AX35" s="4"/>
      <c r="AY35" s="8"/>
      <c r="AZ35" s="7"/>
      <c r="BA35" s="7"/>
      <c r="BB35" s="7">
        <v>1</v>
      </c>
      <c r="BC35" s="4">
        <v>5</v>
      </c>
      <c r="BD35" s="8">
        <v>595.35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0.4</v>
      </c>
      <c r="BJ35" s="4">
        <v>6</v>
      </c>
      <c r="BK35" s="8">
        <v>708.48</v>
      </c>
      <c r="BL35" s="2" t="s">
        <v>380</v>
      </c>
      <c r="BM35" s="7">
        <v>0.3333</v>
      </c>
      <c r="BN35" s="7">
        <v>0.3361</v>
      </c>
      <c r="BO35" s="4">
        <v>2</v>
      </c>
      <c r="BP35" s="8">
        <v>238.14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139</v>
      </c>
      <c r="BX35" s="2" t="s">
        <v>381</v>
      </c>
      <c r="BY35" s="2" t="s">
        <v>110</v>
      </c>
      <c r="BZ35" s="2" t="s">
        <v>100</v>
      </c>
    </row>
    <row r="36">
      <c r="A36" s="2" t="s">
        <v>382</v>
      </c>
      <c r="B36" s="2" t="s">
        <v>87</v>
      </c>
      <c r="C36" s="2" t="s">
        <v>88</v>
      </c>
      <c r="D36" s="2" t="s">
        <v>371</v>
      </c>
      <c r="E36" s="2" t="s">
        <v>372</v>
      </c>
      <c r="F36" s="2" t="s">
        <v>373</v>
      </c>
      <c r="G36" s="2" t="s">
        <v>374</v>
      </c>
      <c r="H36" s="2" t="s">
        <v>375</v>
      </c>
      <c r="I36" s="2" t="s">
        <v>376</v>
      </c>
      <c r="J36" s="2" t="s">
        <v>95</v>
      </c>
      <c r="K36" s="2" t="s">
        <v>125</v>
      </c>
      <c r="L36" s="3">
        <v>114</v>
      </c>
      <c r="M36" s="3">
        <v>119.7</v>
      </c>
      <c r="N36" s="3">
        <v>239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383</v>
      </c>
      <c r="T36" s="2" t="s">
        <v>100</v>
      </c>
      <c r="U36" s="2" t="s">
        <v>100</v>
      </c>
      <c r="V36" s="2" t="s">
        <v>102</v>
      </c>
      <c r="W36" s="2" t="s">
        <v>103</v>
      </c>
      <c r="X36" s="2" t="s">
        <v>100</v>
      </c>
      <c r="Y36" s="2" t="s">
        <v>119</v>
      </c>
      <c r="Z36" s="4">
        <v>51</v>
      </c>
      <c r="AA36" s="4">
        <f>=ROUNDDOWN(17,0)</f>
      </c>
      <c r="AB36" s="5">
        <v>3</v>
      </c>
      <c r="AC36" s="2" t="s">
        <v>379</v>
      </c>
      <c r="AD36" s="4">
        <v>37</v>
      </c>
      <c r="AE36" s="4">
        <v>341</v>
      </c>
      <c r="AF36" s="6">
        <v>76</v>
      </c>
      <c r="AG36" s="6">
        <v>67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</v>
      </c>
      <c r="AQ36" s="8">
        <v>119.07</v>
      </c>
      <c r="AR36" s="4"/>
      <c r="AS36" s="8"/>
      <c r="AT36" s="7"/>
      <c r="AU36" s="7"/>
      <c r="AV36" s="4">
        <v>1</v>
      </c>
      <c r="AW36" s="8">
        <v>119.07</v>
      </c>
      <c r="AX36" s="4"/>
      <c r="AY36" s="8"/>
      <c r="AZ36" s="7"/>
      <c r="BA36" s="7"/>
      <c r="BB36" s="7">
        <v>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0.2</v>
      </c>
      <c r="BJ36" s="4">
        <v>12</v>
      </c>
      <c r="BK36" s="8">
        <v>1400.27</v>
      </c>
      <c r="BL36" s="2" t="s">
        <v>384</v>
      </c>
      <c r="BM36" s="7">
        <v>0.0833</v>
      </c>
      <c r="BN36" s="7">
        <v>0.085</v>
      </c>
      <c r="BO36" s="4">
        <v>1</v>
      </c>
      <c r="BP36" s="8">
        <v>119.07</v>
      </c>
      <c r="BQ36" s="4"/>
      <c r="BR36" s="8"/>
      <c r="BS36" s="7"/>
      <c r="BT36" s="7"/>
      <c r="BU36" s="2" t="s">
        <v>107</v>
      </c>
      <c r="BV36" s="2" t="s">
        <v>97</v>
      </c>
      <c r="BW36" s="2" t="s">
        <v>139</v>
      </c>
      <c r="BX36" s="2" t="s">
        <v>385</v>
      </c>
      <c r="BY36" s="2" t="s">
        <v>110</v>
      </c>
      <c r="BZ36" s="2" t="s">
        <v>100</v>
      </c>
    </row>
    <row r="37">
      <c r="A37" s="2" t="s">
        <v>386</v>
      </c>
      <c r="B37" s="2" t="s">
        <v>87</v>
      </c>
      <c r="C37" s="2" t="s">
        <v>88</v>
      </c>
      <c r="D37" s="2" t="s">
        <v>371</v>
      </c>
      <c r="E37" s="2" t="s">
        <v>372</v>
      </c>
      <c r="F37" s="2" t="s">
        <v>373</v>
      </c>
      <c r="G37" s="2" t="s">
        <v>374</v>
      </c>
      <c r="H37" s="2" t="s">
        <v>375</v>
      </c>
      <c r="I37" s="2" t="s">
        <v>376</v>
      </c>
      <c r="J37" s="2" t="s">
        <v>95</v>
      </c>
      <c r="K37" s="2" t="s">
        <v>307</v>
      </c>
      <c r="L37" s="3">
        <v>114</v>
      </c>
      <c r="M37" s="3">
        <v>119.7</v>
      </c>
      <c r="N37" s="3">
        <v>239</v>
      </c>
      <c r="O37" s="2" t="s">
        <v>97</v>
      </c>
      <c r="P37" s="2" t="s">
        <v>248</v>
      </c>
      <c r="Q37" s="2" t="s">
        <v>99</v>
      </c>
      <c r="R37" s="2" t="s">
        <v>100</v>
      </c>
      <c r="S37" s="2" t="s">
        <v>387</v>
      </c>
      <c r="T37" s="2" t="s">
        <v>100</v>
      </c>
      <c r="U37" s="2" t="s">
        <v>100</v>
      </c>
      <c r="V37" s="2" t="s">
        <v>102</v>
      </c>
      <c r="W37" s="2" t="s">
        <v>136</v>
      </c>
      <c r="X37" s="2" t="s">
        <v>100</v>
      </c>
      <c r="Y37" s="2" t="s">
        <v>119</v>
      </c>
      <c r="Z37" s="4">
        <v>182</v>
      </c>
      <c r="AA37" s="4">
        <f>=ROUNDDOWN(18.5714285714286,0)</f>
      </c>
      <c r="AB37" s="5">
        <v>9.8</v>
      </c>
      <c r="AC37" s="2" t="s">
        <v>388</v>
      </c>
      <c r="AD37" s="4">
        <v>19</v>
      </c>
      <c r="AE37" s="4">
        <v>615</v>
      </c>
      <c r="AF37" s="6">
        <v>76</v>
      </c>
      <c r="AG37" s="6">
        <v>67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</v>
      </c>
      <c r="AQ37" s="8">
        <v>119.07</v>
      </c>
      <c r="AR37" s="4"/>
      <c r="AS37" s="8"/>
      <c r="AT37" s="7"/>
      <c r="AU37" s="7"/>
      <c r="AV37" s="4">
        <v>1</v>
      </c>
      <c r="AW37" s="8">
        <v>119.07</v>
      </c>
      <c r="AX37" s="4"/>
      <c r="AY37" s="8"/>
      <c r="AZ37" s="7"/>
      <c r="BA37" s="7"/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0.2</v>
      </c>
      <c r="BJ37" s="4">
        <v>10</v>
      </c>
      <c r="BK37" s="8">
        <v>1169.02</v>
      </c>
      <c r="BL37" s="2" t="s">
        <v>389</v>
      </c>
      <c r="BM37" s="7">
        <v>0.1</v>
      </c>
      <c r="BN37" s="7">
        <v>0.1019</v>
      </c>
      <c r="BO37" s="4">
        <v>1</v>
      </c>
      <c r="BP37" s="8">
        <v>119.07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139</v>
      </c>
      <c r="BX37" s="2" t="s">
        <v>390</v>
      </c>
      <c r="BY37" s="2" t="s">
        <v>110</v>
      </c>
      <c r="BZ37" s="2" t="s">
        <v>100</v>
      </c>
    </row>
    <row r="38">
      <c r="A38" s="2" t="s">
        <v>391</v>
      </c>
      <c r="B38" s="2" t="s">
        <v>87</v>
      </c>
      <c r="C38" s="2" t="s">
        <v>88</v>
      </c>
      <c r="D38" s="2" t="s">
        <v>371</v>
      </c>
      <c r="E38" s="2" t="s">
        <v>372</v>
      </c>
      <c r="F38" s="2" t="s">
        <v>373</v>
      </c>
      <c r="G38" s="2" t="s">
        <v>374</v>
      </c>
      <c r="H38" s="2" t="s">
        <v>375</v>
      </c>
      <c r="I38" s="2" t="s">
        <v>376</v>
      </c>
      <c r="J38" s="2" t="s">
        <v>95</v>
      </c>
      <c r="K38" s="2" t="s">
        <v>392</v>
      </c>
      <c r="L38" s="3">
        <v>114</v>
      </c>
      <c r="M38" s="3">
        <v>119.7</v>
      </c>
      <c r="N38" s="3">
        <v>239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393</v>
      </c>
      <c r="T38" s="2" t="s">
        <v>100</v>
      </c>
      <c r="U38" s="2" t="s">
        <v>100</v>
      </c>
      <c r="V38" s="2" t="s">
        <v>102</v>
      </c>
      <c r="W38" s="2" t="s">
        <v>136</v>
      </c>
      <c r="X38" s="2" t="s">
        <v>100</v>
      </c>
      <c r="Y38" s="2" t="s">
        <v>119</v>
      </c>
      <c r="Z38" s="4">
        <v>2</v>
      </c>
      <c r="AA38" s="4">
        <f>=ROUNDDOWN(0.166666666666667,0)</f>
      </c>
      <c r="AB38" s="5">
        <v>12</v>
      </c>
      <c r="AC38" s="2" t="s">
        <v>388</v>
      </c>
      <c r="AD38" s="4">
        <v>400</v>
      </c>
      <c r="AE38" s="4">
        <v>666</v>
      </c>
      <c r="AF38" s="6">
        <v>76</v>
      </c>
      <c r="AG38" s="6">
        <v>67</v>
      </c>
      <c r="AH38" s="7">
        <v>0.125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119.07</v>
      </c>
      <c r="AR38" s="4"/>
      <c r="AS38" s="8"/>
      <c r="AT38" s="7"/>
      <c r="AU38" s="7"/>
      <c r="AV38" s="4">
        <v>1</v>
      </c>
      <c r="AW38" s="8">
        <v>119.07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0.2</v>
      </c>
      <c r="BJ38" s="4">
        <v>11</v>
      </c>
      <c r="BK38" s="8">
        <v>1306.71</v>
      </c>
      <c r="BL38" s="2" t="s">
        <v>394</v>
      </c>
      <c r="BM38" s="7">
        <v>0.0909</v>
      </c>
      <c r="BN38" s="7">
        <v>0.0911</v>
      </c>
      <c r="BO38" s="4">
        <v>1</v>
      </c>
      <c r="BP38" s="8">
        <v>119.07</v>
      </c>
      <c r="BQ38" s="4"/>
      <c r="BR38" s="8"/>
      <c r="BS38" s="7"/>
      <c r="BT38" s="7"/>
      <c r="BU38" s="2" t="s">
        <v>107</v>
      </c>
      <c r="BV38" s="2" t="s">
        <v>97</v>
      </c>
      <c r="BW38" s="2" t="s">
        <v>139</v>
      </c>
      <c r="BX38" s="2" t="s">
        <v>395</v>
      </c>
      <c r="BY38" s="2" t="s">
        <v>110</v>
      </c>
      <c r="BZ38" s="2" t="s">
        <v>100</v>
      </c>
    </row>
    <row r="39">
      <c r="A39" s="2" t="s">
        <v>396</v>
      </c>
      <c r="B39" s="2" t="s">
        <v>87</v>
      </c>
      <c r="C39" s="2" t="s">
        <v>88</v>
      </c>
      <c r="D39" s="2" t="s">
        <v>371</v>
      </c>
      <c r="E39" s="2" t="s">
        <v>372</v>
      </c>
      <c r="F39" s="2" t="s">
        <v>397</v>
      </c>
      <c r="G39" s="2" t="s">
        <v>398</v>
      </c>
      <c r="H39" s="2" t="s">
        <v>399</v>
      </c>
      <c r="I39" s="2" t="s">
        <v>400</v>
      </c>
      <c r="J39" s="2" t="s">
        <v>95</v>
      </c>
      <c r="K39" s="2" t="s">
        <v>134</v>
      </c>
      <c r="L39" s="3">
        <v>135.85</v>
      </c>
      <c r="M39" s="3">
        <v>142.64</v>
      </c>
      <c r="N39" s="3">
        <v>289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150</v>
      </c>
      <c r="V39" s="2" t="s">
        <v>102</v>
      </c>
      <c r="W39" s="2" t="s">
        <v>103</v>
      </c>
      <c r="X39" s="2" t="s">
        <v>100</v>
      </c>
      <c r="Y39" s="2" t="s">
        <v>401</v>
      </c>
      <c r="Z39" s="4">
        <v>11</v>
      </c>
      <c r="AA39" s="4">
        <f>=ROUNDDOWN(0.55,0)</f>
      </c>
      <c r="AB39" s="5">
        <v>20</v>
      </c>
      <c r="AC39" s="2" t="s">
        <v>402</v>
      </c>
      <c r="AD39" s="4">
        <v>144</v>
      </c>
      <c r="AE39" s="4">
        <v>580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</v>
      </c>
      <c r="AQ39" s="8">
        <v>194.4</v>
      </c>
      <c r="AR39" s="4"/>
      <c r="AS39" s="8"/>
      <c r="AT39" s="7"/>
      <c r="AU39" s="7"/>
      <c r="AV39" s="4">
        <v>2</v>
      </c>
      <c r="AW39" s="8">
        <v>194.4</v>
      </c>
      <c r="AX39" s="4"/>
      <c r="AY39" s="8"/>
      <c r="AZ39" s="7"/>
      <c r="BA39" s="7"/>
      <c r="BB39" s="7">
        <v>1</v>
      </c>
      <c r="BC39" s="4">
        <v>2</v>
      </c>
      <c r="BD39" s="8">
        <v>194.4</v>
      </c>
      <c r="BE39" s="4"/>
      <c r="BF39" s="8"/>
      <c r="BG39" s="7"/>
      <c r="BH39" s="7"/>
      <c r="BI39" s="7">
        <v>1</v>
      </c>
      <c r="BJ39" s="4">
        <v>23</v>
      </c>
      <c r="BK39" s="8">
        <v>3034.1</v>
      </c>
      <c r="BL39" s="2" t="s">
        <v>403</v>
      </c>
      <c r="BM39" s="7">
        <v>0.087</v>
      </c>
      <c r="BN39" s="7">
        <v>0.0641</v>
      </c>
      <c r="BO39" s="4">
        <v>2</v>
      </c>
      <c r="BP39" s="8">
        <v>194.4</v>
      </c>
      <c r="BQ39" s="4"/>
      <c r="BR39" s="8"/>
      <c r="BS39" s="7"/>
      <c r="BT39" s="7"/>
      <c r="BU39" s="2" t="s">
        <v>107</v>
      </c>
      <c r="BV39" s="2" t="s">
        <v>97</v>
      </c>
      <c r="BW39" s="2" t="s">
        <v>139</v>
      </c>
      <c r="BX39" s="2" t="s">
        <v>404</v>
      </c>
      <c r="BY39" s="2" t="s">
        <v>110</v>
      </c>
      <c r="BZ39" s="2" t="s">
        <v>100</v>
      </c>
    </row>
    <row r="40">
      <c r="A40" s="2" t="s">
        <v>405</v>
      </c>
      <c r="B40" s="2" t="s">
        <v>87</v>
      </c>
      <c r="C40" s="2" t="s">
        <v>88</v>
      </c>
      <c r="D40" s="2" t="s">
        <v>371</v>
      </c>
      <c r="E40" s="2" t="s">
        <v>372</v>
      </c>
      <c r="F40" s="2" t="s">
        <v>406</v>
      </c>
      <c r="G40" s="2" t="s">
        <v>407</v>
      </c>
      <c r="H40" s="2" t="s">
        <v>408</v>
      </c>
      <c r="I40" s="2" t="s">
        <v>409</v>
      </c>
      <c r="J40" s="2" t="s">
        <v>95</v>
      </c>
      <c r="K40" s="2" t="s">
        <v>410</v>
      </c>
      <c r="L40" s="3">
        <v>114</v>
      </c>
      <c r="M40" s="3">
        <v>119.7</v>
      </c>
      <c r="N40" s="3">
        <v>239</v>
      </c>
      <c r="O40" s="2" t="s">
        <v>97</v>
      </c>
      <c r="P40" s="2" t="s">
        <v>254</v>
      </c>
      <c r="Q40" s="2" t="s">
        <v>99</v>
      </c>
      <c r="R40" s="2" t="s">
        <v>100</v>
      </c>
      <c r="S40" s="2" t="s">
        <v>411</v>
      </c>
      <c r="T40" s="2" t="s">
        <v>100</v>
      </c>
      <c r="U40" s="2" t="s">
        <v>100</v>
      </c>
      <c r="V40" s="2" t="s">
        <v>102</v>
      </c>
      <c r="W40" s="2" t="s">
        <v>103</v>
      </c>
      <c r="X40" s="2" t="s">
        <v>100</v>
      </c>
      <c r="Y40" s="2" t="s">
        <v>412</v>
      </c>
      <c r="Z40" s="4">
        <v>327</v>
      </c>
      <c r="AA40" s="4">
        <f>=ROUNDDOWN(15.2093023255814,0)</f>
      </c>
      <c r="AB40" s="5">
        <v>21.5</v>
      </c>
      <c r="AC40" s="2" t="s">
        <v>413</v>
      </c>
      <c r="AD40" s="4">
        <v>260</v>
      </c>
      <c r="AE40" s="4">
        <v>1001</v>
      </c>
      <c r="AF40" s="6">
        <v>74</v>
      </c>
      <c r="AG40" s="6">
        <v>60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119.07</v>
      </c>
      <c r="AR40" s="4"/>
      <c r="AS40" s="8"/>
      <c r="AT40" s="7"/>
      <c r="AU40" s="7"/>
      <c r="AV40" s="4">
        <v>1</v>
      </c>
      <c r="AW40" s="8">
        <v>119.07</v>
      </c>
      <c r="AX40" s="4"/>
      <c r="AY40" s="8"/>
      <c r="AZ40" s="7"/>
      <c r="BA40" s="7"/>
      <c r="BB40" s="7">
        <v>1</v>
      </c>
      <c r="BC40" s="4">
        <v>1</v>
      </c>
      <c r="BD40" s="8">
        <v>119.07</v>
      </c>
      <c r="BE40" s="4"/>
      <c r="BF40" s="8"/>
      <c r="BG40" s="7"/>
      <c r="BH40" s="7"/>
      <c r="BI40" s="7">
        <v>1</v>
      </c>
      <c r="BJ40" s="4">
        <v>31</v>
      </c>
      <c r="BK40" s="8">
        <v>3961.68</v>
      </c>
      <c r="BL40" s="2" t="s">
        <v>414</v>
      </c>
      <c r="BM40" s="7">
        <v>0.0323</v>
      </c>
      <c r="BN40" s="7">
        <v>0.0301</v>
      </c>
      <c r="BO40" s="4">
        <v>1</v>
      </c>
      <c r="BP40" s="8">
        <v>119.07</v>
      </c>
      <c r="BQ40" s="4"/>
      <c r="BR40" s="8"/>
      <c r="BS40" s="7"/>
      <c r="BT40" s="7"/>
      <c r="BU40" s="2" t="s">
        <v>107</v>
      </c>
      <c r="BV40" s="2" t="s">
        <v>97</v>
      </c>
      <c r="BW40" s="2" t="s">
        <v>415</v>
      </c>
      <c r="BX40" s="2" t="s">
        <v>416</v>
      </c>
      <c r="BY40" s="2" t="s">
        <v>110</v>
      </c>
      <c r="BZ40" s="2" t="s">
        <v>100</v>
      </c>
    </row>
    <row r="41">
      <c r="A41" s="2" t="s">
        <v>417</v>
      </c>
      <c r="B41" s="2" t="s">
        <v>87</v>
      </c>
      <c r="C41" s="2" t="s">
        <v>88</v>
      </c>
      <c r="D41" s="2" t="s">
        <v>371</v>
      </c>
      <c r="E41" s="2" t="s">
        <v>418</v>
      </c>
      <c r="F41" s="2" t="s">
        <v>419</v>
      </c>
      <c r="G41" s="2" t="s">
        <v>420</v>
      </c>
      <c r="H41" s="2" t="s">
        <v>421</v>
      </c>
      <c r="I41" s="2" t="s">
        <v>422</v>
      </c>
      <c r="J41" s="2" t="s">
        <v>95</v>
      </c>
      <c r="K41" s="2" t="s">
        <v>292</v>
      </c>
      <c r="L41" s="3">
        <v>156.75</v>
      </c>
      <c r="M41" s="3">
        <v>164.59</v>
      </c>
      <c r="N41" s="3">
        <v>329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150</v>
      </c>
      <c r="V41" s="2" t="s">
        <v>188</v>
      </c>
      <c r="W41" s="2" t="s">
        <v>103</v>
      </c>
      <c r="X41" s="2" t="s">
        <v>227</v>
      </c>
      <c r="Y41" s="2" t="s">
        <v>423</v>
      </c>
      <c r="Z41" s="4">
        <v>48</v>
      </c>
      <c r="AA41" s="4">
        <f>=ROUNDDOWN(10.4347826086957,0)</f>
      </c>
      <c r="AB41" s="5">
        <v>4.6</v>
      </c>
      <c r="AC41" s="2" t="s">
        <v>413</v>
      </c>
      <c r="AD41" s="4">
        <v>60</v>
      </c>
      <c r="AE41" s="4">
        <v>90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</v>
      </c>
      <c r="AQ41" s="8">
        <v>177.75</v>
      </c>
      <c r="AR41" s="4"/>
      <c r="AS41" s="8"/>
      <c r="AT41" s="7"/>
      <c r="AU41" s="7"/>
      <c r="AV41" s="4">
        <v>1</v>
      </c>
      <c r="AW41" s="8">
        <v>177.75</v>
      </c>
      <c r="AX41" s="4"/>
      <c r="AY41" s="8"/>
      <c r="AZ41" s="7"/>
      <c r="BA41" s="7"/>
      <c r="BB41" s="7">
        <v>1</v>
      </c>
      <c r="BC41" s="4">
        <v>1</v>
      </c>
      <c r="BD41" s="8">
        <v>177.75</v>
      </c>
      <c r="BE41" s="4"/>
      <c r="BF41" s="8"/>
      <c r="BG41" s="7"/>
      <c r="BH41" s="7"/>
      <c r="BI41" s="7">
        <v>1</v>
      </c>
      <c r="BJ41" s="4">
        <v>6</v>
      </c>
      <c r="BK41" s="8">
        <v>1063.25</v>
      </c>
      <c r="BL41" s="2" t="s">
        <v>424</v>
      </c>
      <c r="BM41" s="7">
        <v>0.1667</v>
      </c>
      <c r="BN41" s="7">
        <v>0.1672</v>
      </c>
      <c r="BO41" s="4">
        <v>1</v>
      </c>
      <c r="BP41" s="8">
        <v>177.75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122</v>
      </c>
      <c r="BX41" s="2" t="s">
        <v>425</v>
      </c>
      <c r="BY41" s="2" t="s">
        <v>110</v>
      </c>
      <c r="BZ41" s="2" t="s">
        <v>100</v>
      </c>
    </row>
    <row r="42">
      <c r="A42" s="2" t="s">
        <v>426</v>
      </c>
      <c r="B42" s="2" t="s">
        <v>87</v>
      </c>
      <c r="C42" s="2" t="s">
        <v>88</v>
      </c>
      <c r="D42" s="2" t="s">
        <v>427</v>
      </c>
      <c r="E42" s="2" t="s">
        <v>428</v>
      </c>
      <c r="F42" s="2" t="s">
        <v>429</v>
      </c>
      <c r="G42" s="2" t="s">
        <v>430</v>
      </c>
      <c r="H42" s="2" t="s">
        <v>431</v>
      </c>
      <c r="I42" s="2" t="s">
        <v>432</v>
      </c>
      <c r="J42" s="2" t="s">
        <v>95</v>
      </c>
      <c r="K42" s="2" t="s">
        <v>433</v>
      </c>
      <c r="L42" s="3">
        <v>125.4</v>
      </c>
      <c r="M42" s="3">
        <v>131.67</v>
      </c>
      <c r="N42" s="3">
        <v>269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434</v>
      </c>
      <c r="T42" s="2" t="s">
        <v>100</v>
      </c>
      <c r="U42" s="2" t="s">
        <v>100</v>
      </c>
      <c r="V42" s="2" t="s">
        <v>102</v>
      </c>
      <c r="W42" s="2" t="s">
        <v>103</v>
      </c>
      <c r="X42" s="2" t="s">
        <v>100</v>
      </c>
      <c r="Y42" s="2" t="s">
        <v>119</v>
      </c>
      <c r="Z42" s="4">
        <v>50</v>
      </c>
      <c r="AA42" s="4">
        <f>=ROUNDDOWN(8.7719298245614,0)</f>
      </c>
      <c r="AB42" s="5">
        <v>5.7</v>
      </c>
      <c r="AC42" s="2" t="s">
        <v>388</v>
      </c>
      <c r="AD42" s="4">
        <v>200</v>
      </c>
      <c r="AE42" s="4">
        <v>385</v>
      </c>
      <c r="AF42" s="6">
        <v>76</v>
      </c>
      <c r="AG42" s="6">
        <v>67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</v>
      </c>
      <c r="AQ42" s="8">
        <v>130.98</v>
      </c>
      <c r="AR42" s="4"/>
      <c r="AS42" s="8"/>
      <c r="AT42" s="7"/>
      <c r="AU42" s="7"/>
      <c r="AV42" s="4">
        <v>1</v>
      </c>
      <c r="AW42" s="8">
        <v>130.98</v>
      </c>
      <c r="AX42" s="4"/>
      <c r="AY42" s="8"/>
      <c r="AZ42" s="7"/>
      <c r="BA42" s="7"/>
      <c r="BB42" s="7">
        <v>1</v>
      </c>
      <c r="BC42" s="4">
        <v>2</v>
      </c>
      <c r="BD42" s="8">
        <v>261.96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0.5</v>
      </c>
      <c r="BJ42" s="4">
        <v>8</v>
      </c>
      <c r="BK42" s="8">
        <v>932.11</v>
      </c>
      <c r="BL42" s="2" t="s">
        <v>435</v>
      </c>
      <c r="BM42" s="7">
        <v>0.125</v>
      </c>
      <c r="BN42" s="7">
        <v>0.1405</v>
      </c>
      <c r="BO42" s="4">
        <v>1</v>
      </c>
      <c r="BP42" s="8">
        <v>130.98</v>
      </c>
      <c r="BQ42" s="4"/>
      <c r="BR42" s="8"/>
      <c r="BS42" s="7"/>
      <c r="BT42" s="7"/>
      <c r="BU42" s="2" t="s">
        <v>107</v>
      </c>
      <c r="BV42" s="2" t="s">
        <v>97</v>
      </c>
      <c r="BW42" s="2" t="s">
        <v>139</v>
      </c>
      <c r="BX42" s="2" t="s">
        <v>436</v>
      </c>
      <c r="BY42" s="2" t="s">
        <v>110</v>
      </c>
      <c r="BZ42" s="2" t="s">
        <v>100</v>
      </c>
    </row>
    <row r="43">
      <c r="A43" s="2" t="s">
        <v>437</v>
      </c>
      <c r="B43" s="2" t="s">
        <v>87</v>
      </c>
      <c r="C43" s="2" t="s">
        <v>88</v>
      </c>
      <c r="D43" s="2" t="s">
        <v>427</v>
      </c>
      <c r="E43" s="2" t="s">
        <v>428</v>
      </c>
      <c r="F43" s="2" t="s">
        <v>429</v>
      </c>
      <c r="G43" s="2" t="s">
        <v>430</v>
      </c>
      <c r="H43" s="2" t="s">
        <v>431</v>
      </c>
      <c r="I43" s="2" t="s">
        <v>432</v>
      </c>
      <c r="J43" s="2" t="s">
        <v>95</v>
      </c>
      <c r="K43" s="2" t="s">
        <v>392</v>
      </c>
      <c r="L43" s="3">
        <v>125.4</v>
      </c>
      <c r="M43" s="3">
        <v>131.67</v>
      </c>
      <c r="N43" s="3">
        <v>269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438</v>
      </c>
      <c r="T43" s="2" t="s">
        <v>100</v>
      </c>
      <c r="U43" s="2" t="s">
        <v>100</v>
      </c>
      <c r="V43" s="2" t="s">
        <v>102</v>
      </c>
      <c r="W43" s="2" t="s">
        <v>103</v>
      </c>
      <c r="X43" s="2" t="s">
        <v>100</v>
      </c>
      <c r="Y43" s="2" t="s">
        <v>119</v>
      </c>
      <c r="Z43" s="4">
        <v>82</v>
      </c>
      <c r="AA43" s="4">
        <f>=ROUNDDOWN(19.5238095238095,0)</f>
      </c>
      <c r="AB43" s="5">
        <v>4.2</v>
      </c>
      <c r="AC43" s="2" t="s">
        <v>388</v>
      </c>
      <c r="AD43" s="4">
        <v>30</v>
      </c>
      <c r="AE43" s="4">
        <v>334</v>
      </c>
      <c r="AF43" s="6">
        <v>76</v>
      </c>
      <c r="AG43" s="6">
        <v>67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</v>
      </c>
      <c r="AQ43" s="8">
        <v>130.98</v>
      </c>
      <c r="AR43" s="4"/>
      <c r="AS43" s="8"/>
      <c r="AT43" s="7"/>
      <c r="AU43" s="7"/>
      <c r="AV43" s="4">
        <v>1</v>
      </c>
      <c r="AW43" s="8">
        <v>130.98</v>
      </c>
      <c r="AX43" s="4"/>
      <c r="AY43" s="8"/>
      <c r="AZ43" s="7"/>
      <c r="BA43" s="7"/>
      <c r="BB43" s="7">
        <v>1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0.5</v>
      </c>
      <c r="BJ43" s="4">
        <v>13</v>
      </c>
      <c r="BK43" s="8">
        <v>1584.48</v>
      </c>
      <c r="BL43" s="2" t="s">
        <v>439</v>
      </c>
      <c r="BM43" s="7">
        <v>0.0769</v>
      </c>
      <c r="BN43" s="7">
        <v>0.0827</v>
      </c>
      <c r="BO43" s="4">
        <v>1</v>
      </c>
      <c r="BP43" s="8">
        <v>130.98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139</v>
      </c>
      <c r="BX43" s="2" t="s">
        <v>440</v>
      </c>
      <c r="BY43" s="2" t="s">
        <v>110</v>
      </c>
      <c r="BZ43" s="2" t="s">
        <v>100</v>
      </c>
    </row>
    <row r="44">
      <c r="A44" s="2" t="s">
        <v>441</v>
      </c>
      <c r="B44" s="2" t="s">
        <v>87</v>
      </c>
      <c r="C44" s="2" t="s">
        <v>88</v>
      </c>
      <c r="D44" s="2" t="s">
        <v>427</v>
      </c>
      <c r="E44" s="2" t="s">
        <v>428</v>
      </c>
      <c r="F44" s="2" t="s">
        <v>442</v>
      </c>
      <c r="G44" s="2" t="s">
        <v>443</v>
      </c>
      <c r="H44" s="2" t="s">
        <v>245</v>
      </c>
      <c r="I44" s="2" t="s">
        <v>444</v>
      </c>
      <c r="J44" s="2" t="s">
        <v>95</v>
      </c>
      <c r="K44" s="2" t="s">
        <v>96</v>
      </c>
      <c r="L44" s="3">
        <v>153</v>
      </c>
      <c r="M44" s="3">
        <v>160.65</v>
      </c>
      <c r="N44" s="3">
        <v>319</v>
      </c>
      <c r="O44" s="2" t="s">
        <v>97</v>
      </c>
      <c r="P44" s="2" t="s">
        <v>248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150</v>
      </c>
      <c r="V44" s="2" t="s">
        <v>102</v>
      </c>
      <c r="W44" s="2" t="s">
        <v>118</v>
      </c>
      <c r="X44" s="2" t="s">
        <v>100</v>
      </c>
      <c r="Y44" s="2" t="s">
        <v>445</v>
      </c>
      <c r="Z44" s="4">
        <v>33</v>
      </c>
      <c r="AA44" s="4">
        <f>=ROUNDDOWN(3.26732673267327,0)</f>
      </c>
      <c r="AB44" s="5">
        <v>10.1</v>
      </c>
      <c r="AC44" s="2" t="s">
        <v>255</v>
      </c>
      <c r="AD44" s="4">
        <v>90</v>
      </c>
      <c r="AE44" s="4">
        <v>232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446</v>
      </c>
      <c r="AM44" s="4">
        <v>137</v>
      </c>
      <c r="AN44" s="4">
        <v>352</v>
      </c>
      <c r="AO44" s="7">
        <v>0</v>
      </c>
      <c r="AP44" s="4">
        <v>1</v>
      </c>
      <c r="AQ44" s="8">
        <v>149.04</v>
      </c>
      <c r="AR44" s="4"/>
      <c r="AS44" s="8"/>
      <c r="AT44" s="7"/>
      <c r="AU44" s="7"/>
      <c r="AV44" s="4">
        <v>1</v>
      </c>
      <c r="AW44" s="8">
        <v>149.04</v>
      </c>
      <c r="AX44" s="4"/>
      <c r="AY44" s="8"/>
      <c r="AZ44" s="7"/>
      <c r="BA44" s="7"/>
      <c r="BB44" s="7">
        <v>1</v>
      </c>
      <c r="BC44" s="4">
        <v>1</v>
      </c>
      <c r="BD44" s="8">
        <v>149.04</v>
      </c>
      <c r="BE44" s="4"/>
      <c r="BF44" s="8"/>
      <c r="BG44" s="7"/>
      <c r="BH44" s="7"/>
      <c r="BI44" s="7">
        <v>1</v>
      </c>
      <c r="BJ44" s="4">
        <v>18</v>
      </c>
      <c r="BK44" s="8">
        <v>2653.34</v>
      </c>
      <c r="BL44" s="2" t="s">
        <v>447</v>
      </c>
      <c r="BM44" s="7">
        <v>0.0556</v>
      </c>
      <c r="BN44" s="7">
        <v>0.0562</v>
      </c>
      <c r="BO44" s="4">
        <v>1</v>
      </c>
      <c r="BP44" s="8">
        <v>149.04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139</v>
      </c>
      <c r="BX44" s="2" t="s">
        <v>448</v>
      </c>
      <c r="BY44" s="2" t="s">
        <v>110</v>
      </c>
      <c r="BZ44" s="2" t="s">
        <v>100</v>
      </c>
    </row>
    <row r="45">
      <c r="A45" s="2" t="s">
        <v>449</v>
      </c>
      <c r="B45" s="2" t="s">
        <v>87</v>
      </c>
      <c r="C45" s="2" t="s">
        <v>88</v>
      </c>
      <c r="D45" s="2" t="s">
        <v>450</v>
      </c>
      <c r="E45" s="2" t="s">
        <v>451</v>
      </c>
      <c r="F45" s="2" t="s">
        <v>452</v>
      </c>
      <c r="G45" s="2" t="s">
        <v>453</v>
      </c>
      <c r="H45" s="2" t="s">
        <v>454</v>
      </c>
      <c r="I45" s="2" t="s">
        <v>455</v>
      </c>
      <c r="J45" s="2" t="s">
        <v>456</v>
      </c>
      <c r="K45" s="2" t="s">
        <v>307</v>
      </c>
      <c r="L45" s="3">
        <v>180.5</v>
      </c>
      <c r="M45" s="3">
        <v>189.52</v>
      </c>
      <c r="N45" s="3">
        <v>379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457</v>
      </c>
      <c r="T45" s="2" t="s">
        <v>100</v>
      </c>
      <c r="U45" s="2" t="s">
        <v>150</v>
      </c>
      <c r="V45" s="2" t="s">
        <v>102</v>
      </c>
      <c r="W45" s="2" t="s">
        <v>103</v>
      </c>
      <c r="X45" s="2" t="s">
        <v>100</v>
      </c>
      <c r="Y45" s="2" t="s">
        <v>458</v>
      </c>
      <c r="Z45" s="4">
        <v>5</v>
      </c>
      <c r="AA45" s="4">
        <f>=ROUNDDOWN(0.403225806451613,0)</f>
      </c>
      <c r="AB45" s="5">
        <v>12.4</v>
      </c>
      <c r="AC45" s="2" t="s">
        <v>402</v>
      </c>
      <c r="AD45" s="4">
        <v>45</v>
      </c>
      <c r="AE45" s="4">
        <v>806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199</v>
      </c>
      <c r="AM45" s="4">
        <v>100</v>
      </c>
      <c r="AN45" s="4">
        <v>150</v>
      </c>
      <c r="AO45" s="7">
        <v>0</v>
      </c>
      <c r="AP45" s="4">
        <v>1</v>
      </c>
      <c r="AQ45" s="8">
        <v>192.78</v>
      </c>
      <c r="AR45" s="4"/>
      <c r="AS45" s="8"/>
      <c r="AT45" s="7"/>
      <c r="AU45" s="7"/>
      <c r="AV45" s="4">
        <v>1</v>
      </c>
      <c r="AW45" s="8">
        <v>192.78</v>
      </c>
      <c r="AX45" s="4"/>
      <c r="AY45" s="8"/>
      <c r="AZ45" s="7"/>
      <c r="BA45" s="7"/>
      <c r="BB45" s="7">
        <v>1</v>
      </c>
      <c r="BC45" s="4">
        <v>1</v>
      </c>
      <c r="BD45" s="8">
        <v>192.78</v>
      </c>
      <c r="BE45" s="4"/>
      <c r="BF45" s="8"/>
      <c r="BG45" s="7"/>
      <c r="BH45" s="7"/>
      <c r="BI45" s="7">
        <v>1</v>
      </c>
      <c r="BJ45" s="4">
        <v>31</v>
      </c>
      <c r="BK45" s="8">
        <v>5743.85</v>
      </c>
      <c r="BL45" s="2" t="s">
        <v>459</v>
      </c>
      <c r="BM45" s="7">
        <v>0.0323</v>
      </c>
      <c r="BN45" s="7">
        <v>0.0336</v>
      </c>
      <c r="BO45" s="4">
        <v>1</v>
      </c>
      <c r="BP45" s="8">
        <v>192.78</v>
      </c>
      <c r="BQ45" s="4"/>
      <c r="BR45" s="8"/>
      <c r="BS45" s="7"/>
      <c r="BT45" s="7"/>
      <c r="BU45" s="2" t="s">
        <v>107</v>
      </c>
      <c r="BV45" s="2" t="s">
        <v>97</v>
      </c>
      <c r="BW45" s="2" t="s">
        <v>139</v>
      </c>
      <c r="BX45" s="2" t="s">
        <v>460</v>
      </c>
      <c r="BY45" s="2" t="s">
        <v>110</v>
      </c>
      <c r="BZ45" s="2" t="s">
        <v>100</v>
      </c>
    </row>
    <row r="46">
      <c r="A46" s="2" t="s">
        <v>461</v>
      </c>
      <c r="B46" s="2" t="s">
        <v>87</v>
      </c>
      <c r="C46" s="2" t="s">
        <v>88</v>
      </c>
      <c r="D46" s="2" t="s">
        <v>462</v>
      </c>
      <c r="E46" s="2" t="s">
        <v>463</v>
      </c>
      <c r="F46" s="2" t="s">
        <v>464</v>
      </c>
      <c r="G46" s="2" t="s">
        <v>465</v>
      </c>
      <c r="H46" s="2" t="s">
        <v>466</v>
      </c>
      <c r="I46" s="2" t="s">
        <v>463</v>
      </c>
      <c r="J46" s="2" t="s">
        <v>95</v>
      </c>
      <c r="K46" s="2" t="s">
        <v>467</v>
      </c>
      <c r="L46" s="3">
        <v>161.5</v>
      </c>
      <c r="M46" s="3">
        <v>169.58</v>
      </c>
      <c r="N46" s="3">
        <v>339</v>
      </c>
      <c r="O46" s="2" t="s">
        <v>97</v>
      </c>
      <c r="P46" s="2" t="s">
        <v>254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150</v>
      </c>
      <c r="V46" s="2" t="s">
        <v>102</v>
      </c>
      <c r="W46" s="2" t="s">
        <v>136</v>
      </c>
      <c r="X46" s="2" t="s">
        <v>103</v>
      </c>
      <c r="Y46" s="2" t="s">
        <v>468</v>
      </c>
      <c r="Z46" s="4">
        <v>672</v>
      </c>
      <c r="AA46" s="4">
        <f>=ROUNDDOWN(10.5,0)</f>
      </c>
      <c r="AB46" s="5">
        <v>64</v>
      </c>
      <c r="AC46" s="2" t="s">
        <v>469</v>
      </c>
      <c r="AD46" s="4">
        <v>400</v>
      </c>
      <c r="AE46" s="4">
        <v>1540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172.65</v>
      </c>
      <c r="AR46" s="4"/>
      <c r="AS46" s="8"/>
      <c r="AT46" s="7"/>
      <c r="AU46" s="7"/>
      <c r="AV46" s="4">
        <v>1</v>
      </c>
      <c r="AW46" s="8">
        <v>172.65</v>
      </c>
      <c r="AX46" s="4"/>
      <c r="AY46" s="8"/>
      <c r="AZ46" s="7"/>
      <c r="BA46" s="7"/>
      <c r="BB46" s="7">
        <v>1</v>
      </c>
      <c r="BC46" s="4">
        <v>1</v>
      </c>
      <c r="BD46" s="8">
        <v>172.65</v>
      </c>
      <c r="BE46" s="4"/>
      <c r="BF46" s="8"/>
      <c r="BG46" s="7"/>
      <c r="BH46" s="7"/>
      <c r="BI46" s="7">
        <v>1</v>
      </c>
      <c r="BJ46" s="4">
        <v>95</v>
      </c>
      <c r="BK46" s="8">
        <v>15507.29</v>
      </c>
      <c r="BL46" s="2" t="s">
        <v>470</v>
      </c>
      <c r="BM46" s="7">
        <v>0.0105</v>
      </c>
      <c r="BN46" s="7">
        <v>0.0111</v>
      </c>
      <c r="BO46" s="4">
        <v>1</v>
      </c>
      <c r="BP46" s="8">
        <v>172.65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471</v>
      </c>
      <c r="BX46" s="2" t="s">
        <v>472</v>
      </c>
      <c r="BY46" s="2" t="s">
        <v>110</v>
      </c>
      <c r="BZ46" s="2" t="s">
        <v>100</v>
      </c>
    </row>
    <row r="47">
      <c r="A47" s="2" t="s">
        <v>473</v>
      </c>
      <c r="B47" s="2" t="s">
        <v>87</v>
      </c>
      <c r="C47" s="2" t="s">
        <v>88</v>
      </c>
      <c r="D47" s="2" t="s">
        <v>474</v>
      </c>
      <c r="E47" s="2" t="s">
        <v>475</v>
      </c>
      <c r="F47" s="2" t="s">
        <v>476</v>
      </c>
      <c r="G47" s="2" t="s">
        <v>477</v>
      </c>
      <c r="H47" s="2" t="s">
        <v>478</v>
      </c>
      <c r="I47" s="2" t="s">
        <v>479</v>
      </c>
      <c r="J47" s="2" t="s">
        <v>95</v>
      </c>
      <c r="K47" s="2" t="s">
        <v>480</v>
      </c>
      <c r="L47" s="3">
        <v>61.75</v>
      </c>
      <c r="M47" s="3">
        <v>64.84</v>
      </c>
      <c r="N47" s="3">
        <v>129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481</v>
      </c>
      <c r="T47" s="2" t="s">
        <v>100</v>
      </c>
      <c r="U47" s="2" t="s">
        <v>100</v>
      </c>
      <c r="V47" s="2" t="s">
        <v>102</v>
      </c>
      <c r="W47" s="2" t="s">
        <v>103</v>
      </c>
      <c r="X47" s="2" t="s">
        <v>100</v>
      </c>
      <c r="Y47" s="2" t="s">
        <v>482</v>
      </c>
      <c r="Z47" s="4">
        <v>224</v>
      </c>
      <c r="AA47" s="4">
        <f>=ROUNDDOWN(14,0)</f>
      </c>
      <c r="AB47" s="5">
        <v>16</v>
      </c>
      <c r="AC47" s="2" t="s">
        <v>483</v>
      </c>
      <c r="AD47" s="4">
        <v>200</v>
      </c>
      <c r="AE47" s="4">
        <v>200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57.15</v>
      </c>
      <c r="AR47" s="4"/>
      <c r="AS47" s="8"/>
      <c r="AT47" s="7"/>
      <c r="AU47" s="7"/>
      <c r="AV47" s="4">
        <v>1</v>
      </c>
      <c r="AW47" s="8">
        <v>57.15</v>
      </c>
      <c r="AX47" s="4"/>
      <c r="AY47" s="8"/>
      <c r="AZ47" s="7"/>
      <c r="BA47" s="7"/>
      <c r="BB47" s="7">
        <v>1</v>
      </c>
      <c r="BC47" s="4">
        <v>1</v>
      </c>
      <c r="BD47" s="8">
        <v>57.15</v>
      </c>
      <c r="BE47" s="4"/>
      <c r="BF47" s="8"/>
      <c r="BG47" s="7"/>
      <c r="BH47" s="7"/>
      <c r="BI47" s="7">
        <v>1</v>
      </c>
      <c r="BJ47" s="4">
        <v>13</v>
      </c>
      <c r="BK47" s="8">
        <v>759.01</v>
      </c>
      <c r="BL47" s="2" t="s">
        <v>237</v>
      </c>
      <c r="BM47" s="7">
        <v>0.0769</v>
      </c>
      <c r="BN47" s="7">
        <v>0.0753</v>
      </c>
      <c r="BO47" s="4">
        <v>1</v>
      </c>
      <c r="BP47" s="8">
        <v>57.15</v>
      </c>
      <c r="BQ47" s="4"/>
      <c r="BR47" s="8"/>
      <c r="BS47" s="7"/>
      <c r="BT47" s="7"/>
      <c r="BU47" s="2" t="s">
        <v>107</v>
      </c>
      <c r="BV47" s="2" t="s">
        <v>97</v>
      </c>
      <c r="BW47" s="2" t="s">
        <v>484</v>
      </c>
      <c r="BX47" s="2" t="s">
        <v>485</v>
      </c>
      <c r="BY47" s="2" t="s">
        <v>110</v>
      </c>
      <c r="BZ47" s="2" t="s">
        <v>100</v>
      </c>
    </row>
    <row r="48">
      <c r="A48" s="2" t="s">
        <v>486</v>
      </c>
      <c r="B48" s="2" t="s">
        <v>87</v>
      </c>
      <c r="C48" s="2" t="s">
        <v>487</v>
      </c>
      <c r="D48" s="2" t="s">
        <v>142</v>
      </c>
      <c r="E48" s="2" t="s">
        <v>143</v>
      </c>
      <c r="F48" s="2" t="s">
        <v>488</v>
      </c>
      <c r="G48" s="2" t="s">
        <v>488</v>
      </c>
      <c r="H48" s="2" t="s">
        <v>488</v>
      </c>
      <c r="I48" s="2" t="s">
        <v>166</v>
      </c>
      <c r="J48" s="2" t="s">
        <v>95</v>
      </c>
      <c r="K48" s="2" t="s">
        <v>489</v>
      </c>
      <c r="L48" s="3">
        <v>261</v>
      </c>
      <c r="M48" s="3">
        <v>274.05</v>
      </c>
      <c r="N48" s="3">
        <v>549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490</v>
      </c>
      <c r="T48" s="2" t="s">
        <v>100</v>
      </c>
      <c r="U48" s="2" t="s">
        <v>100</v>
      </c>
      <c r="V48" s="2" t="s">
        <v>102</v>
      </c>
      <c r="W48" s="2" t="s">
        <v>227</v>
      </c>
      <c r="X48" s="2" t="s">
        <v>100</v>
      </c>
      <c r="Y48" s="2" t="s">
        <v>119</v>
      </c>
      <c r="Z48" s="4">
        <v>241</v>
      </c>
      <c r="AA48" s="4">
        <f>=ROUNDDOWN(40.1666666666667,0)</f>
      </c>
      <c r="AB48" s="5">
        <v>6</v>
      </c>
      <c r="AC48" s="2" t="s">
        <v>491</v>
      </c>
      <c r="AD48" s="4">
        <v>100</v>
      </c>
      <c r="AE48" s="4">
        <v>100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5</v>
      </c>
      <c r="AQ48" s="8">
        <v>1053.55</v>
      </c>
      <c r="AR48" s="4"/>
      <c r="AS48" s="8"/>
      <c r="AT48" s="7"/>
      <c r="AU48" s="7"/>
      <c r="AV48" s="4">
        <v>5</v>
      </c>
      <c r="AW48" s="8">
        <v>1053.55</v>
      </c>
      <c r="AX48" s="4"/>
      <c r="AY48" s="8"/>
      <c r="AZ48" s="7"/>
      <c r="BA48" s="7"/>
      <c r="BB48" s="7">
        <v>1</v>
      </c>
      <c r="BC48" s="4">
        <v>5</v>
      </c>
      <c r="BD48" s="8">
        <v>1053.55</v>
      </c>
      <c r="BE48" s="4"/>
      <c r="BF48" s="8"/>
      <c r="BG48" s="7"/>
      <c r="BH48" s="7"/>
      <c r="BI48" s="7">
        <v>1</v>
      </c>
      <c r="BJ48" s="4">
        <v>6</v>
      </c>
      <c r="BK48" s="8">
        <v>1355.01</v>
      </c>
      <c r="BL48" s="2" t="s">
        <v>492</v>
      </c>
      <c r="BM48" s="7">
        <v>0.8333</v>
      </c>
      <c r="BN48" s="7">
        <v>0.7775</v>
      </c>
      <c r="BO48" s="4">
        <v>5</v>
      </c>
      <c r="BP48" s="8">
        <v>1053.55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108</v>
      </c>
      <c r="BX48" s="2" t="s">
        <v>493</v>
      </c>
      <c r="BY48" s="2" t="s">
        <v>110</v>
      </c>
      <c r="BZ48" s="2" t="s">
        <v>100</v>
      </c>
    </row>
    <row r="49">
      <c r="A49" s="2" t="s">
        <v>494</v>
      </c>
      <c r="B49" s="2" t="s">
        <v>87</v>
      </c>
      <c r="C49" s="2" t="s">
        <v>487</v>
      </c>
      <c r="D49" s="2" t="s">
        <v>142</v>
      </c>
      <c r="E49" s="2" t="s">
        <v>143</v>
      </c>
      <c r="F49" s="2" t="s">
        <v>495</v>
      </c>
      <c r="G49" s="2" t="s">
        <v>495</v>
      </c>
      <c r="H49" s="2" t="s">
        <v>100</v>
      </c>
      <c r="I49" s="2" t="s">
        <v>496</v>
      </c>
      <c r="J49" s="2" t="s">
        <v>95</v>
      </c>
      <c r="K49" s="2" t="s">
        <v>497</v>
      </c>
      <c r="L49" s="3">
        <v>261.25</v>
      </c>
      <c r="M49" s="3">
        <v>274.31</v>
      </c>
      <c r="N49" s="3">
        <v>549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498</v>
      </c>
      <c r="T49" s="2" t="s">
        <v>100</v>
      </c>
      <c r="U49" s="2" t="s">
        <v>100</v>
      </c>
      <c r="V49" s="2" t="s">
        <v>102</v>
      </c>
      <c r="W49" s="2" t="s">
        <v>499</v>
      </c>
      <c r="X49" s="2" t="s">
        <v>100</v>
      </c>
      <c r="Y49" s="2" t="s">
        <v>119</v>
      </c>
      <c r="Z49" s="4">
        <v>149</v>
      </c>
      <c r="AA49" s="4">
        <f>=ROUNDDOWN(13.5454545454545,0)</f>
      </c>
      <c r="AB49" s="5">
        <v>11</v>
      </c>
      <c r="AC49" s="2" t="s">
        <v>500</v>
      </c>
      <c r="AD49" s="4">
        <v>55</v>
      </c>
      <c r="AE49" s="4">
        <v>275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2</v>
      </c>
      <c r="AQ49" s="8">
        <v>592.52</v>
      </c>
      <c r="AR49" s="4"/>
      <c r="AS49" s="8"/>
      <c r="AT49" s="7"/>
      <c r="AU49" s="7"/>
      <c r="AV49" s="4">
        <v>2</v>
      </c>
      <c r="AW49" s="8">
        <v>592.52</v>
      </c>
      <c r="AX49" s="4"/>
      <c r="AY49" s="8"/>
      <c r="AZ49" s="7"/>
      <c r="BA49" s="7"/>
      <c r="BB49" s="7">
        <v>1</v>
      </c>
      <c r="BC49" s="4">
        <v>2</v>
      </c>
      <c r="BD49" s="8">
        <v>592.52</v>
      </c>
      <c r="BE49" s="4"/>
      <c r="BF49" s="8"/>
      <c r="BG49" s="7"/>
      <c r="BH49" s="7"/>
      <c r="BI49" s="7">
        <v>1</v>
      </c>
      <c r="BJ49" s="4">
        <v>6</v>
      </c>
      <c r="BK49" s="8">
        <v>1615.92</v>
      </c>
      <c r="BL49" s="2" t="s">
        <v>501</v>
      </c>
      <c r="BM49" s="7">
        <v>0.3333</v>
      </c>
      <c r="BN49" s="7">
        <v>0.3667</v>
      </c>
      <c r="BO49" s="4">
        <v>2</v>
      </c>
      <c r="BP49" s="8">
        <v>592.52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502</v>
      </c>
      <c r="BX49" s="2" t="s">
        <v>503</v>
      </c>
      <c r="BY49" s="2" t="s">
        <v>110</v>
      </c>
      <c r="BZ49" s="2" t="s">
        <v>100</v>
      </c>
    </row>
    <row r="50">
      <c r="A50" s="2" t="s">
        <v>504</v>
      </c>
      <c r="B50" s="2" t="s">
        <v>87</v>
      </c>
      <c r="C50" s="2" t="s">
        <v>487</v>
      </c>
      <c r="D50" s="2" t="s">
        <v>142</v>
      </c>
      <c r="E50" s="2" t="s">
        <v>143</v>
      </c>
      <c r="F50" s="2" t="s">
        <v>505</v>
      </c>
      <c r="G50" s="2" t="s">
        <v>505</v>
      </c>
      <c r="H50" s="2" t="s">
        <v>505</v>
      </c>
      <c r="I50" s="2" t="s">
        <v>166</v>
      </c>
      <c r="J50" s="2" t="s">
        <v>95</v>
      </c>
      <c r="K50" s="2" t="s">
        <v>134</v>
      </c>
      <c r="L50" s="3">
        <v>209.95</v>
      </c>
      <c r="M50" s="3">
        <v>220.45</v>
      </c>
      <c r="N50" s="3">
        <v>439</v>
      </c>
      <c r="O50" s="2" t="s">
        <v>97</v>
      </c>
      <c r="P50" s="2" t="s">
        <v>284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150</v>
      </c>
      <c r="V50" s="2" t="s">
        <v>102</v>
      </c>
      <c r="W50" s="2" t="s">
        <v>136</v>
      </c>
      <c r="X50" s="2" t="s">
        <v>227</v>
      </c>
      <c r="Y50" s="2" t="s">
        <v>506</v>
      </c>
      <c r="Z50" s="4">
        <v>29</v>
      </c>
      <c r="AA50" s="4">
        <f>=ROUNDDOWN(14.5,0)</f>
      </c>
      <c r="AB50" s="5">
        <v>2</v>
      </c>
      <c r="AC50" s="2" t="s">
        <v>100</v>
      </c>
      <c r="AD50" s="4"/>
      <c r="AE50" s="4"/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2</v>
      </c>
      <c r="AQ50" s="8">
        <v>476.16</v>
      </c>
      <c r="AR50" s="4"/>
      <c r="AS50" s="8"/>
      <c r="AT50" s="7"/>
      <c r="AU50" s="7"/>
      <c r="AV50" s="4">
        <v>2</v>
      </c>
      <c r="AW50" s="8">
        <v>476.16</v>
      </c>
      <c r="AX50" s="4"/>
      <c r="AY50" s="8"/>
      <c r="AZ50" s="7"/>
      <c r="BA50" s="7"/>
      <c r="BB50" s="7">
        <v>1</v>
      </c>
      <c r="BC50" s="4">
        <v>2</v>
      </c>
      <c r="BD50" s="8">
        <v>476.16</v>
      </c>
      <c r="BE50" s="4"/>
      <c r="BF50" s="8"/>
      <c r="BG50" s="7"/>
      <c r="BH50" s="7"/>
      <c r="BI50" s="7">
        <v>1</v>
      </c>
      <c r="BJ50" s="4">
        <v>3</v>
      </c>
      <c r="BK50" s="8">
        <v>582.48</v>
      </c>
      <c r="BL50" s="2" t="s">
        <v>237</v>
      </c>
      <c r="BM50" s="7">
        <v>0.6667</v>
      </c>
      <c r="BN50" s="7">
        <v>0.8175</v>
      </c>
      <c r="BO50" s="4">
        <v>2</v>
      </c>
      <c r="BP50" s="8">
        <v>476.16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507</v>
      </c>
      <c r="BX50" s="2" t="s">
        <v>508</v>
      </c>
      <c r="BY50" s="2" t="s">
        <v>110</v>
      </c>
      <c r="BZ50" s="2" t="s">
        <v>100</v>
      </c>
    </row>
    <row r="51">
      <c r="A51" s="2" t="s">
        <v>509</v>
      </c>
      <c r="B51" s="2" t="s">
        <v>87</v>
      </c>
      <c r="C51" s="2" t="s">
        <v>487</v>
      </c>
      <c r="D51" s="2" t="s">
        <v>142</v>
      </c>
      <c r="E51" s="2" t="s">
        <v>143</v>
      </c>
      <c r="F51" s="2" t="s">
        <v>510</v>
      </c>
      <c r="G51" s="2" t="s">
        <v>510</v>
      </c>
      <c r="H51" s="2" t="s">
        <v>510</v>
      </c>
      <c r="I51" s="2" t="s">
        <v>166</v>
      </c>
      <c r="J51" s="2" t="s">
        <v>95</v>
      </c>
      <c r="K51" s="2" t="s">
        <v>410</v>
      </c>
      <c r="L51" s="3">
        <v>174.8</v>
      </c>
      <c r="M51" s="3">
        <v>183.54</v>
      </c>
      <c r="N51" s="3">
        <v>369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150</v>
      </c>
      <c r="V51" s="2" t="s">
        <v>102</v>
      </c>
      <c r="W51" s="2" t="s">
        <v>227</v>
      </c>
      <c r="X51" s="2" t="s">
        <v>100</v>
      </c>
      <c r="Y51" s="2" t="s">
        <v>511</v>
      </c>
      <c r="Z51" s="4">
        <v>91</v>
      </c>
      <c r="AA51" s="4">
        <f>=ROUNDDOWN(15.6896551724138,0)</f>
      </c>
      <c r="AB51" s="5">
        <v>5.8</v>
      </c>
      <c r="AC51" s="2" t="s">
        <v>402</v>
      </c>
      <c r="AD51" s="4">
        <v>46</v>
      </c>
      <c r="AE51" s="4">
        <v>146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3</v>
      </c>
      <c r="AQ51" s="8">
        <v>401.88</v>
      </c>
      <c r="AR51" s="4"/>
      <c r="AS51" s="8"/>
      <c r="AT51" s="7"/>
      <c r="AU51" s="7"/>
      <c r="AV51" s="4">
        <v>3</v>
      </c>
      <c r="AW51" s="8">
        <v>401.88</v>
      </c>
      <c r="AX51" s="4"/>
      <c r="AY51" s="8"/>
      <c r="AZ51" s="7"/>
      <c r="BA51" s="7"/>
      <c r="BB51" s="7">
        <v>1</v>
      </c>
      <c r="BC51" s="4">
        <v>3</v>
      </c>
      <c r="BD51" s="8">
        <v>401.88</v>
      </c>
      <c r="BE51" s="4"/>
      <c r="BF51" s="8"/>
      <c r="BG51" s="7"/>
      <c r="BH51" s="7"/>
      <c r="BI51" s="7">
        <v>1</v>
      </c>
      <c r="BJ51" s="4">
        <v>10</v>
      </c>
      <c r="BK51" s="8">
        <v>1605.65</v>
      </c>
      <c r="BL51" s="2" t="s">
        <v>512</v>
      </c>
      <c r="BM51" s="7">
        <v>0.3</v>
      </c>
      <c r="BN51" s="7">
        <v>0.2503</v>
      </c>
      <c r="BO51" s="4">
        <v>3</v>
      </c>
      <c r="BP51" s="8">
        <v>401.88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108</v>
      </c>
      <c r="BX51" s="2" t="s">
        <v>513</v>
      </c>
      <c r="BY51" s="2" t="s">
        <v>110</v>
      </c>
      <c r="BZ51" s="2" t="s">
        <v>100</v>
      </c>
    </row>
    <row r="52">
      <c r="A52" s="2" t="s">
        <v>514</v>
      </c>
      <c r="B52" s="2" t="s">
        <v>87</v>
      </c>
      <c r="C52" s="2" t="s">
        <v>487</v>
      </c>
      <c r="D52" s="2" t="s">
        <v>142</v>
      </c>
      <c r="E52" s="2" t="s">
        <v>143</v>
      </c>
      <c r="F52" s="2" t="s">
        <v>515</v>
      </c>
      <c r="G52" s="2" t="s">
        <v>515</v>
      </c>
      <c r="H52" s="2" t="s">
        <v>515</v>
      </c>
      <c r="I52" s="2" t="s">
        <v>143</v>
      </c>
      <c r="J52" s="2" t="s">
        <v>95</v>
      </c>
      <c r="K52" s="2" t="s">
        <v>516</v>
      </c>
      <c r="L52" s="3">
        <v>180.5</v>
      </c>
      <c r="M52" s="3">
        <v>189.52</v>
      </c>
      <c r="N52" s="3">
        <v>379</v>
      </c>
      <c r="O52" s="2" t="s">
        <v>97</v>
      </c>
      <c r="P52" s="2" t="s">
        <v>248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150</v>
      </c>
      <c r="V52" s="2" t="s">
        <v>102</v>
      </c>
      <c r="W52" s="2" t="s">
        <v>227</v>
      </c>
      <c r="X52" s="2" t="s">
        <v>100</v>
      </c>
      <c r="Y52" s="2" t="s">
        <v>517</v>
      </c>
      <c r="Z52" s="4">
        <v>193</v>
      </c>
      <c r="AA52" s="4">
        <f>=ROUNDDOWN(28.8059701492537,0)</f>
      </c>
      <c r="AB52" s="5">
        <v>6.7</v>
      </c>
      <c r="AC52" s="2" t="s">
        <v>518</v>
      </c>
      <c r="AD52" s="4">
        <v>67</v>
      </c>
      <c r="AE52" s="4">
        <v>103</v>
      </c>
      <c r="AF52" s="6">
        <v>74</v>
      </c>
      <c r="AG52" s="6">
        <v>60</v>
      </c>
      <c r="AH52" s="7">
        <v>1</v>
      </c>
      <c r="AI52" s="4"/>
      <c r="AJ52" s="4">
        <f>=ROUNDDOWN({0},0)</f>
      </c>
      <c r="AK52" s="5"/>
      <c r="AL52" s="2" t="s">
        <v>264</v>
      </c>
      <c r="AM52" s="4">
        <v>60</v>
      </c>
      <c r="AN52" s="4">
        <v>150</v>
      </c>
      <c r="AO52" s="7">
        <v>0</v>
      </c>
      <c r="AP52" s="4">
        <v>1</v>
      </c>
      <c r="AQ52" s="8">
        <v>204.69</v>
      </c>
      <c r="AR52" s="4"/>
      <c r="AS52" s="8"/>
      <c r="AT52" s="7"/>
      <c r="AU52" s="7"/>
      <c r="AV52" s="4">
        <v>1</v>
      </c>
      <c r="AW52" s="8">
        <v>204.69</v>
      </c>
      <c r="AX52" s="4"/>
      <c r="AY52" s="8"/>
      <c r="AZ52" s="7"/>
      <c r="BA52" s="7"/>
      <c r="BB52" s="7">
        <v>1</v>
      </c>
      <c r="BC52" s="4">
        <v>1</v>
      </c>
      <c r="BD52" s="8">
        <v>204.69</v>
      </c>
      <c r="BE52" s="4"/>
      <c r="BF52" s="8"/>
      <c r="BG52" s="7"/>
      <c r="BH52" s="7"/>
      <c r="BI52" s="7">
        <v>1</v>
      </c>
      <c r="BJ52" s="4">
        <v>16</v>
      </c>
      <c r="BK52" s="8">
        <v>2529.46</v>
      </c>
      <c r="BL52" s="2" t="s">
        <v>519</v>
      </c>
      <c r="BM52" s="7">
        <v>0.0625</v>
      </c>
      <c r="BN52" s="7">
        <v>0.0809</v>
      </c>
      <c r="BO52" s="4">
        <v>1</v>
      </c>
      <c r="BP52" s="8">
        <v>204.69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160</v>
      </c>
      <c r="BX52" s="2" t="s">
        <v>520</v>
      </c>
      <c r="BY52" s="2" t="s">
        <v>110</v>
      </c>
      <c r="BZ52" s="2" t="s">
        <v>100</v>
      </c>
    </row>
    <row r="53">
      <c r="A53" s="2" t="s">
        <v>521</v>
      </c>
      <c r="B53" s="2" t="s">
        <v>87</v>
      </c>
      <c r="C53" s="2" t="s">
        <v>487</v>
      </c>
      <c r="D53" s="2" t="s">
        <v>142</v>
      </c>
      <c r="E53" s="2" t="s">
        <v>143</v>
      </c>
      <c r="F53" s="2" t="s">
        <v>522</v>
      </c>
      <c r="G53" s="2" t="s">
        <v>522</v>
      </c>
      <c r="H53" s="2" t="s">
        <v>522</v>
      </c>
      <c r="I53" s="2" t="s">
        <v>143</v>
      </c>
      <c r="J53" s="2" t="s">
        <v>95</v>
      </c>
      <c r="K53" s="2" t="s">
        <v>523</v>
      </c>
      <c r="L53" s="3">
        <v>161.5</v>
      </c>
      <c r="M53" s="3">
        <v>169.58</v>
      </c>
      <c r="N53" s="3">
        <v>339</v>
      </c>
      <c r="O53" s="2" t="s">
        <v>97</v>
      </c>
      <c r="P53" s="2" t="s">
        <v>248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150</v>
      </c>
      <c r="V53" s="2" t="s">
        <v>102</v>
      </c>
      <c r="W53" s="2" t="s">
        <v>227</v>
      </c>
      <c r="X53" s="2" t="s">
        <v>136</v>
      </c>
      <c r="Y53" s="2" t="s">
        <v>524</v>
      </c>
      <c r="Z53" s="4">
        <v>361</v>
      </c>
      <c r="AA53" s="4">
        <f>=ROUNDDOWN(41.4942528735632,0)</f>
      </c>
      <c r="AB53" s="5">
        <v>8.7</v>
      </c>
      <c r="AC53" s="2" t="s">
        <v>120</v>
      </c>
      <c r="AD53" s="4">
        <v>112</v>
      </c>
      <c r="AE53" s="4">
        <v>112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525</v>
      </c>
      <c r="AM53" s="4">
        <v>200</v>
      </c>
      <c r="AN53" s="4">
        <v>200</v>
      </c>
      <c r="AO53" s="7">
        <v>0</v>
      </c>
      <c r="AP53" s="4">
        <v>1</v>
      </c>
      <c r="AQ53" s="8">
        <v>137.36</v>
      </c>
      <c r="AR53" s="4"/>
      <c r="AS53" s="8"/>
      <c r="AT53" s="7"/>
      <c r="AU53" s="7"/>
      <c r="AV53" s="4">
        <v>1</v>
      </c>
      <c r="AW53" s="8">
        <v>137.36</v>
      </c>
      <c r="AX53" s="4"/>
      <c r="AY53" s="8"/>
      <c r="AZ53" s="7"/>
      <c r="BA53" s="7"/>
      <c r="BB53" s="7">
        <v>1</v>
      </c>
      <c r="BC53" s="4">
        <v>1</v>
      </c>
      <c r="BD53" s="8">
        <v>137.36</v>
      </c>
      <c r="BE53" s="4"/>
      <c r="BF53" s="8"/>
      <c r="BG53" s="7"/>
      <c r="BH53" s="7"/>
      <c r="BI53" s="7">
        <v>1</v>
      </c>
      <c r="BJ53" s="4">
        <v>24</v>
      </c>
      <c r="BK53" s="8">
        <v>3560.34</v>
      </c>
      <c r="BL53" s="2" t="s">
        <v>526</v>
      </c>
      <c r="BM53" s="7">
        <v>0.0417</v>
      </c>
      <c r="BN53" s="7">
        <v>0.0386</v>
      </c>
      <c r="BO53" s="4">
        <v>1</v>
      </c>
      <c r="BP53" s="8">
        <v>137.36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108</v>
      </c>
      <c r="BX53" s="2" t="s">
        <v>527</v>
      </c>
      <c r="BY53" s="2" t="s">
        <v>110</v>
      </c>
      <c r="BZ53" s="2" t="s">
        <v>100</v>
      </c>
    </row>
    <row r="54">
      <c r="A54" s="2" t="s">
        <v>528</v>
      </c>
      <c r="B54" s="2" t="s">
        <v>87</v>
      </c>
      <c r="C54" s="2" t="s">
        <v>487</v>
      </c>
      <c r="D54" s="2" t="s">
        <v>276</v>
      </c>
      <c r="E54" s="2" t="s">
        <v>297</v>
      </c>
      <c r="F54" s="2" t="s">
        <v>529</v>
      </c>
      <c r="G54" s="2" t="s">
        <v>529</v>
      </c>
      <c r="H54" s="2" t="s">
        <v>100</v>
      </c>
      <c r="I54" s="2" t="s">
        <v>530</v>
      </c>
      <c r="J54" s="2" t="s">
        <v>95</v>
      </c>
      <c r="K54" s="2" t="s">
        <v>531</v>
      </c>
      <c r="L54" s="3">
        <v>118.75</v>
      </c>
      <c r="M54" s="3">
        <v>124.69</v>
      </c>
      <c r="N54" s="3">
        <v>249</v>
      </c>
      <c r="O54" s="2" t="s">
        <v>97</v>
      </c>
      <c r="P54" s="2" t="s">
        <v>248</v>
      </c>
      <c r="Q54" s="2" t="s">
        <v>99</v>
      </c>
      <c r="R54" s="2" t="s">
        <v>100</v>
      </c>
      <c r="S54" s="2" t="s">
        <v>532</v>
      </c>
      <c r="T54" s="2" t="s">
        <v>100</v>
      </c>
      <c r="U54" s="2" t="s">
        <v>100</v>
      </c>
      <c r="V54" s="2" t="s">
        <v>102</v>
      </c>
      <c r="W54" s="2" t="s">
        <v>293</v>
      </c>
      <c r="X54" s="2" t="s">
        <v>100</v>
      </c>
      <c r="Y54" s="2" t="s">
        <v>119</v>
      </c>
      <c r="Z54" s="4">
        <v>296</v>
      </c>
      <c r="AA54" s="4">
        <f>=ROUNDDOWN(12.3333333333333,0)</f>
      </c>
      <c r="AB54" s="5">
        <v>24</v>
      </c>
      <c r="AC54" s="2" t="s">
        <v>152</v>
      </c>
      <c r="AD54" s="4">
        <v>40</v>
      </c>
      <c r="AE54" s="4">
        <v>400</v>
      </c>
      <c r="AF54" s="6">
        <v>74</v>
      </c>
      <c r="AG54" s="6">
        <v>60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27</v>
      </c>
      <c r="AQ54" s="8">
        <v>2411.1</v>
      </c>
      <c r="AR54" s="4"/>
      <c r="AS54" s="8"/>
      <c r="AT54" s="7"/>
      <c r="AU54" s="7"/>
      <c r="AV54" s="4">
        <v>27</v>
      </c>
      <c r="AW54" s="8">
        <v>2411.1</v>
      </c>
      <c r="AX54" s="4"/>
      <c r="AY54" s="8"/>
      <c r="AZ54" s="7"/>
      <c r="BA54" s="7"/>
      <c r="BB54" s="7">
        <v>1</v>
      </c>
      <c r="BC54" s="4">
        <v>27</v>
      </c>
      <c r="BD54" s="8">
        <v>2411.1</v>
      </c>
      <c r="BE54" s="4"/>
      <c r="BF54" s="8"/>
      <c r="BG54" s="7"/>
      <c r="BH54" s="7"/>
      <c r="BI54" s="7">
        <v>1</v>
      </c>
      <c r="BJ54" s="4">
        <v>33</v>
      </c>
      <c r="BK54" s="8">
        <v>3103.14</v>
      </c>
      <c r="BL54" s="2" t="s">
        <v>192</v>
      </c>
      <c r="BM54" s="7">
        <v>0.8182</v>
      </c>
      <c r="BN54" s="7">
        <v>0.777</v>
      </c>
      <c r="BO54" s="4">
        <v>27</v>
      </c>
      <c r="BP54" s="8">
        <v>2411.1</v>
      </c>
      <c r="BQ54" s="4"/>
      <c r="BR54" s="8"/>
      <c r="BS54" s="7"/>
      <c r="BT54" s="7"/>
      <c r="BU54" s="2" t="s">
        <v>107</v>
      </c>
      <c r="BV54" s="2" t="s">
        <v>97</v>
      </c>
      <c r="BW54" s="2" t="s">
        <v>122</v>
      </c>
      <c r="BX54" s="2" t="s">
        <v>533</v>
      </c>
      <c r="BY54" s="2" t="s">
        <v>110</v>
      </c>
      <c r="BZ54" s="2" t="s">
        <v>100</v>
      </c>
    </row>
    <row r="55">
      <c r="A55" s="2" t="s">
        <v>534</v>
      </c>
      <c r="B55" s="2" t="s">
        <v>87</v>
      </c>
      <c r="C55" s="2" t="s">
        <v>487</v>
      </c>
      <c r="D55" s="2" t="s">
        <v>535</v>
      </c>
      <c r="E55" s="2" t="s">
        <v>536</v>
      </c>
      <c r="F55" s="2" t="s">
        <v>537</v>
      </c>
      <c r="G55" s="2" t="s">
        <v>537</v>
      </c>
      <c r="H55" s="2" t="s">
        <v>537</v>
      </c>
      <c r="I55" s="2" t="s">
        <v>538</v>
      </c>
      <c r="J55" s="2" t="s">
        <v>95</v>
      </c>
      <c r="K55" s="2" t="s">
        <v>134</v>
      </c>
      <c r="L55" s="3">
        <v>100.1</v>
      </c>
      <c r="M55" s="3">
        <v>105.1</v>
      </c>
      <c r="N55" s="3">
        <v>209</v>
      </c>
      <c r="O55" s="2" t="s">
        <v>97</v>
      </c>
      <c r="P55" s="2" t="s">
        <v>365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150</v>
      </c>
      <c r="V55" s="2" t="s">
        <v>102</v>
      </c>
      <c r="W55" s="2" t="s">
        <v>293</v>
      </c>
      <c r="X55" s="2" t="s">
        <v>539</v>
      </c>
      <c r="Y55" s="2" t="s">
        <v>540</v>
      </c>
      <c r="Z55" s="4">
        <v>359</v>
      </c>
      <c r="AA55" s="4">
        <f>=ROUNDDOWN(59.8333333333333,0)</f>
      </c>
      <c r="AB55" s="5">
        <v>6</v>
      </c>
      <c r="AC55" s="2" t="s">
        <v>100</v>
      </c>
      <c r="AD55" s="4"/>
      <c r="AE55" s="4"/>
      <c r="AF55" s="6">
        <v>74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3</v>
      </c>
      <c r="AQ55" s="8">
        <v>340.53</v>
      </c>
      <c r="AR55" s="4"/>
      <c r="AS55" s="8"/>
      <c r="AT55" s="7"/>
      <c r="AU55" s="7"/>
      <c r="AV55" s="4">
        <v>3</v>
      </c>
      <c r="AW55" s="8">
        <v>340.53</v>
      </c>
      <c r="AX55" s="4"/>
      <c r="AY55" s="8"/>
      <c r="AZ55" s="7"/>
      <c r="BA55" s="7"/>
      <c r="BB55" s="7">
        <v>1</v>
      </c>
      <c r="BC55" s="4">
        <v>3</v>
      </c>
      <c r="BD55" s="8">
        <v>340.53</v>
      </c>
      <c r="BE55" s="4"/>
      <c r="BF55" s="8"/>
      <c r="BG55" s="7"/>
      <c r="BH55" s="7"/>
      <c r="BI55" s="7">
        <v>1</v>
      </c>
      <c r="BJ55" s="4">
        <v>5</v>
      </c>
      <c r="BK55" s="8">
        <v>557.05</v>
      </c>
      <c r="BL55" s="2" t="s">
        <v>237</v>
      </c>
      <c r="BM55" s="7">
        <v>0.6</v>
      </c>
      <c r="BN55" s="7">
        <v>0.6113</v>
      </c>
      <c r="BO55" s="4">
        <v>3</v>
      </c>
      <c r="BP55" s="8">
        <v>340.53</v>
      </c>
      <c r="BQ55" s="4"/>
      <c r="BR55" s="8"/>
      <c r="BS55" s="7"/>
      <c r="BT55" s="7"/>
      <c r="BU55" s="2" t="s">
        <v>107</v>
      </c>
      <c r="BV55" s="2" t="s">
        <v>97</v>
      </c>
      <c r="BW55" s="2" t="s">
        <v>181</v>
      </c>
      <c r="BX55" s="2" t="s">
        <v>541</v>
      </c>
      <c r="BY55" s="2" t="s">
        <v>110</v>
      </c>
      <c r="BZ55" s="2" t="s">
        <v>100</v>
      </c>
    </row>
    <row r="56">
      <c r="A56" s="2" t="s">
        <v>542</v>
      </c>
      <c r="B56" s="2" t="s">
        <v>87</v>
      </c>
      <c r="C56" s="2" t="s">
        <v>487</v>
      </c>
      <c r="D56" s="2" t="s">
        <v>89</v>
      </c>
      <c r="E56" s="2" t="s">
        <v>90</v>
      </c>
      <c r="F56" s="2" t="s">
        <v>543</v>
      </c>
      <c r="G56" s="2" t="s">
        <v>100</v>
      </c>
      <c r="H56" s="2" t="s">
        <v>100</v>
      </c>
      <c r="I56" s="2" t="s">
        <v>544</v>
      </c>
      <c r="J56" s="2" t="s">
        <v>95</v>
      </c>
      <c r="K56" s="2" t="s">
        <v>96</v>
      </c>
      <c r="L56" s="3">
        <v>256.5</v>
      </c>
      <c r="M56" s="3">
        <v>269.32</v>
      </c>
      <c r="N56" s="3">
        <v>549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545</v>
      </c>
      <c r="T56" s="2" t="s">
        <v>100</v>
      </c>
      <c r="U56" s="2" t="s">
        <v>100</v>
      </c>
      <c r="V56" s="2" t="s">
        <v>102</v>
      </c>
      <c r="W56" s="2" t="s">
        <v>103</v>
      </c>
      <c r="X56" s="2" t="s">
        <v>100</v>
      </c>
      <c r="Y56" s="2" t="s">
        <v>119</v>
      </c>
      <c r="Z56" s="4">
        <v>159</v>
      </c>
      <c r="AA56" s="4">
        <f>=ROUNDDOWN(19.875,0)</f>
      </c>
      <c r="AB56" s="5">
        <v>8</v>
      </c>
      <c r="AC56" s="2" t="s">
        <v>341</v>
      </c>
      <c r="AD56" s="4">
        <v>100</v>
      </c>
      <c r="AE56" s="4">
        <v>100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290.87</v>
      </c>
      <c r="AR56" s="4"/>
      <c r="AS56" s="8"/>
      <c r="AT56" s="7"/>
      <c r="AU56" s="7"/>
      <c r="AV56" s="4">
        <v>1</v>
      </c>
      <c r="AW56" s="8">
        <v>290.87</v>
      </c>
      <c r="AX56" s="4"/>
      <c r="AY56" s="8"/>
      <c r="AZ56" s="7"/>
      <c r="BA56" s="7"/>
      <c r="BB56" s="7">
        <v>1</v>
      </c>
      <c r="BC56" s="4">
        <v>1</v>
      </c>
      <c r="BD56" s="8">
        <v>290.87</v>
      </c>
      <c r="BE56" s="4"/>
      <c r="BF56" s="8"/>
      <c r="BG56" s="7"/>
      <c r="BH56" s="7"/>
      <c r="BI56" s="7">
        <v>1</v>
      </c>
      <c r="BJ56" s="4">
        <v>13</v>
      </c>
      <c r="BK56" s="8">
        <v>3718.55</v>
      </c>
      <c r="BL56" s="2" t="s">
        <v>546</v>
      </c>
      <c r="BM56" s="7">
        <v>0.0769</v>
      </c>
      <c r="BN56" s="7">
        <v>0.0782</v>
      </c>
      <c r="BO56" s="4">
        <v>1</v>
      </c>
      <c r="BP56" s="8">
        <v>290.87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547</v>
      </c>
      <c r="BX56" s="2" t="s">
        <v>548</v>
      </c>
      <c r="BY56" s="2" t="s">
        <v>110</v>
      </c>
      <c r="BZ56" s="2" t="s">
        <v>100</v>
      </c>
    </row>
    <row r="57">
      <c r="A57" s="2" t="s">
        <v>549</v>
      </c>
      <c r="B57" s="2" t="s">
        <v>87</v>
      </c>
      <c r="C57" s="2" t="s">
        <v>487</v>
      </c>
      <c r="D57" s="2" t="s">
        <v>462</v>
      </c>
      <c r="E57" s="2" t="s">
        <v>550</v>
      </c>
      <c r="F57" s="2" t="s">
        <v>551</v>
      </c>
      <c r="G57" s="2" t="s">
        <v>551</v>
      </c>
      <c r="H57" s="2" t="s">
        <v>551</v>
      </c>
      <c r="I57" s="2" t="s">
        <v>552</v>
      </c>
      <c r="J57" s="2" t="s">
        <v>553</v>
      </c>
      <c r="K57" s="2" t="s">
        <v>116</v>
      </c>
      <c r="L57" s="3">
        <v>237.5</v>
      </c>
      <c r="M57" s="3">
        <v>249.38</v>
      </c>
      <c r="N57" s="3">
        <v>499</v>
      </c>
      <c r="O57" s="2" t="s">
        <v>97</v>
      </c>
      <c r="P57" s="2" t="s">
        <v>254</v>
      </c>
      <c r="Q57" s="2" t="s">
        <v>99</v>
      </c>
      <c r="R57" s="2" t="s">
        <v>100</v>
      </c>
      <c r="S57" s="2" t="s">
        <v>554</v>
      </c>
      <c r="T57" s="2" t="s">
        <v>100</v>
      </c>
      <c r="U57" s="2" t="s">
        <v>150</v>
      </c>
      <c r="V57" s="2" t="s">
        <v>102</v>
      </c>
      <c r="W57" s="2" t="s">
        <v>136</v>
      </c>
      <c r="X57" s="2" t="s">
        <v>499</v>
      </c>
      <c r="Y57" s="2" t="s">
        <v>555</v>
      </c>
      <c r="Z57" s="4">
        <v>182</v>
      </c>
      <c r="AA57" s="4">
        <f>=ROUNDDOWN(11.375,0)</f>
      </c>
      <c r="AB57" s="5">
        <v>16</v>
      </c>
      <c r="AC57" s="2" t="s">
        <v>152</v>
      </c>
      <c r="AD57" s="4">
        <v>88</v>
      </c>
      <c r="AE57" s="4">
        <v>638</v>
      </c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202</v>
      </c>
      <c r="AR57" s="4"/>
      <c r="AS57" s="8"/>
      <c r="AT57" s="7"/>
      <c r="AU57" s="7"/>
      <c r="AV57" s="4">
        <v>1</v>
      </c>
      <c r="AW57" s="8">
        <v>202</v>
      </c>
      <c r="AX57" s="4"/>
      <c r="AY57" s="8"/>
      <c r="AZ57" s="7"/>
      <c r="BA57" s="7"/>
      <c r="BB57" s="7">
        <v>1</v>
      </c>
      <c r="BC57" s="4">
        <v>1</v>
      </c>
      <c r="BD57" s="8">
        <v>202</v>
      </c>
      <c r="BE57" s="4"/>
      <c r="BF57" s="8"/>
      <c r="BG57" s="7"/>
      <c r="BH57" s="7"/>
      <c r="BI57" s="7">
        <v>1</v>
      </c>
      <c r="BJ57" s="4">
        <v>18</v>
      </c>
      <c r="BK57" s="8">
        <v>4192.03</v>
      </c>
      <c r="BL57" s="2" t="s">
        <v>556</v>
      </c>
      <c r="BM57" s="7">
        <v>0.0556</v>
      </c>
      <c r="BN57" s="7">
        <v>0.0482</v>
      </c>
      <c r="BO57" s="4">
        <v>1</v>
      </c>
      <c r="BP57" s="8">
        <v>202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139</v>
      </c>
      <c r="BX57" s="2" t="s">
        <v>557</v>
      </c>
      <c r="BY57" s="2" t="s">
        <v>110</v>
      </c>
      <c r="BZ57" s="2" t="s">
        <v>100</v>
      </c>
    </row>
    <row r="58">
      <c r="A58" s="2" t="s">
        <v>558</v>
      </c>
      <c r="B58" s="2" t="s">
        <v>87</v>
      </c>
      <c r="C58" s="2" t="s">
        <v>487</v>
      </c>
      <c r="D58" s="2" t="s">
        <v>474</v>
      </c>
      <c r="E58" s="2" t="s">
        <v>479</v>
      </c>
      <c r="F58" s="2" t="s">
        <v>559</v>
      </c>
      <c r="G58" s="2" t="s">
        <v>559</v>
      </c>
      <c r="H58" s="2" t="s">
        <v>559</v>
      </c>
      <c r="I58" s="2" t="s">
        <v>560</v>
      </c>
      <c r="J58" s="2" t="s">
        <v>95</v>
      </c>
      <c r="K58" s="2" t="s">
        <v>561</v>
      </c>
      <c r="L58" s="3">
        <v>75.6</v>
      </c>
      <c r="M58" s="3">
        <v>79.38</v>
      </c>
      <c r="N58" s="3">
        <v>159</v>
      </c>
      <c r="O58" s="2" t="s">
        <v>283</v>
      </c>
      <c r="P58" s="2" t="s">
        <v>284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150</v>
      </c>
      <c r="V58" s="2" t="s">
        <v>188</v>
      </c>
      <c r="W58" s="2" t="s">
        <v>293</v>
      </c>
      <c r="X58" s="2" t="s">
        <v>227</v>
      </c>
      <c r="Y58" s="2" t="s">
        <v>562</v>
      </c>
      <c r="Z58" s="4">
        <v>112</v>
      </c>
      <c r="AA58" s="4">
        <f>=ROUNDDOWN(20.3636363636364,0)</f>
      </c>
      <c r="AB58" s="5">
        <v>5.5</v>
      </c>
      <c r="AC58" s="2" t="s">
        <v>100</v>
      </c>
      <c r="AD58" s="4"/>
      <c r="AE58" s="4"/>
      <c r="AF58" s="6">
        <v>74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3</v>
      </c>
      <c r="AQ58" s="8">
        <v>174.12</v>
      </c>
      <c r="AR58" s="4"/>
      <c r="AS58" s="8"/>
      <c r="AT58" s="7"/>
      <c r="AU58" s="7"/>
      <c r="AV58" s="4">
        <v>3</v>
      </c>
      <c r="AW58" s="8">
        <v>174.12</v>
      </c>
      <c r="AX58" s="4"/>
      <c r="AY58" s="8"/>
      <c r="AZ58" s="7"/>
      <c r="BA58" s="7"/>
      <c r="BB58" s="7">
        <v>1</v>
      </c>
      <c r="BC58" s="4">
        <v>3</v>
      </c>
      <c r="BD58" s="8">
        <v>174.12</v>
      </c>
      <c r="BE58" s="4"/>
      <c r="BF58" s="8"/>
      <c r="BG58" s="7"/>
      <c r="BH58" s="7"/>
      <c r="BI58" s="7">
        <v>1</v>
      </c>
      <c r="BJ58" s="4">
        <v>7</v>
      </c>
      <c r="BK58" s="8">
        <v>484.83</v>
      </c>
      <c r="BL58" s="2" t="s">
        <v>563</v>
      </c>
      <c r="BM58" s="7">
        <v>0.4286</v>
      </c>
      <c r="BN58" s="7">
        <v>0.3591</v>
      </c>
      <c r="BO58" s="4">
        <v>3</v>
      </c>
      <c r="BP58" s="8">
        <v>174.12</v>
      </c>
      <c r="BQ58" s="4"/>
      <c r="BR58" s="8"/>
      <c r="BS58" s="7"/>
      <c r="BT58" s="7"/>
      <c r="BU58" s="2" t="s">
        <v>107</v>
      </c>
      <c r="BV58" s="2" t="s">
        <v>97</v>
      </c>
      <c r="BW58" s="2" t="s">
        <v>160</v>
      </c>
      <c r="BX58" s="2" t="s">
        <v>564</v>
      </c>
      <c r="BY58" s="2" t="s">
        <v>110</v>
      </c>
      <c r="BZ58" s="2" t="s">
        <v>100</v>
      </c>
    </row>
    <row r="59">
      <c r="A59" s="2" t="s">
        <v>565</v>
      </c>
      <c r="B59" s="2" t="s">
        <v>87</v>
      </c>
      <c r="C59" s="2" t="s">
        <v>566</v>
      </c>
      <c r="D59" s="2" t="s">
        <v>142</v>
      </c>
      <c r="E59" s="2" t="s">
        <v>143</v>
      </c>
      <c r="F59" s="2" t="s">
        <v>567</v>
      </c>
      <c r="G59" s="2" t="s">
        <v>567</v>
      </c>
      <c r="H59" s="2" t="s">
        <v>567</v>
      </c>
      <c r="I59" s="2" t="s">
        <v>568</v>
      </c>
      <c r="J59" s="2" t="s">
        <v>95</v>
      </c>
      <c r="K59" s="2" t="s">
        <v>569</v>
      </c>
      <c r="L59" s="3">
        <v>212.85</v>
      </c>
      <c r="M59" s="3">
        <v>223.49</v>
      </c>
      <c r="N59" s="3">
        <v>449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150</v>
      </c>
      <c r="V59" s="2" t="s">
        <v>102</v>
      </c>
      <c r="W59" s="2" t="s">
        <v>118</v>
      </c>
      <c r="X59" s="2" t="s">
        <v>100</v>
      </c>
      <c r="Y59" s="2" t="s">
        <v>570</v>
      </c>
      <c r="Z59" s="4">
        <v>58</v>
      </c>
      <c r="AA59" s="4">
        <f>=ROUNDDOWN(5.8,0)</f>
      </c>
      <c r="AB59" s="5">
        <v>10</v>
      </c>
      <c r="AC59" s="2" t="s">
        <v>571</v>
      </c>
      <c r="AD59" s="4">
        <v>96</v>
      </c>
      <c r="AE59" s="4">
        <v>192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2</v>
      </c>
      <c r="AQ59" s="8">
        <v>430.92</v>
      </c>
      <c r="AR59" s="4"/>
      <c r="AS59" s="8"/>
      <c r="AT59" s="7"/>
      <c r="AU59" s="7"/>
      <c r="AV59" s="4">
        <v>2</v>
      </c>
      <c r="AW59" s="8">
        <v>430.92</v>
      </c>
      <c r="AX59" s="4"/>
      <c r="AY59" s="8"/>
      <c r="AZ59" s="7"/>
      <c r="BA59" s="7"/>
      <c r="BB59" s="7">
        <v>1</v>
      </c>
      <c r="BC59" s="4">
        <v>2</v>
      </c>
      <c r="BD59" s="8">
        <v>430.92</v>
      </c>
      <c r="BE59" s="4"/>
      <c r="BF59" s="8"/>
      <c r="BG59" s="7"/>
      <c r="BH59" s="7"/>
      <c r="BI59" s="7">
        <v>1</v>
      </c>
      <c r="BJ59" s="4">
        <v>11</v>
      </c>
      <c r="BK59" s="8">
        <v>2303.9</v>
      </c>
      <c r="BL59" s="2" t="s">
        <v>572</v>
      </c>
      <c r="BM59" s="7">
        <v>0.1818</v>
      </c>
      <c r="BN59" s="7">
        <v>0.187</v>
      </c>
      <c r="BO59" s="4">
        <v>2</v>
      </c>
      <c r="BP59" s="8">
        <v>430.92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160</v>
      </c>
      <c r="BX59" s="2" t="s">
        <v>573</v>
      </c>
      <c r="BY59" s="2" t="s">
        <v>110</v>
      </c>
      <c r="BZ59" s="2" t="s">
        <v>100</v>
      </c>
    </row>
    <row r="60">
      <c r="A60" s="2" t="s">
        <v>574</v>
      </c>
      <c r="B60" s="2" t="s">
        <v>87</v>
      </c>
      <c r="C60" s="2" t="s">
        <v>566</v>
      </c>
      <c r="D60" s="2" t="s">
        <v>575</v>
      </c>
      <c r="E60" s="2" t="s">
        <v>576</v>
      </c>
      <c r="F60" s="2" t="s">
        <v>577</v>
      </c>
      <c r="G60" s="2" t="s">
        <v>577</v>
      </c>
      <c r="H60" s="2" t="s">
        <v>577</v>
      </c>
      <c r="I60" s="2" t="s">
        <v>578</v>
      </c>
      <c r="J60" s="2" t="s">
        <v>95</v>
      </c>
      <c r="K60" s="2" t="s">
        <v>579</v>
      </c>
      <c r="L60" s="3">
        <v>218.5</v>
      </c>
      <c r="M60" s="3">
        <v>229.42</v>
      </c>
      <c r="N60" s="3">
        <v>459</v>
      </c>
      <c r="O60" s="2" t="s">
        <v>97</v>
      </c>
      <c r="P60" s="2" t="s">
        <v>254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150</v>
      </c>
      <c r="V60" s="2" t="s">
        <v>102</v>
      </c>
      <c r="W60" s="2" t="s">
        <v>118</v>
      </c>
      <c r="X60" s="2" t="s">
        <v>103</v>
      </c>
      <c r="Y60" s="2" t="s">
        <v>580</v>
      </c>
      <c r="Z60" s="4">
        <v>219</v>
      </c>
      <c r="AA60" s="4">
        <f>=ROUNDDOWN(91.25,0)</f>
      </c>
      <c r="AB60" s="5">
        <v>2.4</v>
      </c>
      <c r="AC60" s="2" t="s">
        <v>100</v>
      </c>
      <c r="AD60" s="4"/>
      <c r="AE60" s="4"/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247.78</v>
      </c>
      <c r="AR60" s="4"/>
      <c r="AS60" s="8"/>
      <c r="AT60" s="7"/>
      <c r="AU60" s="7"/>
      <c r="AV60" s="4">
        <v>1</v>
      </c>
      <c r="AW60" s="8">
        <v>247.78</v>
      </c>
      <c r="AX60" s="4"/>
      <c r="AY60" s="8"/>
      <c r="AZ60" s="7"/>
      <c r="BA60" s="7"/>
      <c r="BB60" s="7">
        <v>1</v>
      </c>
      <c r="BC60" s="4">
        <v>1</v>
      </c>
      <c r="BD60" s="8">
        <v>247.78</v>
      </c>
      <c r="BE60" s="4"/>
      <c r="BF60" s="8"/>
      <c r="BG60" s="7"/>
      <c r="BH60" s="7"/>
      <c r="BI60" s="7">
        <v>1</v>
      </c>
      <c r="BJ60" s="4">
        <v>7</v>
      </c>
      <c r="BK60" s="8">
        <v>1542.26</v>
      </c>
      <c r="BL60" s="2" t="s">
        <v>581</v>
      </c>
      <c r="BM60" s="7">
        <v>0.1429</v>
      </c>
      <c r="BN60" s="7">
        <v>0.1607</v>
      </c>
      <c r="BO60" s="4">
        <v>1</v>
      </c>
      <c r="BP60" s="8">
        <v>247.78</v>
      </c>
      <c r="BQ60" s="4"/>
      <c r="BR60" s="8"/>
      <c r="BS60" s="7"/>
      <c r="BT60" s="7"/>
      <c r="BU60" s="2" t="s">
        <v>107</v>
      </c>
      <c r="BV60" s="2" t="s">
        <v>97</v>
      </c>
      <c r="BW60" s="2" t="s">
        <v>582</v>
      </c>
      <c r="BX60" s="2" t="s">
        <v>583</v>
      </c>
      <c r="BY60" s="2" t="s">
        <v>110</v>
      </c>
      <c r="BZ60" s="2" t="s">
        <v>100</v>
      </c>
    </row>
    <row r="61">
      <c r="A61" s="2" t="s">
        <v>584</v>
      </c>
      <c r="B61" s="2" t="s">
        <v>87</v>
      </c>
      <c r="C61" s="2" t="s">
        <v>585</v>
      </c>
      <c r="D61" s="2" t="s">
        <v>462</v>
      </c>
      <c r="E61" s="2" t="s">
        <v>586</v>
      </c>
      <c r="F61" s="2" t="s">
        <v>587</v>
      </c>
      <c r="G61" s="2" t="s">
        <v>587</v>
      </c>
      <c r="H61" s="2" t="s">
        <v>587</v>
      </c>
      <c r="I61" s="2" t="s">
        <v>588</v>
      </c>
      <c r="J61" s="2" t="s">
        <v>95</v>
      </c>
      <c r="K61" s="2" t="s">
        <v>589</v>
      </c>
      <c r="L61" s="3">
        <v>85.5</v>
      </c>
      <c r="M61" s="3">
        <v>89.78</v>
      </c>
      <c r="N61" s="3">
        <v>179</v>
      </c>
      <c r="O61" s="2" t="s">
        <v>97</v>
      </c>
      <c r="P61" s="2" t="s">
        <v>365</v>
      </c>
      <c r="Q61" s="2" t="s">
        <v>99</v>
      </c>
      <c r="R61" s="2" t="s">
        <v>100</v>
      </c>
      <c r="S61" s="2" t="s">
        <v>590</v>
      </c>
      <c r="T61" s="2" t="s">
        <v>100</v>
      </c>
      <c r="U61" s="2" t="s">
        <v>150</v>
      </c>
      <c r="V61" s="2" t="s">
        <v>102</v>
      </c>
      <c r="W61" s="2" t="s">
        <v>591</v>
      </c>
      <c r="X61" s="2" t="s">
        <v>592</v>
      </c>
      <c r="Y61" s="2" t="s">
        <v>593</v>
      </c>
      <c r="Z61" s="4">
        <v>81</v>
      </c>
      <c r="AA61" s="4">
        <f>=ROUNDDOWN(20.25,0)</f>
      </c>
      <c r="AB61" s="5">
        <v>4</v>
      </c>
      <c r="AC61" s="2" t="s">
        <v>169</v>
      </c>
      <c r="AD61" s="4">
        <v>100</v>
      </c>
      <c r="AE61" s="4">
        <v>100</v>
      </c>
      <c r="AF61" s="6">
        <v>74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</v>
      </c>
      <c r="AQ61" s="8">
        <v>96.96</v>
      </c>
      <c r="AR61" s="4"/>
      <c r="AS61" s="8"/>
      <c r="AT61" s="7"/>
      <c r="AU61" s="7"/>
      <c r="AV61" s="4">
        <v>1</v>
      </c>
      <c r="AW61" s="8">
        <v>96.96</v>
      </c>
      <c r="AX61" s="4"/>
      <c r="AY61" s="8"/>
      <c r="AZ61" s="7"/>
      <c r="BA61" s="7"/>
      <c r="BB61" s="7">
        <v>1</v>
      </c>
      <c r="BC61" s="4">
        <v>1</v>
      </c>
      <c r="BD61" s="8">
        <v>96.96</v>
      </c>
      <c r="BE61" s="4"/>
      <c r="BF61" s="8"/>
      <c r="BG61" s="7"/>
      <c r="BH61" s="7"/>
      <c r="BI61" s="7">
        <v>1</v>
      </c>
      <c r="BJ61" s="4">
        <v>5</v>
      </c>
      <c r="BK61" s="8">
        <v>493.62</v>
      </c>
      <c r="BL61" s="2" t="s">
        <v>512</v>
      </c>
      <c r="BM61" s="7">
        <v>0.2</v>
      </c>
      <c r="BN61" s="7">
        <v>0.1964</v>
      </c>
      <c r="BO61" s="4">
        <v>1</v>
      </c>
      <c r="BP61" s="8">
        <v>96.96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594</v>
      </c>
      <c r="BX61" s="2" t="s">
        <v>595</v>
      </c>
      <c r="BY61" s="2" t="s">
        <v>110</v>
      </c>
      <c r="BZ61" s="2" t="s">
        <v>100</v>
      </c>
    </row>
    <row r="62">
      <c r="A62" s="16" t="s">
        <v>596</v>
      </c>
      <c r="B62" s="9" t="s">
        <v>100</v>
      </c>
      <c r="C62" s="9" t="s">
        <v>100</v>
      </c>
      <c r="D62" s="9" t="s">
        <v>100</v>
      </c>
      <c r="E62" s="9" t="s">
        <v>100</v>
      </c>
      <c r="F62" s="9" t="s">
        <v>100</v>
      </c>
      <c r="G62" s="9" t="s">
        <v>100</v>
      </c>
      <c r="H62" s="9" t="s">
        <v>100</v>
      </c>
      <c r="I62" s="9" t="s">
        <v>100</v>
      </c>
      <c r="J62" s="9" t="s">
        <v>100</v>
      </c>
      <c r="K62" s="9" t="s">
        <v>100</v>
      </c>
      <c r="L62" s="10"/>
      <c r="M62" s="10"/>
      <c r="N62" s="10"/>
      <c r="O62" s="9" t="s">
        <v>100</v>
      </c>
      <c r="P62" s="9" t="s">
        <v>100</v>
      </c>
      <c r="Q62" s="9" t="s">
        <v>100</v>
      </c>
      <c r="R62" s="9" t="s">
        <v>100</v>
      </c>
      <c r="S62" s="9" t="s">
        <v>100</v>
      </c>
      <c r="T62" s="9" t="s">
        <v>100</v>
      </c>
      <c r="U62" s="9" t="s">
        <v>100</v>
      </c>
      <c r="V62" s="9" t="s">
        <v>100</v>
      </c>
      <c r="W62" s="9" t="s">
        <v>100</v>
      </c>
      <c r="X62" s="9" t="s">
        <v>100</v>
      </c>
      <c r="Y62" s="9" t="s">
        <v>100</v>
      </c>
      <c r="Z62" s="11">
        <v>9049</v>
      </c>
      <c r="AA62" s="11">
        <f>=ROUNDDOWN({0},0)</f>
      </c>
      <c r="AB62" s="12">
        <v>596</v>
      </c>
      <c r="AC62" s="9" t="s">
        <v>100</v>
      </c>
      <c r="AD62" s="11"/>
      <c r="AE62" s="11">
        <v>15534</v>
      </c>
      <c r="AF62" s="13"/>
      <c r="AG62" s="13"/>
      <c r="AH62" s="14"/>
      <c r="AI62" s="11"/>
      <c r="AJ62" s="11">
        <f>=ROUNDDOWN({0},0)</f>
      </c>
      <c r="AK62" s="12"/>
      <c r="AL62" s="9" t="s">
        <v>100</v>
      </c>
      <c r="AM62" s="11"/>
      <c r="AN62" s="11">
        <v>1511</v>
      </c>
      <c r="AO62" s="14"/>
      <c r="AP62" s="11">
        <v>154</v>
      </c>
      <c r="AQ62" s="15">
        <v>24609.21</v>
      </c>
      <c r="AR62" s="11"/>
      <c r="AS62" s="15"/>
      <c r="AT62" s="14"/>
      <c r="AU62" s="14"/>
      <c r="AV62" s="11">
        <v>154</v>
      </c>
      <c r="AW62" s="15">
        <v>24609.21</v>
      </c>
      <c r="AX62" s="11"/>
      <c r="AY62" s="15"/>
      <c r="AZ62" s="14"/>
      <c r="BA62" s="14"/>
      <c r="BB62" s="14"/>
      <c r="BC62" s="11">
        <v>154</v>
      </c>
      <c r="BD62" s="15">
        <v>24609.21</v>
      </c>
      <c r="BE62" s="11"/>
      <c r="BF62" s="15"/>
      <c r="BG62" s="14"/>
      <c r="BH62" s="14"/>
      <c r="BI62" s="14"/>
      <c r="BJ62" s="11"/>
      <c r="BK62" s="15"/>
      <c r="BL62" s="9" t="s">
        <v>100</v>
      </c>
      <c r="BM62" s="14"/>
      <c r="BN62" s="14"/>
      <c r="BO62" s="11">
        <v>154</v>
      </c>
      <c r="BP62" s="15">
        <v>24609.21</v>
      </c>
      <c r="BQ62" s="11"/>
      <c r="BR62" s="15"/>
      <c r="BS62" s="14"/>
      <c r="BT62" s="14"/>
      <c r="BU62" s="9" t="s">
        <v>100</v>
      </c>
      <c r="BV62" s="9" t="s">
        <v>100</v>
      </c>
      <c r="BW62" s="9" t="s">
        <v>100</v>
      </c>
      <c r="BX62" s="9" t="s">
        <v>100</v>
      </c>
      <c r="BY62" s="9" t="s">
        <v>100</v>
      </c>
      <c r="BZ62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BC20:BC21"/>
    <mergeCell ref="BD20:BD21"/>
    <mergeCell ref="BE20:BE21"/>
    <mergeCell ref="BF20:BF21"/>
    <mergeCell ref="BG20:BG21"/>
    <mergeCell ref="BH20:BH21"/>
    <mergeCell ref="BC26:BC27"/>
    <mergeCell ref="BD26:BD27"/>
    <mergeCell ref="BE26:BE27"/>
    <mergeCell ref="BF26:BF27"/>
    <mergeCell ref="BG26:BG27"/>
    <mergeCell ref="BH26:BH27"/>
    <mergeCell ref="BC31:BC32"/>
    <mergeCell ref="BD31:BD32"/>
    <mergeCell ref="BE31:BE32"/>
    <mergeCell ref="BF31:BF32"/>
    <mergeCell ref="BG31:BG32"/>
    <mergeCell ref="BH31:BH32"/>
    <mergeCell ref="BC35:BC38"/>
    <mergeCell ref="BD35:BD38"/>
    <mergeCell ref="BE35:BE38"/>
    <mergeCell ref="BF35:BF38"/>
    <mergeCell ref="BG35:BG38"/>
    <mergeCell ref="BH35:BH38"/>
    <mergeCell ref="BC42:BC43"/>
    <mergeCell ref="BD42:BD43"/>
    <mergeCell ref="BE42:BE43"/>
    <mergeCell ref="BF42:BF43"/>
    <mergeCell ref="BG42:BG43"/>
    <mergeCell ref="BH42:BH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597</v>
      </c>
      <c r="D2" s="0" t="s">
        <v>598</v>
      </c>
      <c r="E2" s="0" t="s">
        <v>599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600</v>
      </c>
      <c r="J4" s="1" t="s">
        <v>601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602</v>
      </c>
      <c r="P4" s="1" t="s">
        <v>603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604</v>
      </c>
      <c r="F5" s="1" t="s">
        <v>605</v>
      </c>
      <c r="G5" s="1" t="s">
        <v>604</v>
      </c>
      <c r="H5" s="1" t="s">
        <v>605</v>
      </c>
      <c r="I5" s="1" t="s">
        <v>600</v>
      </c>
      <c r="J5" s="1" t="s">
        <v>601</v>
      </c>
      <c r="K5" s="1" t="s">
        <v>606</v>
      </c>
      <c r="L5" s="1" t="s">
        <v>607</v>
      </c>
      <c r="M5" s="1" t="s">
        <v>606</v>
      </c>
      <c r="N5" s="1" t="s">
        <v>607</v>
      </c>
      <c r="O5" s="1" t="s">
        <v>602</v>
      </c>
      <c r="P5" s="1" t="s">
        <v>603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32</v>
      </c>
      <c r="F6" s="8">
        <v>5257.67</v>
      </c>
      <c r="G6" s="4"/>
      <c r="H6" s="8"/>
      <c r="I6" s="7"/>
      <c r="J6" s="7"/>
      <c r="K6" s="4">
        <v>32</v>
      </c>
      <c r="L6" s="8">
        <v>5257.67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20</v>
      </c>
      <c r="F7" s="8">
        <v>3503.81</v>
      </c>
      <c r="G7" s="4"/>
      <c r="H7" s="8"/>
      <c r="I7" s="7"/>
      <c r="J7" s="7"/>
      <c r="K7" s="4">
        <v>20</v>
      </c>
      <c r="L7" s="8">
        <v>3503.81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241</v>
      </c>
      <c r="D8" s="2" t="s">
        <v>242</v>
      </c>
      <c r="E8" s="4">
        <v>12</v>
      </c>
      <c r="F8" s="8">
        <v>2841.8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8</v>
      </c>
      <c r="L8" s="8">
        <v>1762.24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241</v>
      </c>
      <c r="D9" s="2" t="s">
        <v>267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4</v>
      </c>
      <c r="L9" s="8">
        <v>1079.56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276</v>
      </c>
      <c r="D10" s="2" t="s">
        <v>277</v>
      </c>
      <c r="E10" s="4">
        <v>15</v>
      </c>
      <c r="F10" s="8">
        <v>2029.51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6</v>
      </c>
      <c r="L10" s="8">
        <v>1217.94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276</v>
      </c>
      <c r="D11" s="2" t="s">
        <v>297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9</v>
      </c>
      <c r="L11" s="8">
        <v>811.57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334</v>
      </c>
      <c r="D12" s="2" t="s">
        <v>335</v>
      </c>
      <c r="E12" s="4">
        <v>7</v>
      </c>
      <c r="F12" s="8">
        <v>1995.83</v>
      </c>
      <c r="G12" s="4"/>
      <c r="H12" s="8"/>
      <c r="I12" s="7"/>
      <c r="J12" s="7"/>
      <c r="K12" s="4">
        <v>7</v>
      </c>
      <c r="L12" s="8">
        <v>1995.83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371</v>
      </c>
      <c r="D13" s="2" t="s">
        <v>372</v>
      </c>
      <c r="E13" s="4">
        <v>9</v>
      </c>
      <c r="F13" s="8">
        <v>1086.57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8</v>
      </c>
      <c r="L13" s="8">
        <v>908.82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371</v>
      </c>
      <c r="D14" s="2" t="s">
        <v>418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</v>
      </c>
      <c r="L14" s="8">
        <v>177.75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427</v>
      </c>
      <c r="D15" s="2" t="s">
        <v>428</v>
      </c>
      <c r="E15" s="4">
        <v>3</v>
      </c>
      <c r="F15" s="8">
        <v>411</v>
      </c>
      <c r="G15" s="4"/>
      <c r="H15" s="8"/>
      <c r="I15" s="7"/>
      <c r="J15" s="7"/>
      <c r="K15" s="4">
        <v>3</v>
      </c>
      <c r="L15" s="8">
        <v>411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450</v>
      </c>
      <c r="D16" s="2" t="s">
        <v>451</v>
      </c>
      <c r="E16" s="4">
        <v>1</v>
      </c>
      <c r="F16" s="8">
        <v>192.78</v>
      </c>
      <c r="G16" s="4"/>
      <c r="H16" s="8"/>
      <c r="I16" s="7"/>
      <c r="J16" s="7"/>
      <c r="K16" s="4">
        <v>1</v>
      </c>
      <c r="L16" s="8">
        <v>192.78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462</v>
      </c>
      <c r="D17" s="2" t="s">
        <v>463</v>
      </c>
      <c r="E17" s="4">
        <v>1</v>
      </c>
      <c r="F17" s="8">
        <v>172.65</v>
      </c>
      <c r="G17" s="4"/>
      <c r="H17" s="8"/>
      <c r="I17" s="7"/>
      <c r="J17" s="7"/>
      <c r="K17" s="4">
        <v>1</v>
      </c>
      <c r="L17" s="8">
        <v>172.65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474</v>
      </c>
      <c r="D18" s="2" t="s">
        <v>475</v>
      </c>
      <c r="E18" s="4">
        <v>1</v>
      </c>
      <c r="F18" s="8">
        <v>57.15</v>
      </c>
      <c r="G18" s="4"/>
      <c r="H18" s="8"/>
      <c r="I18" s="7"/>
      <c r="J18" s="7"/>
      <c r="K18" s="4">
        <v>1</v>
      </c>
      <c r="L18" s="8">
        <v>57.15</v>
      </c>
      <c r="M18" s="4"/>
      <c r="N18" s="8"/>
      <c r="O18" s="7"/>
      <c r="P18" s="7"/>
    </row>
    <row r="19">
      <c r="A19" s="2" t="s">
        <v>87</v>
      </c>
      <c r="B19" s="2" t="s">
        <v>487</v>
      </c>
      <c r="C19" s="2" t="s">
        <v>142</v>
      </c>
      <c r="D19" s="2" t="s">
        <v>143</v>
      </c>
      <c r="E19" s="4">
        <v>14</v>
      </c>
      <c r="F19" s="8">
        <v>2866.16</v>
      </c>
      <c r="G19" s="4"/>
      <c r="H19" s="8"/>
      <c r="I19" s="7"/>
      <c r="J19" s="7"/>
      <c r="K19" s="4">
        <v>14</v>
      </c>
      <c r="L19" s="8">
        <v>2866.16</v>
      </c>
      <c r="M19" s="4"/>
      <c r="N19" s="8"/>
      <c r="O19" s="7"/>
      <c r="P19" s="7"/>
    </row>
    <row r="20">
      <c r="A20" s="2" t="s">
        <v>87</v>
      </c>
      <c r="B20" s="2" t="s">
        <v>487</v>
      </c>
      <c r="C20" s="2" t="s">
        <v>276</v>
      </c>
      <c r="D20" s="2" t="s">
        <v>297</v>
      </c>
      <c r="E20" s="4">
        <v>27</v>
      </c>
      <c r="F20" s="8">
        <v>2411.1</v>
      </c>
      <c r="G20" s="4"/>
      <c r="H20" s="8"/>
      <c r="I20" s="7"/>
      <c r="J20" s="7"/>
      <c r="K20" s="4">
        <v>27</v>
      </c>
      <c r="L20" s="8">
        <v>2411.1</v>
      </c>
      <c r="M20" s="4"/>
      <c r="N20" s="8"/>
      <c r="O20" s="7"/>
      <c r="P20" s="7"/>
    </row>
    <row r="21">
      <c r="A21" s="2" t="s">
        <v>87</v>
      </c>
      <c r="B21" s="2" t="s">
        <v>487</v>
      </c>
      <c r="C21" s="2" t="s">
        <v>535</v>
      </c>
      <c r="D21" s="2" t="s">
        <v>536</v>
      </c>
      <c r="E21" s="4">
        <v>3</v>
      </c>
      <c r="F21" s="8">
        <v>340.53</v>
      </c>
      <c r="G21" s="4"/>
      <c r="H21" s="8"/>
      <c r="I21" s="7"/>
      <c r="J21" s="7"/>
      <c r="K21" s="4">
        <v>3</v>
      </c>
      <c r="L21" s="8">
        <v>340.53</v>
      </c>
      <c r="M21" s="4"/>
      <c r="N21" s="8"/>
      <c r="O21" s="7"/>
      <c r="P21" s="7"/>
    </row>
    <row r="22">
      <c r="A22" s="2" t="s">
        <v>87</v>
      </c>
      <c r="B22" s="2" t="s">
        <v>487</v>
      </c>
      <c r="C22" s="2" t="s">
        <v>89</v>
      </c>
      <c r="D22" s="2" t="s">
        <v>90</v>
      </c>
      <c r="E22" s="4">
        <v>1</v>
      </c>
      <c r="F22" s="8">
        <v>290.87</v>
      </c>
      <c r="G22" s="4"/>
      <c r="H22" s="8"/>
      <c r="I22" s="7"/>
      <c r="J22" s="7"/>
      <c r="K22" s="4">
        <v>1</v>
      </c>
      <c r="L22" s="8">
        <v>290.87</v>
      </c>
      <c r="M22" s="4"/>
      <c r="N22" s="8"/>
      <c r="O22" s="7"/>
      <c r="P22" s="7"/>
    </row>
    <row r="23">
      <c r="A23" s="2" t="s">
        <v>87</v>
      </c>
      <c r="B23" s="2" t="s">
        <v>487</v>
      </c>
      <c r="C23" s="2" t="s">
        <v>462</v>
      </c>
      <c r="D23" s="2" t="s">
        <v>550</v>
      </c>
      <c r="E23" s="4">
        <v>1</v>
      </c>
      <c r="F23" s="8">
        <v>202</v>
      </c>
      <c r="G23" s="4"/>
      <c r="H23" s="8"/>
      <c r="I23" s="7"/>
      <c r="J23" s="7"/>
      <c r="K23" s="4">
        <v>1</v>
      </c>
      <c r="L23" s="8">
        <v>202</v>
      </c>
      <c r="M23" s="4"/>
      <c r="N23" s="8"/>
      <c r="O23" s="7"/>
      <c r="P23" s="7"/>
    </row>
    <row r="24">
      <c r="A24" s="2" t="s">
        <v>87</v>
      </c>
      <c r="B24" s="2" t="s">
        <v>487</v>
      </c>
      <c r="C24" s="2" t="s">
        <v>474</v>
      </c>
      <c r="D24" s="2" t="s">
        <v>479</v>
      </c>
      <c r="E24" s="4">
        <v>3</v>
      </c>
      <c r="F24" s="8">
        <v>174.12</v>
      </c>
      <c r="G24" s="4"/>
      <c r="H24" s="8"/>
      <c r="I24" s="7"/>
      <c r="J24" s="7"/>
      <c r="K24" s="4">
        <v>3</v>
      </c>
      <c r="L24" s="8">
        <v>174.12</v>
      </c>
      <c r="M24" s="4"/>
      <c r="N24" s="8"/>
      <c r="O24" s="7"/>
      <c r="P24" s="7"/>
    </row>
    <row r="25">
      <c r="A25" s="2" t="s">
        <v>87</v>
      </c>
      <c r="B25" s="2" t="s">
        <v>566</v>
      </c>
      <c r="C25" s="2" t="s">
        <v>142</v>
      </c>
      <c r="D25" s="2" t="s">
        <v>143</v>
      </c>
      <c r="E25" s="4">
        <v>2</v>
      </c>
      <c r="F25" s="8">
        <v>430.92</v>
      </c>
      <c r="G25" s="4"/>
      <c r="H25" s="8"/>
      <c r="I25" s="7"/>
      <c r="J25" s="7"/>
      <c r="K25" s="4">
        <v>2</v>
      </c>
      <c r="L25" s="8">
        <v>430.92</v>
      </c>
      <c r="M25" s="4"/>
      <c r="N25" s="8"/>
      <c r="O25" s="7"/>
      <c r="P25" s="7"/>
    </row>
    <row r="26">
      <c r="A26" s="2" t="s">
        <v>87</v>
      </c>
      <c r="B26" s="2" t="s">
        <v>566</v>
      </c>
      <c r="C26" s="2" t="s">
        <v>575</v>
      </c>
      <c r="D26" s="2" t="s">
        <v>576</v>
      </c>
      <c r="E26" s="4">
        <v>1</v>
      </c>
      <c r="F26" s="8">
        <v>247.78</v>
      </c>
      <c r="G26" s="4"/>
      <c r="H26" s="8"/>
      <c r="I26" s="7"/>
      <c r="J26" s="7"/>
      <c r="K26" s="4">
        <v>1</v>
      </c>
      <c r="L26" s="8">
        <v>247.78</v>
      </c>
      <c r="M26" s="4"/>
      <c r="N26" s="8"/>
      <c r="O26" s="7"/>
      <c r="P26" s="7"/>
    </row>
    <row r="27">
      <c r="A27" s="2" t="s">
        <v>87</v>
      </c>
      <c r="B27" s="2" t="s">
        <v>585</v>
      </c>
      <c r="C27" s="2" t="s">
        <v>462</v>
      </c>
      <c r="D27" s="2" t="s">
        <v>586</v>
      </c>
      <c r="E27" s="4">
        <v>1</v>
      </c>
      <c r="F27" s="8">
        <v>96.96</v>
      </c>
      <c r="G27" s="4"/>
      <c r="H27" s="8"/>
      <c r="I27" s="7"/>
      <c r="J27" s="7"/>
      <c r="K27" s="4">
        <v>1</v>
      </c>
      <c r="L27" s="8">
        <v>96.96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597</v>
      </c>
      <c r="D2" s="0" t="s">
        <v>598</v>
      </c>
      <c r="E2" s="0" t="s">
        <v>599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600</v>
      </c>
      <c r="I4" s="1" t="s">
        <v>601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602</v>
      </c>
      <c r="O4" s="1" t="s">
        <v>603</v>
      </c>
    </row>
    <row r="5">
      <c r="A5" s="1" t="s">
        <v>52</v>
      </c>
      <c r="B5" s="1" t="s">
        <v>54</v>
      </c>
      <c r="C5" s="1" t="s">
        <v>55</v>
      </c>
      <c r="D5" s="1" t="s">
        <v>604</v>
      </c>
      <c r="E5" s="1" t="s">
        <v>605</v>
      </c>
      <c r="F5" s="1" t="s">
        <v>604</v>
      </c>
      <c r="G5" s="1" t="s">
        <v>605</v>
      </c>
      <c r="H5" s="1" t="s">
        <v>600</v>
      </c>
      <c r="I5" s="1" t="s">
        <v>601</v>
      </c>
      <c r="J5" s="1" t="s">
        <v>606</v>
      </c>
      <c r="K5" s="1" t="s">
        <v>607</v>
      </c>
      <c r="L5" s="1" t="s">
        <v>606</v>
      </c>
      <c r="M5" s="1" t="s">
        <v>607</v>
      </c>
      <c r="N5" s="1" t="s">
        <v>602</v>
      </c>
      <c r="O5" s="1" t="s">
        <v>603</v>
      </c>
    </row>
    <row r="6">
      <c r="A6" s="2" t="s">
        <v>87</v>
      </c>
      <c r="B6" s="2" t="s">
        <v>142</v>
      </c>
      <c r="C6" s="2" t="s">
        <v>143</v>
      </c>
      <c r="D6" s="4">
        <v>36</v>
      </c>
      <c r="E6" s="8">
        <v>6800.89</v>
      </c>
      <c r="F6" s="4"/>
      <c r="G6" s="8"/>
      <c r="H6" s="7"/>
      <c r="I6" s="7"/>
      <c r="J6" s="4">
        <v>36</v>
      </c>
      <c r="K6" s="8">
        <v>6800.89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33</v>
      </c>
      <c r="E7" s="8">
        <v>5548.54</v>
      </c>
      <c r="F7" s="4"/>
      <c r="G7" s="8"/>
      <c r="H7" s="7"/>
      <c r="I7" s="7"/>
      <c r="J7" s="4">
        <v>33</v>
      </c>
      <c r="K7" s="8">
        <v>5548.54</v>
      </c>
      <c r="L7" s="4"/>
      <c r="M7" s="8"/>
      <c r="N7" s="7"/>
      <c r="O7" s="7"/>
    </row>
    <row r="8">
      <c r="A8" s="2" t="s">
        <v>87</v>
      </c>
      <c r="B8" s="2" t="s">
        <v>276</v>
      </c>
      <c r="C8" s="2" t="s">
        <v>297</v>
      </c>
      <c r="D8" s="4">
        <v>42</v>
      </c>
      <c r="E8" s="8">
        <v>4440.61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36</v>
      </c>
      <c r="K8" s="8">
        <v>3222.67</v>
      </c>
      <c r="L8" s="4"/>
      <c r="M8" s="8"/>
      <c r="N8" s="7"/>
      <c r="O8" s="7"/>
    </row>
    <row r="9">
      <c r="A9" s="2" t="s">
        <v>87</v>
      </c>
      <c r="B9" s="2" t="s">
        <v>276</v>
      </c>
      <c r="C9" s="2" t="s">
        <v>277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6</v>
      </c>
      <c r="K9" s="8">
        <v>1217.94</v>
      </c>
      <c r="L9" s="4"/>
      <c r="M9" s="8"/>
      <c r="N9" s="7"/>
      <c r="O9" s="7"/>
    </row>
    <row r="10">
      <c r="A10" s="2" t="s">
        <v>87</v>
      </c>
      <c r="B10" s="2" t="s">
        <v>241</v>
      </c>
      <c r="C10" s="2" t="s">
        <v>242</v>
      </c>
      <c r="D10" s="4">
        <v>12</v>
      </c>
      <c r="E10" s="8">
        <v>2841.8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8</v>
      </c>
      <c r="K10" s="8">
        <v>1762.24</v>
      </c>
      <c r="L10" s="4"/>
      <c r="M10" s="8"/>
      <c r="N10" s="7"/>
      <c r="O10" s="7"/>
    </row>
    <row r="11">
      <c r="A11" s="2" t="s">
        <v>87</v>
      </c>
      <c r="B11" s="2" t="s">
        <v>241</v>
      </c>
      <c r="C11" s="2" t="s">
        <v>267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4</v>
      </c>
      <c r="K11" s="8">
        <v>1079.56</v>
      </c>
      <c r="L11" s="4"/>
      <c r="M11" s="8"/>
      <c r="N11" s="7"/>
      <c r="O11" s="7"/>
    </row>
    <row r="12">
      <c r="A12" s="2" t="s">
        <v>87</v>
      </c>
      <c r="B12" s="2" t="s">
        <v>334</v>
      </c>
      <c r="C12" s="2" t="s">
        <v>335</v>
      </c>
      <c r="D12" s="4">
        <v>7</v>
      </c>
      <c r="E12" s="8">
        <v>1995.83</v>
      </c>
      <c r="F12" s="4"/>
      <c r="G12" s="8"/>
      <c r="H12" s="7"/>
      <c r="I12" s="7"/>
      <c r="J12" s="4">
        <v>7</v>
      </c>
      <c r="K12" s="8">
        <v>1995.83</v>
      </c>
      <c r="L12" s="4"/>
      <c r="M12" s="8"/>
      <c r="N12" s="7"/>
      <c r="O12" s="7"/>
    </row>
    <row r="13">
      <c r="A13" s="2" t="s">
        <v>87</v>
      </c>
      <c r="B13" s="2" t="s">
        <v>371</v>
      </c>
      <c r="C13" s="2" t="s">
        <v>372</v>
      </c>
      <c r="D13" s="4">
        <v>9</v>
      </c>
      <c r="E13" s="8">
        <v>1086.57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8</v>
      </c>
      <c r="K13" s="8">
        <v>908.82</v>
      </c>
      <c r="L13" s="4"/>
      <c r="M13" s="8"/>
      <c r="N13" s="7"/>
      <c r="O13" s="7"/>
    </row>
    <row r="14">
      <c r="A14" s="2" t="s">
        <v>87</v>
      </c>
      <c r="B14" s="2" t="s">
        <v>371</v>
      </c>
      <c r="C14" s="2" t="s">
        <v>418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1</v>
      </c>
      <c r="K14" s="8">
        <v>177.75</v>
      </c>
      <c r="L14" s="4"/>
      <c r="M14" s="8"/>
      <c r="N14" s="7"/>
      <c r="O14" s="7"/>
    </row>
    <row r="15">
      <c r="A15" s="2" t="s">
        <v>87</v>
      </c>
      <c r="B15" s="2" t="s">
        <v>462</v>
      </c>
      <c r="C15" s="2" t="s">
        <v>550</v>
      </c>
      <c r="D15" s="4">
        <v>3</v>
      </c>
      <c r="E15" s="8">
        <v>471.61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</v>
      </c>
      <c r="K15" s="8">
        <v>202</v>
      </c>
      <c r="L15" s="4"/>
      <c r="M15" s="8"/>
      <c r="N15" s="7"/>
      <c r="O15" s="7"/>
    </row>
    <row r="16">
      <c r="A16" s="2" t="s">
        <v>87</v>
      </c>
      <c r="B16" s="2" t="s">
        <v>462</v>
      </c>
      <c r="C16" s="2" t="s">
        <v>463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1</v>
      </c>
      <c r="K16" s="8">
        <v>172.65</v>
      </c>
      <c r="L16" s="4"/>
      <c r="M16" s="8"/>
      <c r="N16" s="7"/>
      <c r="O16" s="7"/>
    </row>
    <row r="17">
      <c r="A17" s="2" t="s">
        <v>87</v>
      </c>
      <c r="B17" s="2" t="s">
        <v>462</v>
      </c>
      <c r="C17" s="2" t="s">
        <v>586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1</v>
      </c>
      <c r="K17" s="8">
        <v>96.96</v>
      </c>
      <c r="L17" s="4"/>
      <c r="M17" s="8"/>
      <c r="N17" s="7"/>
      <c r="O17" s="7"/>
    </row>
    <row r="18">
      <c r="A18" s="2" t="s">
        <v>87</v>
      </c>
      <c r="B18" s="2" t="s">
        <v>427</v>
      </c>
      <c r="C18" s="2" t="s">
        <v>428</v>
      </c>
      <c r="D18" s="4">
        <v>3</v>
      </c>
      <c r="E18" s="8">
        <v>411</v>
      </c>
      <c r="F18" s="4"/>
      <c r="G18" s="8"/>
      <c r="H18" s="7"/>
      <c r="I18" s="7"/>
      <c r="J18" s="4">
        <v>3</v>
      </c>
      <c r="K18" s="8">
        <v>411</v>
      </c>
      <c r="L18" s="4"/>
      <c r="M18" s="8"/>
      <c r="N18" s="7"/>
      <c r="O18" s="7"/>
    </row>
    <row r="19">
      <c r="A19" s="2" t="s">
        <v>87</v>
      </c>
      <c r="B19" s="2" t="s">
        <v>535</v>
      </c>
      <c r="C19" s="2" t="s">
        <v>536</v>
      </c>
      <c r="D19" s="4">
        <v>3</v>
      </c>
      <c r="E19" s="8">
        <v>340.53</v>
      </c>
      <c r="F19" s="4"/>
      <c r="G19" s="8"/>
      <c r="H19" s="7"/>
      <c r="I19" s="7"/>
      <c r="J19" s="4">
        <v>3</v>
      </c>
      <c r="K19" s="8">
        <v>340.53</v>
      </c>
      <c r="L19" s="4"/>
      <c r="M19" s="8"/>
      <c r="N19" s="7"/>
      <c r="O19" s="7"/>
    </row>
    <row r="20">
      <c r="A20" s="2" t="s">
        <v>87</v>
      </c>
      <c r="B20" s="2" t="s">
        <v>575</v>
      </c>
      <c r="C20" s="2" t="s">
        <v>576</v>
      </c>
      <c r="D20" s="4">
        <v>1</v>
      </c>
      <c r="E20" s="8">
        <v>247.78</v>
      </c>
      <c r="F20" s="4"/>
      <c r="G20" s="8"/>
      <c r="H20" s="7"/>
      <c r="I20" s="7"/>
      <c r="J20" s="4">
        <v>1</v>
      </c>
      <c r="K20" s="8">
        <v>247.78</v>
      </c>
      <c r="L20" s="4"/>
      <c r="M20" s="8"/>
      <c r="N20" s="7"/>
      <c r="O20" s="7"/>
    </row>
    <row r="21">
      <c r="A21" s="2" t="s">
        <v>87</v>
      </c>
      <c r="B21" s="2" t="s">
        <v>474</v>
      </c>
      <c r="C21" s="2" t="s">
        <v>479</v>
      </c>
      <c r="D21" s="4">
        <v>4</v>
      </c>
      <c r="E21" s="8">
        <v>231.27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3</v>
      </c>
      <c r="K21" s="8">
        <v>174.12</v>
      </c>
      <c r="L21" s="4"/>
      <c r="M21" s="8"/>
      <c r="N21" s="7"/>
      <c r="O21" s="7"/>
    </row>
    <row r="22">
      <c r="A22" s="2" t="s">
        <v>87</v>
      </c>
      <c r="B22" s="2" t="s">
        <v>474</v>
      </c>
      <c r="C22" s="2" t="s">
        <v>475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1</v>
      </c>
      <c r="K22" s="8">
        <v>57.15</v>
      </c>
      <c r="L22" s="4"/>
      <c r="M22" s="8"/>
      <c r="N22" s="7"/>
      <c r="O22" s="7"/>
    </row>
    <row r="23">
      <c r="A23" s="2" t="s">
        <v>87</v>
      </c>
      <c r="B23" s="2" t="s">
        <v>450</v>
      </c>
      <c r="C23" s="2" t="s">
        <v>451</v>
      </c>
      <c r="D23" s="4">
        <v>1</v>
      </c>
      <c r="E23" s="8">
        <v>192.78</v>
      </c>
      <c r="F23" s="4"/>
      <c r="G23" s="8"/>
      <c r="H23" s="7"/>
      <c r="I23" s="7"/>
      <c r="J23" s="4">
        <v>1</v>
      </c>
      <c r="K23" s="8">
        <v>192.78</v>
      </c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21:D22"/>
    <mergeCell ref="E21:E22"/>
    <mergeCell ref="F21:F22"/>
    <mergeCell ref="G21:G22"/>
    <mergeCell ref="H21:H22"/>
    <mergeCell ref="I21:I22"/>
  </mergeCells>
  <headerFooter/>
</worksheet>
</file>