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<sst xmlns="http://schemas.openxmlformats.org/spreadsheetml/2006/main" count="1074" uniqueCount="1074">
  <si>
    <t>Date Type:</t>
  </si>
  <si>
    <t>Shipped Date</t>
  </si>
  <si>
    <t>Start Date:</t>
  </si>
  <si>
    <t>03/10/2023</t>
  </si>
  <si>
    <t>End Date:</t>
  </si>
  <si>
    <t>03/10/2024</t>
  </si>
  <si>
    <t>Report Run Date:</t>
  </si>
  <si>
    <t>03/17/2024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</si>
  <si>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</si>
  <si>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</si>
  <si>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</si>
  <si>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</si>
  <si>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</si>
  <si>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</si>
  <si>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</si>
  <si>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</si>
  <si>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</si>
  <si>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</si>
  <si>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</si>
  <si>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</si>
  <si>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</si>
  <si>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</si>
  <si>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</si>
  <si>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</si>
  <si>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</si>
  <si>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</si>
  <si>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</si>
  <si>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</si>
  <si>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</si>
  <si>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</si>
  <si>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</si>
  <si>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</si>
  <si>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</si>
  <si>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</si>
  <si>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</si>
  <si>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</si>
  <si>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</si>
  <si>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</si>
  <si>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</si>
  <si>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</si>
  <si>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</si>
  <si>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</si>
  <si>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</si>
  <si>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</si>
  <si>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</si>
  <si>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</si>
  <si>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</si>
  <si>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</si>
  <si>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</si>
  <si>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</si>
  <si>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</si>
  <si>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</si>
  <si>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</si>
  <si>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</si>
  <si>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</si>
  <si>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</si>
  <si>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</si>
  <si>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</si>
  <si>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</si>
  <si>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</si>
  <si>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</si>
  <si>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</si>
  <si>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</si>
  <si>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</si>
  <si>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</si>
  <si>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</si>
  <si>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</si>
  <si>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</si>
  <si>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</si>
  <si>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</si>
  <si>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</si>
  <si>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</si>
  <si>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</si>
  <si>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</si>
  <si>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</si>
  <si>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</si>
  <si>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</si>
  <si>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</si>
  <si>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</si>
  <si>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</si>
  <si>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</si>
  <si>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</si>
  <si>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</si>
  <si>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</si>
  <si>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</si>
  <si>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</si>
  <si>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MP70-644</t>
  </si>
  <si>
    <t>BATH</t>
  </si>
  <si>
    <t>Madison Park</t>
  </si>
  <si>
    <t>SHOWER CURTAIN</t>
  </si>
  <si>
    <t>Shower Curtain</t>
  </si>
  <si>
    <t>Serene</t>
  </si>
  <si>
    <t>Belle</t>
  </si>
  <si>
    <t>Monroe</t>
  </si>
  <si>
    <t>Faux Silk Embroidered Floral Shower Curtain</t>
  </si>
  <si>
    <t>72x72"</t>
  </si>
  <si>
    <t>Red</t>
  </si>
  <si>
    <t>Active</t>
  </si>
  <si>
    <t>A+</t>
  </si>
  <si>
    <t>NO</t>
  </si>
  <si>
    <t/>
  </si>
  <si>
    <t>PF003399;PP000505</t>
  </si>
  <si>
    <t>Pieced</t>
  </si>
  <si>
    <t>Transitional</t>
  </si>
  <si>
    <t>4/2/2017</t>
  </si>
  <si>
    <t>4/30/2024</t>
  </si>
  <si>
    <t>AAFESDS,AMAZON,AMAZONDS,BBBDROP,BEALLSDS,BLK01,CSNSTORES,DESINC,FINGERHUTDS,HDDS,HSNDS,JCPENNEY01,KOHLDSN,MACY02,NEBFUR01,NRTPORT,OLLIIX,OVERSCONSIGN,OVERSTOCK01,TGTDVS,WALMARTDS</t>
  </si>
  <si>
    <t>Setup</t>
  </si>
  <si>
    <t>7/30/2016</t>
  </si>
  <si>
    <t>1/2/2015</t>
  </si>
  <si>
    <t>No</t>
  </si>
  <si>
    <t>Yes</t>
  </si>
  <si>
    <t>MP70-4863</t>
  </si>
  <si>
    <t>Yellow</t>
  </si>
  <si>
    <t>B</t>
  </si>
  <si>
    <t>PF003405;PP000505</t>
  </si>
  <si>
    <t>10/3/2017</t>
  </si>
  <si>
    <t>5/22/2024</t>
  </si>
  <si>
    <t>AMAZON,AMAZONDS,BBBDROP,BEALLSDS,BLK01,CSNSTORES,DESINC,HDDS,HOUZZ,JCPENNEY01,KOHLDSN,MACY02,OLLIIX,OVERSCONSIGN,OVERSTOCK01,TGTDVS,WALMARTDS,Zulily</t>
  </si>
  <si>
    <t>9/5/2017</t>
  </si>
  <si>
    <t>10/27/2017</t>
  </si>
  <si>
    <t>MP70-1918</t>
  </si>
  <si>
    <t>Green</t>
  </si>
  <si>
    <t>A</t>
  </si>
  <si>
    <t>PF003400;PP000505</t>
  </si>
  <si>
    <t>AMAZON,AMAZONDS,BBBDROP,BEALLSDS,BLK01,CSNSTORES,DESINC,HDDS,JCPENNEY01,KOHLDSN,MACY02,NEBFUR01,NRTPORT,OLLIIX,OVERSTOCK01,TGTDVS,WALMARTDS</t>
  </si>
  <si>
    <t>4/11/2016</t>
  </si>
  <si>
    <t>MP70-3453</t>
  </si>
  <si>
    <t>Purple</t>
  </si>
  <si>
    <t>PF003402;PP000505</t>
  </si>
  <si>
    <t>AMAZON,AMAZONDS,BBBDROP,BEALLSDS,BLK01,BRANDX,CSNSTORES,DESINC,HDDS,JCPENNEY01,KOHLDSN,MACY02,NRTPORT,OLLIIX,OVERSTOCK01,TGTDVS,WALMARTDS,Zulily</t>
  </si>
  <si>
    <t>11/20/2016</t>
  </si>
  <si>
    <t>11/28/2016</t>
  </si>
  <si>
    <t>MP70-2646</t>
  </si>
  <si>
    <t>Spice</t>
  </si>
  <si>
    <t>Close-out</t>
  </si>
  <si>
    <t>C</t>
  </si>
  <si>
    <t>PF003401;PP000505</t>
  </si>
  <si>
    <t>AMAZON,AMAZONDS,CSNSTORES,HDDS,JCPENNEY01,KOHLDSN,MACY02,OVERSTOCK01,TGTDVS,WALMARTDS</t>
  </si>
  <si>
    <t>Discontinued</t>
  </si>
  <si>
    <t>12/8/2016</t>
  </si>
  <si>
    <t>MP70-4172</t>
  </si>
  <si>
    <t>Holly</t>
  </si>
  <si>
    <t>Isabella</t>
  </si>
  <si>
    <t>Sakura</t>
  </si>
  <si>
    <t>Cotton Shower Curtain</t>
  </si>
  <si>
    <t>PF002647;PP001841</t>
  </si>
  <si>
    <t>Floral</t>
  </si>
  <si>
    <t>Modern/Contemporary</t>
  </si>
  <si>
    <t>4/26/2024</t>
  </si>
  <si>
    <t>AMAZON,AMAZONDS,BBBDROP,BEALLSDS,BLK01,CSNSTORES,DESINC,HDDS,HOUZZ,JCPENNEY01,KOHLDSN,MACY02,NEBFUR01,OLLIIX,OVERSCONSIGN,OVERSTOCK01,TGTDVS,WALMARTDS,Zulily</t>
  </si>
  <si>
    <t>6/20/2017</t>
  </si>
  <si>
    <t>12/11/2017</t>
  </si>
  <si>
    <t>MP70-845</t>
  </si>
  <si>
    <t>Aubrey</t>
  </si>
  <si>
    <t>Whitman</t>
  </si>
  <si>
    <t>Charlotte</t>
  </si>
  <si>
    <t>Jacquard Shower Curtain</t>
  </si>
  <si>
    <t>Black</t>
  </si>
  <si>
    <t>B+</t>
  </si>
  <si>
    <t>PF003388;PP000381</t>
  </si>
  <si>
    <t>Paisley</t>
  </si>
  <si>
    <t>Traditional</t>
  </si>
  <si>
    <t>5/15/2024</t>
  </si>
  <si>
    <t>AMAZON,AMAZONDS,BBBDROP,BLK01,CSNSTORES,DESINC,FINGERHUTDS,JCPENNEY01,KOHLDSN,MACY02,OLLIIX,OVERSTOCK01,TGTDVS,WALMARTDS,Zulily</t>
  </si>
  <si>
    <t>12/7/2016</t>
  </si>
  <si>
    <t>MP70-3034</t>
  </si>
  <si>
    <t>Burgundy</t>
  </si>
  <si>
    <t>PF003393;PP000381</t>
  </si>
  <si>
    <t>3/12/2024</t>
  </si>
  <si>
    <t>AMAZON,AMAZONDS,BBBDROP,BLK01,CSNSTORES,DESINC,HDDS,JCPENNEY01,KOHLDSN,MACY02,OLLIIX,OVERSTOCK01,TGTDVS,WALMARTDS</t>
  </si>
  <si>
    <t>1/4/2017</t>
  </si>
  <si>
    <t>MP70-224</t>
  </si>
  <si>
    <t>Blue/Brown</t>
  </si>
  <si>
    <t>PF003389;PP000381</t>
  </si>
  <si>
    <t>AMAZON,AMAZONDS,ASHFURNDS,BBBDROP,BLK01,CSNSTORES,DESINC,HDDS,HSNDS,JCPENNEY01,KOHLDSN,MACY02,OLLIIX,OVERSTOCK01,TGTDVS,WALMARTDS,Zulily</t>
  </si>
  <si>
    <t>12/22/2016</t>
  </si>
  <si>
    <t>MP70-4984</t>
  </si>
  <si>
    <t>Spa Waffle</t>
  </si>
  <si>
    <t>Shower Curtain with 3M Treatment</t>
  </si>
  <si>
    <t>72x96"</t>
  </si>
  <si>
    <t>Grey</t>
  </si>
  <si>
    <t>Donation</t>
  </si>
  <si>
    <t>Stripe</t>
  </si>
  <si>
    <t>Classic</t>
  </si>
  <si>
    <t>9/20/2017</t>
  </si>
  <si>
    <t>AMAZON,AMAZONDS,CSNSTORES,KOHLDSN,OLLIIX,OVERSTOCK01,TGTDVS,WALMARTDS,ZOLA</t>
  </si>
  <si>
    <t>8/23/2017</t>
  </si>
  <si>
    <t>10/11/2017</t>
  </si>
  <si>
    <t>MP70-4982</t>
  </si>
  <si>
    <t>108x72"</t>
  </si>
  <si>
    <t>3/26/2024</t>
  </si>
  <si>
    <t>AMAZON,AMAZONDS,CSNSTORES,HDDS,HOUZZ,JCPENNEY01,KOHLDSN,NEBFUR01,OLLIIX,OVERSCONSIGN,OVERSTOCK01,TGTDVS,WALMARTDS</t>
  </si>
  <si>
    <t>11/6/2017</t>
  </si>
  <si>
    <t>MP70-4981</t>
  </si>
  <si>
    <t>54x78"</t>
  </si>
  <si>
    <t>AMAZON,AMAZONDS,BBBDROP,CSNSTORES,HDDS,JCPENNEY01,KOHLDSN,NEBFUR01,OLLIIX,OVERSTOCK01,TGTDVS,WALMARTDS,ZOLA,Zulily</t>
  </si>
  <si>
    <t>9/26/2017</t>
  </si>
  <si>
    <t>MP70-4986</t>
  </si>
  <si>
    <t>Blue</t>
  </si>
  <si>
    <t>CASTLEGATE,CSNSTORES,JCPENNEY01,KOHLDSN,MACY02,OLLIIX,OVERSCONSIGN,OVERSTOCK01,TGTDVS,WALMARTDS,ZOLA</t>
  </si>
  <si>
    <t>7/2/2018</t>
  </si>
  <si>
    <t>MP70-4978</t>
  </si>
  <si>
    <t>Taupe</t>
  </si>
  <si>
    <t>CSNSTORES,JCPENNEY01,KOHLDSN,MACY02,OLLIIX,OVERSTOCK01,TGTDVS,WALMARTDS,ZOLA</t>
  </si>
  <si>
    <t>4/4/2018</t>
  </si>
  <si>
    <t>MP70-4975</t>
  </si>
  <si>
    <t>72x84"</t>
  </si>
  <si>
    <t>Aqua</t>
  </si>
  <si>
    <t>AMAZON,BLK01,CASTLEGATE,CSNSTORES,JCPENNEY01,KOHLDSN,MACY02,OVERSTOCK01,TGTDVS,WALMARTDS,ZOLA</t>
  </si>
  <si>
    <t>9/25/2017</t>
  </si>
  <si>
    <t>MP70-1915</t>
  </si>
  <si>
    <t>Serendipity</t>
  </si>
  <si>
    <t>Marcel</t>
  </si>
  <si>
    <t>Fenice</t>
  </si>
  <si>
    <t>Ivory</t>
  </si>
  <si>
    <t>PF001472;PP000504</t>
  </si>
  <si>
    <t>Geometric</t>
  </si>
  <si>
    <t>AMAZON,AMAZONDS,BBBDROP,BEALLSDS,BLK01,CSNSTORES,HDDS,HSNDS,JCPENNEY01,KOHLDSN,MACY02,OLLIIX,OVERSTOCK01,TGTDVS,WALMARTDS</t>
  </si>
  <si>
    <t>1/28/2016</t>
  </si>
  <si>
    <t>MP70-1917</t>
  </si>
  <si>
    <t>Pierre</t>
  </si>
  <si>
    <t>Navy</t>
  </si>
  <si>
    <t>PF001474;PP000504</t>
  </si>
  <si>
    <t>AMAZON,BBBDROP,BEALLSDS,BLK01,CSNSTORES,HDDS,HOUZZ,HSNDS,JCPENNEY01,KOHLDSN,MACY02,OLLIIX,OVERSTOCK01,TGTDVS,WALMARTDS</t>
  </si>
  <si>
    <t>2/1/2016</t>
  </si>
  <si>
    <t>MP70-2978</t>
  </si>
  <si>
    <t>Amherst</t>
  </si>
  <si>
    <t>Eastridge</t>
  </si>
  <si>
    <t>Salem</t>
  </si>
  <si>
    <t>Faux Silk Shower Curtain</t>
  </si>
  <si>
    <t>PF002417;PP000373</t>
  </si>
  <si>
    <t>4/15/2017</t>
  </si>
  <si>
    <t>4/24/2024</t>
  </si>
  <si>
    <t>AAFESDS,AMAZON,AMAZONDS,BBBDROP,BEALLSDS,BLK01,CSNSTORES,DESINC,FINGERHUTDS,HDDS,JCPENNEY01,KIRKLANDDS,KOHLDSN,MACY02,NEBFUR01,NRTPORT,OLLIIX,OVERSTOCK01,TGTDVS,WALMARTDS,Zulily</t>
  </si>
  <si>
    <t>12/1/2016</t>
  </si>
  <si>
    <t>MP70-221</t>
  </si>
  <si>
    <t>PF001362;PP000524</t>
  </si>
  <si>
    <t>AMAZON,AMAZONDS,BLK01,CSNSTORES,DESINC,HDDS,JCPENNEY01,KOHLDSN,MACY02,OLLIIX,TGTDVS,WALMARTDS</t>
  </si>
  <si>
    <t>5/19/2016</t>
  </si>
  <si>
    <t>MP70-3039</t>
  </si>
  <si>
    <t>Princeton</t>
  </si>
  <si>
    <t>Dartmouth</t>
  </si>
  <si>
    <t>Cambridge</t>
  </si>
  <si>
    <t>PF003392;PP000487</t>
  </si>
  <si>
    <t>Damask</t>
  </si>
  <si>
    <t>5/12/2017</t>
  </si>
  <si>
    <t>AMAZON,AMAZONDS,ASHFURNDS,BBBDROP,BLK01,CSNSTORES,DESINC,HDDS,JCPENNEY01,KOHLDSN,MACY02,OLLIIX,OVERSTOCK01,TGTDVS,WALMARTDS,Zulily</t>
  </si>
  <si>
    <t>1/16/2017</t>
  </si>
  <si>
    <t>MP70-3040</t>
  </si>
  <si>
    <t>AMAZON,AMAZONDS,BBBDROP,BLK01,CASTLEGATE,CSNSTORES,FINGERHUTDS,HDDS,JCPENNEY01,KOHLDSN,MACY02,OVERSTOCK01,TGTDVS,WALMARTDS,Zulily</t>
  </si>
  <si>
    <t>1/30/2017</t>
  </si>
  <si>
    <t>MP70-4246</t>
  </si>
  <si>
    <t>Quincy</t>
  </si>
  <si>
    <t>Pierce</t>
  </si>
  <si>
    <t>Ramsey</t>
  </si>
  <si>
    <t>Printed Cotton Shower Curtain</t>
  </si>
  <si>
    <t>Khaki</t>
  </si>
  <si>
    <t>PF002722;PP001842</t>
  </si>
  <si>
    <t>Print</t>
  </si>
  <si>
    <t>5/11/2024</t>
  </si>
  <si>
    <t>ASHFURNDS,BBBDROP,BEALLSDS,BLK01,CASTLEGATE,CSNSTORES,DESINC,HDDS,JCPENNEY01,KOHLDSN,MACY02,OLLIIX,OVERSCONSIGN,OVERSTOCK01,TGTDVS,WALMARTDS,Zulily</t>
  </si>
  <si>
    <t>7/9/2017</t>
  </si>
  <si>
    <t>5/21/2018</t>
  </si>
  <si>
    <t>MP70-6631</t>
  </si>
  <si>
    <t>Cecily</t>
  </si>
  <si>
    <t>Vera</t>
  </si>
  <si>
    <t>Rosalie</t>
  </si>
  <si>
    <t>Burnout Printed Shower Curtain</t>
  </si>
  <si>
    <t>Seafoam</t>
  </si>
  <si>
    <t>PF004852;PP001360</t>
  </si>
  <si>
    <t>1</t>
  </si>
  <si>
    <t>Botanical</t>
  </si>
  <si>
    <t>8/27/2019</t>
  </si>
  <si>
    <t>4/4/2024</t>
  </si>
  <si>
    <t>AMAZON,BBBDROP,CASTLEGATE,CSNSTORES,JCPENNEY01,KOHLDSN,MACY02,OLLIIX,OVERSTOCK01,TGTDVS,WALMARTDS,ZOLA,Zulily</t>
  </si>
  <si>
    <t>5/5/2021</t>
  </si>
  <si>
    <t>6/11/2021</t>
  </si>
  <si>
    <t>MP70-6630</t>
  </si>
  <si>
    <t>Mauve</t>
  </si>
  <si>
    <t>PF004834;PP001360</t>
  </si>
  <si>
    <t>9/16/2019</t>
  </si>
  <si>
    <t>AMAZON,AMAZONDS,BBBDROP,BLK01,CSNSTORES,JCPENNEY01,KOHLDSN,MACY02,OLLIIX,OVERSTOCK01,TGTDVS,WALMARTDS,ZOLA,Zulily</t>
  </si>
  <si>
    <t>12/13/2021</t>
  </si>
  <si>
    <t>MP70-6824A</t>
  </si>
  <si>
    <t>Arlo</t>
  </si>
  <si>
    <t>Eider</t>
  </si>
  <si>
    <t>Orinn</t>
  </si>
  <si>
    <t>Super Waffle Textured Solid Shower Curtain</t>
  </si>
  <si>
    <t>White</t>
  </si>
  <si>
    <t>PF004964</t>
  </si>
  <si>
    <t>Cotton</t>
  </si>
  <si>
    <t>Solid</t>
  </si>
  <si>
    <t>Casual</t>
  </si>
  <si>
    <t>7/30/2020</t>
  </si>
  <si>
    <t>AMAZON,AMAZONDS,BBBDROP,BLK01,CSNSTORES,DESINC,HDDS,HOUZZ,JCPENNEY01,KIRKLANDDS,KOHLDSN,MACY02,OLLIIX,OVERSTOCK01,TGTDVS,WALMARTDS,ZOLA,Zulily</t>
  </si>
  <si>
    <t>5/19/2021</t>
  </si>
  <si>
    <t>MP70-5669</t>
  </si>
  <si>
    <t>Lola</t>
  </si>
  <si>
    <t>Brianna</t>
  </si>
  <si>
    <t>Jane</t>
  </si>
  <si>
    <t xml:space="preserve">100% Cotton  Floral Printed Shower Curtain</t>
  </si>
  <si>
    <t>Grey/Peach</t>
  </si>
  <si>
    <t>PP000448;PF004226</t>
  </si>
  <si>
    <t>2/28/2018</t>
  </si>
  <si>
    <t>AMAZON,AMAZONDS,ASHFURNDS,BBBDROP,CSNSTORES,HDDS,JCPENNEY01,KOHLDSN,MACY02,NEBFUR01,OLLIIX,OVERSTOCK01,TGTDVS,WALMARTDS,Zulily</t>
  </si>
  <si>
    <t>3/7/2018</t>
  </si>
  <si>
    <t>4/2/2018</t>
  </si>
  <si>
    <t>MP70-645</t>
  </si>
  <si>
    <t>Bayside</t>
  </si>
  <si>
    <t>Nantucket</t>
  </si>
  <si>
    <t>Rockaway</t>
  </si>
  <si>
    <t>PF003396;PP000384</t>
  </si>
  <si>
    <t>Coastal</t>
  </si>
  <si>
    <t>AMAZON,AMAZONDS,BBBDROP,BEALLSDS,BLK01,CASTLEGATE,CSNSTORES,HDDS,HOUZZ,HSNDS,JCPENNEY01,KOHLDSN,MACY02,OLLIIX,OVERSTOCK01,TGTDVS,WALMARTDS,Zulily</t>
  </si>
  <si>
    <t>MP70-6875</t>
  </si>
  <si>
    <t>Odette</t>
  </si>
  <si>
    <t>Dillon</t>
  </si>
  <si>
    <t>Eliot</t>
  </si>
  <si>
    <t>Silver/Silver</t>
  </si>
  <si>
    <t>PF004304;PP000900</t>
  </si>
  <si>
    <t>10/22/2019</t>
  </si>
  <si>
    <t>5/8/2024</t>
  </si>
  <si>
    <t>AMAZON,AMAZONDS,BBBDROP,BLK01,CSNSTORES,DESINC,HDDS,JCPENNEY01,KOHLDSN,MACY02,NEBFUR01,OLLIIX,OVERSTOCK01,TGTDVS,WALMARTDS,Zulily</t>
  </si>
  <si>
    <t>1/21/2020</t>
  </si>
  <si>
    <t>9/2/2020</t>
  </si>
  <si>
    <t>MP70-5822</t>
  </si>
  <si>
    <t>Isla</t>
  </si>
  <si>
    <t>Loleta</t>
  </si>
  <si>
    <t>Lian</t>
  </si>
  <si>
    <t>PF004254;PP000879</t>
  </si>
  <si>
    <t>Bohemian</t>
  </si>
  <si>
    <t>Shabby Chic</t>
  </si>
  <si>
    <t>4/22/2018</t>
  </si>
  <si>
    <t>AMAZON,AMAZONDS,BLK01,CSNSTORES,HDDS,JCPENNEY01,KOHLDSN,MACY02,NEBFUR01,OLLIIX,OVERSCONSIGN,OVERSTOCK01,TGTDVS,WALMARTDS,Zulily</t>
  </si>
  <si>
    <t>7/16/2018</t>
  </si>
  <si>
    <t>7/20/2018</t>
  </si>
  <si>
    <t>MP70-439</t>
  </si>
  <si>
    <t>Laurel</t>
  </si>
  <si>
    <t>Vivian</t>
  </si>
  <si>
    <t>Piedmont</t>
  </si>
  <si>
    <t>Tufted Semi-Sheer Shower Curtain</t>
  </si>
  <si>
    <t>PF002430;PP000440</t>
  </si>
  <si>
    <t>4/12/2024</t>
  </si>
  <si>
    <t>AMAZON,AMAZONDS,BEALLSDS,CSNSTORES,HDDS,HSNDS,KOHLDSN,MACY02,NEBFUR01,OLLIIX,OVERSTOCK01,TGTDVS,WALMARTDS,Zulily</t>
  </si>
  <si>
    <t>12/19/2016</t>
  </si>
  <si>
    <t>2/3/2017</t>
  </si>
  <si>
    <t>MP70-3477</t>
  </si>
  <si>
    <t>Sophie</t>
  </si>
  <si>
    <t>Lauren</t>
  </si>
  <si>
    <t>Ashley</t>
  </si>
  <si>
    <t>Dusty Blue</t>
  </si>
  <si>
    <t>PF001530</t>
  </si>
  <si>
    <t>Polka Dots</t>
  </si>
  <si>
    <t>AMAZON,AMAZONDS,BEALLSDS,BLK01,CASTLEGATE,CSNSTORES,HDDS,JCPENNEY01,KOHLDSN,OLLIIX,OVERSCONSIGN,OVERSTOCK01,WALMARTDS,ZOLA,Zulily</t>
  </si>
  <si>
    <t>12/12/2016</t>
  </si>
  <si>
    <t>MP70-6598</t>
  </si>
  <si>
    <t>PF001530;PP001619</t>
  </si>
  <si>
    <t>8/7/2019</t>
  </si>
  <si>
    <t>AMAZON,AMAZONDS,BBBDROP,BLK01,CSNSTORES,HDDS,JCPENNEY01,KOHLDSN,MACY02,NEBFUR01,OLLIIX,OVERSTOCK01,TGTDVS,WALMARTDS,ZOLA,Zulily</t>
  </si>
  <si>
    <t>4/20/2022</t>
  </si>
  <si>
    <t>MP70-3472</t>
  </si>
  <si>
    <t>Greyson</t>
  </si>
  <si>
    <t>Reed</t>
  </si>
  <si>
    <t>Jackson</t>
  </si>
  <si>
    <t>PF001535;PP001643</t>
  </si>
  <si>
    <t>Border</t>
  </si>
  <si>
    <t>BLK01,CSNSTORES,DESINC,HDDS,HOUZZ,JCPENNEY01,KIRKLANDDS,KOHLDSN,MACY02,OLLIIX,OVERSCONSIGN,OVERSTOCK01,WALMARTDS,Zulily</t>
  </si>
  <si>
    <t>MP70-6707</t>
  </si>
  <si>
    <t>Metro</t>
  </si>
  <si>
    <t>Quade</t>
  </si>
  <si>
    <t>Gridd</t>
  </si>
  <si>
    <t>Woven Clipped Solid Shower Curtain</t>
  </si>
  <si>
    <t>PP001385</t>
  </si>
  <si>
    <t>10/29/2019</t>
  </si>
  <si>
    <t>AMAZON,BBBDROP,BLK01,CASTLEGATE,CSNSTORES,HDDS,HOUZZ,JCPENNEY01,KOHLDSN,MACY02,OLLIIX,OVERSCONSIGN,OVERSTOCK01,TGTDVS,WALMARTDS,Zulily</t>
  </si>
  <si>
    <t>11/19/2019</t>
  </si>
  <si>
    <t>4/16/2020</t>
  </si>
  <si>
    <t>MP70-6709</t>
  </si>
  <si>
    <t>AMAZON,BBBDROP,BLK01,CSNSTORES,HDDS,JCPENNEY01,KOHLDSN,MACY02,OLLIIX,OVERSTOCK01,TGTDVS,WALMARTDS</t>
  </si>
  <si>
    <t>MP70-3038</t>
  </si>
  <si>
    <t>Dawn</t>
  </si>
  <si>
    <t>Vanessa</t>
  </si>
  <si>
    <t>Stella</t>
  </si>
  <si>
    <t>Coral</t>
  </si>
  <si>
    <t>PF003408;PP000407</t>
  </si>
  <si>
    <t>Cottage/Country</t>
  </si>
  <si>
    <t>4/5/2017</t>
  </si>
  <si>
    <t>4/6/2024</t>
  </si>
  <si>
    <t>AMAZON,AMAZONDS,ASHFURNDS,BBBDROP,BEALLSDS,BLK01,CSNSTORES,DESINC,HDDS,JCPENNEY01,KOHLDSN,MACY02,OLLIIX,OVERSTOCK01,TGTDVS,WALMARTDS,Zulily</t>
  </si>
  <si>
    <t>3/15/2017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</si>
  <si>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</si>
  <si>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</si>
  <si>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</si>
  <si>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</si>
  <si>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</si>
  <si>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</si>
  <si>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</si>
  <si>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</si>
  <si>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AMAZON,AMAZONDS,BBBDROP,BLK01,CSNSTORES,DESINC,FINGERHUTDS,HDDS,HOUZZ,JCPENNEY01,KOHLDSN,MACY02,NEBFUR01,OLLIIX,OVERSTOCK01,TGTDVS,WALMARTDS,ZOLA,Zulily</t>
  </si>
  <si>
    <t>5/20/2020</t>
  </si>
  <si>
    <t>MP70-6421</t>
  </si>
  <si>
    <t>Magnolia</t>
  </si>
  <si>
    <t>Sylvan</t>
  </si>
  <si>
    <t>Anise</t>
  </si>
  <si>
    <t>Floral Printed Burnout Shower Curtain</t>
  </si>
  <si>
    <t>PP001242</t>
  </si>
  <si>
    <t>7/10/2019</t>
  </si>
  <si>
    <t>AMAZON,AMAZONDS,ASHFURNDS,BBBDROP,BLK01,CSNSTORES,DESINC,HDDS,JCPENNEY01,KOHLDSN,MACY02,OLLIIX,OVERSCONSIGN,OVERSTOCK01,TGTDVS,WALMARTDS,Zulily</t>
  </si>
  <si>
    <t>1/16/2020</t>
  </si>
  <si>
    <t>MP70-3651</t>
  </si>
  <si>
    <t>Grace</t>
  </si>
  <si>
    <t>Hope</t>
  </si>
  <si>
    <t>Abby</t>
  </si>
  <si>
    <t>Ruffled Shower Curtain</t>
  </si>
  <si>
    <t>PF002762</t>
  </si>
  <si>
    <t>6/13/2017</t>
  </si>
  <si>
    <t>AMAZON,AMAZONDS,BBBDROP,BLK01,CSNSTORES,DESINC,HDDS,JCPENNEY01,KOHLDSN,MACY02,NRTPORT,OLLIIX,OVERSTOCK01,TGTDVS,WALMARTDS,Zulily</t>
  </si>
  <si>
    <t>12/5/2016</t>
  </si>
  <si>
    <t>MP70-643</t>
  </si>
  <si>
    <t>Athena</t>
  </si>
  <si>
    <t>Anna</t>
  </si>
  <si>
    <t>C+</t>
  </si>
  <si>
    <t>PF001439;PP000380</t>
  </si>
  <si>
    <t>AMAZON,AMAZONDS,ASHFURNDS,BBBDROP,BEALLSDS,BLK01,CSNSTORES,DESINC,HDDS,HSNDS,JCPENNEY01,KOHLDSN,MACY02,OLLIIX,OVERSCONSIGN,OVERSTOCK01,TGTDVS,WALMARTDS,Zulily</t>
  </si>
  <si>
    <t>MP70-5820</t>
  </si>
  <si>
    <t>Enza</t>
  </si>
  <si>
    <t>Adella</t>
  </si>
  <si>
    <t>Slade</t>
  </si>
  <si>
    <t>Floral 100% Cotton Printed Shower Curtain</t>
  </si>
  <si>
    <t>Teal</t>
  </si>
  <si>
    <t>PF004253;PP000878</t>
  </si>
  <si>
    <t>BLK01,CSNSTORES,JCPENNEY01,KOHLDSN,MACY02,OLLIIX,OVERSTOCK01,TGTDVS,WALMARTDS</t>
  </si>
  <si>
    <t>5/16/2018</t>
  </si>
  <si>
    <t>7/26/2018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</si>
  <si>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</si>
  <si>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</si>
  <si>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</si>
  <si>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</si>
  <si>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</si>
  <si>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</si>
  <si>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</si>
  <si>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AMAZON,BLK01,CSNSTORES,HDDS,JCPENNEY01,KIRKLANDDS,KOHLDSN,MACY02,OVERSTOCK01,TGTDVS,WALMARTDS,ZOLA,Zulily</t>
  </si>
  <si>
    <t>8/1/2019</t>
  </si>
  <si>
    <t>12/9/2019</t>
  </si>
  <si>
    <t>MP70-3467</t>
  </si>
  <si>
    <t>Lydia</t>
  </si>
  <si>
    <t>Angie</t>
  </si>
  <si>
    <t>Sheer Shower Curtain</t>
  </si>
  <si>
    <t>PF001527</t>
  </si>
  <si>
    <t>AMAZON,AMAZONDS,BBBDROP,CSNSTORES,HDDS,JCPENNEY01,KIRKLANDDS,KOHLDSN,MACY02,OLLIIX,OVERSTOCK01,TGTDVS,WALMARTDS,Zulily</t>
  </si>
  <si>
    <t>MP72-3564</t>
  </si>
  <si>
    <t>BATH RUG</t>
  </si>
  <si>
    <t>Bath Rug</t>
  </si>
  <si>
    <t>Evan</t>
  </si>
  <si>
    <t>Ethan</t>
  </si>
  <si>
    <t>Jordan</t>
  </si>
  <si>
    <t>Cotton Tufted Bath Rug 20x30</t>
  </si>
  <si>
    <t>20x30"</t>
  </si>
  <si>
    <t>PF001522</t>
  </si>
  <si>
    <t>4/5/2024</t>
  </si>
  <si>
    <t>AMAZON,AMAZONDS,BBBDROP,CSNSTORES,FINGERHUTDS,HDDS,JCPENNEY01,KOHLDSN,MACY02,OLLIIX,OVERSCONSIGN,OVERSTOCK01,TGTDVS,WALMARTDS,Zulily</t>
  </si>
  <si>
    <t>1/3/2017</t>
  </si>
  <si>
    <t>3/28/2017</t>
  </si>
  <si>
    <t>MP72-3566</t>
  </si>
  <si>
    <t>Cotton Tufted Bath Rug 24x72</t>
  </si>
  <si>
    <t>24x72"</t>
  </si>
  <si>
    <t>AMAZON,AMAZONDS,BLK01,CSNSTORES,HDDS,HOUZZ,JCPENNEY01,KOHLDSN,MACY02,OLLIIX,OVERSCONSIGN,OVERSTOCK01,TGTDVS,WALMARTDS</t>
  </si>
  <si>
    <t>2/1/2017</t>
  </si>
  <si>
    <t>MP72-3606</t>
  </si>
  <si>
    <t>Cotton Tufted Bath Rug 24x40</t>
  </si>
  <si>
    <t>24x40"</t>
  </si>
  <si>
    <t>PF001520</t>
  </si>
  <si>
    <t>7/14/2017</t>
  </si>
  <si>
    <t>AMAZON,AMAZONDS,BBBDROP,BLK01,CSNSTORES,DESINC,HDDS,JCPENNEY01,KIRKLANDDS,KOHLDSN,MACY02,OLLIIX,OVERSCONSIGN,OVERSTOCK01,TGTDVS,WALMARTDS,Zulily</t>
  </si>
  <si>
    <t>11/23/2017</t>
  </si>
  <si>
    <t>MP72-3607</t>
  </si>
  <si>
    <t>AMAZON,AMAZONDS,BBBDROP,BLK01,CASTLEGATE,CSNSTORES,HDDS,JCPENNEY01,KIRKLANDDS,KOHLDSN,MACY02,OLLIIX,OVERSTOCK01,TGTDVS,WALMARTDS,Zulily</t>
  </si>
  <si>
    <t>5/7/2018</t>
  </si>
  <si>
    <t>MP72-6207</t>
  </si>
  <si>
    <t>PP001165;PF004655</t>
  </si>
  <si>
    <t>4/7/2019</t>
  </si>
  <si>
    <t>4/27/2024</t>
  </si>
  <si>
    <t>AMAZON,AMAZONDS,BBBDROP,BLK01,CSNSTORES,FINGERHUTDS,HDDS,HOUZZ,JCPENNEY01,KIRKLANDDS,KOHLDSN,MACY02,OLLIIX,OVERSCONSIGN,OVERSTOCK01,TGTDVS,WALMARTDS,Zulily</t>
  </si>
  <si>
    <t>7/30/2019</t>
  </si>
  <si>
    <t>12/7/2019</t>
  </si>
  <si>
    <t>MP72-6208</t>
  </si>
  <si>
    <t>AMAZON,AMAZONDS,BBBDROP,BLK01,CSNSTORES,HDDS,JCPENNEY01,KIRKLANDDS,KOHLDSN,MACY02,OLLIIX,OVERSTOCK01,TGTDVS,WALMARTDS</t>
  </si>
  <si>
    <t>8/12/2019</t>
  </si>
  <si>
    <t>11/18/2019</t>
  </si>
  <si>
    <t>MP72-6209</t>
  </si>
  <si>
    <t>6/19/2024</t>
  </si>
  <si>
    <t>AMAZON,AMAZONDS,BBBDROP,BLK01,CSNSTORES,HDDS,HOUZZ,JCPENNEY01,KIRKLANDDS,KOHLDSN,MACY02,OLLIIX,OVERSCONSIGN,OVERSTOCK01,TGTDVS,WALMARTDS</t>
  </si>
  <si>
    <t>1/15/2020</t>
  </si>
  <si>
    <t>MP72-3611</t>
  </si>
  <si>
    <t>PF001521</t>
  </si>
  <si>
    <t>5/3/2024</t>
  </si>
  <si>
    <t>AMAZON,AMAZONDS,BBBDROP,BLK01,CSNSTORES,DESINC,FINGERHUTDS,HDDS,JCPENNEY01,KOHLDSN,MACY02,OLLIIX,OVERSCONSIGN,OVERSTOCK01,TGTDVS,WALMARTDS,Zulily</t>
  </si>
  <si>
    <t>8/2/2018</t>
  </si>
  <si>
    <t>MP72-3612</t>
  </si>
  <si>
    <t>AMAZON,AMAZONDS,BBBDROP,BLK01,CSNSTORES,DESINC,HDDS,JCPENNEY01,KOHLDSN,MACY02,OLLIIX,OVERSCONSIGN,OVERSTOCK01,TGTDVS,WALMARTDS,Zulily</t>
  </si>
  <si>
    <t>1/7/2019</t>
  </si>
  <si>
    <t>MP72-5667</t>
  </si>
  <si>
    <t>Bittman</t>
  </si>
  <si>
    <t>Renu</t>
  </si>
  <si>
    <t>Reversible High Pile Tufted Microfiber Bath Rug</t>
  </si>
  <si>
    <t>21x34"</t>
  </si>
  <si>
    <t>PF004206;PP000860</t>
  </si>
  <si>
    <t>8/17/2018</t>
  </si>
  <si>
    <t>3/30/2024</t>
  </si>
  <si>
    <t>AMAZON,AMAZONDS,BBBDROP,BEALLSDS,BLK01,CASTLEGATE,CSNSTORES,FINGERHUTDS,HDDS,HOUZZ,JCPENNEY01,KIRKLANDDS,KOHLDSN,MACY02,OLLIIX,OVERSTOCK01,TGTDVS,WALMARTDS,Zulily</t>
  </si>
  <si>
    <t>8/5/2019</t>
  </si>
  <si>
    <t>11/14/2019</t>
  </si>
  <si>
    <t>MP72-5668</t>
  </si>
  <si>
    <t>24x60"</t>
  </si>
  <si>
    <t>AMAZON,AMAZONDS,BBBDROP,CASTLEGATE,CSNSTORES,FINGERHUTDS,HDDS,HOUZZ,JCPENNEY01,KIRKLANDDS,KOHLDSN,MACY02,OLLIIX,OVERSCONSIGN,OVERSTOCK01,TGTDVS,WALMARTDS,Zulily</t>
  </si>
  <si>
    <t>1/7/2020</t>
  </si>
  <si>
    <t>MP72-5663</t>
  </si>
  <si>
    <t>PF004204;PP000860</t>
  </si>
  <si>
    <t>AMAZON,AMAZONDS,BBBDROP,BLK01,CASTLEGATE,CSNSTORES,DESINC,FINGERHUTDS,HDDS,HOUZZ,JCPENNEY01,KIRKLANDDS,KOHLDSN,MACY02,OLLIIX,OVERSCONSIGN,OVERSTOCK01,TGTDVS,WALMARTDS,Zulily</t>
  </si>
  <si>
    <t>2/18/2020</t>
  </si>
  <si>
    <t>MP72-5664</t>
  </si>
  <si>
    <t>AMAZON,AMAZONDS,BBBDROP,BEALLSDS,BLK01,CASTLEGATE,CSNSTORES,DESINC,FINGERHUTDS,HDDS,HOUZZ,JCPENNEY01,KIRKLANDDS,KOHLDSN,MACY02,OLLIIX,OVERSCONSIGN,OVERSTOCK01,TGTDVS,WALMARTDS,Zulily</t>
  </si>
  <si>
    <t>2/17/2020</t>
  </si>
  <si>
    <t>MP72-5109</t>
  </si>
  <si>
    <t>Tufted Pearl Channel</t>
  </si>
  <si>
    <t>Rug</t>
  </si>
  <si>
    <t>9/23/2017</t>
  </si>
  <si>
    <t>7/3/2024</t>
  </si>
  <si>
    <t>12/17/2017</t>
  </si>
  <si>
    <t>8/3/2018</t>
  </si>
  <si>
    <t>MP72-5110</t>
  </si>
  <si>
    <t>24x58"</t>
  </si>
  <si>
    <t>AMAZONDS,BBBDROP,BLK01,CSNSTORES,DESINC,HDDS,HOUZZ,JCPENNEY01,KOHLDSN,MACY02,OLLIIX,OVERSCONSIGN,OVERSTOCK01,TGTDVS,WALMARTDS</t>
  </si>
  <si>
    <t>7/25/2018</t>
  </si>
  <si>
    <t>MP72-5102</t>
  </si>
  <si>
    <t>17x24"</t>
  </si>
  <si>
    <t>Wheat</t>
  </si>
  <si>
    <t>6/20/2024</t>
  </si>
  <si>
    <t>AMAZON,AMAZONDS,BBBDROP,BLK01,CSNSTORES,HDDS,HOUZZ,JCPENNEY01,KOHLDSN,MACY02,OLLIIX,OVERSTOCK01,TGTDVS,WALMARTDS,ZOLA,Zulily</t>
  </si>
  <si>
    <t>5/24/2019</t>
  </si>
  <si>
    <t>MP72-5103</t>
  </si>
  <si>
    <t>AMAZON,AMAZONDS,BBBDROP,BLK01,CSNSTORES,DESINC,HDDS,HOUZZ,JCPENNEY01,KOHLDSN,MACY02,OLLIIX,OVERSTOCK01,TGTDVS,WALMARTDS,ZOLA</t>
  </si>
  <si>
    <t>1/22/2018</t>
  </si>
  <si>
    <t>MP72-5104</t>
  </si>
  <si>
    <t>AMAZONDS,BBBDROP,CSNSTORES,DESINC,HDDS,HOUZZ,JCPENNEY01,KOHLDSN,MACY02,OLLIIX,OVERSTOCK01,TGTDVS,WALMARTDS,ZOLA</t>
  </si>
  <si>
    <t>11/5/2018</t>
  </si>
  <si>
    <t>MP72-5105</t>
  </si>
  <si>
    <t>AMAZON,AMAZONDS,BBBDROP,BLK01,CSNSTORES,HDDS,HOUZZ,JCPENNEY01,KOHLDSN,MACY02,OLLIIX,OVERSCONSIGN,OVERSTOCK01,TGTDVS,WALMARTDS</t>
  </si>
  <si>
    <t>8/27/2020</t>
  </si>
  <si>
    <t>MP72-5106</t>
  </si>
  <si>
    <t>AMAZON,AMAZONDS,BBBDROP,BLK01,CSNSTORES,HDDS,HOUZZ,JCPENNEY01,KIRKLANDDS,KOHLDSN,MACY02,OVERSCONSIGN,OVERSTOCK01,TGTDVS,WALMARTDS</t>
  </si>
  <si>
    <t>MP72-5111</t>
  </si>
  <si>
    <t>Blush</t>
  </si>
  <si>
    <t>BBBDROP,BLK01,CSNSTORES,DESINC,HDDS,JCPENNEY01,KOHLDSN,MACY02,OLLIIX,OVERSCONSIGN,OVERSTOCK01,TGTDVS,WALMARTDS,Zulily</t>
  </si>
  <si>
    <t>3/8/2019</t>
  </si>
  <si>
    <t>MP72-4430</t>
  </si>
  <si>
    <t>Casablanca</t>
  </si>
  <si>
    <t>Marrakesh</t>
  </si>
  <si>
    <t>Tunisia</t>
  </si>
  <si>
    <t>Medallion Cotton Tufted Bath Rug</t>
  </si>
  <si>
    <t>PF001561</t>
  </si>
  <si>
    <t>Medallion</t>
  </si>
  <si>
    <t>Global Inspired</t>
  </si>
  <si>
    <t>8/26/2017</t>
  </si>
  <si>
    <t>AMAZON,AMAZONDS,BBBDROP,BEALLSDS,BLK01,CASTLEGATE,CSNSTORES,HDDS,HOUZZ,KOHLDSN,MACY02,OLLIIX,OVERSTOCK01,TGTDVS,WALMARTDS,Zulily</t>
  </si>
  <si>
    <t>2/23/2018</t>
  </si>
  <si>
    <t>MP72-4431</t>
  </si>
  <si>
    <t>25"R</t>
  </si>
  <si>
    <t>AMAZON,AMAZONDS,BBBDROP,BLK01,CSNSTORES,HDDS,HOUZZ,JCPENNEY01,KIRKLANDDS,KOHLDSN,MACY02,OLLIIX,OVERSTOCK01,TGTDVS,WALMARTDS,Zulily</t>
  </si>
  <si>
    <t>6/8/2018</t>
  </si>
  <si>
    <t>MP72-4432</t>
  </si>
  <si>
    <t>Pink</t>
  </si>
  <si>
    <t>PF004736</t>
  </si>
  <si>
    <t>7/28/2019</t>
  </si>
  <si>
    <t>5/29/2024</t>
  </si>
  <si>
    <t>AMAZONDS,BBBDROP,CSNSTORES,DESINC,HDDS,HOUZZ,JCPENNEY01,KIRKLANDDS,KOHLDSN,MACY02,OLLIIX,OVERSCONSIGN,OVERSTOCK01,TGTDVS,WALMARTDS,Zulily</t>
  </si>
  <si>
    <t>8/31/2019</t>
  </si>
  <si>
    <t>MP72-1487</t>
  </si>
  <si>
    <t>Spa Cotton</t>
  </si>
  <si>
    <t>Reversible Bath Rug</t>
  </si>
  <si>
    <t>PF001449;PP000511</t>
  </si>
  <si>
    <t>AAFESDS,AMAZON,AMAZONDS,BBBDROP,BEALLSDS,CSNSTORES,FINGERHUTDS,HDDS,HOUZZ,JCPENNEY01,KIRKLANDDS,KOHLDSN,MACY02,OLLIIX,OVERSCONSIGN,OVERSTOCK01,TGTDVS,WALMARTDS,ZOLA</t>
  </si>
  <si>
    <t>MP72-1543</t>
  </si>
  <si>
    <t>27x45"</t>
  </si>
  <si>
    <t>PF001449;PP000510</t>
  </si>
  <si>
    <t>AAFESDS,AMAZONDS,BBBDROP,BEALLSDS,BLK01,CSNSTORES,FINGERHUTDS,HDDS,JCPENNEY01,KIRKLANDDS,KOHLDSN,MACY02,OLLIIX,OVERSTOCK01,TGTDVS,WALMARTDS,ZOLA,Zulily</t>
  </si>
  <si>
    <t>MP72-6206</t>
  </si>
  <si>
    <t>Cotton Tufted Bath Rug</t>
  </si>
  <si>
    <t>PP000524;PF004654</t>
  </si>
  <si>
    <t>Color Block</t>
  </si>
  <si>
    <t>4/9/2019</t>
  </si>
  <si>
    <t>4/19/2024</t>
  </si>
  <si>
    <t>AMAZON,AMAZONDS,BBBDROP,BLK01,CSNSTORES,DESINC,HDDS,JCPENNEY01,KIRKLANDDS,KOHLDSN,MACY02,OLLIIX,OVERSTOCK01,TGTDVS,WALMARTDS,Zulily</t>
  </si>
  <si>
    <t>MP72-1559</t>
  </si>
  <si>
    <t>PF001435;PP000373</t>
  </si>
  <si>
    <t>7/10/2024</t>
  </si>
  <si>
    <t>AMAZONDS,BBBDROP,BEALLSDS,CSNSTORES,FINGERHUTDS,HDDS,JCPENNEY01,KOHLDSN,MACY02,OLLIIX,OVERSCONSIGN,OVERSTOCK01,TGTDVS,WALMARTDS</t>
  </si>
  <si>
    <t>11/25/2016</t>
  </si>
  <si>
    <t>MP72-5075</t>
  </si>
  <si>
    <t>10/18/2017</t>
  </si>
  <si>
    <t>AMAZON,AMAZONDS,BBBDROP,BLK01,CSNSTORES,HDDS,JCPENNEY01,KOHLDSN,MACY02,OLLIIX,OVERSCONSIGN,OVERSTOCK01,TGTDVS,WALMARTDS</t>
  </si>
  <si>
    <t>6/28/2018</t>
  </si>
  <si>
    <t>MP72-5826</t>
  </si>
  <si>
    <t>Lasso</t>
  </si>
  <si>
    <t>Copula</t>
  </si>
  <si>
    <t>Braide</t>
  </si>
  <si>
    <t>100% Cotton Chenille Chain Stitch Rug</t>
  </si>
  <si>
    <t>PP000880;PF004256</t>
  </si>
  <si>
    <t>5/15/2018</t>
  </si>
  <si>
    <t>AMAZON,AMAZONDS,BBBDROP,BEALLSDS,BLK01,CSNSTORES,FINGERHUTDS,HDDS,JCPENNEY01,KOHLDSN,MACY02,OLLIIX,OVERSTOCK01,TGTDVS,WALMARTDS</t>
  </si>
  <si>
    <t>11/1/2018</t>
  </si>
  <si>
    <t>MP71-4894</t>
  </si>
  <si>
    <t>BATH ACCESSORIES</t>
  </si>
  <si>
    <t>Bath Accessory</t>
  </si>
  <si>
    <t>Mosaic</t>
  </si>
  <si>
    <t>4 Piece Bath Accessory Set</t>
  </si>
  <si>
    <t>See below</t>
  </si>
  <si>
    <t>Gold</t>
  </si>
  <si>
    <t>Abstract</t>
  </si>
  <si>
    <t>8/4/2017</t>
  </si>
  <si>
    <t>AMAZON,AMAZONDS,BBBDROP,BLK01,CSNSTORES,JCPENNEY01,MACY02,NRTPORT,OLLIIX,OVERSTOCK01,WALMARTDS,Zulily</t>
  </si>
  <si>
    <t>8/28/2017</t>
  </si>
  <si>
    <t>1/29/2018</t>
  </si>
  <si>
    <t>MP71-4895</t>
  </si>
  <si>
    <t>Silver</t>
  </si>
  <si>
    <t>AMAZON,BBBDROP,BEALLSDS,BLK01,CSNSTORES,DESINC,JCPENNEY01,MACY02,NRTPORT,OLLIIX,OVERSTOCK01,WALMARTDS</t>
  </si>
  <si>
    <t>1/3/2018</t>
  </si>
  <si>
    <t>MPS72-166</t>
  </si>
  <si>
    <t>Madison Park Signature</t>
  </si>
  <si>
    <t>Marshmallow</t>
  </si>
  <si>
    <t>PF001510</t>
  </si>
  <si>
    <t>Luxury</t>
  </si>
  <si>
    <t>AMAZON,AMAZONDS,BBBDROP,BEALLSDS,BLK01,CASTLEGATE,CSNSTORES,HDDS,JCPENNEY01,KIRKLANDDS,KOHLDSN,MACY02,OLLIIX,OVERSCONSIGN,OVERSTOCK01,TGTDVS,WALMARTDS,Zulily</t>
  </si>
  <si>
    <t>1/31/2019</t>
  </si>
  <si>
    <t>MPS72-167</t>
  </si>
  <si>
    <t>AMAZON,AMAZONDS,BBBDROP,CSNSTORES,DESINC,FINGERHUTDS,HDDS,HOUZZ,JCPENNEY01,KIRKLANDDS,KOHLDSN,MACY02,OLLIIX,OVERSCONSIGN,OVERSTOCK01,TGTDVS,WALMARTDS</t>
  </si>
  <si>
    <t>6/20/2018</t>
  </si>
  <si>
    <t>MPS72-168</t>
  </si>
  <si>
    <t>AMAZON,BBBDROP,CSNSTORES,DESINC,FINGERHUTDS,HDDS,JCPENNEY01,KIRKLANDDS,KOHLDSN,MACY02,OLLIIX,OVERSCONSIGN,OVERSTOCK01,TGTDVS,WALMARTDS</t>
  </si>
  <si>
    <t>1/27/2017</t>
  </si>
  <si>
    <t>MPS72-169</t>
  </si>
  <si>
    <t>Contour</t>
  </si>
  <si>
    <t>4/13/2024</t>
  </si>
  <si>
    <t>AMAZON,AMAZONDS,BBBDROP,CSNSTORES,DESINC,HDDS,JCPENNEY01,KIRKLANDDS,KOHLDSN,MACY02,OLLIIX,OVERSCONSIGN,OVERSTOCK01,TGTDVS,WALMARTDS</t>
  </si>
  <si>
    <t>2/21/2019</t>
  </si>
  <si>
    <t>MPS72-162</t>
  </si>
  <si>
    <t>PF001509</t>
  </si>
  <si>
    <t>AMAZON,AMAZONDS,BBBDROP,BEALLSDS,BLK01,CASTLEGATE,CSNSTORES,HDDS,JCPENNEY01,KIRKLANDDS,KOHLDSN,MACY02,OLLIIX,OVERSCONSIGN,OVERSTOCK01,TGTDVS,WALMARTDS</t>
  </si>
  <si>
    <t>4/13/2017</t>
  </si>
  <si>
    <t>MPS72-163</t>
  </si>
  <si>
    <t>AMAZON,AMAZONDS,BBBDROP,BLK01,CASTLEGATE,CSNSTORES,FINGERHUTDS,HDDS,JCPENNEY01,KIRKLANDDS,KOHLDSN,MACY02,OLLIIX,OVERSTOCK01,TGTDVS,WALMARTDS</t>
  </si>
  <si>
    <t>8/14/2017</t>
  </si>
  <si>
    <t>MPS72-165</t>
  </si>
  <si>
    <t>AMAZONDS,BBBDROP,BLK01,CSNSTORES,HDDS,JCPENNEY01,KIRKLANDDS,KOHLDSN,MACY02,OLLIIX,OVERSCONSIGN,OVERSTOCK01,TGTDVS,WALMARTDS</t>
  </si>
  <si>
    <t>6/25/2018</t>
  </si>
  <si>
    <t>MPS72-384</t>
  </si>
  <si>
    <t>PF004336</t>
  </si>
  <si>
    <t>Glam/Luxury</t>
  </si>
  <si>
    <t>5/9/2018</t>
  </si>
  <si>
    <t>AMAZON,AMAZONDS,BBBDROP,BLK01,CSNSTORES,DESINC,HDDS,HOUZZ,JCPENNEY01,KIRKLANDDS,KOHLDSN,MACY02,OLLIIX,OVERSCONSIGN,OVERSTOCK01,TGTDVS,WALMARTDS</t>
  </si>
  <si>
    <t>9/18/2019</t>
  </si>
  <si>
    <t>MPS72-385</t>
  </si>
  <si>
    <t>AMAZON,AMAZONDS,BBBDROP,BLK01,CSNSTORES,DESINC,HDDS,JCPENNEY01,KIRKLANDDS,KOHLDSN,MACY02,OLLIIX,OVERSCONSIGN,OVERSTOCK01,TGTDVS,WALMARTDS</t>
  </si>
  <si>
    <t>MPS72-386</t>
  </si>
  <si>
    <t>AMAZON,AMAZONDS,BBBDROP,BLK01,CASTLEGATE,CSNSTORES,DESINC,HDDS,JCPENNEY01,KIRKLANDDS,KOHLDSN,MACY02,OLLIIX,OVERSCONSIGN,OVERSTOCK01,TGTDVS,WALMARTDS</t>
  </si>
  <si>
    <t>MPS72-171</t>
  </si>
  <si>
    <t>PF001511</t>
  </si>
  <si>
    <t>AMAZON,AMAZONDS,BBBDROP,BLK01,CSNSTORES,DESINC,FINGERHUTDS,HDDS,JCPENNEY01,KIRKLANDDS,KOHLDSN,MACY02,OLLIIX,OVERSCONSIGN,OVERSTOCK01,TGTDVS,WALMARTDS</t>
  </si>
  <si>
    <t>9/17/2018</t>
  </si>
  <si>
    <t>MPS72-173</t>
  </si>
  <si>
    <t>4/14/2017</t>
  </si>
  <si>
    <t>MPS72-451</t>
  </si>
  <si>
    <t>Ritzy</t>
  </si>
  <si>
    <t>100% Cotton Solid Tufted 2 Piece Bath Rug Set</t>
  </si>
  <si>
    <t>PF004965;PP001582</t>
  </si>
  <si>
    <t>2</t>
  </si>
  <si>
    <t>11/20/2019</t>
  </si>
  <si>
    <t>BBBDROP,CSNSTORES,HDDS,JCPENNEY01,KIRKLANDDS,KOHLDSN,MACY02,OLLIIX,OVERSTOCK01,TGTDVS,WALMARTDS</t>
  </si>
  <si>
    <t>12/6/2019</t>
  </si>
  <si>
    <t>5/6/2020</t>
  </si>
  <si>
    <t>MPS72-452</t>
  </si>
  <si>
    <t>Mid-Century|Modern/Contemporary</t>
  </si>
  <si>
    <t>BBBDROP,BLK01,CSNSTORES,HDDS,JCPENNEY01,KIRKLANDDS,KOHLDSN,MACY02,OLLIIX,OVERSCONSIGN,OVERSTOCK01,TGTDVS,WALMARTDS</t>
  </si>
  <si>
    <t>1/17/2020</t>
  </si>
  <si>
    <t>MPS72-358</t>
  </si>
  <si>
    <t>Stria</t>
  </si>
  <si>
    <t>Border Stripe Marshmallow Bath Rug</t>
  </si>
  <si>
    <t>CSNSTORES,DESINC,KOHLDSN,MACY02,OLLIIX,OVERSCONSIGN,OVERSTOCK01,WALMARTDS</t>
  </si>
  <si>
    <t>9/23/2019</t>
  </si>
  <si>
    <t>MPS72-323</t>
  </si>
  <si>
    <t>Grande</t>
  </si>
  <si>
    <t>Majestic</t>
  </si>
  <si>
    <t>Regal</t>
  </si>
  <si>
    <t>Solid Tufted Rug</t>
  </si>
  <si>
    <t>BLK01,CSNSTORES,KOHLDSN,OLLIIX,OVERSTOCK01,WALMARTDS</t>
  </si>
  <si>
    <t>9/13/2018</t>
  </si>
  <si>
    <t>MPE70-872</t>
  </si>
  <si>
    <t>Madison Park Essentials</t>
  </si>
  <si>
    <t>Sofia</t>
  </si>
  <si>
    <t>Thelma</t>
  </si>
  <si>
    <t>Leisha</t>
  </si>
  <si>
    <t>Botanical Printed Shower Curtain</t>
  </si>
  <si>
    <t>PP001405;PF004949</t>
  </si>
  <si>
    <t>11/26/2019</t>
  </si>
  <si>
    <t>3/29/2024</t>
  </si>
  <si>
    <t>AMAZON,ASHFURNDS,BBBDROP,BLK01,CSNSTORES,JCPENNEY01,KIRKLANDDS,KOHLDSN,MACY02,OLLIIX,OVERSCONSIGN,OVERSTOCK01,TGTDVS,WALMARTDS,Zulily</t>
  </si>
  <si>
    <t>2/14/2020</t>
  </si>
  <si>
    <t>MPE70-883</t>
  </si>
  <si>
    <t>Zara</t>
  </si>
  <si>
    <t>Alexine</t>
  </si>
  <si>
    <t>Dennie</t>
  </si>
  <si>
    <t>Brown</t>
  </si>
  <si>
    <t>PF004601;PP001106</t>
  </si>
  <si>
    <t>AMAZON,BBBDROP,CSNSTORES,JCPENNEY01,KOHLDSN,MACY02,OVERSTOCK01,TGTDVS,WALMARTDS,Zulily</t>
  </si>
  <si>
    <t>2/28/2020</t>
  </si>
  <si>
    <t>MPE70-816</t>
  </si>
  <si>
    <t>Maible</t>
  </si>
  <si>
    <t>Caldwell</t>
  </si>
  <si>
    <t>Calla</t>
  </si>
  <si>
    <t>Printed Floral Shower Curtain</t>
  </si>
  <si>
    <t>PP000877;PF004251</t>
  </si>
  <si>
    <t>Microfiber</t>
  </si>
  <si>
    <t>Casual|Modern/Contemporary</t>
  </si>
  <si>
    <t>6/13/2019</t>
  </si>
  <si>
    <t>5/1/2024</t>
  </si>
  <si>
    <t>AMAZON,BBBDROP,CSNSTORES,DESINC,HDDS,JCPENNEY01,KOHLDSN,MACY02,NEBFUR01,OLLIIX,OVERSCONSIGN,OVERSTOCK01,TGTDVS,WALMARTDS,Zulily</t>
  </si>
  <si>
    <t>UH70-2242</t>
  </si>
  <si>
    <t>Urban Habitat</t>
  </si>
  <si>
    <t>Brooklyn</t>
  </si>
  <si>
    <t>Maize</t>
  </si>
  <si>
    <t>Kay</t>
  </si>
  <si>
    <t>Brooklyn Cotton Jacquard Pom Pom Shower Curtain</t>
  </si>
  <si>
    <t>70x72"</t>
  </si>
  <si>
    <t>PF002471;PP000834</t>
  </si>
  <si>
    <t>12/27/2018</t>
  </si>
  <si>
    <t>4/29/2024</t>
  </si>
  <si>
    <t>AMAZON,AMAZONDS,BBBDROP,BEALLSDS,CSNSTORES,HDDS,JCPENNEY01,KOHLDSN,MACY02,OLLIIX,OVERSTOCK01,TGTDVS,WALMARTDS,Zulily</t>
  </si>
  <si>
    <t>8/8/2019</t>
  </si>
  <si>
    <t>UH70-2312</t>
  </si>
  <si>
    <t>Cotton Jacquard Pom Pom Shower Curtain</t>
  </si>
  <si>
    <t>Indigo Blue</t>
  </si>
  <si>
    <t>PP000834;PF004684</t>
  </si>
  <si>
    <t>1/8/2020</t>
  </si>
  <si>
    <t>AMAZON,AMAZONDS,BBBDROP,CSNSTORES,DESINC,HDDS,JCPENNEY01,KIRKLANDDS,KOHLDSN,MACY02,OLLIIX,OVERSTOCK01,TGTDVS,WALMARTDS</t>
  </si>
  <si>
    <t>8/16/2021</t>
  </si>
  <si>
    <t>UH70-2308</t>
  </si>
  <si>
    <t>Calum</t>
  </si>
  <si>
    <t>Charlie</t>
  </si>
  <si>
    <t>Corey</t>
  </si>
  <si>
    <t>Cotton Yarn Dye Shower Curtain with Pom Poms</t>
  </si>
  <si>
    <t>PP001337;PF004808</t>
  </si>
  <si>
    <t>AMAZON,BBBDROP,BLK01,CSNSTORES,HDDS,JCPENNEY01,KOHLDSN,MACY02,NEBFUR01,OLLIIX,OVERSTOCK01,TGTDVS,WALMARTDS,ZOLA,Zulily</t>
  </si>
  <si>
    <t>6/4/2020</t>
  </si>
  <si>
    <t>UH70-2306</t>
  </si>
  <si>
    <t>Auden</t>
  </si>
  <si>
    <t>Aidan</t>
  </si>
  <si>
    <t>Ari</t>
  </si>
  <si>
    <t>Cotton Jacquard Shower Curtain</t>
  </si>
  <si>
    <t>PF004805;PP001506</t>
  </si>
  <si>
    <t>AMAZON,AMAZONDS,BBBDROP,BLK01,CSNSTORES,JCPENNEY01,KOHLDSN,OVERSTOCK01,TGTDVS,WALMARTDS</t>
  </si>
  <si>
    <t>1/28/2020</t>
  </si>
  <si>
    <t>ID70-1373</t>
  </si>
  <si>
    <t xml:space="preserve">Intelligent Design </t>
  </si>
  <si>
    <t>Zoey</t>
  </si>
  <si>
    <t>Liv</t>
  </si>
  <si>
    <t>Nova</t>
  </si>
  <si>
    <t>Metallic Printed Shower Curtain</t>
  </si>
  <si>
    <t>Grey/Silver</t>
  </si>
  <si>
    <t>PP000812;PF004132</t>
  </si>
  <si>
    <t>12/26/2017</t>
  </si>
  <si>
    <t>BBBDROP,BEALLSDS,BLK01,CSNSTORES,DESINC,HDDS,JCPENNEY01,KOHLDSN,MACY02,NEBFUR01,OLLIIX,OVERSCONSIGN,OVERSTOCK01,TGTDVS,WALMARTDS,Zulily</t>
  </si>
  <si>
    <t>9/10/2018</t>
  </si>
  <si>
    <t>ID70-1291</t>
  </si>
  <si>
    <t>Raina</t>
  </si>
  <si>
    <t>Khloe</t>
  </si>
  <si>
    <t>Arielle</t>
  </si>
  <si>
    <t>Printed Metallic Shower Curtain</t>
  </si>
  <si>
    <t>Aqua/Silver</t>
  </si>
  <si>
    <t>PF001694;PP000896</t>
  </si>
  <si>
    <t>7/19/2017</t>
  </si>
  <si>
    <t>5/7/2024</t>
  </si>
  <si>
    <t>BBBDROP,BLK01,CSNSTORES,DESINC,HDDS,HOUZZ,JCPENNEY01,KOHLDSN,MACY02,OLLIIX,OVERSTOCK01,TGTDVS,WALMARTDS</t>
  </si>
  <si>
    <t>1/23/2018</t>
  </si>
  <si>
    <t>ID70-1292</t>
  </si>
  <si>
    <t>PF001695;PP000896</t>
  </si>
  <si>
    <t>AMAZON,AMAZONDS,BBBDROP,BEALLSDS,BLK01,CSNSTORES,DESINC,HDDS,HOUZZ,JCPENNEY01,KOHLDSN,MACY02,NEBFUR01,NRTPORT,OLLIIX,OVERSTOCK01,TGTDVS,WALMARTDS,Zulily</t>
  </si>
  <si>
    <t>ID70-1293</t>
  </si>
  <si>
    <t>Blush/Gold</t>
  </si>
  <si>
    <t>PF001696;PP000896</t>
  </si>
  <si>
    <t>AMAZON,CSNSTORES,HDDS,JCPENNEY01,KOHLDSN,MACY02,OLLIIX,TGTDVS,WALMARTDS</t>
  </si>
  <si>
    <t>10/24/2017</t>
  </si>
  <si>
    <t>ID70-202</t>
  </si>
  <si>
    <t>Olivia</t>
  </si>
  <si>
    <t>Skye</t>
  </si>
  <si>
    <t>PF001604;PP000477</t>
  </si>
  <si>
    <t>BEALLSDS,BLK01,CSNSTORES,DESINC,KOHLDSN,MACY02,OLLIIX,OVERSTOCK01,TGTDVS,WALMARTDS</t>
  </si>
  <si>
    <t>2/2/2015</t>
  </si>
  <si>
    <t>CS70-0103</t>
  </si>
  <si>
    <t>Comfort Spaces</t>
  </si>
  <si>
    <t>Enya</t>
  </si>
  <si>
    <t>Floral Shower Curtain</t>
  </si>
  <si>
    <t>ARC</t>
  </si>
  <si>
    <t>AMAZON</t>
  </si>
  <si>
    <t>AMAZON,DESINC,WALMARTDS</t>
  </si>
  <si>
    <t>5/7/2020</t>
  </si>
  <si>
    <t>5/21/2020</t>
  </si>
  <si>
    <t>CS70-0099</t>
  </si>
  <si>
    <t>Cavoy</t>
  </si>
  <si>
    <t>Tufted Shower Curtain</t>
  </si>
  <si>
    <t>ARB</t>
  </si>
  <si>
    <t>Other</t>
  </si>
  <si>
    <t>AMAZON,AMAZONDS,WALMARTDS</t>
  </si>
  <si>
    <t>5/27/2020</t>
  </si>
  <si>
    <t>6/17/2020</t>
  </si>
  <si>
    <t>5DS70-0094</t>
  </si>
  <si>
    <t>510 Design</t>
  </si>
  <si>
    <t>Shawnee</t>
  </si>
  <si>
    <t>Josefina</t>
  </si>
  <si>
    <t>Stacie</t>
  </si>
  <si>
    <t>Printed and Embroidered Shower Curtain</t>
  </si>
  <si>
    <t>PF004214;PP001733</t>
  </si>
  <si>
    <t>4/9/2018</t>
  </si>
  <si>
    <t>AAFESDS,AMAZON,AMAZONDS,BBBDROP,BEALLSDS,BLK01,CASTLEGATE,CSNSTORES,HOUZZ,JCPENNEY01,KOHLDSN,MACY02,NEBFUR01,OLLIIX,OVERSTOCK01,TGTDVS,WALMARTDS,Zulily</t>
  </si>
  <si>
    <t>1/14/2019</t>
  </si>
  <si>
    <t>5DS70-0230</t>
  </si>
  <si>
    <t>Donnell</t>
  </si>
  <si>
    <t>Shane</t>
  </si>
  <si>
    <t>Merissi</t>
  </si>
  <si>
    <t>Embroidered and Pieced Shower Curtain</t>
  </si>
  <si>
    <t>Aqua/Grey</t>
  </si>
  <si>
    <t>PP001563;PF005244</t>
  </si>
  <si>
    <t>12/4/2020</t>
  </si>
  <si>
    <t>AMAZON,AMAZONDS,BBBDROP,CSNSTORES,HDDS,JCPENNEY01,KOHLDSN,MACY02,OVERSTOCK01,TGTDVS,WALMARTDS,Zulily</t>
  </si>
  <si>
    <t>6/10/2021</t>
  </si>
  <si>
    <t>WR70-1815</t>
  </si>
  <si>
    <t>Woolrich</t>
  </si>
  <si>
    <t>Winter Hills</t>
  </si>
  <si>
    <t>100% Cotton Shower Curtain</t>
  </si>
  <si>
    <t>Tan</t>
  </si>
  <si>
    <t>PF003308;PP000534</t>
  </si>
  <si>
    <t>Plaid</t>
  </si>
  <si>
    <t>Lodge/Cabin</t>
  </si>
  <si>
    <t>5/10/2024</t>
  </si>
  <si>
    <t>AMAZON,AMAZONDS,CSNSTORES,HDDS,JCPENNEY01,KOHLDSN,MACY02,OVERSTOCK01,TGTDVS,WALMARTDS,Zulily</t>
  </si>
  <si>
    <t>11/19/2021</t>
  </si>
  <si>
    <t>1/18/2022</t>
  </si>
  <si>
    <t>MP73-5915</t>
  </si>
  <si>
    <t>TOWL</t>
  </si>
  <si>
    <t>BATH TOWEL</t>
  </si>
  <si>
    <t>Bath Towel</t>
  </si>
  <si>
    <t>Cotton Waffle Jacquard Antimicrobial Bath Towel 6 Piece Set</t>
  </si>
  <si>
    <t>PP000511</t>
  </si>
  <si>
    <t>6</t>
  </si>
  <si>
    <t>5/29/2018</t>
  </si>
  <si>
    <t>3/31/2024</t>
  </si>
  <si>
    <t>AMAZON,AMAZONDS,BBBDROP,BEALLSDS,BLK01,CSNSTORES,HDDS,JCPENNEY01,KOHLDSN,MACY02,OLLIIX,OVERSTOCK01,TGTDVS,WALMARTDS,ZOLA</t>
  </si>
  <si>
    <t>7/19/2019</t>
  </si>
  <si>
    <t>2/26/2020</t>
  </si>
  <si>
    <t>MP73-5912</t>
  </si>
  <si>
    <t>AMAZON,AMAZONDS,ASHFURNDS,BBBDROP,BEALLSDS,BLK01,CSNSTORES,HDDS,HOUZZ,JCPENNEY01,KOHLDSN,MACY02,OLLIIX,OVERSTOCK01,TGTDVS,WALMARTDS,ZOLA,Zulily</t>
  </si>
  <si>
    <t>10/2/2019</t>
  </si>
  <si>
    <t>MP73-5914</t>
  </si>
  <si>
    <t>Natural</t>
  </si>
  <si>
    <t>AMAZON,AMAZONDS,BBBDROP,BLK01,CSNSTORES,DESINC,HDDS,JCPENNEY01,KOHLDSN,MACY02,OLLIIX,OVERSTOCK01,TGTDVS,WALMARTDS,ZOLA,Zulily</t>
  </si>
  <si>
    <t>8/11/2019</t>
  </si>
  <si>
    <t>10/11/2020</t>
  </si>
  <si>
    <t>MP73-6220</t>
  </si>
  <si>
    <t>3/30/2019</t>
  </si>
  <si>
    <t>6/5/2024</t>
  </si>
  <si>
    <t>AMAZON,AMAZONDS,BBBDROP,BLK01,CSNSTORES,HDDS,JCPENNEY01,KOHLDSN,MACY02,OLLIIX,OVERSTOCK01,TGTDVS,WALMARTDS,ZOLA</t>
  </si>
  <si>
    <t>6/8/2020</t>
  </si>
  <si>
    <t>MP73-5913</t>
  </si>
  <si>
    <t>1/10/2020</t>
  </si>
  <si>
    <t>MP73-5974</t>
  </si>
  <si>
    <t>AMAZON,AMAZONDS,BBBDROP,BEALLSDS,BLK01,CSNSTORES,HDDS,JCPENNEY01,KOHLDSN,MACY02,NEBFUR01,OLLIIX,OVERSTOCK01,TGTDVS,WALMARTDS,ZOLA</t>
  </si>
  <si>
    <t>5/1/2020</t>
  </si>
  <si>
    <t>MP73-7179</t>
  </si>
  <si>
    <t>Charcoal</t>
  </si>
  <si>
    <t>8/20/2020</t>
  </si>
  <si>
    <t>AMAZON,AMAZONDS,BBBDROP,BLK01,CSNSTORES,HDDS,JCPENNEY01,KIRKLANDDS,KOHLDSN,MACY02,NEBFUR01,OLLIIX,OVERSTOCK01,TGTDVS,WALMARTDS,ZOLA</t>
  </si>
  <si>
    <t>5/14/2021</t>
  </si>
  <si>
    <t>11/16/2021</t>
  </si>
  <si>
    <t>MP73-5138</t>
  </si>
  <si>
    <t>Organic</t>
  </si>
  <si>
    <t>6 Piece Organic Cotton Towel Set</t>
  </si>
  <si>
    <t>MP73-6181</t>
  </si>
  <si>
    <t>PP001101</t>
  </si>
  <si>
    <t>5/5/2024</t>
  </si>
  <si>
    <t>AMAZON,AMAZONDS,BBBDROP,BLK01,CSNSTORES,JCPENNEY01,KOHLDSN,MACY02,OLLIIX,OVERSTOCK01,TGTDVS,WALMARTDS,ZOLA</t>
  </si>
  <si>
    <t>10/21/2019</t>
  </si>
  <si>
    <t>4/13/2020</t>
  </si>
  <si>
    <t>MP73-6629</t>
  </si>
  <si>
    <t>9/20/2019</t>
  </si>
  <si>
    <t>BBBDROP,BLK01,HDDS,JCPENNEY01,KOHLDSN,MACY02,NEBFUR01,OLLIIX,OVERSTOCK01,TGTDVS,WALMARTDS,ZOLA</t>
  </si>
  <si>
    <t>10/24/2019</t>
  </si>
  <si>
    <t>3/6/2020</t>
  </si>
  <si>
    <t>MP73-5137</t>
  </si>
  <si>
    <t>AMAZONDS,ASHFURNDS,BBBDROP,BEALLSDS,BLK01,CSNSTORES,DESINC,JCPENNEY01,KOHLDSN,MACY02,NRTPORT,OLLIIX,OVERSCONSIGN,OVERSTOCK01,TGTDVS,WALMARTDS,ZOLA</t>
  </si>
  <si>
    <t>1/4/2018</t>
  </si>
  <si>
    <t>MP73-5713</t>
  </si>
  <si>
    <t>Breeze</t>
  </si>
  <si>
    <t>Aer</t>
  </si>
  <si>
    <t>Curv</t>
  </si>
  <si>
    <t>Jacquard Wavy Border Zero Twist Antimicrobial Cotton Towel Set</t>
  </si>
  <si>
    <t>PP000868</t>
  </si>
  <si>
    <t>5/30/2018</t>
  </si>
  <si>
    <t>ASHFURNDS,BEALLSDS,BIGLOTSDS,BLK01,BRANDX,CSNSTORES,DESINC,FINGERHUTDS,HDDS,JCPENNEY01,KOHLDSN,NEBFUR01,OLLIIX,OVERSTOCK01,TGTDVS,WALMARTDS,Zulily</t>
  </si>
  <si>
    <t>11/13/2019</t>
  </si>
  <si>
    <t>1/4/2021</t>
  </si>
  <si>
    <t>MPS73-416</t>
  </si>
  <si>
    <t>Turkish</t>
  </si>
  <si>
    <t>Cotton 6 Piece Bath Towel Set</t>
  </si>
  <si>
    <t>6-Piece</t>
  </si>
  <si>
    <t>PP001361</t>
  </si>
  <si>
    <t>AAFESDS,AMAZONDS,BBBDROP,BLK01,CASTLEGATE,CSNSTORES,FINGERHUTDS,HDDS,HOUZZ,JCPENNEY01,KOHLDSN,MACY02,OLLIIX,OVERSTOCK01,TGTDVS,WALMARTDS,ZOLA</t>
  </si>
  <si>
    <t>3/8/2022</t>
  </si>
  <si>
    <t>MPS73-349</t>
  </si>
  <si>
    <t>A++</t>
  </si>
  <si>
    <t>11/27/2017</t>
  </si>
  <si>
    <t>4/28/2024</t>
  </si>
  <si>
    <t>AMAZON,AMAZONDS,BBBDROP,BLK01,CSNSTORES,DESINC,FINGERHUTDS,HDDS,JCPENNEY01,KOHLDSN,MACY02,NEBFUR01,OLLIIX,OVERSCONSIGN,OVERSTOCK01,TGTDVS,WALMARTDS,ZOLA</t>
  </si>
  <si>
    <t>3/12/2018</t>
  </si>
  <si>
    <t>MPS73-316</t>
  </si>
  <si>
    <t>AAFESDS,AMAZONDS,BBBDROP,BEALLSDS,BLK01,CASTLEGATE,CSNSTORES,DESINC,FINGERHUTDS,HDDS,JCPENNEY01,KOHLDSN,MACY02,NEBFUR01,OLLIIX,OVERSCONSIGN,OVERSTOCK01,TGTDVS,WALMARTDS,ZOLA</t>
  </si>
  <si>
    <t>2/12/2018</t>
  </si>
  <si>
    <t>MPS73-450</t>
  </si>
  <si>
    <t>5/18/2024</t>
  </si>
  <si>
    <t>AMAZONDS,BBBDROP,BLK01,CSNSTORES,DESINC,HDDS,HOUZZ,JCPENNEY01,KOHLDSN,MACY02,NEBFUR01,OLLIIX,OVERSTOCK01,TGTDVS,WALMARTDS,ZOLA,Zulily</t>
  </si>
  <si>
    <t>11/26/2022</t>
  </si>
  <si>
    <t>MPS73-455</t>
  </si>
  <si>
    <t>Light Blue</t>
  </si>
  <si>
    <t>AMAZONDS,BBBDROP,BLK01,CSNSTORES,FINGERHUTDS,HDDS,JCPENNEY01,KOHLDSN,MACY02,NEBFUR01,OLLIIX,OVERSCONSIGN,OVERSTOCK01,TGTDVS,WALMARTDS,ZOLA</t>
  </si>
  <si>
    <t>MPS73-319</t>
  </si>
  <si>
    <t>AAFESDS,AMAZONDS,BBBDROP,BEALLSDS,BLK01,CSNSTORES,DESINC,FINGERHUTDS,HDDS,JCPENNEY01,KOHLDSN,MACY02,NEBFUR01,OLLIIX,OVERSCONSIGN,OVERSTOCK01,TGTDVS,WALMARTDS,ZOLA</t>
  </si>
  <si>
    <t>4/20/2018</t>
  </si>
  <si>
    <t>MPS73-430</t>
  </si>
  <si>
    <t>800gsm</t>
  </si>
  <si>
    <t>100% Cotton Bath Sheet Antimicrobial 2 Piece Set</t>
  </si>
  <si>
    <t>34x68" – 2PK</t>
  </si>
  <si>
    <t>PF001497;PP001046</t>
  </si>
  <si>
    <t>AMAZON,AMAZONDS,BBBDROP,BLK01,CSNSTORES,DESINC,HDDS,HOUZZ,JCPENNEY01,KOHLDSN,MACY02,NEBFUR01,OLLIIX,OVERSCONSIGN,OVERSTOCK01,TGTDVS,WALMARTDS</t>
  </si>
  <si>
    <t>6/16/2020</t>
  </si>
  <si>
    <t>MPS73-461</t>
  </si>
  <si>
    <t>PF001493;PP001046</t>
  </si>
  <si>
    <t>4/23/2020</t>
  </si>
  <si>
    <t>AMAZON,AMAZONDS,BBBDROP,BLK01,CSNSTORES,HDDS,JCPENNEY01,KOHLDSN,MACY02,OLLIIX,OVERSTOCK01,TGTDVS,WALMARTDS,Zulily</t>
  </si>
  <si>
    <t>8/17/2021</t>
  </si>
  <si>
    <t>MPS73-188</t>
  </si>
  <si>
    <t>800GSM</t>
  </si>
  <si>
    <t>100% Cotton 8 Piece Antimicrobial Towel Set</t>
  </si>
  <si>
    <t>PF001488;PP001046</t>
  </si>
  <si>
    <t>4/7/2024</t>
  </si>
  <si>
    <t>AAFESDS,AMAZON,AMAZONDS,ASHFURNDS,BBBDROP,BLK01,CSNSTORES,DESINC,FINGERHUTDS,HDDS,JCPENNEY01,KOHLDSN,MACY02,OLLIIX,OVERSCONSIGN,OVERSTOCK01,TGTDVS,WALMARTDS,ZOLA,Zulily</t>
  </si>
  <si>
    <t>3/17/2017</t>
  </si>
  <si>
    <t>MPS73-191</t>
  </si>
  <si>
    <t>PF001491;PP001046</t>
  </si>
  <si>
    <t>AAFESDS,AMAZON,AMAZONDS,BBBDROP,BLK01,CSNSTORES,DESINC,FINGERHUTDS,HDDS,HOUZZ,JCPENNEY01,KOHLDSN,MACY02,NEBFUR01,OLLIIX,OVERSCONSIGN,OVERSTOCK01,TGTDVS,WALMARTDS,ZOLA,Zulily</t>
  </si>
  <si>
    <t>6/22/2018</t>
  </si>
  <si>
    <t>MPS73-460</t>
  </si>
  <si>
    <t>Dark Blue</t>
  </si>
  <si>
    <t>PF001499;PP001046</t>
  </si>
  <si>
    <t>AMAZON,AMAZONDS,BBBDROP,BLK01,CSNSTORES,DESINC,HDDS,JCPENNEY01,KIRKLANDDS,KOHLDSN,MACY02,OLLIIX,OVERSTOCK01,TGTDVS,WALMARTDS,ZOLA,Zulily</t>
  </si>
  <si>
    <t>1/10/2022</t>
  </si>
  <si>
    <t>MPS73-412</t>
  </si>
  <si>
    <t>PF004534;PP001046</t>
  </si>
  <si>
    <t>8</t>
  </si>
  <si>
    <t>12/17/2018</t>
  </si>
  <si>
    <t>AMAZON,BBBDROP,BLK01,CSNSTORES,FINGERHUTDS,HDDS,JCPENNEY01,KOHLDSN,MACY02,NEBFUR01,OLLIIX,OVERSTOCK01,TGTDVS,WALMARTDS</t>
  </si>
  <si>
    <t>5/15/2020</t>
  </si>
  <si>
    <t>MPS73-471</t>
  </si>
  <si>
    <t>PP001046;PF005251</t>
  </si>
  <si>
    <t>12/2/2020</t>
  </si>
  <si>
    <t>AMAZONDS,BBBDROP,BLK01,CSNSTORES,FINGERHUTDS,HDDS,JCPENNEY01,KOHLDSN,MACY02,NEBFUR01,OLLIIX,OVERSTOCK01,TGTDVS,WALMARTDS,ZOLA,Zulily</t>
  </si>
  <si>
    <t>2/12/2024</t>
  </si>
  <si>
    <t>MPS73-427</t>
  </si>
  <si>
    <t>Luce</t>
  </si>
  <si>
    <t>100% Egyptian Cotton 6 Piece Towel Set</t>
  </si>
  <si>
    <t>Dark Taupe</t>
  </si>
  <si>
    <t>PP001119</t>
  </si>
  <si>
    <t>5/2/2019</t>
  </si>
  <si>
    <t>6/25/2024</t>
  </si>
  <si>
    <t>AMAZON,AMAZONDS,BBBDROP,BLK01,CSNSTORES,HDDS,JCPENNEY01,KIRKLANDDS,KOHLDSN,MACY02,OLLIIX,OVERSCONSIGN,OVERSTOCK01,TGTDVS,WALMARTDS,ZOLA,Zulily</t>
  </si>
  <si>
    <t>11/5/2019</t>
  </si>
  <si>
    <t>7/18/2022</t>
  </si>
  <si>
    <t>MPS73-429</t>
  </si>
  <si>
    <t>5/31/2019</t>
  </si>
  <si>
    <t>AMAZON,BBBDROP,BLK01,CSNSTORES,DESINC,HDDS,JCPENNEY01,KIRKLANDDS,KOHLDSN,MACY02,OLLIIX,OVERSCONSIGN,OVERSTOCK01,TGTDVS,WALMARTDS</t>
  </si>
  <si>
    <t>MPS73-426</t>
  </si>
  <si>
    <t>Sand</t>
  </si>
  <si>
    <t>AMAZON,AMAZONDS,BBBDROP,BLK01,CSNSTORES,HDDS,HOUZZ,JCPENNEY01,KOHLDSN,MACY02,NEBFUR01,OLLIIX,OVERSTOCK01,TGTDVS,WALMARTDS,ZOLA</t>
  </si>
  <si>
    <t>1/9/2023</t>
  </si>
  <si>
    <t>MPS73-433</t>
  </si>
  <si>
    <t>Splendor</t>
  </si>
  <si>
    <t>1000gsm 100% Cotton 6 Piece Towel Set</t>
  </si>
  <si>
    <t>PP001153</t>
  </si>
  <si>
    <t>5/21/2019</t>
  </si>
  <si>
    <t>AMAZON,AMAZONDS,BBBDROP,BLK01,CSNSTORES,FINGERHUTDS,HDDS,HOUZZ,JCPENNEY01,KOHLDSN,MACY02,NEBFUR01,OLLIIX,OVERSTOCK01,TGTDVS,WALMARTDS</t>
  </si>
  <si>
    <t>6/5/2020</t>
  </si>
  <si>
    <t>MPS73-434</t>
  </si>
  <si>
    <t>7/20/2024</t>
  </si>
  <si>
    <t>AMAZON,AMAZONDS,BBBDROP,BLK01,CSNSTORES,DESINC,FINGERHUTDS,HDDS,JCPENNEY01,KIRKLANDDS,KOHLDSN,MACY02,NEBFUR01,OLLIIX,OVERSCONSIGN,OVERSTOCK01,TGTDVS,WALMARTDS,ZOLA</t>
  </si>
  <si>
    <t>7/16/2021</t>
  </si>
  <si>
    <t>MPS73-435</t>
  </si>
  <si>
    <t>AMAZON,AMAZONDS,BLK01,CSNSTORES,DESINC,HDDS,JCPENNEY01,KIRKLANDDS,KOHLDSN,MACY02,OLLIIX,OVERSTOCK01,TGTDVS,WALMARTDS,ZOLA</t>
  </si>
  <si>
    <t>12/18/2020</t>
  </si>
  <si>
    <t>MPS73-436</t>
  </si>
  <si>
    <t>AMAZON,AMAZONDS,BLK01,CSNSTORES,DESINC,HDDS,HOUZZ,JCPENNEY01,KIRKLANDDS,KOHLDSN,MACY02,OLLIIX,OVERSTOCK01,TGTDVS,WALMARTDS,ZOLA</t>
  </si>
  <si>
    <t>7/7/2020</t>
  </si>
  <si>
    <t>5DS73-0217</t>
  </si>
  <si>
    <t>Big Bundle</t>
  </si>
  <si>
    <t>100% Cotton Quick Dry 12 Piece Bath Towel Set</t>
  </si>
  <si>
    <t>Beige</t>
  </si>
  <si>
    <t>PP001159</t>
  </si>
  <si>
    <t>12</t>
  </si>
  <si>
    <t>7/3/2019</t>
  </si>
  <si>
    <t>AMAZONDS,BBBDROP,BIGLOTSDS,BLK01,CSNSTORES,FINGERHUTDS,JCPENNEY01,KIRKLANDDS,KOHLDSN,MACY02,NEBFUR01,OLLIIX,OVERSTOCK01,TGTDVS,WALMARTDS,Zulily</t>
  </si>
  <si>
    <t>7/31/2019</t>
  </si>
  <si>
    <t>5DS73-0201</t>
  </si>
  <si>
    <t>AAFESDS,AMAZONDS,BBBDROP,BEALLSDS,BIGLOTSDS,BLK01,CSNSTORES,DESINC,FINGERHUTDS,JCPENNEY01,KOHLDSN,MACY02,NEBFUR01,OLLIIX,OVERSTOCK01,TGTDVS,WALMARTDS</t>
  </si>
  <si>
    <t>11/21/2020</t>
  </si>
  <si>
    <t>5DS73-0200</t>
  </si>
  <si>
    <t>AAFESDS,AMAZON,AMAZONDS,BBBDROP,BEALLSDS,BIGLOTSDS,BLK01,CSNSTORES,FINGERHUTDS,JCPENNEY01,KIRKLANDDS,KOHLDSN,MACY02,NEBFUR01,OLLIIX,OVERSTOCK01,TGTDVS,WALMARTDS,Zulily</t>
  </si>
  <si>
    <t>4/20/2020</t>
  </si>
  <si>
    <t>5DS73-0237</t>
  </si>
  <si>
    <t>Aegean</t>
  </si>
  <si>
    <t>100% Turkish Cotton 6 Piece Towel Set</t>
  </si>
  <si>
    <t>PP001568;PF005269</t>
  </si>
  <si>
    <t>11/28/2020</t>
  </si>
  <si>
    <t>5/30/2024</t>
  </si>
  <si>
    <t>BBBDROP,BIGLOTSDS,BLK01,CSNSTORES,DESINC,FINGERHUTDS,JCPENNEY01,KIRKLANDDS,KOHLDSN,MACY02,OLLIIX,OVERSTOCK01,TGTDVS,WALMARTDS,Zulily</t>
  </si>
  <si>
    <t>8/9/2021</t>
  </si>
  <si>
    <t>5DS73-0232</t>
  </si>
  <si>
    <t>PP001568;PF005264</t>
  </si>
  <si>
    <t>BBBDROP,BIGLOTSDS,BLK01,CSNSTORES,DESINC,FINGERHUTDS,JCPENNEY01,KOHLDSN,MACY02,OLLIIX,OVERSTOCK01,TGTDVS,WALMARTDS</t>
  </si>
  <si>
    <t>5/25/2021</t>
  </si>
  <si>
    <t>5DS73-0236</t>
  </si>
  <si>
    <t>PP001568;PF005268</t>
  </si>
  <si>
    <t>BBBDROP,BIGLOTSDS,BLK01,DESINC,FINGERHUTDS,JCPENNEY01,KIRKLANDDS,KOHLDSN,MACY02,OLLIIX,OVERSTOCK01,TGTDVS,WALMARTDS,Zulily</t>
  </si>
  <si>
    <t>5/10/2021</t>
  </si>
  <si>
    <t>5DS73-0234</t>
  </si>
  <si>
    <t>PP001568;PF005266</t>
  </si>
  <si>
    <t>BBBDROP,BIGLOTSDS,BLK01,CSNSTORES,FINGERHUTDS,HOUZZ,JCPENNEY01,KIRKLANDDS,KOHLDSN,MACY02,OLLIIX,OVERSTOCK01,TGTDVS,WALMARTDS,Zulily</t>
  </si>
  <si>
    <t>6/14/2022</t>
  </si>
  <si>
    <t>MPE73-668</t>
  </si>
  <si>
    <t>Adrien</t>
  </si>
  <si>
    <t>Remy</t>
  </si>
  <si>
    <t>Roman</t>
  </si>
  <si>
    <t>Super Soft Cotton Quick Dry Bath Towel 6 Piece Set</t>
  </si>
  <si>
    <t>AMAZON,AMAZONDS,BBBDROP,BEALLSDS,BIGLOTSDS,BLK01,CSNSTORES,DESINC,HDDS,JCPENNEY01,KOHLDSN,MACY02,OLLIIX,OVERSTOCK01,TGTDVS,WALMARTDS</t>
  </si>
  <si>
    <t>9/28/2018</t>
  </si>
  <si>
    <t>MPE73-665</t>
  </si>
  <si>
    <t>Dark Gray</t>
  </si>
  <si>
    <t>AMAZON,BBBDROP,BEALLSDS,BIGLOTSDS,BLK01,CASTLEGATE,CSNSTORES,DESINC,HDDS,JCPENNEY01,KOHLDSN,MACY02,OLLIIX,OVERSTOCK01,TGTDVS,WALMARTDS</t>
  </si>
  <si>
    <t>MPE73-664</t>
  </si>
  <si>
    <t>AMAZON,BBBDROP,BEALLSDS,BIGLOTSDS,BLK01,CASTLEGATE,CSNSTORES,DESINC,HDDS,JCPENNEY01,KOHLDSN,MACY02,OLLIIX,OVERSTOCK01,TGTDVS,WALMARTDS,Zulily</t>
  </si>
  <si>
    <t>3/1/2018</t>
  </si>
  <si>
    <t>MPE73-788</t>
  </si>
  <si>
    <t>PP001058</t>
  </si>
  <si>
    <t>1/24/2019</t>
  </si>
  <si>
    <t>AMAZON,BBBDROP,BIGLOTSDS,BLK01,CSNSTORES,DESINC,HDDS,JCPENNEY01,KOHLDSN,MACY02,OLLIIX,OVERSTOCK01,TGTDVS,WALMARTDS,Zulily</t>
  </si>
  <si>
    <t>12/2/2019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</si>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</sst>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5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15.84</v>
      </c>
      <c r="M6" s="3">
        <v>16.63</v>
      </c>
      <c r="N6" s="3">
        <v>34.99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100</v>
      </c>
      <c r="U6" s="2" t="s">
        <v>100</v>
      </c>
      <c r="V6" s="2" t="s">
        <v>102</v>
      </c>
      <c r="W6" s="2" t="s">
        <v>103</v>
      </c>
      <c r="X6" s="2" t="s">
        <v>100</v>
      </c>
      <c r="Y6" s="2" t="s">
        <v>104</v>
      </c>
      <c r="Z6" s="4">
        <v>2115</v>
      </c>
      <c r="AA6" s="4">
        <f>=ROUNDDOWN(49.3006993006993,0)</f>
      </c>
      <c r="AB6" s="5">
        <v>42.9</v>
      </c>
      <c r="AC6" s="2" t="s">
        <v>105</v>
      </c>
      <c r="AD6" s="4">
        <v>708</v>
      </c>
      <c r="AE6" s="4">
        <v>708</v>
      </c>
      <c r="AF6" s="6">
        <v>64</v>
      </c>
      <c r="AG6" s="6">
        <v>47</v>
      </c>
      <c r="AH6" s="7">
        <v>0.9837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60</v>
      </c>
      <c r="AQ6" s="8">
        <v>1143.6</v>
      </c>
      <c r="AR6" s="4"/>
      <c r="AS6" s="8"/>
      <c r="AT6" s="7"/>
      <c r="AU6" s="7"/>
      <c r="AV6" s="4">
        <v>60</v>
      </c>
      <c r="AW6" s="8">
        <v>1143.6</v>
      </c>
      <c r="AX6" s="4"/>
      <c r="AY6" s="8"/>
      <c r="AZ6" s="7"/>
      <c r="BA6" s="7"/>
      <c r="BB6" s="7">
        <v>1</v>
      </c>
      <c r="BC6" s="4">
        <v>100</v>
      </c>
      <c r="BD6" s="8">
        <v>1905.87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0.6</v>
      </c>
      <c r="BJ6" s="4">
        <v>3906</v>
      </c>
      <c r="BK6" s="8">
        <v>75219.43</v>
      </c>
      <c r="BL6" s="2" t="s">
        <v>106</v>
      </c>
      <c r="BM6" s="7">
        <v>0.0154</v>
      </c>
      <c r="BN6" s="7">
        <v>0.0152</v>
      </c>
      <c r="BO6" s="4">
        <v>60</v>
      </c>
      <c r="BP6" s="8">
        <v>1143.6</v>
      </c>
      <c r="BQ6" s="4"/>
      <c r="BR6" s="8"/>
      <c r="BS6" s="7"/>
      <c r="BT6" s="7"/>
      <c r="BU6" s="2" t="s">
        <v>107</v>
      </c>
      <c r="BV6" s="2" t="s">
        <v>97</v>
      </c>
      <c r="BW6" s="2" t="s">
        <v>108</v>
      </c>
      <c r="BX6" s="2" t="s">
        <v>109</v>
      </c>
      <c r="BY6" s="2" t="s">
        <v>110</v>
      </c>
      <c r="BZ6" s="2" t="s">
        <v>111</v>
      </c>
    </row>
    <row r="7">
      <c r="A7" s="2" t="s">
        <v>112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95</v>
      </c>
      <c r="K7" s="2" t="s">
        <v>113</v>
      </c>
      <c r="L7" s="3">
        <v>15.84</v>
      </c>
      <c r="M7" s="3">
        <v>16.63</v>
      </c>
      <c r="N7" s="3">
        <v>34.99</v>
      </c>
      <c r="O7" s="2" t="s">
        <v>97</v>
      </c>
      <c r="P7" s="2" t="s">
        <v>114</v>
      </c>
      <c r="Q7" s="2" t="s">
        <v>99</v>
      </c>
      <c r="R7" s="2" t="s">
        <v>100</v>
      </c>
      <c r="S7" s="2" t="s">
        <v>115</v>
      </c>
      <c r="T7" s="2" t="s">
        <v>100</v>
      </c>
      <c r="U7" s="2" t="s">
        <v>100</v>
      </c>
      <c r="V7" s="2" t="s">
        <v>102</v>
      </c>
      <c r="W7" s="2" t="s">
        <v>103</v>
      </c>
      <c r="X7" s="2" t="s">
        <v>100</v>
      </c>
      <c r="Y7" s="2" t="s">
        <v>116</v>
      </c>
      <c r="Z7" s="4">
        <v>237</v>
      </c>
      <c r="AA7" s="4">
        <f>=ROUNDDOWN(20.7894736842105,0)</f>
      </c>
      <c r="AB7" s="5">
        <v>11.4</v>
      </c>
      <c r="AC7" s="2" t="s">
        <v>117</v>
      </c>
      <c r="AD7" s="4">
        <v>300</v>
      </c>
      <c r="AE7" s="4">
        <v>440</v>
      </c>
      <c r="AF7" s="6">
        <v>64</v>
      </c>
      <c r="AG7" s="6"/>
      <c r="AH7" s="7">
        <v>0.9918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15</v>
      </c>
      <c r="AQ7" s="8">
        <v>285.9</v>
      </c>
      <c r="AR7" s="4"/>
      <c r="AS7" s="8"/>
      <c r="AT7" s="7"/>
      <c r="AU7" s="7"/>
      <c r="AV7" s="4">
        <v>15</v>
      </c>
      <c r="AW7" s="8">
        <v>285.9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0.15</v>
      </c>
      <c r="BJ7" s="4">
        <v>753</v>
      </c>
      <c r="BK7" s="8">
        <v>14662.5</v>
      </c>
      <c r="BL7" s="2" t="s">
        <v>118</v>
      </c>
      <c r="BM7" s="7">
        <v>0.0199</v>
      </c>
      <c r="BN7" s="7">
        <v>0.0195</v>
      </c>
      <c r="BO7" s="4">
        <v>15</v>
      </c>
      <c r="BP7" s="8">
        <v>285.9</v>
      </c>
      <c r="BQ7" s="4"/>
      <c r="BR7" s="8"/>
      <c r="BS7" s="7"/>
      <c r="BT7" s="7"/>
      <c r="BU7" s="2" t="s">
        <v>107</v>
      </c>
      <c r="BV7" s="2" t="s">
        <v>97</v>
      </c>
      <c r="BW7" s="2" t="s">
        <v>119</v>
      </c>
      <c r="BX7" s="2" t="s">
        <v>120</v>
      </c>
      <c r="BY7" s="2" t="s">
        <v>110</v>
      </c>
      <c r="BZ7" s="2" t="s">
        <v>111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95</v>
      </c>
      <c r="K8" s="2" t="s">
        <v>122</v>
      </c>
      <c r="L8" s="3">
        <v>15.84</v>
      </c>
      <c r="M8" s="3">
        <v>16.63</v>
      </c>
      <c r="N8" s="3">
        <v>34.99</v>
      </c>
      <c r="O8" s="2" t="s">
        <v>97</v>
      </c>
      <c r="P8" s="2" t="s">
        <v>123</v>
      </c>
      <c r="Q8" s="2" t="s">
        <v>99</v>
      </c>
      <c r="R8" s="2" t="s">
        <v>100</v>
      </c>
      <c r="S8" s="2" t="s">
        <v>124</v>
      </c>
      <c r="T8" s="2" t="s">
        <v>100</v>
      </c>
      <c r="U8" s="2" t="s">
        <v>100</v>
      </c>
      <c r="V8" s="2" t="s">
        <v>102</v>
      </c>
      <c r="W8" s="2" t="s">
        <v>103</v>
      </c>
      <c r="X8" s="2" t="s">
        <v>100</v>
      </c>
      <c r="Y8" s="2" t="s">
        <v>104</v>
      </c>
      <c r="Z8" s="4">
        <v>550</v>
      </c>
      <c r="AA8" s="4">
        <f>=ROUNDDOWN(42.6356589147287,0)</f>
      </c>
      <c r="AB8" s="5">
        <v>12.9</v>
      </c>
      <c r="AC8" s="2" t="s">
        <v>105</v>
      </c>
      <c r="AD8" s="4">
        <v>152</v>
      </c>
      <c r="AE8" s="4">
        <v>152</v>
      </c>
      <c r="AF8" s="6">
        <v>64</v>
      </c>
      <c r="AG8" s="6"/>
      <c r="AH8" s="7">
        <v>0.9619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12</v>
      </c>
      <c r="AQ8" s="8">
        <v>228.72</v>
      </c>
      <c r="AR8" s="4"/>
      <c r="AS8" s="8"/>
      <c r="AT8" s="7"/>
      <c r="AU8" s="7"/>
      <c r="AV8" s="4">
        <v>12</v>
      </c>
      <c r="AW8" s="8">
        <v>228.72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0.12</v>
      </c>
      <c r="BJ8" s="4">
        <v>1340</v>
      </c>
      <c r="BK8" s="8">
        <v>25961.87</v>
      </c>
      <c r="BL8" s="2" t="s">
        <v>125</v>
      </c>
      <c r="BM8" s="7">
        <v>0.009</v>
      </c>
      <c r="BN8" s="7">
        <v>0.0088</v>
      </c>
      <c r="BO8" s="4">
        <v>12</v>
      </c>
      <c r="BP8" s="8">
        <v>228.72</v>
      </c>
      <c r="BQ8" s="4"/>
      <c r="BR8" s="8"/>
      <c r="BS8" s="7"/>
      <c r="BT8" s="7"/>
      <c r="BU8" s="2" t="s">
        <v>107</v>
      </c>
      <c r="BV8" s="2" t="s">
        <v>97</v>
      </c>
      <c r="BW8" s="2" t="s">
        <v>108</v>
      </c>
      <c r="BX8" s="2" t="s">
        <v>126</v>
      </c>
      <c r="BY8" s="2" t="s">
        <v>110</v>
      </c>
      <c r="BZ8" s="2" t="s">
        <v>111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128</v>
      </c>
      <c r="L9" s="3">
        <v>15.84</v>
      </c>
      <c r="M9" s="3">
        <v>16.63</v>
      </c>
      <c r="N9" s="3">
        <v>34.99</v>
      </c>
      <c r="O9" s="2" t="s">
        <v>97</v>
      </c>
      <c r="P9" s="2" t="s">
        <v>123</v>
      </c>
      <c r="Q9" s="2" t="s">
        <v>99</v>
      </c>
      <c r="R9" s="2" t="s">
        <v>100</v>
      </c>
      <c r="S9" s="2" t="s">
        <v>129</v>
      </c>
      <c r="T9" s="2" t="s">
        <v>100</v>
      </c>
      <c r="U9" s="2" t="s">
        <v>100</v>
      </c>
      <c r="V9" s="2" t="s">
        <v>102</v>
      </c>
      <c r="W9" s="2" t="s">
        <v>103</v>
      </c>
      <c r="X9" s="2" t="s">
        <v>100</v>
      </c>
      <c r="Y9" s="2" t="s">
        <v>104</v>
      </c>
      <c r="Z9" s="4">
        <v>563</v>
      </c>
      <c r="AA9" s="4">
        <f>=ROUNDDOWN(26.4319248826291,0)</f>
      </c>
      <c r="AB9" s="5">
        <v>21.3</v>
      </c>
      <c r="AC9" s="2" t="s">
        <v>117</v>
      </c>
      <c r="AD9" s="4">
        <v>660</v>
      </c>
      <c r="AE9" s="4">
        <v>860</v>
      </c>
      <c r="AF9" s="6">
        <v>64</v>
      </c>
      <c r="AG9" s="6"/>
      <c r="AH9" s="7">
        <v>0.8011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11</v>
      </c>
      <c r="AQ9" s="8">
        <v>209.55</v>
      </c>
      <c r="AR9" s="4"/>
      <c r="AS9" s="8"/>
      <c r="AT9" s="7"/>
      <c r="AU9" s="7"/>
      <c r="AV9" s="4">
        <v>11</v>
      </c>
      <c r="AW9" s="8">
        <v>209.55</v>
      </c>
      <c r="AX9" s="4"/>
      <c r="AY9" s="8"/>
      <c r="AZ9" s="7"/>
      <c r="BA9" s="7"/>
      <c r="BB9" s="7">
        <v>1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0.1099</v>
      </c>
      <c r="BJ9" s="4">
        <v>1578</v>
      </c>
      <c r="BK9" s="8">
        <v>30476.22</v>
      </c>
      <c r="BL9" s="2" t="s">
        <v>130</v>
      </c>
      <c r="BM9" s="7">
        <v>0.007</v>
      </c>
      <c r="BN9" s="7">
        <v>0.0069</v>
      </c>
      <c r="BO9" s="4">
        <v>11</v>
      </c>
      <c r="BP9" s="8">
        <v>209.55</v>
      </c>
      <c r="BQ9" s="4"/>
      <c r="BR9" s="8"/>
      <c r="BS9" s="7"/>
      <c r="BT9" s="7"/>
      <c r="BU9" s="2" t="s">
        <v>107</v>
      </c>
      <c r="BV9" s="2" t="s">
        <v>97</v>
      </c>
      <c r="BW9" s="2" t="s">
        <v>131</v>
      </c>
      <c r="BX9" s="2" t="s">
        <v>132</v>
      </c>
      <c r="BY9" s="2" t="s">
        <v>110</v>
      </c>
      <c r="BZ9" s="2" t="s">
        <v>111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95</v>
      </c>
      <c r="K10" s="2" t="s">
        <v>134</v>
      </c>
      <c r="L10" s="3">
        <v>15.84</v>
      </c>
      <c r="M10" s="3">
        <v>16.63</v>
      </c>
      <c r="N10" s="3">
        <v>34.99</v>
      </c>
      <c r="O10" s="2" t="s">
        <v>135</v>
      </c>
      <c r="P10" s="2" t="s">
        <v>136</v>
      </c>
      <c r="Q10" s="2" t="s">
        <v>99</v>
      </c>
      <c r="R10" s="2" t="s">
        <v>100</v>
      </c>
      <c r="S10" s="2" t="s">
        <v>137</v>
      </c>
      <c r="T10" s="2" t="s">
        <v>100</v>
      </c>
      <c r="U10" s="2" t="s">
        <v>100</v>
      </c>
      <c r="V10" s="2" t="s">
        <v>102</v>
      </c>
      <c r="W10" s="2" t="s">
        <v>103</v>
      </c>
      <c r="X10" s="2" t="s">
        <v>100</v>
      </c>
      <c r="Y10" s="2" t="s">
        <v>104</v>
      </c>
      <c r="Z10" s="4"/>
      <c r="AA10" s="4">
        <f>=ROUNDDOWN({0},0)</f>
      </c>
      <c r="AB10" s="5">
        <v>2.1</v>
      </c>
      <c r="AC10" s="2" t="s">
        <v>100</v>
      </c>
      <c r="AD10" s="4"/>
      <c r="AE10" s="4"/>
      <c r="AF10" s="6">
        <v>64</v>
      </c>
      <c r="AG10" s="6"/>
      <c r="AH10" s="7">
        <v>0.4523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2</v>
      </c>
      <c r="AQ10" s="8">
        <v>38.1</v>
      </c>
      <c r="AR10" s="4"/>
      <c r="AS10" s="8"/>
      <c r="AT10" s="7"/>
      <c r="AU10" s="7"/>
      <c r="AV10" s="4">
        <v>2</v>
      </c>
      <c r="AW10" s="8">
        <v>38.1</v>
      </c>
      <c r="AX10" s="4"/>
      <c r="AY10" s="8"/>
      <c r="AZ10" s="7"/>
      <c r="BA10" s="7"/>
      <c r="BB10" s="7">
        <v>1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>
        <v>0.02</v>
      </c>
      <c r="BJ10" s="4">
        <v>564</v>
      </c>
      <c r="BK10" s="8">
        <v>11097.19</v>
      </c>
      <c r="BL10" s="2" t="s">
        <v>138</v>
      </c>
      <c r="BM10" s="7">
        <v>0.0035</v>
      </c>
      <c r="BN10" s="7">
        <v>0.0034</v>
      </c>
      <c r="BO10" s="4">
        <v>2</v>
      </c>
      <c r="BP10" s="8">
        <v>38.1</v>
      </c>
      <c r="BQ10" s="4"/>
      <c r="BR10" s="8"/>
      <c r="BS10" s="7"/>
      <c r="BT10" s="7"/>
      <c r="BU10" s="2" t="s">
        <v>107</v>
      </c>
      <c r="BV10" s="2" t="s">
        <v>139</v>
      </c>
      <c r="BW10" s="2" t="s">
        <v>131</v>
      </c>
      <c r="BX10" s="2" t="s">
        <v>140</v>
      </c>
      <c r="BY10" s="2" t="s">
        <v>110</v>
      </c>
      <c r="BZ10" s="2" t="s">
        <v>111</v>
      </c>
    </row>
    <row r="11">
      <c r="A11" s="2" t="s">
        <v>141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142</v>
      </c>
      <c r="G11" s="2" t="s">
        <v>143</v>
      </c>
      <c r="H11" s="2" t="s">
        <v>144</v>
      </c>
      <c r="I11" s="2" t="s">
        <v>145</v>
      </c>
      <c r="J11" s="2" t="s">
        <v>95</v>
      </c>
      <c r="K11" s="2" t="s">
        <v>128</v>
      </c>
      <c r="L11" s="3">
        <v>16.28</v>
      </c>
      <c r="M11" s="3">
        <v>17.09</v>
      </c>
      <c r="N11" s="3">
        <v>36.99</v>
      </c>
      <c r="O11" s="2" t="s">
        <v>97</v>
      </c>
      <c r="P11" s="2" t="s">
        <v>114</v>
      </c>
      <c r="Q11" s="2" t="s">
        <v>99</v>
      </c>
      <c r="R11" s="2" t="s">
        <v>100</v>
      </c>
      <c r="S11" s="2" t="s">
        <v>146</v>
      </c>
      <c r="T11" s="2" t="s">
        <v>100</v>
      </c>
      <c r="U11" s="2" t="s">
        <v>100</v>
      </c>
      <c r="V11" s="2" t="s">
        <v>147</v>
      </c>
      <c r="W11" s="2" t="s">
        <v>148</v>
      </c>
      <c r="X11" s="2" t="s">
        <v>100</v>
      </c>
      <c r="Y11" s="2" t="s">
        <v>104</v>
      </c>
      <c r="Z11" s="4">
        <v>367</v>
      </c>
      <c r="AA11" s="4">
        <f>=ROUNDDOWN(9.97282608695652,0)</f>
      </c>
      <c r="AB11" s="5">
        <v>36.8</v>
      </c>
      <c r="AC11" s="2" t="s">
        <v>149</v>
      </c>
      <c r="AD11" s="4">
        <v>600</v>
      </c>
      <c r="AE11" s="4">
        <v>1200</v>
      </c>
      <c r="AF11" s="6">
        <v>65</v>
      </c>
      <c r="AG11" s="6"/>
      <c r="AH11" s="7">
        <v>0.9183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81</v>
      </c>
      <c r="AQ11" s="8">
        <v>1440.99</v>
      </c>
      <c r="AR11" s="4"/>
      <c r="AS11" s="8"/>
      <c r="AT11" s="7"/>
      <c r="AU11" s="7"/>
      <c r="AV11" s="4">
        <v>81</v>
      </c>
      <c r="AW11" s="8">
        <v>1440.99</v>
      </c>
      <c r="AX11" s="4"/>
      <c r="AY11" s="8"/>
      <c r="AZ11" s="7"/>
      <c r="BA11" s="7"/>
      <c r="BB11" s="7">
        <v>1</v>
      </c>
      <c r="BC11" s="4">
        <v>81</v>
      </c>
      <c r="BD11" s="8">
        <v>1440.99</v>
      </c>
      <c r="BE11" s="4"/>
      <c r="BF11" s="8"/>
      <c r="BG11" s="7"/>
      <c r="BH11" s="7"/>
      <c r="BI11" s="7">
        <v>1</v>
      </c>
      <c r="BJ11" s="4">
        <v>2103</v>
      </c>
      <c r="BK11" s="8">
        <v>37455.65</v>
      </c>
      <c r="BL11" s="2" t="s">
        <v>150</v>
      </c>
      <c r="BM11" s="7">
        <v>0.0385</v>
      </c>
      <c r="BN11" s="7">
        <v>0.0385</v>
      </c>
      <c r="BO11" s="4">
        <v>81</v>
      </c>
      <c r="BP11" s="8">
        <v>1440.99</v>
      </c>
      <c r="BQ11" s="4"/>
      <c r="BR11" s="8"/>
      <c r="BS11" s="7"/>
      <c r="BT11" s="7"/>
      <c r="BU11" s="2" t="s">
        <v>107</v>
      </c>
      <c r="BV11" s="2" t="s">
        <v>97</v>
      </c>
      <c r="BW11" s="2" t="s">
        <v>151</v>
      </c>
      <c r="BX11" s="2" t="s">
        <v>152</v>
      </c>
      <c r="BY11" s="2" t="s">
        <v>110</v>
      </c>
      <c r="BZ11" s="2" t="s">
        <v>111</v>
      </c>
    </row>
    <row r="12">
      <c r="A12" s="2" t="s">
        <v>153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95</v>
      </c>
      <c r="K12" s="2" t="s">
        <v>158</v>
      </c>
      <c r="L12" s="3">
        <v>13.2</v>
      </c>
      <c r="M12" s="3">
        <v>13.86</v>
      </c>
      <c r="N12" s="3">
        <v>29.99</v>
      </c>
      <c r="O12" s="2" t="s">
        <v>97</v>
      </c>
      <c r="P12" s="2" t="s">
        <v>159</v>
      </c>
      <c r="Q12" s="2" t="s">
        <v>99</v>
      </c>
      <c r="R12" s="2" t="s">
        <v>100</v>
      </c>
      <c r="S12" s="2" t="s">
        <v>160</v>
      </c>
      <c r="T12" s="2" t="s">
        <v>100</v>
      </c>
      <c r="U12" s="2" t="s">
        <v>100</v>
      </c>
      <c r="V12" s="2" t="s">
        <v>161</v>
      </c>
      <c r="W12" s="2" t="s">
        <v>162</v>
      </c>
      <c r="X12" s="2" t="s">
        <v>100</v>
      </c>
      <c r="Y12" s="2" t="s">
        <v>104</v>
      </c>
      <c r="Z12" s="4">
        <v>979</v>
      </c>
      <c r="AA12" s="4">
        <f>=ROUNDDOWN(25.5613577023499,0)</f>
      </c>
      <c r="AB12" s="5">
        <v>38.3</v>
      </c>
      <c r="AC12" s="2" t="s">
        <v>163</v>
      </c>
      <c r="AD12" s="4">
        <v>102</v>
      </c>
      <c r="AE12" s="4">
        <v>894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61</v>
      </c>
      <c r="AQ12" s="8">
        <v>880.23</v>
      </c>
      <c r="AR12" s="4"/>
      <c r="AS12" s="8"/>
      <c r="AT12" s="7"/>
      <c r="AU12" s="7"/>
      <c r="AV12" s="4">
        <v>61</v>
      </c>
      <c r="AW12" s="8">
        <v>880.23</v>
      </c>
      <c r="AX12" s="4"/>
      <c r="AY12" s="8"/>
      <c r="AZ12" s="7"/>
      <c r="BA12" s="7"/>
      <c r="BB12" s="7">
        <v>1</v>
      </c>
      <c r="BC12" s="4">
        <v>80</v>
      </c>
      <c r="BD12" s="8">
        <v>1154.4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0.7625</v>
      </c>
      <c r="BJ12" s="4">
        <v>2652</v>
      </c>
      <c r="BK12" s="8">
        <v>39586.42</v>
      </c>
      <c r="BL12" s="2" t="s">
        <v>164</v>
      </c>
      <c r="BM12" s="7">
        <v>0.023</v>
      </c>
      <c r="BN12" s="7">
        <v>0.0222</v>
      </c>
      <c r="BO12" s="4">
        <v>61</v>
      </c>
      <c r="BP12" s="8">
        <v>880.23</v>
      </c>
      <c r="BQ12" s="4"/>
      <c r="BR12" s="8"/>
      <c r="BS12" s="7"/>
      <c r="BT12" s="7"/>
      <c r="BU12" s="2" t="s">
        <v>107</v>
      </c>
      <c r="BV12" s="2" t="s">
        <v>97</v>
      </c>
      <c r="BW12" s="2" t="s">
        <v>131</v>
      </c>
      <c r="BX12" s="2" t="s">
        <v>165</v>
      </c>
      <c r="BY12" s="2" t="s">
        <v>110</v>
      </c>
      <c r="BZ12" s="2" t="s">
        <v>111</v>
      </c>
    </row>
    <row r="13">
      <c r="A13" s="2" t="s">
        <v>166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95</v>
      </c>
      <c r="K13" s="2" t="s">
        <v>167</v>
      </c>
      <c r="L13" s="3">
        <v>13.2</v>
      </c>
      <c r="M13" s="3">
        <v>13.86</v>
      </c>
      <c r="N13" s="3">
        <v>29.99</v>
      </c>
      <c r="O13" s="2" t="s">
        <v>97</v>
      </c>
      <c r="P13" s="2" t="s">
        <v>114</v>
      </c>
      <c r="Q13" s="2" t="s">
        <v>99</v>
      </c>
      <c r="R13" s="2" t="s">
        <v>100</v>
      </c>
      <c r="S13" s="2" t="s">
        <v>168</v>
      </c>
      <c r="T13" s="2" t="s">
        <v>100</v>
      </c>
      <c r="U13" s="2" t="s">
        <v>100</v>
      </c>
      <c r="V13" s="2" t="s">
        <v>161</v>
      </c>
      <c r="W13" s="2" t="s">
        <v>162</v>
      </c>
      <c r="X13" s="2" t="s">
        <v>100</v>
      </c>
      <c r="Y13" s="2" t="s">
        <v>104</v>
      </c>
      <c r="Z13" s="4">
        <v>240</v>
      </c>
      <c r="AA13" s="4">
        <f>=ROUNDDOWN(14.5454545454545,0)</f>
      </c>
      <c r="AB13" s="5">
        <v>16.5</v>
      </c>
      <c r="AC13" s="2" t="s">
        <v>169</v>
      </c>
      <c r="AD13" s="4">
        <v>380</v>
      </c>
      <c r="AE13" s="4">
        <v>984</v>
      </c>
      <c r="AF13" s="6">
        <v>65</v>
      </c>
      <c r="AG13" s="6"/>
      <c r="AH13" s="7">
        <v>0.9128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10</v>
      </c>
      <c r="AQ13" s="8">
        <v>144.3</v>
      </c>
      <c r="AR13" s="4"/>
      <c r="AS13" s="8"/>
      <c r="AT13" s="7"/>
      <c r="AU13" s="7"/>
      <c r="AV13" s="4">
        <v>10</v>
      </c>
      <c r="AW13" s="8">
        <v>144.3</v>
      </c>
      <c r="AX13" s="4"/>
      <c r="AY13" s="8"/>
      <c r="AZ13" s="7"/>
      <c r="BA13" s="7"/>
      <c r="BB13" s="7">
        <v>1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>
        <v>0.125</v>
      </c>
      <c r="BJ13" s="4">
        <v>1151</v>
      </c>
      <c r="BK13" s="8">
        <v>17176.17</v>
      </c>
      <c r="BL13" s="2" t="s">
        <v>170</v>
      </c>
      <c r="BM13" s="7">
        <v>0.0087</v>
      </c>
      <c r="BN13" s="7">
        <v>0.0084</v>
      </c>
      <c r="BO13" s="4">
        <v>10</v>
      </c>
      <c r="BP13" s="8">
        <v>144.3</v>
      </c>
      <c r="BQ13" s="4"/>
      <c r="BR13" s="8"/>
      <c r="BS13" s="7"/>
      <c r="BT13" s="7"/>
      <c r="BU13" s="2" t="s">
        <v>107</v>
      </c>
      <c r="BV13" s="2" t="s">
        <v>97</v>
      </c>
      <c r="BW13" s="2" t="s">
        <v>131</v>
      </c>
      <c r="BX13" s="2" t="s">
        <v>171</v>
      </c>
      <c r="BY13" s="2" t="s">
        <v>110</v>
      </c>
      <c r="BZ13" s="2" t="s">
        <v>111</v>
      </c>
    </row>
    <row r="14">
      <c r="A14" s="2" t="s">
        <v>172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95</v>
      </c>
      <c r="K14" s="2" t="s">
        <v>173</v>
      </c>
      <c r="L14" s="3">
        <v>13.2</v>
      </c>
      <c r="M14" s="3">
        <v>13.86</v>
      </c>
      <c r="N14" s="3">
        <v>29.99</v>
      </c>
      <c r="O14" s="2" t="s">
        <v>97</v>
      </c>
      <c r="P14" s="2" t="s">
        <v>114</v>
      </c>
      <c r="Q14" s="2" t="s">
        <v>99</v>
      </c>
      <c r="R14" s="2" t="s">
        <v>100</v>
      </c>
      <c r="S14" s="2" t="s">
        <v>174</v>
      </c>
      <c r="T14" s="2" t="s">
        <v>100</v>
      </c>
      <c r="U14" s="2" t="s">
        <v>100</v>
      </c>
      <c r="V14" s="2" t="s">
        <v>161</v>
      </c>
      <c r="W14" s="2" t="s">
        <v>162</v>
      </c>
      <c r="X14" s="2" t="s">
        <v>100</v>
      </c>
      <c r="Y14" s="2" t="s">
        <v>104</v>
      </c>
      <c r="Z14" s="4">
        <v>543</v>
      </c>
      <c r="AA14" s="4">
        <f>=ROUNDDOWN(18.7889273356401,0)</f>
      </c>
      <c r="AB14" s="5">
        <v>28.9</v>
      </c>
      <c r="AC14" s="2" t="s">
        <v>163</v>
      </c>
      <c r="AD14" s="4">
        <v>120</v>
      </c>
      <c r="AE14" s="4">
        <v>690</v>
      </c>
      <c r="AF14" s="6">
        <v>65</v>
      </c>
      <c r="AG14" s="6"/>
      <c r="AH14" s="7">
        <v>0.9619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9</v>
      </c>
      <c r="AQ14" s="8">
        <v>129.87</v>
      </c>
      <c r="AR14" s="4"/>
      <c r="AS14" s="8"/>
      <c r="AT14" s="7"/>
      <c r="AU14" s="7"/>
      <c r="AV14" s="4">
        <v>9</v>
      </c>
      <c r="AW14" s="8">
        <v>129.87</v>
      </c>
      <c r="AX14" s="4"/>
      <c r="AY14" s="8"/>
      <c r="AZ14" s="7"/>
      <c r="BA14" s="7"/>
      <c r="BB14" s="7">
        <v>1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>
        <v>0.1125</v>
      </c>
      <c r="BJ14" s="4">
        <v>1408</v>
      </c>
      <c r="BK14" s="8">
        <v>20901.09</v>
      </c>
      <c r="BL14" s="2" t="s">
        <v>175</v>
      </c>
      <c r="BM14" s="7">
        <v>0.0064</v>
      </c>
      <c r="BN14" s="7">
        <v>0.0062</v>
      </c>
      <c r="BO14" s="4">
        <v>9</v>
      </c>
      <c r="BP14" s="8">
        <v>129.87</v>
      </c>
      <c r="BQ14" s="4"/>
      <c r="BR14" s="8"/>
      <c r="BS14" s="7"/>
      <c r="BT14" s="7"/>
      <c r="BU14" s="2" t="s">
        <v>107</v>
      </c>
      <c r="BV14" s="2" t="s">
        <v>97</v>
      </c>
      <c r="BW14" s="2" t="s">
        <v>131</v>
      </c>
      <c r="BX14" s="2" t="s">
        <v>176</v>
      </c>
      <c r="BY14" s="2" t="s">
        <v>110</v>
      </c>
      <c r="BZ14" s="2" t="s">
        <v>111</v>
      </c>
    </row>
    <row r="15">
      <c r="A15" s="2" t="s">
        <v>177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178</v>
      </c>
      <c r="G15" s="2" t="s">
        <v>178</v>
      </c>
      <c r="H15" s="2" t="s">
        <v>178</v>
      </c>
      <c r="I15" s="2" t="s">
        <v>179</v>
      </c>
      <c r="J15" s="2" t="s">
        <v>180</v>
      </c>
      <c r="K15" s="2" t="s">
        <v>181</v>
      </c>
      <c r="L15" s="3">
        <v>18.92</v>
      </c>
      <c r="M15" s="3">
        <v>19.87</v>
      </c>
      <c r="N15" s="3">
        <v>42.99</v>
      </c>
      <c r="O15" s="2" t="s">
        <v>182</v>
      </c>
      <c r="P15" s="2" t="s">
        <v>136</v>
      </c>
      <c r="Q15" s="2" t="s">
        <v>99</v>
      </c>
      <c r="R15" s="2" t="s">
        <v>100</v>
      </c>
      <c r="S15" s="2" t="s">
        <v>100</v>
      </c>
      <c r="T15" s="2" t="s">
        <v>100</v>
      </c>
      <c r="U15" s="2" t="s">
        <v>100</v>
      </c>
      <c r="V15" s="2" t="s">
        <v>183</v>
      </c>
      <c r="W15" s="2" t="s">
        <v>184</v>
      </c>
      <c r="X15" s="2" t="s">
        <v>100</v>
      </c>
      <c r="Y15" s="2" t="s">
        <v>185</v>
      </c>
      <c r="Z15" s="4"/>
      <c r="AA15" s="4">
        <f>=ROUNDDOWN({0},0)</f>
      </c>
      <c r="AB15" s="5">
        <v>1.2</v>
      </c>
      <c r="AC15" s="2" t="s">
        <v>100</v>
      </c>
      <c r="AD15" s="4"/>
      <c r="AE15" s="4"/>
      <c r="AF15" s="6">
        <v>65</v>
      </c>
      <c r="AG15" s="6"/>
      <c r="AH15" s="7">
        <v>0.188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7</v>
      </c>
      <c r="AQ15" s="8">
        <v>135.8</v>
      </c>
      <c r="AR15" s="4"/>
      <c r="AS15" s="8"/>
      <c r="AT15" s="7"/>
      <c r="AU15" s="7"/>
      <c r="AV15" s="4">
        <v>26</v>
      </c>
      <c r="AW15" s="8">
        <v>507.3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0.2677</v>
      </c>
      <c r="BC15" s="4">
        <v>38</v>
      </c>
      <c r="BD15" s="8">
        <v>757.9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0.6693</v>
      </c>
      <c r="BJ15" s="4">
        <v>147</v>
      </c>
      <c r="BK15" s="8">
        <v>2887.84</v>
      </c>
      <c r="BL15" s="2" t="s">
        <v>186</v>
      </c>
      <c r="BM15" s="7">
        <v>0.0476</v>
      </c>
      <c r="BN15" s="7">
        <v>0.047</v>
      </c>
      <c r="BO15" s="4">
        <v>7</v>
      </c>
      <c r="BP15" s="8">
        <v>135.8</v>
      </c>
      <c r="BQ15" s="4"/>
      <c r="BR15" s="8"/>
      <c r="BS15" s="7"/>
      <c r="BT15" s="7"/>
      <c r="BU15" s="2" t="s">
        <v>107</v>
      </c>
      <c r="BV15" s="2" t="s">
        <v>139</v>
      </c>
      <c r="BW15" s="2" t="s">
        <v>187</v>
      </c>
      <c r="BX15" s="2" t="s">
        <v>188</v>
      </c>
      <c r="BY15" s="2" t="s">
        <v>110</v>
      </c>
      <c r="BZ15" s="2" t="s">
        <v>100</v>
      </c>
    </row>
    <row r="16">
      <c r="A16" s="2" t="s">
        <v>189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178</v>
      </c>
      <c r="G16" s="2" t="s">
        <v>178</v>
      </c>
      <c r="H16" s="2" t="s">
        <v>178</v>
      </c>
      <c r="I16" s="2" t="s">
        <v>179</v>
      </c>
      <c r="J16" s="2" t="s">
        <v>190</v>
      </c>
      <c r="K16" s="2" t="s">
        <v>181</v>
      </c>
      <c r="L16" s="3">
        <v>19.01</v>
      </c>
      <c r="M16" s="3">
        <v>19.96</v>
      </c>
      <c r="N16" s="3">
        <v>42.99</v>
      </c>
      <c r="O16" s="2" t="s">
        <v>97</v>
      </c>
      <c r="P16" s="2" t="s">
        <v>159</v>
      </c>
      <c r="Q16" s="2" t="s">
        <v>99</v>
      </c>
      <c r="R16" s="2" t="s">
        <v>100</v>
      </c>
      <c r="S16" s="2" t="s">
        <v>100</v>
      </c>
      <c r="T16" s="2" t="s">
        <v>100</v>
      </c>
      <c r="U16" s="2" t="s">
        <v>100</v>
      </c>
      <c r="V16" s="2" t="s">
        <v>183</v>
      </c>
      <c r="W16" s="2" t="s">
        <v>184</v>
      </c>
      <c r="X16" s="2" t="s">
        <v>100</v>
      </c>
      <c r="Y16" s="2" t="s">
        <v>185</v>
      </c>
      <c r="Z16" s="4">
        <v>206</v>
      </c>
      <c r="AA16" s="4">
        <f>=ROUNDDOWN(18.8990825688073,0)</f>
      </c>
      <c r="AB16" s="5">
        <v>10.9</v>
      </c>
      <c r="AC16" s="2" t="s">
        <v>191</v>
      </c>
      <c r="AD16" s="4">
        <v>180</v>
      </c>
      <c r="AE16" s="4">
        <v>380</v>
      </c>
      <c r="AF16" s="6">
        <v>65</v>
      </c>
      <c r="AG16" s="6"/>
      <c r="AH16" s="7">
        <v>0.6975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13</v>
      </c>
      <c r="AQ16" s="8">
        <v>288.34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0.5684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481</v>
      </c>
      <c r="BK16" s="8">
        <v>11001.81</v>
      </c>
      <c r="BL16" s="2" t="s">
        <v>192</v>
      </c>
      <c r="BM16" s="7">
        <v>0.027</v>
      </c>
      <c r="BN16" s="7">
        <v>0.0262</v>
      </c>
      <c r="BO16" s="4">
        <v>13</v>
      </c>
      <c r="BP16" s="8">
        <v>288.34</v>
      </c>
      <c r="BQ16" s="4"/>
      <c r="BR16" s="8"/>
      <c r="BS16" s="7"/>
      <c r="BT16" s="7"/>
      <c r="BU16" s="2" t="s">
        <v>107</v>
      </c>
      <c r="BV16" s="2" t="s">
        <v>97</v>
      </c>
      <c r="BW16" s="2" t="s">
        <v>187</v>
      </c>
      <c r="BX16" s="2" t="s">
        <v>193</v>
      </c>
      <c r="BY16" s="2" t="s">
        <v>110</v>
      </c>
      <c r="BZ16" s="2" t="s">
        <v>111</v>
      </c>
    </row>
    <row r="17">
      <c r="A17" s="2" t="s">
        <v>194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178</v>
      </c>
      <c r="G17" s="2" t="s">
        <v>178</v>
      </c>
      <c r="H17" s="2" t="s">
        <v>178</v>
      </c>
      <c r="I17" s="2" t="s">
        <v>179</v>
      </c>
      <c r="J17" s="2" t="s">
        <v>195</v>
      </c>
      <c r="K17" s="2" t="s">
        <v>181</v>
      </c>
      <c r="L17" s="3">
        <v>11.88</v>
      </c>
      <c r="M17" s="3">
        <v>12.47</v>
      </c>
      <c r="N17" s="3">
        <v>24.99</v>
      </c>
      <c r="O17" s="2" t="s">
        <v>97</v>
      </c>
      <c r="P17" s="2" t="s">
        <v>159</v>
      </c>
      <c r="Q17" s="2" t="s">
        <v>99</v>
      </c>
      <c r="R17" s="2" t="s">
        <v>100</v>
      </c>
      <c r="S17" s="2" t="s">
        <v>100</v>
      </c>
      <c r="T17" s="2" t="s">
        <v>100</v>
      </c>
      <c r="U17" s="2" t="s">
        <v>100</v>
      </c>
      <c r="V17" s="2" t="s">
        <v>183</v>
      </c>
      <c r="W17" s="2" t="s">
        <v>184</v>
      </c>
      <c r="X17" s="2" t="s">
        <v>100</v>
      </c>
      <c r="Y17" s="2" t="s">
        <v>185</v>
      </c>
      <c r="Z17" s="4">
        <v>637</v>
      </c>
      <c r="AA17" s="4">
        <f>=ROUNDDOWN(14.4772727272727,0)</f>
      </c>
      <c r="AB17" s="5">
        <v>44</v>
      </c>
      <c r="AC17" s="2" t="s">
        <v>191</v>
      </c>
      <c r="AD17" s="4">
        <v>100</v>
      </c>
      <c r="AE17" s="4">
        <v>900</v>
      </c>
      <c r="AF17" s="6">
        <v>65</v>
      </c>
      <c r="AG17" s="6"/>
      <c r="AH17" s="7">
        <v>0.7766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6</v>
      </c>
      <c r="AQ17" s="8">
        <v>83.16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0.1639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1937</v>
      </c>
      <c r="BK17" s="8">
        <v>27390.18</v>
      </c>
      <c r="BL17" s="2" t="s">
        <v>196</v>
      </c>
      <c r="BM17" s="7">
        <v>0.0031</v>
      </c>
      <c r="BN17" s="7">
        <v>0.003</v>
      </c>
      <c r="BO17" s="4">
        <v>6</v>
      </c>
      <c r="BP17" s="8">
        <v>83.16</v>
      </c>
      <c r="BQ17" s="4"/>
      <c r="BR17" s="8"/>
      <c r="BS17" s="7"/>
      <c r="BT17" s="7"/>
      <c r="BU17" s="2" t="s">
        <v>107</v>
      </c>
      <c r="BV17" s="2" t="s">
        <v>97</v>
      </c>
      <c r="BW17" s="2" t="s">
        <v>187</v>
      </c>
      <c r="BX17" s="2" t="s">
        <v>197</v>
      </c>
      <c r="BY17" s="2" t="s">
        <v>110</v>
      </c>
      <c r="BZ17" s="2" t="s">
        <v>111</v>
      </c>
    </row>
    <row r="18">
      <c r="A18" s="2" t="s">
        <v>198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178</v>
      </c>
      <c r="G18" s="2" t="s">
        <v>178</v>
      </c>
      <c r="H18" s="2" t="s">
        <v>178</v>
      </c>
      <c r="I18" s="2" t="s">
        <v>179</v>
      </c>
      <c r="J18" s="2" t="s">
        <v>190</v>
      </c>
      <c r="K18" s="2" t="s">
        <v>199</v>
      </c>
      <c r="L18" s="3">
        <v>19.01</v>
      </c>
      <c r="M18" s="3">
        <v>19.96</v>
      </c>
      <c r="N18" s="3">
        <v>42.99</v>
      </c>
      <c r="O18" s="2" t="s">
        <v>182</v>
      </c>
      <c r="P18" s="2" t="s">
        <v>136</v>
      </c>
      <c r="Q18" s="2" t="s">
        <v>99</v>
      </c>
      <c r="R18" s="2" t="s">
        <v>100</v>
      </c>
      <c r="S18" s="2" t="s">
        <v>100</v>
      </c>
      <c r="T18" s="2" t="s">
        <v>100</v>
      </c>
      <c r="U18" s="2" t="s">
        <v>100</v>
      </c>
      <c r="V18" s="2" t="s">
        <v>183</v>
      </c>
      <c r="W18" s="2" t="s">
        <v>184</v>
      </c>
      <c r="X18" s="2" t="s">
        <v>100</v>
      </c>
      <c r="Y18" s="2" t="s">
        <v>185</v>
      </c>
      <c r="Z18" s="4"/>
      <c r="AA18" s="4">
        <f>=ROUNDDOWN({0},0)</f>
      </c>
      <c r="AB18" s="5">
        <v>8.4</v>
      </c>
      <c r="AC18" s="2" t="s">
        <v>100</v>
      </c>
      <c r="AD18" s="4"/>
      <c r="AE18" s="4"/>
      <c r="AF18" s="6">
        <v>65</v>
      </c>
      <c r="AG18" s="6"/>
      <c r="AH18" s="7">
        <v>0.7112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4</v>
      </c>
      <c r="AQ18" s="8">
        <v>88.72</v>
      </c>
      <c r="AR18" s="4"/>
      <c r="AS18" s="8"/>
      <c r="AT18" s="7"/>
      <c r="AU18" s="7"/>
      <c r="AV18" s="4">
        <v>4</v>
      </c>
      <c r="AW18" s="8">
        <v>88.72</v>
      </c>
      <c r="AX18" s="4"/>
      <c r="AY18" s="8"/>
      <c r="AZ18" s="7"/>
      <c r="BA18" s="7"/>
      <c r="BB18" s="7">
        <v>1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0.1171</v>
      </c>
      <c r="BJ18" s="4">
        <v>132</v>
      </c>
      <c r="BK18" s="8">
        <v>2397.88</v>
      </c>
      <c r="BL18" s="2" t="s">
        <v>200</v>
      </c>
      <c r="BM18" s="7">
        <v>0.0303</v>
      </c>
      <c r="BN18" s="7">
        <v>0.037</v>
      </c>
      <c r="BO18" s="4">
        <v>4</v>
      </c>
      <c r="BP18" s="8">
        <v>88.72</v>
      </c>
      <c r="BQ18" s="4"/>
      <c r="BR18" s="8"/>
      <c r="BS18" s="7"/>
      <c r="BT18" s="7"/>
      <c r="BU18" s="2" t="s">
        <v>107</v>
      </c>
      <c r="BV18" s="2" t="s">
        <v>139</v>
      </c>
      <c r="BW18" s="2" t="s">
        <v>187</v>
      </c>
      <c r="BX18" s="2" t="s">
        <v>201</v>
      </c>
      <c r="BY18" s="2" t="s">
        <v>110</v>
      </c>
      <c r="BZ18" s="2" t="s">
        <v>100</v>
      </c>
    </row>
    <row r="19">
      <c r="A19" s="2" t="s">
        <v>202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178</v>
      </c>
      <c r="G19" s="2" t="s">
        <v>178</v>
      </c>
      <c r="H19" s="2" t="s">
        <v>178</v>
      </c>
      <c r="I19" s="2" t="s">
        <v>179</v>
      </c>
      <c r="J19" s="2" t="s">
        <v>190</v>
      </c>
      <c r="K19" s="2" t="s">
        <v>203</v>
      </c>
      <c r="L19" s="3">
        <v>19.01</v>
      </c>
      <c r="M19" s="3">
        <v>19.96</v>
      </c>
      <c r="N19" s="3">
        <v>42.99</v>
      </c>
      <c r="O19" s="2" t="s">
        <v>182</v>
      </c>
      <c r="P19" s="2" t="s">
        <v>136</v>
      </c>
      <c r="Q19" s="2" t="s">
        <v>99</v>
      </c>
      <c r="R19" s="2" t="s">
        <v>100</v>
      </c>
      <c r="S19" s="2" t="s">
        <v>100</v>
      </c>
      <c r="T19" s="2" t="s">
        <v>100</v>
      </c>
      <c r="U19" s="2" t="s">
        <v>100</v>
      </c>
      <c r="V19" s="2" t="s">
        <v>183</v>
      </c>
      <c r="W19" s="2" t="s">
        <v>184</v>
      </c>
      <c r="X19" s="2" t="s">
        <v>100</v>
      </c>
      <c r="Y19" s="2" t="s">
        <v>185</v>
      </c>
      <c r="Z19" s="4"/>
      <c r="AA19" s="4">
        <f>=ROUNDDOWN({0},0)</f>
      </c>
      <c r="AB19" s="5">
        <v>5</v>
      </c>
      <c r="AC19" s="2" t="s">
        <v>100</v>
      </c>
      <c r="AD19" s="4"/>
      <c r="AE19" s="4"/>
      <c r="AF19" s="6">
        <v>65</v>
      </c>
      <c r="AG19" s="6"/>
      <c r="AH19" s="7">
        <v>0.5804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4</v>
      </c>
      <c r="AQ19" s="8">
        <v>88.72</v>
      </c>
      <c r="AR19" s="4"/>
      <c r="AS19" s="8"/>
      <c r="AT19" s="7"/>
      <c r="AU19" s="7"/>
      <c r="AV19" s="4">
        <v>4</v>
      </c>
      <c r="AW19" s="8">
        <v>88.72</v>
      </c>
      <c r="AX19" s="4"/>
      <c r="AY19" s="8"/>
      <c r="AZ19" s="7"/>
      <c r="BA19" s="7"/>
      <c r="BB19" s="7">
        <v>1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>
        <v>0.1171</v>
      </c>
      <c r="BJ19" s="4">
        <v>151</v>
      </c>
      <c r="BK19" s="8">
        <v>2649.98</v>
      </c>
      <c r="BL19" s="2" t="s">
        <v>204</v>
      </c>
      <c r="BM19" s="7">
        <v>0.0265</v>
      </c>
      <c r="BN19" s="7">
        <v>0.0335</v>
      </c>
      <c r="BO19" s="4">
        <v>4</v>
      </c>
      <c r="BP19" s="8">
        <v>88.72</v>
      </c>
      <c r="BQ19" s="4"/>
      <c r="BR19" s="8"/>
      <c r="BS19" s="7"/>
      <c r="BT19" s="7"/>
      <c r="BU19" s="2" t="s">
        <v>107</v>
      </c>
      <c r="BV19" s="2" t="s">
        <v>139</v>
      </c>
      <c r="BW19" s="2" t="s">
        <v>187</v>
      </c>
      <c r="BX19" s="2" t="s">
        <v>205</v>
      </c>
      <c r="BY19" s="2" t="s">
        <v>110</v>
      </c>
      <c r="BZ19" s="2" t="s">
        <v>100</v>
      </c>
    </row>
    <row r="20">
      <c r="A20" s="2" t="s">
        <v>206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178</v>
      </c>
      <c r="G20" s="2" t="s">
        <v>178</v>
      </c>
      <c r="H20" s="2" t="s">
        <v>178</v>
      </c>
      <c r="I20" s="2" t="s">
        <v>179</v>
      </c>
      <c r="J20" s="2" t="s">
        <v>207</v>
      </c>
      <c r="K20" s="2" t="s">
        <v>208</v>
      </c>
      <c r="L20" s="3">
        <v>17.6</v>
      </c>
      <c r="M20" s="3">
        <v>18.48</v>
      </c>
      <c r="N20" s="3">
        <v>39.99</v>
      </c>
      <c r="O20" s="2" t="s">
        <v>182</v>
      </c>
      <c r="P20" s="2" t="s">
        <v>136</v>
      </c>
      <c r="Q20" s="2" t="s">
        <v>99</v>
      </c>
      <c r="R20" s="2" t="s">
        <v>100</v>
      </c>
      <c r="S20" s="2" t="s">
        <v>100</v>
      </c>
      <c r="T20" s="2" t="s">
        <v>100</v>
      </c>
      <c r="U20" s="2" t="s">
        <v>100</v>
      </c>
      <c r="V20" s="2" t="s">
        <v>183</v>
      </c>
      <c r="W20" s="2" t="s">
        <v>184</v>
      </c>
      <c r="X20" s="2" t="s">
        <v>100</v>
      </c>
      <c r="Y20" s="2" t="s">
        <v>185</v>
      </c>
      <c r="Z20" s="4">
        <v>1</v>
      </c>
      <c r="AA20" s="4">
        <f>=ROUNDDOWN({0},0)</f>
      </c>
      <c r="AB20" s="5"/>
      <c r="AC20" s="2" t="s">
        <v>100</v>
      </c>
      <c r="AD20" s="4"/>
      <c r="AE20" s="4"/>
      <c r="AF20" s="6">
        <v>65</v>
      </c>
      <c r="AG20" s="6"/>
      <c r="AH20" s="7">
        <v>0.9619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4</v>
      </c>
      <c r="AQ20" s="8">
        <v>73.16</v>
      </c>
      <c r="AR20" s="4"/>
      <c r="AS20" s="8"/>
      <c r="AT20" s="7"/>
      <c r="AU20" s="7"/>
      <c r="AV20" s="4">
        <v>4</v>
      </c>
      <c r="AW20" s="8">
        <v>73.16</v>
      </c>
      <c r="AX20" s="4"/>
      <c r="AY20" s="8"/>
      <c r="AZ20" s="7"/>
      <c r="BA20" s="7"/>
      <c r="BB20" s="7">
        <v>1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>
        <v>0.0965</v>
      </c>
      <c r="BJ20" s="4">
        <v>210</v>
      </c>
      <c r="BK20" s="8">
        <v>3578.31</v>
      </c>
      <c r="BL20" s="2" t="s">
        <v>209</v>
      </c>
      <c r="BM20" s="7">
        <v>0.019</v>
      </c>
      <c r="BN20" s="7">
        <v>0.0204</v>
      </c>
      <c r="BO20" s="4">
        <v>4</v>
      </c>
      <c r="BP20" s="8">
        <v>73.16</v>
      </c>
      <c r="BQ20" s="4"/>
      <c r="BR20" s="8"/>
      <c r="BS20" s="7"/>
      <c r="BT20" s="7"/>
      <c r="BU20" s="2" t="s">
        <v>107</v>
      </c>
      <c r="BV20" s="2" t="s">
        <v>139</v>
      </c>
      <c r="BW20" s="2" t="s">
        <v>187</v>
      </c>
      <c r="BX20" s="2" t="s">
        <v>210</v>
      </c>
      <c r="BY20" s="2" t="s">
        <v>110</v>
      </c>
      <c r="BZ20" s="2" t="s">
        <v>100</v>
      </c>
    </row>
    <row r="21">
      <c r="A21" s="2" t="s">
        <v>211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212</v>
      </c>
      <c r="G21" s="2" t="s">
        <v>213</v>
      </c>
      <c r="H21" s="2" t="s">
        <v>214</v>
      </c>
      <c r="I21" s="2" t="s">
        <v>90</v>
      </c>
      <c r="J21" s="2" t="s">
        <v>95</v>
      </c>
      <c r="K21" s="2" t="s">
        <v>215</v>
      </c>
      <c r="L21" s="3">
        <v>19.8</v>
      </c>
      <c r="M21" s="3">
        <v>20.79</v>
      </c>
      <c r="N21" s="3">
        <v>44.99</v>
      </c>
      <c r="O21" s="2" t="s">
        <v>97</v>
      </c>
      <c r="P21" s="2" t="s">
        <v>136</v>
      </c>
      <c r="Q21" s="2" t="s">
        <v>99</v>
      </c>
      <c r="R21" s="2" t="s">
        <v>100</v>
      </c>
      <c r="S21" s="2" t="s">
        <v>216</v>
      </c>
      <c r="T21" s="2" t="s">
        <v>100</v>
      </c>
      <c r="U21" s="2" t="s">
        <v>100</v>
      </c>
      <c r="V21" s="2" t="s">
        <v>217</v>
      </c>
      <c r="W21" s="2" t="s">
        <v>162</v>
      </c>
      <c r="X21" s="2" t="s">
        <v>100</v>
      </c>
      <c r="Y21" s="2" t="s">
        <v>104</v>
      </c>
      <c r="Z21" s="4">
        <v>43</v>
      </c>
      <c r="AA21" s="4">
        <f>=ROUNDDOWN(4.77777777777778,0)</f>
      </c>
      <c r="AB21" s="5">
        <v>9</v>
      </c>
      <c r="AC21" s="2" t="s">
        <v>100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32</v>
      </c>
      <c r="AQ21" s="8">
        <v>609.92</v>
      </c>
      <c r="AR21" s="4"/>
      <c r="AS21" s="8"/>
      <c r="AT21" s="7"/>
      <c r="AU21" s="7"/>
      <c r="AV21" s="4">
        <v>32</v>
      </c>
      <c r="AW21" s="8">
        <v>609.92</v>
      </c>
      <c r="AX21" s="4"/>
      <c r="AY21" s="8"/>
      <c r="AZ21" s="7"/>
      <c r="BA21" s="7"/>
      <c r="BB21" s="7">
        <v>1</v>
      </c>
      <c r="BC21" s="4">
        <v>36</v>
      </c>
      <c r="BD21" s="8">
        <v>686.16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0.8889</v>
      </c>
      <c r="BJ21" s="4">
        <v>746</v>
      </c>
      <c r="BK21" s="8">
        <v>14701.75</v>
      </c>
      <c r="BL21" s="2" t="s">
        <v>218</v>
      </c>
      <c r="BM21" s="7">
        <v>0.0429</v>
      </c>
      <c r="BN21" s="7">
        <v>0.0415</v>
      </c>
      <c r="BO21" s="4">
        <v>32</v>
      </c>
      <c r="BP21" s="8">
        <v>609.92</v>
      </c>
      <c r="BQ21" s="4"/>
      <c r="BR21" s="8"/>
      <c r="BS21" s="7"/>
      <c r="BT21" s="7"/>
      <c r="BU21" s="2" t="s">
        <v>107</v>
      </c>
      <c r="BV21" s="2" t="s">
        <v>97</v>
      </c>
      <c r="BW21" s="2" t="s">
        <v>108</v>
      </c>
      <c r="BX21" s="2" t="s">
        <v>219</v>
      </c>
      <c r="BY21" s="2" t="s">
        <v>110</v>
      </c>
      <c r="BZ21" s="2" t="s">
        <v>111</v>
      </c>
    </row>
    <row r="22">
      <c r="A22" s="2" t="s">
        <v>220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212</v>
      </c>
      <c r="G22" s="2" t="s">
        <v>221</v>
      </c>
      <c r="H22" s="2" t="s">
        <v>214</v>
      </c>
      <c r="I22" s="2" t="s">
        <v>90</v>
      </c>
      <c r="J22" s="2" t="s">
        <v>95</v>
      </c>
      <c r="K22" s="2" t="s">
        <v>222</v>
      </c>
      <c r="L22" s="3">
        <v>19.8</v>
      </c>
      <c r="M22" s="3">
        <v>20.79</v>
      </c>
      <c r="N22" s="3">
        <v>44.99</v>
      </c>
      <c r="O22" s="2" t="s">
        <v>135</v>
      </c>
      <c r="P22" s="2" t="s">
        <v>136</v>
      </c>
      <c r="Q22" s="2" t="s">
        <v>99</v>
      </c>
      <c r="R22" s="2" t="s">
        <v>100</v>
      </c>
      <c r="S22" s="2" t="s">
        <v>223</v>
      </c>
      <c r="T22" s="2" t="s">
        <v>100</v>
      </c>
      <c r="U22" s="2" t="s">
        <v>100</v>
      </c>
      <c r="V22" s="2" t="s">
        <v>217</v>
      </c>
      <c r="W22" s="2" t="s">
        <v>162</v>
      </c>
      <c r="X22" s="2" t="s">
        <v>100</v>
      </c>
      <c r="Y22" s="2" t="s">
        <v>104</v>
      </c>
      <c r="Z22" s="4"/>
      <c r="AA22" s="4">
        <f>=ROUNDDOWN({0},0)</f>
      </c>
      <c r="AB22" s="5">
        <v>1.9</v>
      </c>
      <c r="AC22" s="2" t="s">
        <v>100</v>
      </c>
      <c r="AD22" s="4"/>
      <c r="AE22" s="4"/>
      <c r="AF22" s="6">
        <v>65</v>
      </c>
      <c r="AG22" s="6"/>
      <c r="AH22" s="7">
        <v>0.7439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4</v>
      </c>
      <c r="AQ22" s="8">
        <v>76.24</v>
      </c>
      <c r="AR22" s="4"/>
      <c r="AS22" s="8"/>
      <c r="AT22" s="7"/>
      <c r="AU22" s="7"/>
      <c r="AV22" s="4">
        <v>4</v>
      </c>
      <c r="AW22" s="8">
        <v>76.24</v>
      </c>
      <c r="AX22" s="4"/>
      <c r="AY22" s="8"/>
      <c r="AZ22" s="7"/>
      <c r="BA22" s="7"/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0.1111</v>
      </c>
      <c r="BJ22" s="4">
        <v>497</v>
      </c>
      <c r="BK22" s="8">
        <v>9778.96</v>
      </c>
      <c r="BL22" s="2" t="s">
        <v>224</v>
      </c>
      <c r="BM22" s="7">
        <v>0.008</v>
      </c>
      <c r="BN22" s="7">
        <v>0.0078</v>
      </c>
      <c r="BO22" s="4">
        <v>4</v>
      </c>
      <c r="BP22" s="8">
        <v>76.24</v>
      </c>
      <c r="BQ22" s="4"/>
      <c r="BR22" s="8"/>
      <c r="BS22" s="7"/>
      <c r="BT22" s="7"/>
      <c r="BU22" s="2" t="s">
        <v>107</v>
      </c>
      <c r="BV22" s="2" t="s">
        <v>139</v>
      </c>
      <c r="BW22" s="2" t="s">
        <v>108</v>
      </c>
      <c r="BX22" s="2" t="s">
        <v>225</v>
      </c>
      <c r="BY22" s="2" t="s">
        <v>110</v>
      </c>
      <c r="BZ22" s="2" t="s">
        <v>111</v>
      </c>
    </row>
    <row r="23">
      <c r="A23" s="2" t="s">
        <v>226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227</v>
      </c>
      <c r="G23" s="2" t="s">
        <v>228</v>
      </c>
      <c r="H23" s="2" t="s">
        <v>229</v>
      </c>
      <c r="I23" s="2" t="s">
        <v>230</v>
      </c>
      <c r="J23" s="2" t="s">
        <v>95</v>
      </c>
      <c r="K23" s="2" t="s">
        <v>208</v>
      </c>
      <c r="L23" s="3">
        <v>13.2</v>
      </c>
      <c r="M23" s="3">
        <v>13.86</v>
      </c>
      <c r="N23" s="3">
        <v>29.99</v>
      </c>
      <c r="O23" s="2" t="s">
        <v>97</v>
      </c>
      <c r="P23" s="2" t="s">
        <v>98</v>
      </c>
      <c r="Q23" s="2" t="s">
        <v>99</v>
      </c>
      <c r="R23" s="2" t="s">
        <v>100</v>
      </c>
      <c r="S23" s="2" t="s">
        <v>231</v>
      </c>
      <c r="T23" s="2" t="s">
        <v>100</v>
      </c>
      <c r="U23" s="2" t="s">
        <v>100</v>
      </c>
      <c r="V23" s="2" t="s">
        <v>102</v>
      </c>
      <c r="W23" s="2" t="s">
        <v>103</v>
      </c>
      <c r="X23" s="2" t="s">
        <v>100</v>
      </c>
      <c r="Y23" s="2" t="s">
        <v>232</v>
      </c>
      <c r="Z23" s="4">
        <v>6038</v>
      </c>
      <c r="AA23" s="4">
        <f>=ROUNDDOWN(47.3940345368917,0)</f>
      </c>
      <c r="AB23" s="5">
        <v>127.4</v>
      </c>
      <c r="AC23" s="2" t="s">
        <v>233</v>
      </c>
      <c r="AD23" s="4">
        <v>900</v>
      </c>
      <c r="AE23" s="4">
        <v>1800</v>
      </c>
      <c r="AF23" s="6">
        <v>65</v>
      </c>
      <c r="AG23" s="6"/>
      <c r="AH23" s="7">
        <v>0.7357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32</v>
      </c>
      <c r="AQ23" s="8">
        <v>461.76</v>
      </c>
      <c r="AR23" s="4"/>
      <c r="AS23" s="8"/>
      <c r="AT23" s="7"/>
      <c r="AU23" s="7"/>
      <c r="AV23" s="4">
        <v>32</v>
      </c>
      <c r="AW23" s="8">
        <v>461.76</v>
      </c>
      <c r="AX23" s="4"/>
      <c r="AY23" s="8"/>
      <c r="AZ23" s="7"/>
      <c r="BA23" s="7"/>
      <c r="BB23" s="7">
        <v>1</v>
      </c>
      <c r="BC23" s="4">
        <v>40</v>
      </c>
      <c r="BD23" s="8">
        <v>576.72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>
        <v>0.8007</v>
      </c>
      <c r="BJ23" s="4">
        <v>7140</v>
      </c>
      <c r="BK23" s="8">
        <v>106737.29</v>
      </c>
      <c r="BL23" s="2" t="s">
        <v>234</v>
      </c>
      <c r="BM23" s="7">
        <v>0.0045</v>
      </c>
      <c r="BN23" s="7">
        <v>0.0043</v>
      </c>
      <c r="BO23" s="4">
        <v>32</v>
      </c>
      <c r="BP23" s="8">
        <v>461.76</v>
      </c>
      <c r="BQ23" s="4"/>
      <c r="BR23" s="8"/>
      <c r="BS23" s="7"/>
      <c r="BT23" s="7"/>
      <c r="BU23" s="2" t="s">
        <v>107</v>
      </c>
      <c r="BV23" s="2" t="s">
        <v>97</v>
      </c>
      <c r="BW23" s="2" t="s">
        <v>131</v>
      </c>
      <c r="BX23" s="2" t="s">
        <v>235</v>
      </c>
      <c r="BY23" s="2" t="s">
        <v>110</v>
      </c>
      <c r="BZ23" s="2" t="s">
        <v>111</v>
      </c>
    </row>
    <row r="24">
      <c r="A24" s="2" t="s">
        <v>236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227</v>
      </c>
      <c r="G24" s="2" t="s">
        <v>228</v>
      </c>
      <c r="H24" s="2" t="s">
        <v>229</v>
      </c>
      <c r="I24" s="2" t="s">
        <v>230</v>
      </c>
      <c r="J24" s="2" t="s">
        <v>95</v>
      </c>
      <c r="K24" s="2" t="s">
        <v>96</v>
      </c>
      <c r="L24" s="3">
        <v>13.2</v>
      </c>
      <c r="M24" s="3">
        <v>13.86</v>
      </c>
      <c r="N24" s="3">
        <v>29.99</v>
      </c>
      <c r="O24" s="2" t="s">
        <v>97</v>
      </c>
      <c r="P24" s="2" t="s">
        <v>114</v>
      </c>
      <c r="Q24" s="2" t="s">
        <v>99</v>
      </c>
      <c r="R24" s="2" t="s">
        <v>100</v>
      </c>
      <c r="S24" s="2" t="s">
        <v>237</v>
      </c>
      <c r="T24" s="2" t="s">
        <v>100</v>
      </c>
      <c r="U24" s="2" t="s">
        <v>100</v>
      </c>
      <c r="V24" s="2" t="s">
        <v>102</v>
      </c>
      <c r="W24" s="2" t="s">
        <v>103</v>
      </c>
      <c r="X24" s="2" t="s">
        <v>100</v>
      </c>
      <c r="Y24" s="2" t="s">
        <v>104</v>
      </c>
      <c r="Z24" s="4">
        <v>578</v>
      </c>
      <c r="AA24" s="4">
        <f>=ROUNDDOWN(52.0720720720721,0)</f>
      </c>
      <c r="AB24" s="5">
        <v>11.1</v>
      </c>
      <c r="AC24" s="2" t="s">
        <v>233</v>
      </c>
      <c r="AD24" s="4">
        <v>100</v>
      </c>
      <c r="AE24" s="4">
        <v>100</v>
      </c>
      <c r="AF24" s="6">
        <v>65</v>
      </c>
      <c r="AG24" s="6"/>
      <c r="AH24" s="7">
        <v>0.9183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8</v>
      </c>
      <c r="AQ24" s="8">
        <v>114.96</v>
      </c>
      <c r="AR24" s="4"/>
      <c r="AS24" s="8"/>
      <c r="AT24" s="7"/>
      <c r="AU24" s="7"/>
      <c r="AV24" s="4">
        <v>8</v>
      </c>
      <c r="AW24" s="8">
        <v>114.96</v>
      </c>
      <c r="AX24" s="4"/>
      <c r="AY24" s="8"/>
      <c r="AZ24" s="7"/>
      <c r="BA24" s="7"/>
      <c r="BB24" s="7">
        <v>1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0.1993</v>
      </c>
      <c r="BJ24" s="4">
        <v>984</v>
      </c>
      <c r="BK24" s="8">
        <v>14610.75</v>
      </c>
      <c r="BL24" s="2" t="s">
        <v>238</v>
      </c>
      <c r="BM24" s="7">
        <v>0.0081</v>
      </c>
      <c r="BN24" s="7">
        <v>0.0079</v>
      </c>
      <c r="BO24" s="4">
        <v>8</v>
      </c>
      <c r="BP24" s="8">
        <v>114.96</v>
      </c>
      <c r="BQ24" s="4"/>
      <c r="BR24" s="8"/>
      <c r="BS24" s="7"/>
      <c r="BT24" s="7"/>
      <c r="BU24" s="2" t="s">
        <v>107</v>
      </c>
      <c r="BV24" s="2" t="s">
        <v>97</v>
      </c>
      <c r="BW24" s="2" t="s">
        <v>108</v>
      </c>
      <c r="BX24" s="2" t="s">
        <v>239</v>
      </c>
      <c r="BY24" s="2" t="s">
        <v>110</v>
      </c>
      <c r="BZ24" s="2" t="s">
        <v>111</v>
      </c>
    </row>
    <row r="25">
      <c r="A25" s="2" t="s">
        <v>240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241</v>
      </c>
      <c r="G25" s="2" t="s">
        <v>242</v>
      </c>
      <c r="H25" s="2" t="s">
        <v>243</v>
      </c>
      <c r="I25" s="2" t="s">
        <v>157</v>
      </c>
      <c r="J25" s="2" t="s">
        <v>95</v>
      </c>
      <c r="K25" s="2" t="s">
        <v>199</v>
      </c>
      <c r="L25" s="3">
        <v>14.52</v>
      </c>
      <c r="M25" s="3">
        <v>15.25</v>
      </c>
      <c r="N25" s="3">
        <v>32.99</v>
      </c>
      <c r="O25" s="2" t="s">
        <v>97</v>
      </c>
      <c r="P25" s="2" t="s">
        <v>114</v>
      </c>
      <c r="Q25" s="2" t="s">
        <v>99</v>
      </c>
      <c r="R25" s="2" t="s">
        <v>100</v>
      </c>
      <c r="S25" s="2" t="s">
        <v>244</v>
      </c>
      <c r="T25" s="2" t="s">
        <v>100</v>
      </c>
      <c r="U25" s="2" t="s">
        <v>100</v>
      </c>
      <c r="V25" s="2" t="s">
        <v>245</v>
      </c>
      <c r="W25" s="2" t="s">
        <v>162</v>
      </c>
      <c r="X25" s="2" t="s">
        <v>100</v>
      </c>
      <c r="Y25" s="2" t="s">
        <v>246</v>
      </c>
      <c r="Z25" s="4">
        <v>210</v>
      </c>
      <c r="AA25" s="4">
        <f>=ROUNDDOWN(5.52631578947368,0)</f>
      </c>
      <c r="AB25" s="5">
        <v>38</v>
      </c>
      <c r="AC25" s="2" t="s">
        <v>169</v>
      </c>
      <c r="AD25" s="4">
        <v>300</v>
      </c>
      <c r="AE25" s="4">
        <v>600</v>
      </c>
      <c r="AF25" s="6">
        <v>65</v>
      </c>
      <c r="AG25" s="6"/>
      <c r="AH25" s="7">
        <v>0.9646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>
        <v>31</v>
      </c>
      <c r="AQ25" s="8">
        <v>483.6</v>
      </c>
      <c r="AR25" s="4"/>
      <c r="AS25" s="8"/>
      <c r="AT25" s="7"/>
      <c r="AU25" s="7"/>
      <c r="AV25" s="4">
        <v>31</v>
      </c>
      <c r="AW25" s="8">
        <v>483.6</v>
      </c>
      <c r="AX25" s="4"/>
      <c r="AY25" s="8"/>
      <c r="AZ25" s="7"/>
      <c r="BA25" s="7"/>
      <c r="BB25" s="7">
        <v>1</v>
      </c>
      <c r="BC25" s="4">
        <v>34</v>
      </c>
      <c r="BD25" s="8">
        <v>530.4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0.9118</v>
      </c>
      <c r="BJ25" s="4">
        <v>1554</v>
      </c>
      <c r="BK25" s="8">
        <v>24644.88</v>
      </c>
      <c r="BL25" s="2" t="s">
        <v>247</v>
      </c>
      <c r="BM25" s="7">
        <v>0.0199</v>
      </c>
      <c r="BN25" s="7">
        <v>0.0196</v>
      </c>
      <c r="BO25" s="4">
        <v>31</v>
      </c>
      <c r="BP25" s="8">
        <v>483.6</v>
      </c>
      <c r="BQ25" s="4"/>
      <c r="BR25" s="8"/>
      <c r="BS25" s="7"/>
      <c r="BT25" s="7"/>
      <c r="BU25" s="2" t="s">
        <v>107</v>
      </c>
      <c r="BV25" s="2" t="s">
        <v>97</v>
      </c>
      <c r="BW25" s="2" t="s">
        <v>131</v>
      </c>
      <c r="BX25" s="2" t="s">
        <v>248</v>
      </c>
      <c r="BY25" s="2" t="s">
        <v>110</v>
      </c>
      <c r="BZ25" s="2" t="s">
        <v>100</v>
      </c>
    </row>
    <row r="26">
      <c r="A26" s="2" t="s">
        <v>249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241</v>
      </c>
      <c r="G26" s="2" t="s">
        <v>242</v>
      </c>
      <c r="H26" s="2" t="s">
        <v>243</v>
      </c>
      <c r="I26" s="2" t="s">
        <v>157</v>
      </c>
      <c r="J26" s="2" t="s">
        <v>95</v>
      </c>
      <c r="K26" s="2" t="s">
        <v>96</v>
      </c>
      <c r="L26" s="3">
        <v>14.52</v>
      </c>
      <c r="M26" s="3">
        <v>15.25</v>
      </c>
      <c r="N26" s="3">
        <v>32.99</v>
      </c>
      <c r="O26" s="2" t="s">
        <v>97</v>
      </c>
      <c r="P26" s="2" t="s">
        <v>114</v>
      </c>
      <c r="Q26" s="2" t="s">
        <v>99</v>
      </c>
      <c r="R26" s="2" t="s">
        <v>100</v>
      </c>
      <c r="S26" s="2" t="s">
        <v>244</v>
      </c>
      <c r="T26" s="2" t="s">
        <v>100</v>
      </c>
      <c r="U26" s="2" t="s">
        <v>100</v>
      </c>
      <c r="V26" s="2" t="s">
        <v>245</v>
      </c>
      <c r="W26" s="2" t="s">
        <v>162</v>
      </c>
      <c r="X26" s="2" t="s">
        <v>100</v>
      </c>
      <c r="Y26" s="2" t="s">
        <v>104</v>
      </c>
      <c r="Z26" s="4">
        <v>325</v>
      </c>
      <c r="AA26" s="4">
        <f>=ROUNDDOWN(15.0462962962963,0)</f>
      </c>
      <c r="AB26" s="5">
        <v>21.6</v>
      </c>
      <c r="AC26" s="2" t="s">
        <v>169</v>
      </c>
      <c r="AD26" s="4">
        <v>300</v>
      </c>
      <c r="AE26" s="4">
        <v>600</v>
      </c>
      <c r="AF26" s="6">
        <v>65</v>
      </c>
      <c r="AG26" s="6"/>
      <c r="AH26" s="7">
        <v>0.8474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</v>
      </c>
      <c r="AQ26" s="8">
        <v>46.8</v>
      </c>
      <c r="AR26" s="4"/>
      <c r="AS26" s="8"/>
      <c r="AT26" s="7"/>
      <c r="AU26" s="7"/>
      <c r="AV26" s="4">
        <v>3</v>
      </c>
      <c r="AW26" s="8">
        <v>46.8</v>
      </c>
      <c r="AX26" s="4"/>
      <c r="AY26" s="8"/>
      <c r="AZ26" s="7"/>
      <c r="BA26" s="7"/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0.0882</v>
      </c>
      <c r="BJ26" s="4">
        <v>983</v>
      </c>
      <c r="BK26" s="8">
        <v>15722.85</v>
      </c>
      <c r="BL26" s="2" t="s">
        <v>250</v>
      </c>
      <c r="BM26" s="7">
        <v>0.0031</v>
      </c>
      <c r="BN26" s="7">
        <v>0.003</v>
      </c>
      <c r="BO26" s="4">
        <v>3</v>
      </c>
      <c r="BP26" s="8">
        <v>46.8</v>
      </c>
      <c r="BQ26" s="4"/>
      <c r="BR26" s="8"/>
      <c r="BS26" s="7"/>
      <c r="BT26" s="7"/>
      <c r="BU26" s="2" t="s">
        <v>107</v>
      </c>
      <c r="BV26" s="2" t="s">
        <v>97</v>
      </c>
      <c r="BW26" s="2" t="s">
        <v>131</v>
      </c>
      <c r="BX26" s="2" t="s">
        <v>251</v>
      </c>
      <c r="BY26" s="2" t="s">
        <v>110</v>
      </c>
      <c r="BZ26" s="2" t="s">
        <v>111</v>
      </c>
    </row>
    <row r="27">
      <c r="A27" s="2" t="s">
        <v>252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253</v>
      </c>
      <c r="G27" s="2" t="s">
        <v>254</v>
      </c>
      <c r="H27" s="2" t="s">
        <v>255</v>
      </c>
      <c r="I27" s="2" t="s">
        <v>256</v>
      </c>
      <c r="J27" s="2" t="s">
        <v>95</v>
      </c>
      <c r="K27" s="2" t="s">
        <v>257</v>
      </c>
      <c r="L27" s="3">
        <v>16.28</v>
      </c>
      <c r="M27" s="3">
        <v>17.09</v>
      </c>
      <c r="N27" s="3">
        <v>36.99</v>
      </c>
      <c r="O27" s="2" t="s">
        <v>97</v>
      </c>
      <c r="P27" s="2" t="s">
        <v>114</v>
      </c>
      <c r="Q27" s="2" t="s">
        <v>99</v>
      </c>
      <c r="R27" s="2" t="s">
        <v>100</v>
      </c>
      <c r="S27" s="2" t="s">
        <v>258</v>
      </c>
      <c r="T27" s="2" t="s">
        <v>100</v>
      </c>
      <c r="U27" s="2" t="s">
        <v>100</v>
      </c>
      <c r="V27" s="2" t="s">
        <v>259</v>
      </c>
      <c r="W27" s="2" t="s">
        <v>103</v>
      </c>
      <c r="X27" s="2" t="s">
        <v>100</v>
      </c>
      <c r="Y27" s="2" t="s">
        <v>246</v>
      </c>
      <c r="Z27" s="4">
        <v>27</v>
      </c>
      <c r="AA27" s="4">
        <f>=ROUNDDOWN(1.10655737704918,0)</f>
      </c>
      <c r="AB27" s="5">
        <v>24.4</v>
      </c>
      <c r="AC27" s="2" t="s">
        <v>260</v>
      </c>
      <c r="AD27" s="4">
        <v>480</v>
      </c>
      <c r="AE27" s="4">
        <v>960</v>
      </c>
      <c r="AF27" s="6">
        <v>65</v>
      </c>
      <c r="AG27" s="6"/>
      <c r="AH27" s="7">
        <v>0.97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29</v>
      </c>
      <c r="AQ27" s="8">
        <v>515.91</v>
      </c>
      <c r="AR27" s="4"/>
      <c r="AS27" s="8"/>
      <c r="AT27" s="7"/>
      <c r="AU27" s="7"/>
      <c r="AV27" s="4">
        <v>29</v>
      </c>
      <c r="AW27" s="8">
        <v>515.91</v>
      </c>
      <c r="AX27" s="4"/>
      <c r="AY27" s="8"/>
      <c r="AZ27" s="7"/>
      <c r="BA27" s="7"/>
      <c r="BB27" s="7">
        <v>1</v>
      </c>
      <c r="BC27" s="4">
        <v>29</v>
      </c>
      <c r="BD27" s="8">
        <v>515.91</v>
      </c>
      <c r="BE27" s="4"/>
      <c r="BF27" s="8"/>
      <c r="BG27" s="7"/>
      <c r="BH27" s="7"/>
      <c r="BI27" s="7">
        <v>1</v>
      </c>
      <c r="BJ27" s="4">
        <v>1415</v>
      </c>
      <c r="BK27" s="8">
        <v>24892.33</v>
      </c>
      <c r="BL27" s="2" t="s">
        <v>261</v>
      </c>
      <c r="BM27" s="7">
        <v>0.0205</v>
      </c>
      <c r="BN27" s="7">
        <v>0.0207</v>
      </c>
      <c r="BO27" s="4">
        <v>29</v>
      </c>
      <c r="BP27" s="8">
        <v>515.91</v>
      </c>
      <c r="BQ27" s="4"/>
      <c r="BR27" s="8"/>
      <c r="BS27" s="7"/>
      <c r="BT27" s="7"/>
      <c r="BU27" s="2" t="s">
        <v>107</v>
      </c>
      <c r="BV27" s="2" t="s">
        <v>97</v>
      </c>
      <c r="BW27" s="2" t="s">
        <v>262</v>
      </c>
      <c r="BX27" s="2" t="s">
        <v>263</v>
      </c>
      <c r="BY27" s="2" t="s">
        <v>110</v>
      </c>
      <c r="BZ27" s="2" t="s">
        <v>111</v>
      </c>
    </row>
    <row r="28">
      <c r="A28" s="2" t="s">
        <v>264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265</v>
      </c>
      <c r="G28" s="2" t="s">
        <v>266</v>
      </c>
      <c r="H28" s="2" t="s">
        <v>267</v>
      </c>
      <c r="I28" s="2" t="s">
        <v>268</v>
      </c>
      <c r="J28" s="2" t="s">
        <v>95</v>
      </c>
      <c r="K28" s="2" t="s">
        <v>269</v>
      </c>
      <c r="L28" s="3">
        <v>18.92</v>
      </c>
      <c r="M28" s="3">
        <v>19.87</v>
      </c>
      <c r="N28" s="3">
        <v>42.99</v>
      </c>
      <c r="O28" s="2" t="s">
        <v>97</v>
      </c>
      <c r="P28" s="2" t="s">
        <v>114</v>
      </c>
      <c r="Q28" s="2" t="s">
        <v>99</v>
      </c>
      <c r="R28" s="2" t="s">
        <v>100</v>
      </c>
      <c r="S28" s="2" t="s">
        <v>270</v>
      </c>
      <c r="T28" s="2" t="s">
        <v>100</v>
      </c>
      <c r="U28" s="2" t="s">
        <v>271</v>
      </c>
      <c r="V28" s="2" t="s">
        <v>272</v>
      </c>
      <c r="W28" s="2" t="s">
        <v>148</v>
      </c>
      <c r="X28" s="2" t="s">
        <v>103</v>
      </c>
      <c r="Y28" s="2" t="s">
        <v>273</v>
      </c>
      <c r="Z28" s="4">
        <v>420</v>
      </c>
      <c r="AA28" s="4">
        <f>=ROUNDDOWN(17.5732217573222,0)</f>
      </c>
      <c r="AB28" s="5">
        <v>23.9</v>
      </c>
      <c r="AC28" s="2" t="s">
        <v>274</v>
      </c>
      <c r="AD28" s="4">
        <v>200</v>
      </c>
      <c r="AE28" s="4">
        <v>800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16</v>
      </c>
      <c r="AQ28" s="8">
        <v>317.92</v>
      </c>
      <c r="AR28" s="4"/>
      <c r="AS28" s="8"/>
      <c r="AT28" s="7"/>
      <c r="AU28" s="7"/>
      <c r="AV28" s="4">
        <v>16</v>
      </c>
      <c r="AW28" s="8">
        <v>317.92</v>
      </c>
      <c r="AX28" s="4"/>
      <c r="AY28" s="8"/>
      <c r="AZ28" s="7"/>
      <c r="BA28" s="7"/>
      <c r="BB28" s="7">
        <v>1</v>
      </c>
      <c r="BC28" s="4">
        <v>19</v>
      </c>
      <c r="BD28" s="8">
        <v>377.53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0.8421</v>
      </c>
      <c r="BJ28" s="4">
        <v>1488</v>
      </c>
      <c r="BK28" s="8">
        <v>30435.29</v>
      </c>
      <c r="BL28" s="2" t="s">
        <v>275</v>
      </c>
      <c r="BM28" s="7">
        <v>0.0108</v>
      </c>
      <c r="BN28" s="7">
        <v>0.0104</v>
      </c>
      <c r="BO28" s="4">
        <v>16</v>
      </c>
      <c r="BP28" s="8">
        <v>317.92</v>
      </c>
      <c r="BQ28" s="4"/>
      <c r="BR28" s="8"/>
      <c r="BS28" s="7"/>
      <c r="BT28" s="7"/>
      <c r="BU28" s="2" t="s">
        <v>107</v>
      </c>
      <c r="BV28" s="2" t="s">
        <v>97</v>
      </c>
      <c r="BW28" s="2" t="s">
        <v>276</v>
      </c>
      <c r="BX28" s="2" t="s">
        <v>277</v>
      </c>
      <c r="BY28" s="2" t="s">
        <v>110</v>
      </c>
      <c r="BZ28" s="2" t="s">
        <v>100</v>
      </c>
    </row>
    <row r="29">
      <c r="A29" s="2" t="s">
        <v>278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265</v>
      </c>
      <c r="G29" s="2" t="s">
        <v>266</v>
      </c>
      <c r="H29" s="2" t="s">
        <v>267</v>
      </c>
      <c r="I29" s="2" t="s">
        <v>268</v>
      </c>
      <c r="J29" s="2" t="s">
        <v>95</v>
      </c>
      <c r="K29" s="2" t="s">
        <v>279</v>
      </c>
      <c r="L29" s="3">
        <v>18.92</v>
      </c>
      <c r="M29" s="3">
        <v>19.87</v>
      </c>
      <c r="N29" s="3">
        <v>42.99</v>
      </c>
      <c r="O29" s="2" t="s">
        <v>97</v>
      </c>
      <c r="P29" s="2" t="s">
        <v>114</v>
      </c>
      <c r="Q29" s="2" t="s">
        <v>99</v>
      </c>
      <c r="R29" s="2" t="s">
        <v>100</v>
      </c>
      <c r="S29" s="2" t="s">
        <v>280</v>
      </c>
      <c r="T29" s="2" t="s">
        <v>100</v>
      </c>
      <c r="U29" s="2" t="s">
        <v>271</v>
      </c>
      <c r="V29" s="2" t="s">
        <v>272</v>
      </c>
      <c r="W29" s="2" t="s">
        <v>148</v>
      </c>
      <c r="X29" s="2" t="s">
        <v>103</v>
      </c>
      <c r="Y29" s="2" t="s">
        <v>281</v>
      </c>
      <c r="Z29" s="4">
        <v>53</v>
      </c>
      <c r="AA29" s="4">
        <f>=ROUNDDOWN(4.41666666666667,0)</f>
      </c>
      <c r="AB29" s="5">
        <v>12</v>
      </c>
      <c r="AC29" s="2" t="s">
        <v>274</v>
      </c>
      <c r="AD29" s="4">
        <v>100</v>
      </c>
      <c r="AE29" s="4">
        <v>272</v>
      </c>
      <c r="AF29" s="6">
        <v>65</v>
      </c>
      <c r="AG29" s="6"/>
      <c r="AH29" s="7">
        <v>0.9155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>
        <v>3</v>
      </c>
      <c r="AQ29" s="8">
        <v>59.61</v>
      </c>
      <c r="AR29" s="4"/>
      <c r="AS29" s="8"/>
      <c r="AT29" s="7"/>
      <c r="AU29" s="7"/>
      <c r="AV29" s="4">
        <v>3</v>
      </c>
      <c r="AW29" s="8">
        <v>59.61</v>
      </c>
      <c r="AX29" s="4"/>
      <c r="AY29" s="8"/>
      <c r="AZ29" s="7"/>
      <c r="BA29" s="7"/>
      <c r="BB29" s="7">
        <v>1</v>
      </c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>
        <v>0.1579</v>
      </c>
      <c r="BJ29" s="4">
        <v>537</v>
      </c>
      <c r="BK29" s="8">
        <v>10941.54</v>
      </c>
      <c r="BL29" s="2" t="s">
        <v>282</v>
      </c>
      <c r="BM29" s="7">
        <v>0.0056</v>
      </c>
      <c r="BN29" s="7">
        <v>0.0054</v>
      </c>
      <c r="BO29" s="4">
        <v>3</v>
      </c>
      <c r="BP29" s="8">
        <v>59.61</v>
      </c>
      <c r="BQ29" s="4"/>
      <c r="BR29" s="8"/>
      <c r="BS29" s="7"/>
      <c r="BT29" s="7"/>
      <c r="BU29" s="2" t="s">
        <v>107</v>
      </c>
      <c r="BV29" s="2" t="s">
        <v>97</v>
      </c>
      <c r="BW29" s="2" t="s">
        <v>276</v>
      </c>
      <c r="BX29" s="2" t="s">
        <v>283</v>
      </c>
      <c r="BY29" s="2" t="s">
        <v>110</v>
      </c>
      <c r="BZ29" s="2" t="s">
        <v>111</v>
      </c>
    </row>
    <row r="30">
      <c r="A30" s="2" t="s">
        <v>284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285</v>
      </c>
      <c r="G30" s="2" t="s">
        <v>286</v>
      </c>
      <c r="H30" s="2" t="s">
        <v>287</v>
      </c>
      <c r="I30" s="2" t="s">
        <v>288</v>
      </c>
      <c r="J30" s="2" t="s">
        <v>95</v>
      </c>
      <c r="K30" s="2" t="s">
        <v>289</v>
      </c>
      <c r="L30" s="3">
        <v>20.68</v>
      </c>
      <c r="M30" s="3">
        <v>21.71</v>
      </c>
      <c r="N30" s="3">
        <v>46.99</v>
      </c>
      <c r="O30" s="2" t="s">
        <v>97</v>
      </c>
      <c r="P30" s="2" t="s">
        <v>123</v>
      </c>
      <c r="Q30" s="2" t="s">
        <v>99</v>
      </c>
      <c r="R30" s="2" t="s">
        <v>100</v>
      </c>
      <c r="S30" s="2" t="s">
        <v>290</v>
      </c>
      <c r="T30" s="2" t="s">
        <v>291</v>
      </c>
      <c r="U30" s="2" t="s">
        <v>271</v>
      </c>
      <c r="V30" s="2" t="s">
        <v>292</v>
      </c>
      <c r="W30" s="2" t="s">
        <v>148</v>
      </c>
      <c r="X30" s="2" t="s">
        <v>293</v>
      </c>
      <c r="Y30" s="2" t="s">
        <v>294</v>
      </c>
      <c r="Z30" s="4">
        <v>1123</v>
      </c>
      <c r="AA30" s="4">
        <f>=ROUNDDOWN(17.2503840245776,0)</f>
      </c>
      <c r="AB30" s="5">
        <v>65.1</v>
      </c>
      <c r="AC30" s="2" t="s">
        <v>163</v>
      </c>
      <c r="AD30" s="4">
        <v>950</v>
      </c>
      <c r="AE30" s="4">
        <v>1900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16</v>
      </c>
      <c r="AQ30" s="8">
        <v>336</v>
      </c>
      <c r="AR30" s="4"/>
      <c r="AS30" s="8"/>
      <c r="AT30" s="7"/>
      <c r="AU30" s="7"/>
      <c r="AV30" s="4">
        <v>16</v>
      </c>
      <c r="AW30" s="8">
        <v>336</v>
      </c>
      <c r="AX30" s="4"/>
      <c r="AY30" s="8"/>
      <c r="AZ30" s="7"/>
      <c r="BA30" s="7"/>
      <c r="BB30" s="7">
        <v>1</v>
      </c>
      <c r="BC30" s="4">
        <v>16</v>
      </c>
      <c r="BD30" s="8">
        <v>336</v>
      </c>
      <c r="BE30" s="4"/>
      <c r="BF30" s="8"/>
      <c r="BG30" s="7"/>
      <c r="BH30" s="7"/>
      <c r="BI30" s="7">
        <v>1</v>
      </c>
      <c r="BJ30" s="4">
        <v>3495</v>
      </c>
      <c r="BK30" s="8">
        <v>82643.26</v>
      </c>
      <c r="BL30" s="2" t="s">
        <v>295</v>
      </c>
      <c r="BM30" s="7">
        <v>0.0046</v>
      </c>
      <c r="BN30" s="7">
        <v>0.0041</v>
      </c>
      <c r="BO30" s="4">
        <v>16</v>
      </c>
      <c r="BP30" s="8">
        <v>336</v>
      </c>
      <c r="BQ30" s="4"/>
      <c r="BR30" s="8"/>
      <c r="BS30" s="7"/>
      <c r="BT30" s="7"/>
      <c r="BU30" s="2" t="s">
        <v>107</v>
      </c>
      <c r="BV30" s="2" t="s">
        <v>97</v>
      </c>
      <c r="BW30" s="2" t="s">
        <v>276</v>
      </c>
      <c r="BX30" s="2" t="s">
        <v>296</v>
      </c>
      <c r="BY30" s="2" t="s">
        <v>110</v>
      </c>
      <c r="BZ30" s="2" t="s">
        <v>111</v>
      </c>
    </row>
    <row r="31">
      <c r="A31" s="2" t="s">
        <v>297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298</v>
      </c>
      <c r="G31" s="2" t="s">
        <v>299</v>
      </c>
      <c r="H31" s="2" t="s">
        <v>300</v>
      </c>
      <c r="I31" s="2" t="s">
        <v>301</v>
      </c>
      <c r="J31" s="2" t="s">
        <v>95</v>
      </c>
      <c r="K31" s="2" t="s">
        <v>302</v>
      </c>
      <c r="L31" s="3">
        <v>17.6</v>
      </c>
      <c r="M31" s="3">
        <v>18.48</v>
      </c>
      <c r="N31" s="3">
        <v>39.99</v>
      </c>
      <c r="O31" s="2" t="s">
        <v>97</v>
      </c>
      <c r="P31" s="2" t="s">
        <v>114</v>
      </c>
      <c r="Q31" s="2" t="s">
        <v>99</v>
      </c>
      <c r="R31" s="2" t="s">
        <v>100</v>
      </c>
      <c r="S31" s="2" t="s">
        <v>303</v>
      </c>
      <c r="T31" s="2" t="s">
        <v>291</v>
      </c>
      <c r="U31" s="2" t="s">
        <v>100</v>
      </c>
      <c r="V31" s="2" t="s">
        <v>147</v>
      </c>
      <c r="W31" s="2" t="s">
        <v>293</v>
      </c>
      <c r="X31" s="2" t="s">
        <v>100</v>
      </c>
      <c r="Y31" s="2" t="s">
        <v>304</v>
      </c>
      <c r="Z31" s="4">
        <v>588</v>
      </c>
      <c r="AA31" s="4">
        <f>=ROUNDDOWN(31.9565217391304,0)</f>
      </c>
      <c r="AB31" s="5">
        <v>18.4</v>
      </c>
      <c r="AC31" s="2" t="s">
        <v>100</v>
      </c>
      <c r="AD31" s="4"/>
      <c r="AE31" s="4"/>
      <c r="AF31" s="6">
        <v>65</v>
      </c>
      <c r="AG31" s="6"/>
      <c r="AH31" s="7">
        <v>0.8965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15</v>
      </c>
      <c r="AQ31" s="8">
        <v>284.4</v>
      </c>
      <c r="AR31" s="4"/>
      <c r="AS31" s="8"/>
      <c r="AT31" s="7"/>
      <c r="AU31" s="7"/>
      <c r="AV31" s="4">
        <v>15</v>
      </c>
      <c r="AW31" s="8">
        <v>284.4</v>
      </c>
      <c r="AX31" s="4"/>
      <c r="AY31" s="8"/>
      <c r="AZ31" s="7"/>
      <c r="BA31" s="7"/>
      <c r="BB31" s="7">
        <v>1</v>
      </c>
      <c r="BC31" s="4">
        <v>15</v>
      </c>
      <c r="BD31" s="8">
        <v>284.4</v>
      </c>
      <c r="BE31" s="4"/>
      <c r="BF31" s="8"/>
      <c r="BG31" s="7"/>
      <c r="BH31" s="7"/>
      <c r="BI31" s="7">
        <v>1</v>
      </c>
      <c r="BJ31" s="4">
        <v>1217</v>
      </c>
      <c r="BK31" s="8">
        <v>23681.39</v>
      </c>
      <c r="BL31" s="2" t="s">
        <v>305</v>
      </c>
      <c r="BM31" s="7">
        <v>0.0123</v>
      </c>
      <c r="BN31" s="7">
        <v>0.012</v>
      </c>
      <c r="BO31" s="4">
        <v>15</v>
      </c>
      <c r="BP31" s="8">
        <v>284.4</v>
      </c>
      <c r="BQ31" s="4"/>
      <c r="BR31" s="8"/>
      <c r="BS31" s="7"/>
      <c r="BT31" s="7"/>
      <c r="BU31" s="2" t="s">
        <v>107</v>
      </c>
      <c r="BV31" s="2" t="s">
        <v>97</v>
      </c>
      <c r="BW31" s="2" t="s">
        <v>306</v>
      </c>
      <c r="BX31" s="2" t="s">
        <v>307</v>
      </c>
      <c r="BY31" s="2" t="s">
        <v>110</v>
      </c>
      <c r="BZ31" s="2" t="s">
        <v>111</v>
      </c>
    </row>
    <row r="32">
      <c r="A32" s="2" t="s">
        <v>308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309</v>
      </c>
      <c r="G32" s="2" t="s">
        <v>310</v>
      </c>
      <c r="H32" s="2" t="s">
        <v>311</v>
      </c>
      <c r="I32" s="2" t="s">
        <v>90</v>
      </c>
      <c r="J32" s="2" t="s">
        <v>95</v>
      </c>
      <c r="K32" s="2" t="s">
        <v>199</v>
      </c>
      <c r="L32" s="3">
        <v>17.6</v>
      </c>
      <c r="M32" s="3">
        <v>18.48</v>
      </c>
      <c r="N32" s="3">
        <v>39.99</v>
      </c>
      <c r="O32" s="2" t="s">
        <v>97</v>
      </c>
      <c r="P32" s="2" t="s">
        <v>114</v>
      </c>
      <c r="Q32" s="2" t="s">
        <v>99</v>
      </c>
      <c r="R32" s="2" t="s">
        <v>100</v>
      </c>
      <c r="S32" s="2" t="s">
        <v>312</v>
      </c>
      <c r="T32" s="2" t="s">
        <v>100</v>
      </c>
      <c r="U32" s="2" t="s">
        <v>100</v>
      </c>
      <c r="V32" s="2" t="s">
        <v>313</v>
      </c>
      <c r="W32" s="2" t="s">
        <v>313</v>
      </c>
      <c r="X32" s="2" t="s">
        <v>100</v>
      </c>
      <c r="Y32" s="2" t="s">
        <v>104</v>
      </c>
      <c r="Z32" s="4">
        <v>563</v>
      </c>
      <c r="AA32" s="4">
        <f>=ROUNDDOWN(33.5119047619048,0)</f>
      </c>
      <c r="AB32" s="5">
        <v>16.8</v>
      </c>
      <c r="AC32" s="2" t="s">
        <v>100</v>
      </c>
      <c r="AD32" s="4"/>
      <c r="AE32" s="4"/>
      <c r="AF32" s="6">
        <v>65</v>
      </c>
      <c r="AG32" s="6"/>
      <c r="AH32" s="7">
        <v>0.9346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14</v>
      </c>
      <c r="AQ32" s="8">
        <v>266.84</v>
      </c>
      <c r="AR32" s="4"/>
      <c r="AS32" s="8"/>
      <c r="AT32" s="7"/>
      <c r="AU32" s="7"/>
      <c r="AV32" s="4">
        <v>14</v>
      </c>
      <c r="AW32" s="8">
        <v>266.84</v>
      </c>
      <c r="AX32" s="4"/>
      <c r="AY32" s="8"/>
      <c r="AZ32" s="7"/>
      <c r="BA32" s="7"/>
      <c r="BB32" s="7">
        <v>1</v>
      </c>
      <c r="BC32" s="4">
        <v>14</v>
      </c>
      <c r="BD32" s="8">
        <v>266.84</v>
      </c>
      <c r="BE32" s="4"/>
      <c r="BF32" s="8"/>
      <c r="BG32" s="7"/>
      <c r="BH32" s="7"/>
      <c r="BI32" s="7">
        <v>1</v>
      </c>
      <c r="BJ32" s="4">
        <v>1111</v>
      </c>
      <c r="BK32" s="8">
        <v>21499.46</v>
      </c>
      <c r="BL32" s="2" t="s">
        <v>314</v>
      </c>
      <c r="BM32" s="7">
        <v>0.0126</v>
      </c>
      <c r="BN32" s="7">
        <v>0.0124</v>
      </c>
      <c r="BO32" s="4">
        <v>14</v>
      </c>
      <c r="BP32" s="8">
        <v>266.84</v>
      </c>
      <c r="BQ32" s="4"/>
      <c r="BR32" s="8"/>
      <c r="BS32" s="7"/>
      <c r="BT32" s="7"/>
      <c r="BU32" s="2" t="s">
        <v>107</v>
      </c>
      <c r="BV32" s="2" t="s">
        <v>97</v>
      </c>
      <c r="BW32" s="2" t="s">
        <v>108</v>
      </c>
      <c r="BX32" s="2" t="s">
        <v>109</v>
      </c>
      <c r="BY32" s="2" t="s">
        <v>110</v>
      </c>
      <c r="BZ32" s="2" t="s">
        <v>111</v>
      </c>
    </row>
    <row r="33">
      <c r="A33" s="2" t="s">
        <v>315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316</v>
      </c>
      <c r="G33" s="2" t="s">
        <v>317</v>
      </c>
      <c r="H33" s="2" t="s">
        <v>318</v>
      </c>
      <c r="I33" s="2" t="s">
        <v>157</v>
      </c>
      <c r="J33" s="2" t="s">
        <v>95</v>
      </c>
      <c r="K33" s="2" t="s">
        <v>319</v>
      </c>
      <c r="L33" s="3">
        <v>23</v>
      </c>
      <c r="M33" s="3">
        <v>24.15</v>
      </c>
      <c r="N33" s="3">
        <v>49.99</v>
      </c>
      <c r="O33" s="2" t="s">
        <v>97</v>
      </c>
      <c r="P33" s="2" t="s">
        <v>114</v>
      </c>
      <c r="Q33" s="2" t="s">
        <v>99</v>
      </c>
      <c r="R33" s="2" t="s">
        <v>100</v>
      </c>
      <c r="S33" s="2" t="s">
        <v>320</v>
      </c>
      <c r="T33" s="2" t="s">
        <v>100</v>
      </c>
      <c r="U33" s="2" t="s">
        <v>271</v>
      </c>
      <c r="V33" s="2" t="s">
        <v>245</v>
      </c>
      <c r="W33" s="2" t="s">
        <v>162</v>
      </c>
      <c r="X33" s="2" t="s">
        <v>100</v>
      </c>
      <c r="Y33" s="2" t="s">
        <v>321</v>
      </c>
      <c r="Z33" s="4">
        <v>557</v>
      </c>
      <c r="AA33" s="4">
        <f>=ROUNDDOWN(48.4347826086956,0)</f>
      </c>
      <c r="AB33" s="5">
        <v>11.5</v>
      </c>
      <c r="AC33" s="2" t="s">
        <v>322</v>
      </c>
      <c r="AD33" s="4">
        <v>152</v>
      </c>
      <c r="AE33" s="4">
        <v>472</v>
      </c>
      <c r="AF33" s="6">
        <v>64</v>
      </c>
      <c r="AG33" s="6"/>
      <c r="AH33" s="7">
        <v>0.9619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9</v>
      </c>
      <c r="AQ33" s="8">
        <v>233.82</v>
      </c>
      <c r="AR33" s="4"/>
      <c r="AS33" s="8"/>
      <c r="AT33" s="7"/>
      <c r="AU33" s="7"/>
      <c r="AV33" s="4">
        <v>9</v>
      </c>
      <c r="AW33" s="8">
        <v>233.82</v>
      </c>
      <c r="AX33" s="4"/>
      <c r="AY33" s="8"/>
      <c r="AZ33" s="7"/>
      <c r="BA33" s="7"/>
      <c r="BB33" s="7">
        <v>1</v>
      </c>
      <c r="BC33" s="4">
        <v>9</v>
      </c>
      <c r="BD33" s="8">
        <v>233.82</v>
      </c>
      <c r="BE33" s="4"/>
      <c r="BF33" s="8"/>
      <c r="BG33" s="7"/>
      <c r="BH33" s="7"/>
      <c r="BI33" s="7">
        <v>1</v>
      </c>
      <c r="BJ33" s="4">
        <v>1042</v>
      </c>
      <c r="BK33" s="8">
        <v>27611.34</v>
      </c>
      <c r="BL33" s="2" t="s">
        <v>323</v>
      </c>
      <c r="BM33" s="7">
        <v>0.0086</v>
      </c>
      <c r="BN33" s="7">
        <v>0.0085</v>
      </c>
      <c r="BO33" s="4">
        <v>9</v>
      </c>
      <c r="BP33" s="8">
        <v>233.82</v>
      </c>
      <c r="BQ33" s="4"/>
      <c r="BR33" s="8"/>
      <c r="BS33" s="7"/>
      <c r="BT33" s="7"/>
      <c r="BU33" s="2" t="s">
        <v>107</v>
      </c>
      <c r="BV33" s="2" t="s">
        <v>97</v>
      </c>
      <c r="BW33" s="2" t="s">
        <v>324</v>
      </c>
      <c r="BX33" s="2" t="s">
        <v>325</v>
      </c>
      <c r="BY33" s="2" t="s">
        <v>110</v>
      </c>
      <c r="BZ33" s="2" t="s">
        <v>111</v>
      </c>
    </row>
    <row r="34">
      <c r="A34" s="2" t="s">
        <v>326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327</v>
      </c>
      <c r="G34" s="2" t="s">
        <v>328</v>
      </c>
      <c r="H34" s="2" t="s">
        <v>329</v>
      </c>
      <c r="I34" s="2" t="s">
        <v>256</v>
      </c>
      <c r="J34" s="2" t="s">
        <v>95</v>
      </c>
      <c r="K34" s="2" t="s">
        <v>199</v>
      </c>
      <c r="L34" s="3">
        <v>15.47</v>
      </c>
      <c r="M34" s="3">
        <v>16.24</v>
      </c>
      <c r="N34" s="3">
        <v>33.99</v>
      </c>
      <c r="O34" s="2" t="s">
        <v>97</v>
      </c>
      <c r="P34" s="2" t="s">
        <v>123</v>
      </c>
      <c r="Q34" s="2" t="s">
        <v>99</v>
      </c>
      <c r="R34" s="2" t="s">
        <v>100</v>
      </c>
      <c r="S34" s="2" t="s">
        <v>330</v>
      </c>
      <c r="T34" s="2" t="s">
        <v>100</v>
      </c>
      <c r="U34" s="2" t="s">
        <v>271</v>
      </c>
      <c r="V34" s="2" t="s">
        <v>147</v>
      </c>
      <c r="W34" s="2" t="s">
        <v>331</v>
      </c>
      <c r="X34" s="2" t="s">
        <v>332</v>
      </c>
      <c r="Y34" s="2" t="s">
        <v>333</v>
      </c>
      <c r="Z34" s="4">
        <v>1010</v>
      </c>
      <c r="AA34" s="4">
        <f>=ROUNDDOWN(16.0572337042925,0)</f>
      </c>
      <c r="AB34" s="5">
        <v>62.9</v>
      </c>
      <c r="AC34" s="2" t="s">
        <v>322</v>
      </c>
      <c r="AD34" s="4">
        <v>400</v>
      </c>
      <c r="AE34" s="4">
        <v>700</v>
      </c>
      <c r="AF34" s="6">
        <v>65</v>
      </c>
      <c r="AG34" s="6"/>
      <c r="AH34" s="7">
        <v>0.9183</v>
      </c>
      <c r="AI34" s="4"/>
      <c r="AJ34" s="4">
        <f>=ROUNDDOWN({0},0)</f>
      </c>
      <c r="AK34" s="5">
        <v>2.3</v>
      </c>
      <c r="AL34" s="2" t="s">
        <v>100</v>
      </c>
      <c r="AM34" s="4"/>
      <c r="AN34" s="4"/>
      <c r="AO34" s="7">
        <v>0.0082</v>
      </c>
      <c r="AP34" s="4">
        <v>13</v>
      </c>
      <c r="AQ34" s="8">
        <v>231.27</v>
      </c>
      <c r="AR34" s="4"/>
      <c r="AS34" s="8"/>
      <c r="AT34" s="7"/>
      <c r="AU34" s="7"/>
      <c r="AV34" s="4">
        <v>13</v>
      </c>
      <c r="AW34" s="8">
        <v>231.27</v>
      </c>
      <c r="AX34" s="4"/>
      <c r="AY34" s="8"/>
      <c r="AZ34" s="7"/>
      <c r="BA34" s="7"/>
      <c r="BB34" s="7">
        <v>1</v>
      </c>
      <c r="BC34" s="4">
        <v>13</v>
      </c>
      <c r="BD34" s="8">
        <v>231.27</v>
      </c>
      <c r="BE34" s="4"/>
      <c r="BF34" s="8"/>
      <c r="BG34" s="7"/>
      <c r="BH34" s="7"/>
      <c r="BI34" s="7">
        <v>1</v>
      </c>
      <c r="BJ34" s="4">
        <v>3137</v>
      </c>
      <c r="BK34" s="8">
        <v>57951.56</v>
      </c>
      <c r="BL34" s="2" t="s">
        <v>334</v>
      </c>
      <c r="BM34" s="7">
        <v>0.0041</v>
      </c>
      <c r="BN34" s="7">
        <v>0.004</v>
      </c>
      <c r="BO34" s="4">
        <v>13</v>
      </c>
      <c r="BP34" s="8">
        <v>231.27</v>
      </c>
      <c r="BQ34" s="4"/>
      <c r="BR34" s="8"/>
      <c r="BS34" s="7"/>
      <c r="BT34" s="7"/>
      <c r="BU34" s="2" t="s">
        <v>107</v>
      </c>
      <c r="BV34" s="2" t="s">
        <v>97</v>
      </c>
      <c r="BW34" s="2" t="s">
        <v>335</v>
      </c>
      <c r="BX34" s="2" t="s">
        <v>336</v>
      </c>
      <c r="BY34" s="2" t="s">
        <v>110</v>
      </c>
      <c r="BZ34" s="2" t="s">
        <v>111</v>
      </c>
    </row>
    <row r="35">
      <c r="A35" s="2" t="s">
        <v>337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338</v>
      </c>
      <c r="G35" s="2" t="s">
        <v>339</v>
      </c>
      <c r="H35" s="2" t="s">
        <v>340</v>
      </c>
      <c r="I35" s="2" t="s">
        <v>341</v>
      </c>
      <c r="J35" s="2" t="s">
        <v>95</v>
      </c>
      <c r="K35" s="2" t="s">
        <v>215</v>
      </c>
      <c r="L35" s="3">
        <v>13.11</v>
      </c>
      <c r="M35" s="3">
        <v>13.77</v>
      </c>
      <c r="N35" s="3">
        <v>26.99</v>
      </c>
      <c r="O35" s="2" t="s">
        <v>97</v>
      </c>
      <c r="P35" s="2" t="s">
        <v>114</v>
      </c>
      <c r="Q35" s="2" t="s">
        <v>99</v>
      </c>
      <c r="R35" s="2" t="s">
        <v>100</v>
      </c>
      <c r="S35" s="2" t="s">
        <v>342</v>
      </c>
      <c r="T35" s="2" t="s">
        <v>100</v>
      </c>
      <c r="U35" s="2" t="s">
        <v>100</v>
      </c>
      <c r="V35" s="2" t="s">
        <v>102</v>
      </c>
      <c r="W35" s="2" t="s">
        <v>103</v>
      </c>
      <c r="X35" s="2" t="s">
        <v>100</v>
      </c>
      <c r="Y35" s="2" t="s">
        <v>104</v>
      </c>
      <c r="Z35" s="4">
        <v>489</v>
      </c>
      <c r="AA35" s="4">
        <f>=ROUNDDOWN(15.3291536050157,0)</f>
      </c>
      <c r="AB35" s="5">
        <v>31.9</v>
      </c>
      <c r="AC35" s="2" t="s">
        <v>343</v>
      </c>
      <c r="AD35" s="4">
        <v>120</v>
      </c>
      <c r="AE35" s="4">
        <v>600</v>
      </c>
      <c r="AF35" s="6">
        <v>65</v>
      </c>
      <c r="AG35" s="6"/>
      <c r="AH35" s="7">
        <v>0.7357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10</v>
      </c>
      <c r="AQ35" s="8">
        <v>143.7</v>
      </c>
      <c r="AR35" s="4"/>
      <c r="AS35" s="8"/>
      <c r="AT35" s="7"/>
      <c r="AU35" s="7"/>
      <c r="AV35" s="4">
        <v>10</v>
      </c>
      <c r="AW35" s="8">
        <v>143.7</v>
      </c>
      <c r="AX35" s="4"/>
      <c r="AY35" s="8"/>
      <c r="AZ35" s="7"/>
      <c r="BA35" s="7"/>
      <c r="BB35" s="7">
        <v>1</v>
      </c>
      <c r="BC35" s="4">
        <v>10</v>
      </c>
      <c r="BD35" s="8">
        <v>143.7</v>
      </c>
      <c r="BE35" s="4"/>
      <c r="BF35" s="8"/>
      <c r="BG35" s="7"/>
      <c r="BH35" s="7"/>
      <c r="BI35" s="7">
        <v>1</v>
      </c>
      <c r="BJ35" s="4">
        <v>1401</v>
      </c>
      <c r="BK35" s="8">
        <v>20876.21</v>
      </c>
      <c r="BL35" s="2" t="s">
        <v>344</v>
      </c>
      <c r="BM35" s="7">
        <v>0.0071</v>
      </c>
      <c r="BN35" s="7">
        <v>0.0069</v>
      </c>
      <c r="BO35" s="4">
        <v>10</v>
      </c>
      <c r="BP35" s="8">
        <v>143.7</v>
      </c>
      <c r="BQ35" s="4"/>
      <c r="BR35" s="8"/>
      <c r="BS35" s="7"/>
      <c r="BT35" s="7"/>
      <c r="BU35" s="2" t="s">
        <v>107</v>
      </c>
      <c r="BV35" s="2" t="s">
        <v>97</v>
      </c>
      <c r="BW35" s="2" t="s">
        <v>345</v>
      </c>
      <c r="BX35" s="2" t="s">
        <v>346</v>
      </c>
      <c r="BY35" s="2" t="s">
        <v>110</v>
      </c>
      <c r="BZ35" s="2" t="s">
        <v>111</v>
      </c>
    </row>
    <row r="36">
      <c r="A36" s="2" t="s">
        <v>347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348</v>
      </c>
      <c r="G36" s="2" t="s">
        <v>349</v>
      </c>
      <c r="H36" s="2" t="s">
        <v>350</v>
      </c>
      <c r="I36" s="2" t="s">
        <v>90</v>
      </c>
      <c r="J36" s="2" t="s">
        <v>95</v>
      </c>
      <c r="K36" s="2" t="s">
        <v>351</v>
      </c>
      <c r="L36" s="3">
        <v>16.45</v>
      </c>
      <c r="M36" s="3">
        <v>17.27</v>
      </c>
      <c r="N36" s="3">
        <v>34.99</v>
      </c>
      <c r="O36" s="2" t="s">
        <v>182</v>
      </c>
      <c r="P36" s="2" t="s">
        <v>136</v>
      </c>
      <c r="Q36" s="2" t="s">
        <v>99</v>
      </c>
      <c r="R36" s="2" t="s">
        <v>100</v>
      </c>
      <c r="S36" s="2" t="s">
        <v>352</v>
      </c>
      <c r="T36" s="2" t="s">
        <v>100</v>
      </c>
      <c r="U36" s="2" t="s">
        <v>100</v>
      </c>
      <c r="V36" s="2" t="s">
        <v>353</v>
      </c>
      <c r="W36" s="2" t="s">
        <v>293</v>
      </c>
      <c r="X36" s="2" t="s">
        <v>100</v>
      </c>
      <c r="Y36" s="2" t="s">
        <v>104</v>
      </c>
      <c r="Z36" s="4"/>
      <c r="AA36" s="4">
        <f>=ROUNDDOWN({0},0)</f>
      </c>
      <c r="AB36" s="5">
        <v>2.5</v>
      </c>
      <c r="AC36" s="2" t="s">
        <v>100</v>
      </c>
      <c r="AD36" s="4"/>
      <c r="AE36" s="4"/>
      <c r="AF36" s="6">
        <v>65</v>
      </c>
      <c r="AG36" s="6"/>
      <c r="AH36" s="7">
        <v>0.6185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4</v>
      </c>
      <c r="AQ36" s="8">
        <v>69.32</v>
      </c>
      <c r="AR36" s="4"/>
      <c r="AS36" s="8"/>
      <c r="AT36" s="7"/>
      <c r="AU36" s="7"/>
      <c r="AV36" s="4">
        <v>4</v>
      </c>
      <c r="AW36" s="8">
        <v>69.32</v>
      </c>
      <c r="AX36" s="4"/>
      <c r="AY36" s="8"/>
      <c r="AZ36" s="7"/>
      <c r="BA36" s="7"/>
      <c r="BB36" s="7">
        <v>1</v>
      </c>
      <c r="BC36" s="4">
        <v>8</v>
      </c>
      <c r="BD36" s="8">
        <v>138.4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0.5009</v>
      </c>
      <c r="BJ36" s="4">
        <v>266</v>
      </c>
      <c r="BK36" s="8">
        <v>4375.57</v>
      </c>
      <c r="BL36" s="2" t="s">
        <v>354</v>
      </c>
      <c r="BM36" s="7">
        <v>0.015</v>
      </c>
      <c r="BN36" s="7">
        <v>0.0158</v>
      </c>
      <c r="BO36" s="4">
        <v>4</v>
      </c>
      <c r="BP36" s="8">
        <v>69.32</v>
      </c>
      <c r="BQ36" s="4"/>
      <c r="BR36" s="8"/>
      <c r="BS36" s="7"/>
      <c r="BT36" s="7"/>
      <c r="BU36" s="2" t="s">
        <v>107</v>
      </c>
      <c r="BV36" s="2" t="s">
        <v>139</v>
      </c>
      <c r="BW36" s="2" t="s">
        <v>131</v>
      </c>
      <c r="BX36" s="2" t="s">
        <v>355</v>
      </c>
      <c r="BY36" s="2" t="s">
        <v>110</v>
      </c>
      <c r="BZ36" s="2" t="s">
        <v>100</v>
      </c>
    </row>
    <row r="37">
      <c r="A37" s="2" t="s">
        <v>356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348</v>
      </c>
      <c r="G37" s="2" t="s">
        <v>349</v>
      </c>
      <c r="H37" s="2" t="s">
        <v>350</v>
      </c>
      <c r="I37" s="2" t="s">
        <v>90</v>
      </c>
      <c r="J37" s="2" t="s">
        <v>95</v>
      </c>
      <c r="K37" s="2" t="s">
        <v>181</v>
      </c>
      <c r="L37" s="3">
        <v>16.45</v>
      </c>
      <c r="M37" s="3">
        <v>17.27</v>
      </c>
      <c r="N37" s="3">
        <v>34.99</v>
      </c>
      <c r="O37" s="2" t="s">
        <v>97</v>
      </c>
      <c r="P37" s="2" t="s">
        <v>114</v>
      </c>
      <c r="Q37" s="2" t="s">
        <v>99</v>
      </c>
      <c r="R37" s="2" t="s">
        <v>100</v>
      </c>
      <c r="S37" s="2" t="s">
        <v>357</v>
      </c>
      <c r="T37" s="2" t="s">
        <v>100</v>
      </c>
      <c r="U37" s="2" t="s">
        <v>271</v>
      </c>
      <c r="V37" s="2" t="s">
        <v>353</v>
      </c>
      <c r="W37" s="2" t="s">
        <v>293</v>
      </c>
      <c r="X37" s="2" t="s">
        <v>332</v>
      </c>
      <c r="Y37" s="2" t="s">
        <v>358</v>
      </c>
      <c r="Z37" s="4">
        <v>215</v>
      </c>
      <c r="AA37" s="4">
        <f>=ROUNDDOWN(11.3756613756614,0)</f>
      </c>
      <c r="AB37" s="5">
        <v>18.9</v>
      </c>
      <c r="AC37" s="2" t="s">
        <v>322</v>
      </c>
      <c r="AD37" s="4">
        <v>200</v>
      </c>
      <c r="AE37" s="4">
        <v>500</v>
      </c>
      <c r="AF37" s="6">
        <v>65</v>
      </c>
      <c r="AG37" s="6"/>
      <c r="AH37" s="7">
        <v>0.9619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4</v>
      </c>
      <c r="AQ37" s="8">
        <v>69.08</v>
      </c>
      <c r="AR37" s="4"/>
      <c r="AS37" s="8"/>
      <c r="AT37" s="7"/>
      <c r="AU37" s="7"/>
      <c r="AV37" s="4">
        <v>4</v>
      </c>
      <c r="AW37" s="8">
        <v>69.08</v>
      </c>
      <c r="AX37" s="4"/>
      <c r="AY37" s="8"/>
      <c r="AZ37" s="7"/>
      <c r="BA37" s="7"/>
      <c r="BB37" s="7">
        <v>1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>
        <v>0.4991</v>
      </c>
      <c r="BJ37" s="4">
        <v>908</v>
      </c>
      <c r="BK37" s="8">
        <v>16505.54</v>
      </c>
      <c r="BL37" s="2" t="s">
        <v>359</v>
      </c>
      <c r="BM37" s="7">
        <v>0.0044</v>
      </c>
      <c r="BN37" s="7">
        <v>0.0042</v>
      </c>
      <c r="BO37" s="4">
        <v>4</v>
      </c>
      <c r="BP37" s="8">
        <v>69.08</v>
      </c>
      <c r="BQ37" s="4"/>
      <c r="BR37" s="8"/>
      <c r="BS37" s="7"/>
      <c r="BT37" s="7"/>
      <c r="BU37" s="2" t="s">
        <v>107</v>
      </c>
      <c r="BV37" s="2" t="s">
        <v>97</v>
      </c>
      <c r="BW37" s="2" t="s">
        <v>276</v>
      </c>
      <c r="BX37" s="2" t="s">
        <v>360</v>
      </c>
      <c r="BY37" s="2" t="s">
        <v>110</v>
      </c>
      <c r="BZ37" s="2" t="s">
        <v>111</v>
      </c>
    </row>
    <row r="38">
      <c r="A38" s="2" t="s">
        <v>361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362</v>
      </c>
      <c r="G38" s="2" t="s">
        <v>363</v>
      </c>
      <c r="H38" s="2" t="s">
        <v>364</v>
      </c>
      <c r="I38" s="2" t="s">
        <v>145</v>
      </c>
      <c r="J38" s="2" t="s">
        <v>95</v>
      </c>
      <c r="K38" s="2" t="s">
        <v>181</v>
      </c>
      <c r="L38" s="3">
        <v>19.8</v>
      </c>
      <c r="M38" s="3">
        <v>20.79</v>
      </c>
      <c r="N38" s="3">
        <v>44.99</v>
      </c>
      <c r="O38" s="2" t="s">
        <v>135</v>
      </c>
      <c r="P38" s="2" t="s">
        <v>136</v>
      </c>
      <c r="Q38" s="2" t="s">
        <v>99</v>
      </c>
      <c r="R38" s="2" t="s">
        <v>100</v>
      </c>
      <c r="S38" s="2" t="s">
        <v>365</v>
      </c>
      <c r="T38" s="2" t="s">
        <v>100</v>
      </c>
      <c r="U38" s="2" t="s">
        <v>100</v>
      </c>
      <c r="V38" s="2" t="s">
        <v>366</v>
      </c>
      <c r="W38" s="2" t="s">
        <v>148</v>
      </c>
      <c r="X38" s="2" t="s">
        <v>100</v>
      </c>
      <c r="Y38" s="2" t="s">
        <v>104</v>
      </c>
      <c r="Z38" s="4"/>
      <c r="AA38" s="4">
        <f>=ROUNDDOWN({0},0)</f>
      </c>
      <c r="AB38" s="5">
        <v>11.2</v>
      </c>
      <c r="AC38" s="2" t="s">
        <v>100</v>
      </c>
      <c r="AD38" s="4"/>
      <c r="AE38" s="4"/>
      <c r="AF38" s="6">
        <v>65</v>
      </c>
      <c r="AG38" s="6"/>
      <c r="AH38" s="7">
        <v>0.891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6</v>
      </c>
      <c r="AQ38" s="8">
        <v>134.04</v>
      </c>
      <c r="AR38" s="4"/>
      <c r="AS38" s="8"/>
      <c r="AT38" s="7"/>
      <c r="AU38" s="7"/>
      <c r="AV38" s="4">
        <v>6</v>
      </c>
      <c r="AW38" s="8">
        <v>134.04</v>
      </c>
      <c r="AX38" s="4"/>
      <c r="AY38" s="8"/>
      <c r="AZ38" s="7"/>
      <c r="BA38" s="7"/>
      <c r="BB38" s="7">
        <v>1</v>
      </c>
      <c r="BC38" s="4">
        <v>6</v>
      </c>
      <c r="BD38" s="8">
        <v>134.04</v>
      </c>
      <c r="BE38" s="4"/>
      <c r="BF38" s="8"/>
      <c r="BG38" s="7"/>
      <c r="BH38" s="7"/>
      <c r="BI38" s="7">
        <v>1</v>
      </c>
      <c r="BJ38" s="4">
        <v>528</v>
      </c>
      <c r="BK38" s="8">
        <v>9451.8</v>
      </c>
      <c r="BL38" s="2" t="s">
        <v>367</v>
      </c>
      <c r="BM38" s="7">
        <v>0.0114</v>
      </c>
      <c r="BN38" s="7">
        <v>0.0142</v>
      </c>
      <c r="BO38" s="4">
        <v>6</v>
      </c>
      <c r="BP38" s="8">
        <v>134.04</v>
      </c>
      <c r="BQ38" s="4"/>
      <c r="BR38" s="8"/>
      <c r="BS38" s="7"/>
      <c r="BT38" s="7"/>
      <c r="BU38" s="2" t="s">
        <v>107</v>
      </c>
      <c r="BV38" s="2" t="s">
        <v>139</v>
      </c>
      <c r="BW38" s="2" t="s">
        <v>131</v>
      </c>
      <c r="BX38" s="2" t="s">
        <v>235</v>
      </c>
      <c r="BY38" s="2" t="s">
        <v>110</v>
      </c>
      <c r="BZ38" s="2" t="s">
        <v>111</v>
      </c>
    </row>
    <row r="39">
      <c r="A39" s="2" t="s">
        <v>368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369</v>
      </c>
      <c r="G39" s="2" t="s">
        <v>370</v>
      </c>
      <c r="H39" s="2" t="s">
        <v>371</v>
      </c>
      <c r="I39" s="2" t="s">
        <v>372</v>
      </c>
      <c r="J39" s="2" t="s">
        <v>95</v>
      </c>
      <c r="K39" s="2" t="s">
        <v>289</v>
      </c>
      <c r="L39" s="3">
        <v>16.28</v>
      </c>
      <c r="M39" s="3">
        <v>17.09</v>
      </c>
      <c r="N39" s="3">
        <v>36.99</v>
      </c>
      <c r="O39" s="2" t="s">
        <v>97</v>
      </c>
      <c r="P39" s="2" t="s">
        <v>114</v>
      </c>
      <c r="Q39" s="2" t="s">
        <v>99</v>
      </c>
      <c r="R39" s="2" t="s">
        <v>100</v>
      </c>
      <c r="S39" s="2" t="s">
        <v>373</v>
      </c>
      <c r="T39" s="2" t="s">
        <v>100</v>
      </c>
      <c r="U39" s="2" t="s">
        <v>271</v>
      </c>
      <c r="V39" s="2" t="s">
        <v>217</v>
      </c>
      <c r="W39" s="2" t="s">
        <v>148</v>
      </c>
      <c r="X39" s="2" t="s">
        <v>100</v>
      </c>
      <c r="Y39" s="2" t="s">
        <v>374</v>
      </c>
      <c r="Z39" s="4">
        <v>310</v>
      </c>
      <c r="AA39" s="4">
        <f>=ROUNDDOWN(11.231884057971,0)</f>
      </c>
      <c r="AB39" s="5">
        <v>27.6</v>
      </c>
      <c r="AC39" s="2" t="s">
        <v>274</v>
      </c>
      <c r="AD39" s="4">
        <v>300</v>
      </c>
      <c r="AE39" s="4">
        <v>600</v>
      </c>
      <c r="AF39" s="6">
        <v>65</v>
      </c>
      <c r="AG39" s="6"/>
      <c r="AH39" s="7">
        <v>1</v>
      </c>
      <c r="AI39" s="4"/>
      <c r="AJ39" s="4">
        <f>=ROUNDDOWN({0},0)</f>
      </c>
      <c r="AK39" s="5">
        <v>0.5</v>
      </c>
      <c r="AL39" s="2" t="s">
        <v>100</v>
      </c>
      <c r="AM39" s="4"/>
      <c r="AN39" s="4"/>
      <c r="AO39" s="7">
        <v>0.0845</v>
      </c>
      <c r="AP39" s="4">
        <v>6</v>
      </c>
      <c r="AQ39" s="8">
        <v>109.14</v>
      </c>
      <c r="AR39" s="4"/>
      <c r="AS39" s="8"/>
      <c r="AT39" s="7"/>
      <c r="AU39" s="7"/>
      <c r="AV39" s="4">
        <v>6</v>
      </c>
      <c r="AW39" s="8">
        <v>109.14</v>
      </c>
      <c r="AX39" s="4"/>
      <c r="AY39" s="8"/>
      <c r="AZ39" s="7"/>
      <c r="BA39" s="7"/>
      <c r="BB39" s="7">
        <v>1</v>
      </c>
      <c r="BC39" s="4">
        <v>7</v>
      </c>
      <c r="BD39" s="8">
        <v>127.33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0.8571</v>
      </c>
      <c r="BJ39" s="4">
        <v>1548</v>
      </c>
      <c r="BK39" s="8">
        <v>27823.54</v>
      </c>
      <c r="BL39" s="2" t="s">
        <v>375</v>
      </c>
      <c r="BM39" s="7">
        <v>0.0039</v>
      </c>
      <c r="BN39" s="7">
        <v>0.0039</v>
      </c>
      <c r="BO39" s="4">
        <v>6</v>
      </c>
      <c r="BP39" s="8">
        <v>109.14</v>
      </c>
      <c r="BQ39" s="4"/>
      <c r="BR39" s="8"/>
      <c r="BS39" s="7"/>
      <c r="BT39" s="7"/>
      <c r="BU39" s="2" t="s">
        <v>107</v>
      </c>
      <c r="BV39" s="2" t="s">
        <v>97</v>
      </c>
      <c r="BW39" s="2" t="s">
        <v>376</v>
      </c>
      <c r="BX39" s="2" t="s">
        <v>377</v>
      </c>
      <c r="BY39" s="2" t="s">
        <v>110</v>
      </c>
      <c r="BZ39" s="2" t="s">
        <v>111</v>
      </c>
    </row>
    <row r="40">
      <c r="A40" s="2" t="s">
        <v>378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369</v>
      </c>
      <c r="G40" s="2" t="s">
        <v>370</v>
      </c>
      <c r="H40" s="2" t="s">
        <v>371</v>
      </c>
      <c r="I40" s="2" t="s">
        <v>372</v>
      </c>
      <c r="J40" s="2" t="s">
        <v>95</v>
      </c>
      <c r="K40" s="2" t="s">
        <v>181</v>
      </c>
      <c r="L40" s="3">
        <v>16.28</v>
      </c>
      <c r="M40" s="3">
        <v>17.09</v>
      </c>
      <c r="N40" s="3">
        <v>36.99</v>
      </c>
      <c r="O40" s="2" t="s">
        <v>135</v>
      </c>
      <c r="P40" s="2" t="s">
        <v>136</v>
      </c>
      <c r="Q40" s="2" t="s">
        <v>99</v>
      </c>
      <c r="R40" s="2" t="s">
        <v>100</v>
      </c>
      <c r="S40" s="2" t="s">
        <v>373</v>
      </c>
      <c r="T40" s="2" t="s">
        <v>100</v>
      </c>
      <c r="U40" s="2" t="s">
        <v>271</v>
      </c>
      <c r="V40" s="2" t="s">
        <v>217</v>
      </c>
      <c r="W40" s="2" t="s">
        <v>148</v>
      </c>
      <c r="X40" s="2" t="s">
        <v>100</v>
      </c>
      <c r="Y40" s="2" t="s">
        <v>374</v>
      </c>
      <c r="Z40" s="4">
        <v>3</v>
      </c>
      <c r="AA40" s="4">
        <f>=ROUNDDOWN(3.75,0)</f>
      </c>
      <c r="AB40" s="5">
        <v>0.8</v>
      </c>
      <c r="AC40" s="2" t="s">
        <v>100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</v>
      </c>
      <c r="AQ40" s="8">
        <v>18.19</v>
      </c>
      <c r="AR40" s="4"/>
      <c r="AS40" s="8"/>
      <c r="AT40" s="7"/>
      <c r="AU40" s="7"/>
      <c r="AV40" s="4">
        <v>1</v>
      </c>
      <c r="AW40" s="8">
        <v>18.19</v>
      </c>
      <c r="AX40" s="4"/>
      <c r="AY40" s="8"/>
      <c r="AZ40" s="7"/>
      <c r="BA40" s="7"/>
      <c r="BB40" s="7">
        <v>1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0.1429</v>
      </c>
      <c r="BJ40" s="4">
        <v>238</v>
      </c>
      <c r="BK40" s="8">
        <v>4259.24</v>
      </c>
      <c r="BL40" s="2" t="s">
        <v>379</v>
      </c>
      <c r="BM40" s="7">
        <v>0.0042</v>
      </c>
      <c r="BN40" s="7">
        <v>0.0043</v>
      </c>
      <c r="BO40" s="4">
        <v>1</v>
      </c>
      <c r="BP40" s="8">
        <v>18.19</v>
      </c>
      <c r="BQ40" s="4"/>
      <c r="BR40" s="8"/>
      <c r="BS40" s="7"/>
      <c r="BT40" s="7"/>
      <c r="BU40" s="2" t="s">
        <v>107</v>
      </c>
      <c r="BV40" s="2" t="s">
        <v>139</v>
      </c>
      <c r="BW40" s="2" t="s">
        <v>376</v>
      </c>
      <c r="BX40" s="2" t="s">
        <v>377</v>
      </c>
      <c r="BY40" s="2" t="s">
        <v>110</v>
      </c>
      <c r="BZ40" s="2" t="s">
        <v>100</v>
      </c>
    </row>
    <row r="41">
      <c r="A41" s="2" t="s">
        <v>380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381</v>
      </c>
      <c r="G41" s="2" t="s">
        <v>382</v>
      </c>
      <c r="H41" s="2" t="s">
        <v>383</v>
      </c>
      <c r="I41" s="2" t="s">
        <v>145</v>
      </c>
      <c r="J41" s="2" t="s">
        <v>95</v>
      </c>
      <c r="K41" s="2" t="s">
        <v>384</v>
      </c>
      <c r="L41" s="3">
        <v>17.6</v>
      </c>
      <c r="M41" s="3">
        <v>18.48</v>
      </c>
      <c r="N41" s="3">
        <v>39.99</v>
      </c>
      <c r="O41" s="2" t="s">
        <v>97</v>
      </c>
      <c r="P41" s="2" t="s">
        <v>114</v>
      </c>
      <c r="Q41" s="2" t="s">
        <v>99</v>
      </c>
      <c r="R41" s="2" t="s">
        <v>100</v>
      </c>
      <c r="S41" s="2" t="s">
        <v>385</v>
      </c>
      <c r="T41" s="2" t="s">
        <v>100</v>
      </c>
      <c r="U41" s="2" t="s">
        <v>100</v>
      </c>
      <c r="V41" s="2" t="s">
        <v>102</v>
      </c>
      <c r="W41" s="2" t="s">
        <v>386</v>
      </c>
      <c r="X41" s="2" t="s">
        <v>100</v>
      </c>
      <c r="Y41" s="2" t="s">
        <v>387</v>
      </c>
      <c r="Z41" s="4">
        <v>312</v>
      </c>
      <c r="AA41" s="4">
        <f>=ROUNDDOWN(16.5957446808511,0)</f>
      </c>
      <c r="AB41" s="5">
        <v>18.8</v>
      </c>
      <c r="AC41" s="2" t="s">
        <v>388</v>
      </c>
      <c r="AD41" s="4">
        <v>200</v>
      </c>
      <c r="AE41" s="4">
        <v>320</v>
      </c>
      <c r="AF41" s="6">
        <v>65</v>
      </c>
      <c r="AG41" s="6"/>
      <c r="AH41" s="7">
        <v>0.7711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6</v>
      </c>
      <c r="AQ41" s="8">
        <v>121.32</v>
      </c>
      <c r="AR41" s="4"/>
      <c r="AS41" s="8"/>
      <c r="AT41" s="7"/>
      <c r="AU41" s="7"/>
      <c r="AV41" s="4">
        <v>6</v>
      </c>
      <c r="AW41" s="8">
        <v>121.32</v>
      </c>
      <c r="AX41" s="4"/>
      <c r="AY41" s="8"/>
      <c r="AZ41" s="7"/>
      <c r="BA41" s="7"/>
      <c r="BB41" s="7">
        <v>1</v>
      </c>
      <c r="BC41" s="4">
        <v>6</v>
      </c>
      <c r="BD41" s="8">
        <v>121.32</v>
      </c>
      <c r="BE41" s="4"/>
      <c r="BF41" s="8"/>
      <c r="BG41" s="7"/>
      <c r="BH41" s="7"/>
      <c r="BI41" s="7">
        <v>1</v>
      </c>
      <c r="BJ41" s="4">
        <v>708</v>
      </c>
      <c r="BK41" s="8">
        <v>13932.87</v>
      </c>
      <c r="BL41" s="2" t="s">
        <v>389</v>
      </c>
      <c r="BM41" s="7">
        <v>0.0085</v>
      </c>
      <c r="BN41" s="7">
        <v>0.0087</v>
      </c>
      <c r="BO41" s="4">
        <v>6</v>
      </c>
      <c r="BP41" s="8">
        <v>121.32</v>
      </c>
      <c r="BQ41" s="4"/>
      <c r="BR41" s="8"/>
      <c r="BS41" s="7"/>
      <c r="BT41" s="7"/>
      <c r="BU41" s="2" t="s">
        <v>107</v>
      </c>
      <c r="BV41" s="2" t="s">
        <v>97</v>
      </c>
      <c r="BW41" s="2" t="s">
        <v>131</v>
      </c>
      <c r="BX41" s="2" t="s">
        <v>390</v>
      </c>
      <c r="BY41" s="2" t="s">
        <v>110</v>
      </c>
      <c r="BZ41" s="2" t="s">
        <v>111</v>
      </c>
    </row>
    <row r="42">
      <c r="A42" s="2" t="s">
        <v>391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392</v>
      </c>
      <c r="G42" s="2" t="s">
        <v>393</v>
      </c>
      <c r="H42" s="2" t="s">
        <v>394</v>
      </c>
      <c r="I42" s="2" t="s">
        <v>395</v>
      </c>
      <c r="J42" s="2" t="s">
        <v>95</v>
      </c>
      <c r="K42" s="2" t="s">
        <v>181</v>
      </c>
      <c r="L42" s="3">
        <v>13.07</v>
      </c>
      <c r="M42" s="3">
        <v>13.72</v>
      </c>
      <c r="N42" s="3">
        <v>27.99</v>
      </c>
      <c r="O42" s="2" t="s">
        <v>97</v>
      </c>
      <c r="P42" s="2" t="s">
        <v>114</v>
      </c>
      <c r="Q42" s="2" t="s">
        <v>99</v>
      </c>
      <c r="R42" s="2" t="s">
        <v>100</v>
      </c>
      <c r="S42" s="2" t="s">
        <v>396</v>
      </c>
      <c r="T42" s="2" t="s">
        <v>100</v>
      </c>
      <c r="U42" s="2" t="s">
        <v>271</v>
      </c>
      <c r="V42" s="2" t="s">
        <v>397</v>
      </c>
      <c r="W42" s="2" t="s">
        <v>148</v>
      </c>
      <c r="X42" s="2" t="s">
        <v>293</v>
      </c>
      <c r="Y42" s="2" t="s">
        <v>398</v>
      </c>
      <c r="Z42" s="4">
        <v>831</v>
      </c>
      <c r="AA42" s="4">
        <f>=ROUNDDOWN(25.96875,0)</f>
      </c>
      <c r="AB42" s="5">
        <v>32</v>
      </c>
      <c r="AC42" s="2" t="s">
        <v>322</v>
      </c>
      <c r="AD42" s="4">
        <v>300</v>
      </c>
      <c r="AE42" s="4">
        <v>600</v>
      </c>
      <c r="AF42" s="6">
        <v>65</v>
      </c>
      <c r="AG42" s="6"/>
      <c r="AH42" s="7">
        <v>0.9973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6</v>
      </c>
      <c r="AQ42" s="8">
        <v>93.6</v>
      </c>
      <c r="AR42" s="4"/>
      <c r="AS42" s="8"/>
      <c r="AT42" s="7"/>
      <c r="AU42" s="7"/>
      <c r="AV42" s="4">
        <v>6</v>
      </c>
      <c r="AW42" s="8">
        <v>93.6</v>
      </c>
      <c r="AX42" s="4"/>
      <c r="AY42" s="8"/>
      <c r="AZ42" s="7"/>
      <c r="BA42" s="7"/>
      <c r="BB42" s="7">
        <v>1</v>
      </c>
      <c r="BC42" s="4">
        <v>6</v>
      </c>
      <c r="BD42" s="8">
        <v>93.6</v>
      </c>
      <c r="BE42" s="4"/>
      <c r="BF42" s="8"/>
      <c r="BG42" s="7"/>
      <c r="BH42" s="7"/>
      <c r="BI42" s="7">
        <v>1</v>
      </c>
      <c r="BJ42" s="4">
        <v>2163</v>
      </c>
      <c r="BK42" s="8">
        <v>31715.59</v>
      </c>
      <c r="BL42" s="2" t="s">
        <v>399</v>
      </c>
      <c r="BM42" s="7">
        <v>0.0028</v>
      </c>
      <c r="BN42" s="7">
        <v>0.003</v>
      </c>
      <c r="BO42" s="4">
        <v>6</v>
      </c>
      <c r="BP42" s="8">
        <v>93.6</v>
      </c>
      <c r="BQ42" s="4"/>
      <c r="BR42" s="8"/>
      <c r="BS42" s="7"/>
      <c r="BT42" s="7"/>
      <c r="BU42" s="2" t="s">
        <v>107</v>
      </c>
      <c r="BV42" s="2" t="s">
        <v>97</v>
      </c>
      <c r="BW42" s="2" t="s">
        <v>376</v>
      </c>
      <c r="BX42" s="2" t="s">
        <v>400</v>
      </c>
      <c r="BY42" s="2" t="s">
        <v>110</v>
      </c>
      <c r="BZ42" s="2" t="s">
        <v>111</v>
      </c>
    </row>
    <row r="43">
      <c r="A43" s="2" t="s">
        <v>401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402</v>
      </c>
      <c r="G43" s="2" t="s">
        <v>403</v>
      </c>
      <c r="H43" s="2" t="s">
        <v>404</v>
      </c>
      <c r="I43" s="2" t="s">
        <v>405</v>
      </c>
      <c r="J43" s="2" t="s">
        <v>95</v>
      </c>
      <c r="K43" s="2" t="s">
        <v>208</v>
      </c>
      <c r="L43" s="3">
        <v>20.16</v>
      </c>
      <c r="M43" s="3">
        <v>21.17</v>
      </c>
      <c r="N43" s="3">
        <v>47.99</v>
      </c>
      <c r="O43" s="2" t="s">
        <v>97</v>
      </c>
      <c r="P43" s="2" t="s">
        <v>114</v>
      </c>
      <c r="Q43" s="2" t="s">
        <v>99</v>
      </c>
      <c r="R43" s="2" t="s">
        <v>100</v>
      </c>
      <c r="S43" s="2" t="s">
        <v>406</v>
      </c>
      <c r="T43" s="2" t="s">
        <v>100</v>
      </c>
      <c r="U43" s="2" t="s">
        <v>271</v>
      </c>
      <c r="V43" s="2" t="s">
        <v>147</v>
      </c>
      <c r="W43" s="2" t="s">
        <v>148</v>
      </c>
      <c r="X43" s="2" t="s">
        <v>100</v>
      </c>
      <c r="Y43" s="2" t="s">
        <v>407</v>
      </c>
      <c r="Z43" s="4">
        <v>389</v>
      </c>
      <c r="AA43" s="4">
        <f>=ROUNDDOWN(22.1022727272727,0)</f>
      </c>
      <c r="AB43" s="5">
        <v>17.6</v>
      </c>
      <c r="AC43" s="2" t="s">
        <v>191</v>
      </c>
      <c r="AD43" s="4">
        <v>220</v>
      </c>
      <c r="AE43" s="4">
        <v>600</v>
      </c>
      <c r="AF43" s="6">
        <v>65</v>
      </c>
      <c r="AG43" s="6"/>
      <c r="AH43" s="7">
        <v>0.9973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4</v>
      </c>
      <c r="AQ43" s="8">
        <v>83.16</v>
      </c>
      <c r="AR43" s="4"/>
      <c r="AS43" s="8"/>
      <c r="AT43" s="7"/>
      <c r="AU43" s="7"/>
      <c r="AV43" s="4">
        <v>4</v>
      </c>
      <c r="AW43" s="8">
        <v>83.16</v>
      </c>
      <c r="AX43" s="4"/>
      <c r="AY43" s="8"/>
      <c r="AZ43" s="7"/>
      <c r="BA43" s="7"/>
      <c r="BB43" s="7">
        <v>1</v>
      </c>
      <c r="BC43" s="4">
        <v>4</v>
      </c>
      <c r="BD43" s="8">
        <v>83.16</v>
      </c>
      <c r="BE43" s="4"/>
      <c r="BF43" s="8"/>
      <c r="BG43" s="7"/>
      <c r="BH43" s="7"/>
      <c r="BI43" s="7">
        <v>1</v>
      </c>
      <c r="BJ43" s="4">
        <v>1084</v>
      </c>
      <c r="BK43" s="8">
        <v>22472.18</v>
      </c>
      <c r="BL43" s="2" t="s">
        <v>408</v>
      </c>
      <c r="BM43" s="7">
        <v>0.0037</v>
      </c>
      <c r="BN43" s="7">
        <v>0.0037</v>
      </c>
      <c r="BO43" s="4">
        <v>4</v>
      </c>
      <c r="BP43" s="8">
        <v>83.16</v>
      </c>
      <c r="BQ43" s="4"/>
      <c r="BR43" s="8"/>
      <c r="BS43" s="7"/>
      <c r="BT43" s="7"/>
      <c r="BU43" s="2" t="s">
        <v>107</v>
      </c>
      <c r="BV43" s="2" t="s">
        <v>97</v>
      </c>
      <c r="BW43" s="2" t="s">
        <v>376</v>
      </c>
      <c r="BX43" s="2" t="s">
        <v>409</v>
      </c>
      <c r="BY43" s="2" t="s">
        <v>110</v>
      </c>
      <c r="BZ43" s="2" t="s">
        <v>111</v>
      </c>
    </row>
    <row r="44">
      <c r="A44" s="2" t="s">
        <v>410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411</v>
      </c>
      <c r="G44" s="2" t="s">
        <v>412</v>
      </c>
      <c r="H44" s="2" t="s">
        <v>413</v>
      </c>
      <c r="I44" s="2" t="s">
        <v>414</v>
      </c>
      <c r="J44" s="2" t="s">
        <v>95</v>
      </c>
      <c r="K44" s="2" t="s">
        <v>289</v>
      </c>
      <c r="L44" s="3">
        <v>13.2</v>
      </c>
      <c r="M44" s="3">
        <v>13.86</v>
      </c>
      <c r="N44" s="3">
        <v>29.99</v>
      </c>
      <c r="O44" s="2" t="s">
        <v>97</v>
      </c>
      <c r="P44" s="2" t="s">
        <v>114</v>
      </c>
      <c r="Q44" s="2" t="s">
        <v>99</v>
      </c>
      <c r="R44" s="2" t="s">
        <v>100</v>
      </c>
      <c r="S44" s="2" t="s">
        <v>415</v>
      </c>
      <c r="T44" s="2" t="s">
        <v>100</v>
      </c>
      <c r="U44" s="2" t="s">
        <v>100</v>
      </c>
      <c r="V44" s="2" t="s">
        <v>292</v>
      </c>
      <c r="W44" s="2" t="s">
        <v>386</v>
      </c>
      <c r="X44" s="2" t="s">
        <v>100</v>
      </c>
      <c r="Y44" s="2" t="s">
        <v>416</v>
      </c>
      <c r="Z44" s="4">
        <v>1686</v>
      </c>
      <c r="AA44" s="4">
        <f>=ROUNDDOWN(36.7320261437909,0)</f>
      </c>
      <c r="AB44" s="5">
        <v>45.9</v>
      </c>
      <c r="AC44" s="2" t="s">
        <v>117</v>
      </c>
      <c r="AD44" s="4">
        <v>800</v>
      </c>
      <c r="AE44" s="4">
        <v>800</v>
      </c>
      <c r="AF44" s="6">
        <v>65</v>
      </c>
      <c r="AG44" s="6"/>
      <c r="AH44" s="7">
        <v>0.7602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5</v>
      </c>
      <c r="AQ44" s="8">
        <v>72.15</v>
      </c>
      <c r="AR44" s="4"/>
      <c r="AS44" s="8"/>
      <c r="AT44" s="7"/>
      <c r="AU44" s="7"/>
      <c r="AV44" s="4">
        <v>5</v>
      </c>
      <c r="AW44" s="8">
        <v>72.15</v>
      </c>
      <c r="AX44" s="4"/>
      <c r="AY44" s="8"/>
      <c r="AZ44" s="7"/>
      <c r="BA44" s="7"/>
      <c r="BB44" s="7">
        <v>1</v>
      </c>
      <c r="BC44" s="4">
        <v>5</v>
      </c>
      <c r="BD44" s="8">
        <v>72.15</v>
      </c>
      <c r="BE44" s="4"/>
      <c r="BF44" s="8"/>
      <c r="BG44" s="7"/>
      <c r="BH44" s="7"/>
      <c r="BI44" s="7">
        <v>1</v>
      </c>
      <c r="BJ44" s="4">
        <v>2761</v>
      </c>
      <c r="BK44" s="8">
        <v>41294.43</v>
      </c>
      <c r="BL44" s="2" t="s">
        <v>417</v>
      </c>
      <c r="BM44" s="7">
        <v>0.0018</v>
      </c>
      <c r="BN44" s="7">
        <v>0.0017</v>
      </c>
      <c r="BO44" s="4">
        <v>5</v>
      </c>
      <c r="BP44" s="8">
        <v>72.15</v>
      </c>
      <c r="BQ44" s="4"/>
      <c r="BR44" s="8"/>
      <c r="BS44" s="7"/>
      <c r="BT44" s="7"/>
      <c r="BU44" s="2" t="s">
        <v>107</v>
      </c>
      <c r="BV44" s="2" t="s">
        <v>97</v>
      </c>
      <c r="BW44" s="2" t="s">
        <v>131</v>
      </c>
      <c r="BX44" s="2" t="s">
        <v>418</v>
      </c>
      <c r="BY44" s="2" t="s">
        <v>110</v>
      </c>
      <c r="BZ44" s="2" t="s">
        <v>111</v>
      </c>
    </row>
    <row r="45">
      <c r="A45" s="2" t="s">
        <v>419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420</v>
      </c>
      <c r="G45" s="2" t="s">
        <v>421</v>
      </c>
      <c r="H45" s="2" t="s">
        <v>421</v>
      </c>
      <c r="I45" s="2" t="s">
        <v>90</v>
      </c>
      <c r="J45" s="2" t="s">
        <v>95</v>
      </c>
      <c r="K45" s="2" t="s">
        <v>122</v>
      </c>
      <c r="L45" s="3">
        <v>13.2</v>
      </c>
      <c r="M45" s="3">
        <v>13.86</v>
      </c>
      <c r="N45" s="3">
        <v>29.99</v>
      </c>
      <c r="O45" s="2" t="s">
        <v>135</v>
      </c>
      <c r="P45" s="2" t="s">
        <v>422</v>
      </c>
      <c r="Q45" s="2" t="s">
        <v>99</v>
      </c>
      <c r="R45" s="2" t="s">
        <v>100</v>
      </c>
      <c r="S45" s="2" t="s">
        <v>423</v>
      </c>
      <c r="T45" s="2" t="s">
        <v>100</v>
      </c>
      <c r="U45" s="2" t="s">
        <v>100</v>
      </c>
      <c r="V45" s="2" t="s">
        <v>147</v>
      </c>
      <c r="W45" s="2" t="s">
        <v>148</v>
      </c>
      <c r="X45" s="2" t="s">
        <v>100</v>
      </c>
      <c r="Y45" s="2" t="s">
        <v>104</v>
      </c>
      <c r="Z45" s="4">
        <v>1</v>
      </c>
      <c r="AA45" s="4">
        <f>=ROUNDDOWN(0.454545454545455,0)</f>
      </c>
      <c r="AB45" s="5">
        <v>2.2</v>
      </c>
      <c r="AC45" s="2" t="s">
        <v>100</v>
      </c>
      <c r="AD45" s="4"/>
      <c r="AE45" s="4"/>
      <c r="AF45" s="6">
        <v>65</v>
      </c>
      <c r="AG45" s="6"/>
      <c r="AH45" s="7">
        <v>0.5041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4</v>
      </c>
      <c r="AQ45" s="8">
        <v>57.76</v>
      </c>
      <c r="AR45" s="4"/>
      <c r="AS45" s="8"/>
      <c r="AT45" s="7"/>
      <c r="AU45" s="7"/>
      <c r="AV45" s="4">
        <v>4</v>
      </c>
      <c r="AW45" s="8">
        <v>57.76</v>
      </c>
      <c r="AX45" s="4"/>
      <c r="AY45" s="8"/>
      <c r="AZ45" s="7"/>
      <c r="BA45" s="7"/>
      <c r="BB45" s="7">
        <v>1</v>
      </c>
      <c r="BC45" s="4">
        <v>4</v>
      </c>
      <c r="BD45" s="8">
        <v>57.76</v>
      </c>
      <c r="BE45" s="4"/>
      <c r="BF45" s="8"/>
      <c r="BG45" s="7"/>
      <c r="BH45" s="7"/>
      <c r="BI45" s="7">
        <v>1</v>
      </c>
      <c r="BJ45" s="4">
        <v>321</v>
      </c>
      <c r="BK45" s="8">
        <v>4661.35</v>
      </c>
      <c r="BL45" s="2" t="s">
        <v>424</v>
      </c>
      <c r="BM45" s="7">
        <v>0.0125</v>
      </c>
      <c r="BN45" s="7">
        <v>0.0124</v>
      </c>
      <c r="BO45" s="4">
        <v>4</v>
      </c>
      <c r="BP45" s="8">
        <v>57.76</v>
      </c>
      <c r="BQ45" s="4"/>
      <c r="BR45" s="8"/>
      <c r="BS45" s="7"/>
      <c r="BT45" s="7"/>
      <c r="BU45" s="2" t="s">
        <v>107</v>
      </c>
      <c r="BV45" s="2" t="s">
        <v>139</v>
      </c>
      <c r="BW45" s="2" t="s">
        <v>108</v>
      </c>
      <c r="BX45" s="2" t="s">
        <v>109</v>
      </c>
      <c r="BY45" s="2" t="s">
        <v>110</v>
      </c>
      <c r="BZ45" s="2" t="s">
        <v>100</v>
      </c>
    </row>
    <row r="46">
      <c r="A46" s="2" t="s">
        <v>425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426</v>
      </c>
      <c r="G46" s="2" t="s">
        <v>427</v>
      </c>
      <c r="H46" s="2" t="s">
        <v>428</v>
      </c>
      <c r="I46" s="2" t="s">
        <v>429</v>
      </c>
      <c r="J46" s="2" t="s">
        <v>95</v>
      </c>
      <c r="K46" s="2" t="s">
        <v>430</v>
      </c>
      <c r="L46" s="3">
        <v>16.28</v>
      </c>
      <c r="M46" s="3">
        <v>17.09</v>
      </c>
      <c r="N46" s="3">
        <v>36.99</v>
      </c>
      <c r="O46" s="2" t="s">
        <v>135</v>
      </c>
      <c r="P46" s="2" t="s">
        <v>136</v>
      </c>
      <c r="Q46" s="2" t="s">
        <v>99</v>
      </c>
      <c r="R46" s="2" t="s">
        <v>100</v>
      </c>
      <c r="S46" s="2" t="s">
        <v>431</v>
      </c>
      <c r="T46" s="2" t="s">
        <v>291</v>
      </c>
      <c r="U46" s="2" t="s">
        <v>271</v>
      </c>
      <c r="V46" s="2" t="s">
        <v>147</v>
      </c>
      <c r="W46" s="2" t="s">
        <v>103</v>
      </c>
      <c r="X46" s="2" t="s">
        <v>293</v>
      </c>
      <c r="Y46" s="2" t="s">
        <v>333</v>
      </c>
      <c r="Z46" s="4"/>
      <c r="AA46" s="4">
        <f>=ROUNDDOWN({0},0)</f>
      </c>
      <c r="AB46" s="5">
        <v>0.5</v>
      </c>
      <c r="AC46" s="2" t="s">
        <v>100</v>
      </c>
      <c r="AD46" s="4"/>
      <c r="AE46" s="4"/>
      <c r="AF46" s="6">
        <v>65</v>
      </c>
      <c r="AG46" s="6"/>
      <c r="AH46" s="7">
        <v>0.0518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2</v>
      </c>
      <c r="AQ46" s="8">
        <v>35.58</v>
      </c>
      <c r="AR46" s="4"/>
      <c r="AS46" s="8"/>
      <c r="AT46" s="7"/>
      <c r="AU46" s="7"/>
      <c r="AV46" s="4">
        <v>2</v>
      </c>
      <c r="AW46" s="8">
        <v>35.58</v>
      </c>
      <c r="AX46" s="4"/>
      <c r="AY46" s="8"/>
      <c r="AZ46" s="7"/>
      <c r="BA46" s="7"/>
      <c r="BB46" s="7">
        <v>1</v>
      </c>
      <c r="BC46" s="4">
        <v>2</v>
      </c>
      <c r="BD46" s="8">
        <v>35.58</v>
      </c>
      <c r="BE46" s="4"/>
      <c r="BF46" s="8"/>
      <c r="BG46" s="7"/>
      <c r="BH46" s="7"/>
      <c r="BI46" s="7">
        <v>1</v>
      </c>
      <c r="BJ46" s="4">
        <v>46</v>
      </c>
      <c r="BK46" s="8">
        <v>739.42</v>
      </c>
      <c r="BL46" s="2" t="s">
        <v>432</v>
      </c>
      <c r="BM46" s="7">
        <v>0.0435</v>
      </c>
      <c r="BN46" s="7">
        <v>0.0481</v>
      </c>
      <c r="BO46" s="4">
        <v>2</v>
      </c>
      <c r="BP46" s="8">
        <v>35.58</v>
      </c>
      <c r="BQ46" s="4"/>
      <c r="BR46" s="8"/>
      <c r="BS46" s="7"/>
      <c r="BT46" s="7"/>
      <c r="BU46" s="2" t="s">
        <v>107</v>
      </c>
      <c r="BV46" s="2" t="s">
        <v>139</v>
      </c>
      <c r="BW46" s="2" t="s">
        <v>433</v>
      </c>
      <c r="BX46" s="2" t="s">
        <v>434</v>
      </c>
      <c r="BY46" s="2" t="s">
        <v>110</v>
      </c>
      <c r="BZ46" s="2" t="s">
        <v>100</v>
      </c>
    </row>
    <row r="47">
      <c r="A47" s="2" t="s">
        <v>435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436</v>
      </c>
      <c r="G47" s="2" t="s">
        <v>437</v>
      </c>
      <c r="H47" s="2" t="s">
        <v>438</v>
      </c>
      <c r="I47" s="2" t="s">
        <v>439</v>
      </c>
      <c r="J47" s="2" t="s">
        <v>95</v>
      </c>
      <c r="K47" s="2" t="s">
        <v>203</v>
      </c>
      <c r="L47" s="3">
        <v>15.4</v>
      </c>
      <c r="M47" s="3">
        <v>16.17</v>
      </c>
      <c r="N47" s="3">
        <v>34.99</v>
      </c>
      <c r="O47" s="2" t="s">
        <v>135</v>
      </c>
      <c r="P47" s="2" t="s">
        <v>136</v>
      </c>
      <c r="Q47" s="2" t="s">
        <v>99</v>
      </c>
      <c r="R47" s="2" t="s">
        <v>100</v>
      </c>
      <c r="S47" s="2" t="s">
        <v>440</v>
      </c>
      <c r="T47" s="2" t="s">
        <v>100</v>
      </c>
      <c r="U47" s="2" t="s">
        <v>271</v>
      </c>
      <c r="V47" s="2" t="s">
        <v>183</v>
      </c>
      <c r="W47" s="2" t="s">
        <v>293</v>
      </c>
      <c r="X47" s="2" t="s">
        <v>100</v>
      </c>
      <c r="Y47" s="2" t="s">
        <v>441</v>
      </c>
      <c r="Z47" s="4"/>
      <c r="AA47" s="4">
        <f>=ROUNDDOWN({0},0)</f>
      </c>
      <c r="AB47" s="5">
        <v>0.2</v>
      </c>
      <c r="AC47" s="2" t="s">
        <v>100</v>
      </c>
      <c r="AD47" s="4"/>
      <c r="AE47" s="4"/>
      <c r="AF47" s="6">
        <v>65</v>
      </c>
      <c r="AG47" s="6"/>
      <c r="AH47" s="7">
        <v>0.8638</v>
      </c>
      <c r="AI47" s="4"/>
      <c r="AJ47" s="4">
        <f>=ROUNDDOWN({0},0)</f>
      </c>
      <c r="AK47" s="5"/>
      <c r="AL47" s="2" t="s">
        <v>100</v>
      </c>
      <c r="AM47" s="4"/>
      <c r="AN47" s="4"/>
      <c r="AO47" s="7">
        <v>0</v>
      </c>
      <c r="AP47" s="4">
        <v>1</v>
      </c>
      <c r="AQ47" s="8">
        <v>17.33</v>
      </c>
      <c r="AR47" s="4"/>
      <c r="AS47" s="8"/>
      <c r="AT47" s="7"/>
      <c r="AU47" s="7"/>
      <c r="AV47" s="4">
        <v>1</v>
      </c>
      <c r="AW47" s="8">
        <v>17.33</v>
      </c>
      <c r="AX47" s="4"/>
      <c r="AY47" s="8"/>
      <c r="AZ47" s="7"/>
      <c r="BA47" s="7"/>
      <c r="BB47" s="7">
        <v>1</v>
      </c>
      <c r="BC47" s="4">
        <v>1</v>
      </c>
      <c r="BD47" s="8">
        <v>17.33</v>
      </c>
      <c r="BE47" s="4"/>
      <c r="BF47" s="8"/>
      <c r="BG47" s="7"/>
      <c r="BH47" s="7"/>
      <c r="BI47" s="7">
        <v>1</v>
      </c>
      <c r="BJ47" s="4">
        <v>355</v>
      </c>
      <c r="BK47" s="8">
        <v>6073.01</v>
      </c>
      <c r="BL47" s="2" t="s">
        <v>442</v>
      </c>
      <c r="BM47" s="7">
        <v>0.0028</v>
      </c>
      <c r="BN47" s="7">
        <v>0.0029</v>
      </c>
      <c r="BO47" s="4">
        <v>1</v>
      </c>
      <c r="BP47" s="8">
        <v>17.33</v>
      </c>
      <c r="BQ47" s="4"/>
      <c r="BR47" s="8"/>
      <c r="BS47" s="7"/>
      <c r="BT47" s="7"/>
      <c r="BU47" s="2" t="s">
        <v>107</v>
      </c>
      <c r="BV47" s="2" t="s">
        <v>139</v>
      </c>
      <c r="BW47" s="2" t="s">
        <v>443</v>
      </c>
      <c r="BX47" s="2" t="s">
        <v>444</v>
      </c>
      <c r="BY47" s="2" t="s">
        <v>110</v>
      </c>
      <c r="BZ47" s="2" t="s">
        <v>111</v>
      </c>
    </row>
    <row r="48">
      <c r="A48" s="2" t="s">
        <v>445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421</v>
      </c>
      <c r="G48" s="2" t="s">
        <v>446</v>
      </c>
      <c r="H48" s="2" t="s">
        <v>447</v>
      </c>
      <c r="I48" s="2" t="s">
        <v>448</v>
      </c>
      <c r="J48" s="2" t="s">
        <v>95</v>
      </c>
      <c r="K48" s="2" t="s">
        <v>181</v>
      </c>
      <c r="L48" s="3">
        <v>16.28</v>
      </c>
      <c r="M48" s="3">
        <v>17.09</v>
      </c>
      <c r="N48" s="3">
        <v>36.99</v>
      </c>
      <c r="O48" s="2" t="s">
        <v>97</v>
      </c>
      <c r="P48" s="2" t="s">
        <v>114</v>
      </c>
      <c r="Q48" s="2" t="s">
        <v>99</v>
      </c>
      <c r="R48" s="2" t="s">
        <v>100</v>
      </c>
      <c r="S48" s="2" t="s">
        <v>449</v>
      </c>
      <c r="T48" s="2" t="s">
        <v>100</v>
      </c>
      <c r="U48" s="2" t="s">
        <v>100</v>
      </c>
      <c r="V48" s="2" t="s">
        <v>292</v>
      </c>
      <c r="W48" s="2" t="s">
        <v>293</v>
      </c>
      <c r="X48" s="2" t="s">
        <v>100</v>
      </c>
      <c r="Y48" s="2" t="s">
        <v>104</v>
      </c>
      <c r="Z48" s="4">
        <v>599</v>
      </c>
      <c r="AA48" s="4">
        <f>=ROUNDDOWN(27.351598173516,0)</f>
      </c>
      <c r="AB48" s="5">
        <v>21.9</v>
      </c>
      <c r="AC48" s="2" t="s">
        <v>191</v>
      </c>
      <c r="AD48" s="4">
        <v>300</v>
      </c>
      <c r="AE48" s="4">
        <v>300</v>
      </c>
      <c r="AF48" s="6">
        <v>65</v>
      </c>
      <c r="AG48" s="6"/>
      <c r="AH48" s="7">
        <v>0.9537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</v>
      </c>
      <c r="AQ48" s="8">
        <v>16.63</v>
      </c>
      <c r="AR48" s="4"/>
      <c r="AS48" s="8"/>
      <c r="AT48" s="7"/>
      <c r="AU48" s="7"/>
      <c r="AV48" s="4">
        <v>1</v>
      </c>
      <c r="AW48" s="8">
        <v>16.63</v>
      </c>
      <c r="AX48" s="4"/>
      <c r="AY48" s="8"/>
      <c r="AZ48" s="7"/>
      <c r="BA48" s="7"/>
      <c r="BB48" s="7">
        <v>1</v>
      </c>
      <c r="BC48" s="4">
        <v>1</v>
      </c>
      <c r="BD48" s="8">
        <v>16.63</v>
      </c>
      <c r="BE48" s="4"/>
      <c r="BF48" s="8"/>
      <c r="BG48" s="7"/>
      <c r="BH48" s="7"/>
      <c r="BI48" s="7">
        <v>1</v>
      </c>
      <c r="BJ48" s="4">
        <v>1542</v>
      </c>
      <c r="BK48" s="8">
        <v>26944.23</v>
      </c>
      <c r="BL48" s="2" t="s">
        <v>450</v>
      </c>
      <c r="BM48" s="7">
        <v>0.0006</v>
      </c>
      <c r="BN48" s="7">
        <v>0.0006</v>
      </c>
      <c r="BO48" s="4">
        <v>1</v>
      </c>
      <c r="BP48" s="8">
        <v>16.63</v>
      </c>
      <c r="BQ48" s="4"/>
      <c r="BR48" s="8"/>
      <c r="BS48" s="7"/>
      <c r="BT48" s="7"/>
      <c r="BU48" s="2" t="s">
        <v>107</v>
      </c>
      <c r="BV48" s="2" t="s">
        <v>97</v>
      </c>
      <c r="BW48" s="2" t="s">
        <v>131</v>
      </c>
      <c r="BX48" s="2" t="s">
        <v>418</v>
      </c>
      <c r="BY48" s="2" t="s">
        <v>110</v>
      </c>
      <c r="BZ48" s="2" t="s">
        <v>111</v>
      </c>
    </row>
    <row r="49">
      <c r="A49" s="2" t="s">
        <v>451</v>
      </c>
      <c r="B49" s="2" t="s">
        <v>87</v>
      </c>
      <c r="C49" s="2" t="s">
        <v>88</v>
      </c>
      <c r="D49" s="2" t="s">
        <v>452</v>
      </c>
      <c r="E49" s="2" t="s">
        <v>453</v>
      </c>
      <c r="F49" s="2" t="s">
        <v>454</v>
      </c>
      <c r="G49" s="2" t="s">
        <v>455</v>
      </c>
      <c r="H49" s="2" t="s">
        <v>456</v>
      </c>
      <c r="I49" s="2" t="s">
        <v>457</v>
      </c>
      <c r="J49" s="2" t="s">
        <v>458</v>
      </c>
      <c r="K49" s="2" t="s">
        <v>203</v>
      </c>
      <c r="L49" s="3">
        <v>13.39</v>
      </c>
      <c r="M49" s="3">
        <v>14.06</v>
      </c>
      <c r="N49" s="3">
        <v>27.99</v>
      </c>
      <c r="O49" s="2" t="s">
        <v>97</v>
      </c>
      <c r="P49" s="2" t="s">
        <v>123</v>
      </c>
      <c r="Q49" s="2" t="s">
        <v>99</v>
      </c>
      <c r="R49" s="2" t="s">
        <v>100</v>
      </c>
      <c r="S49" s="2" t="s">
        <v>459</v>
      </c>
      <c r="T49" s="2" t="s">
        <v>291</v>
      </c>
      <c r="U49" s="2" t="s">
        <v>271</v>
      </c>
      <c r="V49" s="2" t="s">
        <v>366</v>
      </c>
      <c r="W49" s="2" t="s">
        <v>103</v>
      </c>
      <c r="X49" s="2" t="s">
        <v>100</v>
      </c>
      <c r="Y49" s="2" t="s">
        <v>104</v>
      </c>
      <c r="Z49" s="4">
        <v>567</v>
      </c>
      <c r="AA49" s="4">
        <f>=ROUNDDOWN(14.765625,0)</f>
      </c>
      <c r="AB49" s="5">
        <v>38.4</v>
      </c>
      <c r="AC49" s="2" t="s">
        <v>460</v>
      </c>
      <c r="AD49" s="4">
        <v>300</v>
      </c>
      <c r="AE49" s="4">
        <v>920</v>
      </c>
      <c r="AF49" s="6">
        <v>69</v>
      </c>
      <c r="AG49" s="6"/>
      <c r="AH49" s="7">
        <v>0.9537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33</v>
      </c>
      <c r="AQ49" s="8">
        <v>476.19</v>
      </c>
      <c r="AR49" s="4"/>
      <c r="AS49" s="8"/>
      <c r="AT49" s="7"/>
      <c r="AU49" s="7"/>
      <c r="AV49" s="4">
        <v>45</v>
      </c>
      <c r="AW49" s="8">
        <v>891.99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0.5339</v>
      </c>
      <c r="BC49" s="4">
        <v>129</v>
      </c>
      <c r="BD49" s="8">
        <v>2792.13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0.3195</v>
      </c>
      <c r="BJ49" s="4">
        <v>1896</v>
      </c>
      <c r="BK49" s="8">
        <v>28155.46</v>
      </c>
      <c r="BL49" s="2" t="s">
        <v>461</v>
      </c>
      <c r="BM49" s="7">
        <v>0.0174</v>
      </c>
      <c r="BN49" s="7">
        <v>0.0169</v>
      </c>
      <c r="BO49" s="4">
        <v>33</v>
      </c>
      <c r="BP49" s="8">
        <v>476.19</v>
      </c>
      <c r="BQ49" s="4"/>
      <c r="BR49" s="8"/>
      <c r="BS49" s="7"/>
      <c r="BT49" s="7"/>
      <c r="BU49" s="2" t="s">
        <v>107</v>
      </c>
      <c r="BV49" s="2" t="s">
        <v>97</v>
      </c>
      <c r="BW49" s="2" t="s">
        <v>462</v>
      </c>
      <c r="BX49" s="2" t="s">
        <v>463</v>
      </c>
      <c r="BY49" s="2" t="s">
        <v>110</v>
      </c>
      <c r="BZ49" s="2" t="s">
        <v>100</v>
      </c>
    </row>
    <row r="50">
      <c r="A50" s="2" t="s">
        <v>464</v>
      </c>
      <c r="B50" s="2" t="s">
        <v>87</v>
      </c>
      <c r="C50" s="2" t="s">
        <v>88</v>
      </c>
      <c r="D50" s="2" t="s">
        <v>452</v>
      </c>
      <c r="E50" s="2" t="s">
        <v>453</v>
      </c>
      <c r="F50" s="2" t="s">
        <v>454</v>
      </c>
      <c r="G50" s="2" t="s">
        <v>455</v>
      </c>
      <c r="H50" s="2" t="s">
        <v>456</v>
      </c>
      <c r="I50" s="2" t="s">
        <v>465</v>
      </c>
      <c r="J50" s="2" t="s">
        <v>466</v>
      </c>
      <c r="K50" s="2" t="s">
        <v>203</v>
      </c>
      <c r="L50" s="3">
        <v>30.26</v>
      </c>
      <c r="M50" s="3">
        <v>31.77</v>
      </c>
      <c r="N50" s="3">
        <v>62.99</v>
      </c>
      <c r="O50" s="2" t="s">
        <v>97</v>
      </c>
      <c r="P50" s="2" t="s">
        <v>123</v>
      </c>
      <c r="Q50" s="2" t="s">
        <v>99</v>
      </c>
      <c r="R50" s="2" t="s">
        <v>100</v>
      </c>
      <c r="S50" s="2" t="s">
        <v>459</v>
      </c>
      <c r="T50" s="2" t="s">
        <v>291</v>
      </c>
      <c r="U50" s="2" t="s">
        <v>271</v>
      </c>
      <c r="V50" s="2" t="s">
        <v>366</v>
      </c>
      <c r="W50" s="2" t="s">
        <v>103</v>
      </c>
      <c r="X50" s="2" t="s">
        <v>100</v>
      </c>
      <c r="Y50" s="2" t="s">
        <v>104</v>
      </c>
      <c r="Z50" s="4">
        <v>618</v>
      </c>
      <c r="AA50" s="4">
        <f>=ROUNDDOWN(28.8785046728972,0)</f>
      </c>
      <c r="AB50" s="5">
        <v>21.4</v>
      </c>
      <c r="AC50" s="2" t="s">
        <v>460</v>
      </c>
      <c r="AD50" s="4">
        <v>80</v>
      </c>
      <c r="AE50" s="4">
        <v>480</v>
      </c>
      <c r="AF50" s="6">
        <v>69</v>
      </c>
      <c r="AG50" s="6"/>
      <c r="AH50" s="7">
        <v>0.861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12</v>
      </c>
      <c r="AQ50" s="8">
        <v>415.8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0.4661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1298</v>
      </c>
      <c r="BK50" s="8">
        <v>44688.95</v>
      </c>
      <c r="BL50" s="2" t="s">
        <v>467</v>
      </c>
      <c r="BM50" s="7">
        <v>0.0092</v>
      </c>
      <c r="BN50" s="7">
        <v>0.0093</v>
      </c>
      <c r="BO50" s="4">
        <v>12</v>
      </c>
      <c r="BP50" s="8">
        <v>415.8</v>
      </c>
      <c r="BQ50" s="4"/>
      <c r="BR50" s="8"/>
      <c r="BS50" s="7"/>
      <c r="BT50" s="7"/>
      <c r="BU50" s="2" t="s">
        <v>107</v>
      </c>
      <c r="BV50" s="2" t="s">
        <v>97</v>
      </c>
      <c r="BW50" s="2" t="s">
        <v>462</v>
      </c>
      <c r="BX50" s="2" t="s">
        <v>468</v>
      </c>
      <c r="BY50" s="2" t="s">
        <v>110</v>
      </c>
      <c r="BZ50" s="2" t="s">
        <v>100</v>
      </c>
    </row>
    <row r="51">
      <c r="A51" s="2" t="s">
        <v>469</v>
      </c>
      <c r="B51" s="2" t="s">
        <v>87</v>
      </c>
      <c r="C51" s="2" t="s">
        <v>88</v>
      </c>
      <c r="D51" s="2" t="s">
        <v>452</v>
      </c>
      <c r="E51" s="2" t="s">
        <v>453</v>
      </c>
      <c r="F51" s="2" t="s">
        <v>454</v>
      </c>
      <c r="G51" s="2" t="s">
        <v>455</v>
      </c>
      <c r="H51" s="2" t="s">
        <v>456</v>
      </c>
      <c r="I51" s="2" t="s">
        <v>470</v>
      </c>
      <c r="J51" s="2" t="s">
        <v>471</v>
      </c>
      <c r="K51" s="2" t="s">
        <v>181</v>
      </c>
      <c r="L51" s="3">
        <v>17.85</v>
      </c>
      <c r="M51" s="3">
        <v>18.74</v>
      </c>
      <c r="N51" s="3">
        <v>37.99</v>
      </c>
      <c r="O51" s="2" t="s">
        <v>97</v>
      </c>
      <c r="P51" s="2" t="s">
        <v>98</v>
      </c>
      <c r="Q51" s="2" t="s">
        <v>99</v>
      </c>
      <c r="R51" s="2" t="s">
        <v>100</v>
      </c>
      <c r="S51" s="2" t="s">
        <v>472</v>
      </c>
      <c r="T51" s="2" t="s">
        <v>291</v>
      </c>
      <c r="U51" s="2" t="s">
        <v>271</v>
      </c>
      <c r="V51" s="2" t="s">
        <v>366</v>
      </c>
      <c r="W51" s="2" t="s">
        <v>103</v>
      </c>
      <c r="X51" s="2" t="s">
        <v>100</v>
      </c>
      <c r="Y51" s="2" t="s">
        <v>473</v>
      </c>
      <c r="Z51" s="4">
        <v>550</v>
      </c>
      <c r="AA51" s="4">
        <f>=ROUNDDOWN(12.1145374449339,0)</f>
      </c>
      <c r="AB51" s="5">
        <v>45.4</v>
      </c>
      <c r="AC51" s="2" t="s">
        <v>460</v>
      </c>
      <c r="AD51" s="4">
        <v>310</v>
      </c>
      <c r="AE51" s="4">
        <v>1430</v>
      </c>
      <c r="AF51" s="6">
        <v>69</v>
      </c>
      <c r="AG51" s="6"/>
      <c r="AH51" s="7">
        <v>0.9809</v>
      </c>
      <c r="AI51" s="4"/>
      <c r="AJ51" s="4">
        <f>=ROUNDDOWN({0},0)</f>
      </c>
      <c r="AK51" s="5">
        <v>5.8</v>
      </c>
      <c r="AL51" s="2" t="s">
        <v>100</v>
      </c>
      <c r="AM51" s="4"/>
      <c r="AN51" s="4"/>
      <c r="AO51" s="7">
        <v>0.0163</v>
      </c>
      <c r="AP51" s="4">
        <v>17</v>
      </c>
      <c r="AQ51" s="8">
        <v>343.74</v>
      </c>
      <c r="AR51" s="4"/>
      <c r="AS51" s="8"/>
      <c r="AT51" s="7"/>
      <c r="AU51" s="7"/>
      <c r="AV51" s="4">
        <v>32</v>
      </c>
      <c r="AW51" s="8">
        <v>863.49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0.3981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>
        <v>0.3093</v>
      </c>
      <c r="BJ51" s="4">
        <v>2152</v>
      </c>
      <c r="BK51" s="8">
        <v>43821.14</v>
      </c>
      <c r="BL51" s="2" t="s">
        <v>474</v>
      </c>
      <c r="BM51" s="7">
        <v>0.0079</v>
      </c>
      <c r="BN51" s="7">
        <v>0.0078</v>
      </c>
      <c r="BO51" s="4">
        <v>17</v>
      </c>
      <c r="BP51" s="8">
        <v>343.74</v>
      </c>
      <c r="BQ51" s="4"/>
      <c r="BR51" s="8"/>
      <c r="BS51" s="7"/>
      <c r="BT51" s="7"/>
      <c r="BU51" s="2" t="s">
        <v>107</v>
      </c>
      <c r="BV51" s="2" t="s">
        <v>97</v>
      </c>
      <c r="BW51" s="2" t="s">
        <v>462</v>
      </c>
      <c r="BX51" s="2" t="s">
        <v>475</v>
      </c>
      <c r="BY51" s="2" t="s">
        <v>110</v>
      </c>
      <c r="BZ51" s="2" t="s">
        <v>100</v>
      </c>
    </row>
    <row r="52">
      <c r="A52" s="2" t="s">
        <v>476</v>
      </c>
      <c r="B52" s="2" t="s">
        <v>87</v>
      </c>
      <c r="C52" s="2" t="s">
        <v>88</v>
      </c>
      <c r="D52" s="2" t="s">
        <v>452</v>
      </c>
      <c r="E52" s="2" t="s">
        <v>453</v>
      </c>
      <c r="F52" s="2" t="s">
        <v>454</v>
      </c>
      <c r="G52" s="2" t="s">
        <v>455</v>
      </c>
      <c r="H52" s="2" t="s">
        <v>456</v>
      </c>
      <c r="I52" s="2" t="s">
        <v>465</v>
      </c>
      <c r="J52" s="2" t="s">
        <v>466</v>
      </c>
      <c r="K52" s="2" t="s">
        <v>181</v>
      </c>
      <c r="L52" s="3">
        <v>30.26</v>
      </c>
      <c r="M52" s="3">
        <v>31.77</v>
      </c>
      <c r="N52" s="3">
        <v>62.99</v>
      </c>
      <c r="O52" s="2" t="s">
        <v>97</v>
      </c>
      <c r="P52" s="2" t="s">
        <v>98</v>
      </c>
      <c r="Q52" s="2" t="s">
        <v>99</v>
      </c>
      <c r="R52" s="2" t="s">
        <v>100</v>
      </c>
      <c r="S52" s="2" t="s">
        <v>472</v>
      </c>
      <c r="T52" s="2" t="s">
        <v>291</v>
      </c>
      <c r="U52" s="2" t="s">
        <v>271</v>
      </c>
      <c r="V52" s="2" t="s">
        <v>366</v>
      </c>
      <c r="W52" s="2" t="s">
        <v>103</v>
      </c>
      <c r="X52" s="2" t="s">
        <v>100</v>
      </c>
      <c r="Y52" s="2" t="s">
        <v>104</v>
      </c>
      <c r="Z52" s="4">
        <v>441</v>
      </c>
      <c r="AA52" s="4">
        <f>=ROUNDDOWN(12.1487603305785,0)</f>
      </c>
      <c r="AB52" s="5">
        <v>36.3</v>
      </c>
      <c r="AC52" s="2" t="s">
        <v>460</v>
      </c>
      <c r="AD52" s="4">
        <v>60</v>
      </c>
      <c r="AE52" s="4">
        <v>1070</v>
      </c>
      <c r="AF52" s="6">
        <v>69</v>
      </c>
      <c r="AG52" s="6"/>
      <c r="AH52" s="7">
        <v>0.8747</v>
      </c>
      <c r="AI52" s="4"/>
      <c r="AJ52" s="4">
        <f>=ROUNDDOWN({0},0)</f>
      </c>
      <c r="AK52" s="5">
        <v>0.1</v>
      </c>
      <c r="AL52" s="2" t="s">
        <v>100</v>
      </c>
      <c r="AM52" s="4"/>
      <c r="AN52" s="4"/>
      <c r="AO52" s="7">
        <v>0.2207</v>
      </c>
      <c r="AP52" s="4">
        <v>15</v>
      </c>
      <c r="AQ52" s="8">
        <v>519.75</v>
      </c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>
        <v>0.6019</v>
      </c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>
        <v>1759</v>
      </c>
      <c r="BK52" s="8">
        <v>61097.44</v>
      </c>
      <c r="BL52" s="2" t="s">
        <v>477</v>
      </c>
      <c r="BM52" s="7">
        <v>0.0085</v>
      </c>
      <c r="BN52" s="7">
        <v>0.0085</v>
      </c>
      <c r="BO52" s="4">
        <v>15</v>
      </c>
      <c r="BP52" s="8">
        <v>519.75</v>
      </c>
      <c r="BQ52" s="4"/>
      <c r="BR52" s="8"/>
      <c r="BS52" s="7"/>
      <c r="BT52" s="7"/>
      <c r="BU52" s="2" t="s">
        <v>107</v>
      </c>
      <c r="BV52" s="2" t="s">
        <v>97</v>
      </c>
      <c r="BW52" s="2" t="s">
        <v>462</v>
      </c>
      <c r="BX52" s="2" t="s">
        <v>478</v>
      </c>
      <c r="BY52" s="2" t="s">
        <v>110</v>
      </c>
      <c r="BZ52" s="2" t="s">
        <v>100</v>
      </c>
    </row>
    <row r="53">
      <c r="A53" s="2" t="s">
        <v>479</v>
      </c>
      <c r="B53" s="2" t="s">
        <v>87</v>
      </c>
      <c r="C53" s="2" t="s">
        <v>88</v>
      </c>
      <c r="D53" s="2" t="s">
        <v>452</v>
      </c>
      <c r="E53" s="2" t="s">
        <v>453</v>
      </c>
      <c r="F53" s="2" t="s">
        <v>454</v>
      </c>
      <c r="G53" s="2" t="s">
        <v>455</v>
      </c>
      <c r="H53" s="2" t="s">
        <v>456</v>
      </c>
      <c r="I53" s="2" t="s">
        <v>457</v>
      </c>
      <c r="J53" s="2" t="s">
        <v>458</v>
      </c>
      <c r="K53" s="2" t="s">
        <v>199</v>
      </c>
      <c r="L53" s="3">
        <v>13.39</v>
      </c>
      <c r="M53" s="3">
        <v>14.06</v>
      </c>
      <c r="N53" s="3">
        <v>27.99</v>
      </c>
      <c r="O53" s="2" t="s">
        <v>97</v>
      </c>
      <c r="P53" s="2" t="s">
        <v>123</v>
      </c>
      <c r="Q53" s="2" t="s">
        <v>99</v>
      </c>
      <c r="R53" s="2" t="s">
        <v>100</v>
      </c>
      <c r="S53" s="2" t="s">
        <v>480</v>
      </c>
      <c r="T53" s="2" t="s">
        <v>291</v>
      </c>
      <c r="U53" s="2" t="s">
        <v>271</v>
      </c>
      <c r="V53" s="2" t="s">
        <v>366</v>
      </c>
      <c r="W53" s="2" t="s">
        <v>103</v>
      </c>
      <c r="X53" s="2" t="s">
        <v>100</v>
      </c>
      <c r="Y53" s="2" t="s">
        <v>481</v>
      </c>
      <c r="Z53" s="4">
        <v>626</v>
      </c>
      <c r="AA53" s="4">
        <f>=ROUNDDOWN(9.82731554160125,0)</f>
      </c>
      <c r="AB53" s="5">
        <v>63.7</v>
      </c>
      <c r="AC53" s="2" t="s">
        <v>482</v>
      </c>
      <c r="AD53" s="4">
        <v>210</v>
      </c>
      <c r="AE53" s="4">
        <v>1670</v>
      </c>
      <c r="AF53" s="6">
        <v>69</v>
      </c>
      <c r="AG53" s="6"/>
      <c r="AH53" s="7">
        <v>0.6812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>
        <v>7</v>
      </c>
      <c r="AQ53" s="8">
        <v>101.01</v>
      </c>
      <c r="AR53" s="4"/>
      <c r="AS53" s="8"/>
      <c r="AT53" s="7"/>
      <c r="AU53" s="7"/>
      <c r="AV53" s="4">
        <v>26</v>
      </c>
      <c r="AW53" s="8">
        <v>586.2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>
        <v>0.1723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0.2099</v>
      </c>
      <c r="BJ53" s="4">
        <v>2390</v>
      </c>
      <c r="BK53" s="8">
        <v>36085.59</v>
      </c>
      <c r="BL53" s="2" t="s">
        <v>483</v>
      </c>
      <c r="BM53" s="7">
        <v>0.0029</v>
      </c>
      <c r="BN53" s="7">
        <v>0.0028</v>
      </c>
      <c r="BO53" s="4">
        <v>7</v>
      </c>
      <c r="BP53" s="8">
        <v>101.01</v>
      </c>
      <c r="BQ53" s="4"/>
      <c r="BR53" s="8"/>
      <c r="BS53" s="7"/>
      <c r="BT53" s="7"/>
      <c r="BU53" s="2" t="s">
        <v>107</v>
      </c>
      <c r="BV53" s="2" t="s">
        <v>97</v>
      </c>
      <c r="BW53" s="2" t="s">
        <v>484</v>
      </c>
      <c r="BX53" s="2" t="s">
        <v>485</v>
      </c>
      <c r="BY53" s="2" t="s">
        <v>110</v>
      </c>
      <c r="BZ53" s="2" t="s">
        <v>100</v>
      </c>
    </row>
    <row r="54">
      <c r="A54" s="2" t="s">
        <v>486</v>
      </c>
      <c r="B54" s="2" t="s">
        <v>87</v>
      </c>
      <c r="C54" s="2" t="s">
        <v>88</v>
      </c>
      <c r="D54" s="2" t="s">
        <v>452</v>
      </c>
      <c r="E54" s="2" t="s">
        <v>453</v>
      </c>
      <c r="F54" s="2" t="s">
        <v>454</v>
      </c>
      <c r="G54" s="2" t="s">
        <v>455</v>
      </c>
      <c r="H54" s="2" t="s">
        <v>456</v>
      </c>
      <c r="I54" s="2" t="s">
        <v>470</v>
      </c>
      <c r="J54" s="2" t="s">
        <v>471</v>
      </c>
      <c r="K54" s="2" t="s">
        <v>199</v>
      </c>
      <c r="L54" s="3">
        <v>17.85</v>
      </c>
      <c r="M54" s="3">
        <v>18.74</v>
      </c>
      <c r="N54" s="3">
        <v>37.99</v>
      </c>
      <c r="O54" s="2" t="s">
        <v>97</v>
      </c>
      <c r="P54" s="2" t="s">
        <v>123</v>
      </c>
      <c r="Q54" s="2" t="s">
        <v>99</v>
      </c>
      <c r="R54" s="2" t="s">
        <v>100</v>
      </c>
      <c r="S54" s="2" t="s">
        <v>480</v>
      </c>
      <c r="T54" s="2" t="s">
        <v>291</v>
      </c>
      <c r="U54" s="2" t="s">
        <v>271</v>
      </c>
      <c r="V54" s="2" t="s">
        <v>366</v>
      </c>
      <c r="W54" s="2" t="s">
        <v>103</v>
      </c>
      <c r="X54" s="2" t="s">
        <v>100</v>
      </c>
      <c r="Y54" s="2" t="s">
        <v>481</v>
      </c>
      <c r="Z54" s="4">
        <v>622</v>
      </c>
      <c r="AA54" s="4">
        <f>=ROUNDDOWN(16.2402088772846,0)</f>
      </c>
      <c r="AB54" s="5">
        <v>38.3</v>
      </c>
      <c r="AC54" s="2" t="s">
        <v>482</v>
      </c>
      <c r="AD54" s="4">
        <v>110</v>
      </c>
      <c r="AE54" s="4">
        <v>1050</v>
      </c>
      <c r="AF54" s="6">
        <v>69</v>
      </c>
      <c r="AG54" s="6"/>
      <c r="AH54" s="7">
        <v>0.8202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>
        <v>12</v>
      </c>
      <c r="AQ54" s="8">
        <v>242.64</v>
      </c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>
        <v>0.4139</v>
      </c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>
        <v>1522</v>
      </c>
      <c r="BK54" s="8">
        <v>31794.24</v>
      </c>
      <c r="BL54" s="2" t="s">
        <v>487</v>
      </c>
      <c r="BM54" s="7">
        <v>0.0079</v>
      </c>
      <c r="BN54" s="7">
        <v>0.0076</v>
      </c>
      <c r="BO54" s="4">
        <v>12</v>
      </c>
      <c r="BP54" s="8">
        <v>242.64</v>
      </c>
      <c r="BQ54" s="4"/>
      <c r="BR54" s="8"/>
      <c r="BS54" s="7"/>
      <c r="BT54" s="7"/>
      <c r="BU54" s="2" t="s">
        <v>107</v>
      </c>
      <c r="BV54" s="2" t="s">
        <v>97</v>
      </c>
      <c r="BW54" s="2" t="s">
        <v>488</v>
      </c>
      <c r="BX54" s="2" t="s">
        <v>489</v>
      </c>
      <c r="BY54" s="2" t="s">
        <v>110</v>
      </c>
      <c r="BZ54" s="2" t="s">
        <v>100</v>
      </c>
    </row>
    <row r="55">
      <c r="A55" s="2" t="s">
        <v>490</v>
      </c>
      <c r="B55" s="2" t="s">
        <v>87</v>
      </c>
      <c r="C55" s="2" t="s">
        <v>88</v>
      </c>
      <c r="D55" s="2" t="s">
        <v>452</v>
      </c>
      <c r="E55" s="2" t="s">
        <v>453</v>
      </c>
      <c r="F55" s="2" t="s">
        <v>454</v>
      </c>
      <c r="G55" s="2" t="s">
        <v>455</v>
      </c>
      <c r="H55" s="2" t="s">
        <v>456</v>
      </c>
      <c r="I55" s="2" t="s">
        <v>465</v>
      </c>
      <c r="J55" s="2" t="s">
        <v>466</v>
      </c>
      <c r="K55" s="2" t="s">
        <v>199</v>
      </c>
      <c r="L55" s="3">
        <v>30.26</v>
      </c>
      <c r="M55" s="3">
        <v>31.77</v>
      </c>
      <c r="N55" s="3">
        <v>62.99</v>
      </c>
      <c r="O55" s="2" t="s">
        <v>97</v>
      </c>
      <c r="P55" s="2" t="s">
        <v>123</v>
      </c>
      <c r="Q55" s="2" t="s">
        <v>99</v>
      </c>
      <c r="R55" s="2" t="s">
        <v>100</v>
      </c>
      <c r="S55" s="2" t="s">
        <v>480</v>
      </c>
      <c r="T55" s="2" t="s">
        <v>291</v>
      </c>
      <c r="U55" s="2" t="s">
        <v>271</v>
      </c>
      <c r="V55" s="2" t="s">
        <v>366</v>
      </c>
      <c r="W55" s="2" t="s">
        <v>103</v>
      </c>
      <c r="X55" s="2" t="s">
        <v>100</v>
      </c>
      <c r="Y55" s="2" t="s">
        <v>481</v>
      </c>
      <c r="Z55" s="4">
        <v>419</v>
      </c>
      <c r="AA55" s="4">
        <f>=ROUNDDOWN(22.7717391304348,0)</f>
      </c>
      <c r="AB55" s="5">
        <v>18.4</v>
      </c>
      <c r="AC55" s="2" t="s">
        <v>491</v>
      </c>
      <c r="AD55" s="4">
        <v>180</v>
      </c>
      <c r="AE55" s="4">
        <v>300</v>
      </c>
      <c r="AF55" s="6">
        <v>69</v>
      </c>
      <c r="AG55" s="6"/>
      <c r="AH55" s="7">
        <v>0.9782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>
        <v>7</v>
      </c>
      <c r="AQ55" s="8">
        <v>242.55</v>
      </c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>
        <v>0.4138</v>
      </c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>
        <v>814</v>
      </c>
      <c r="BK55" s="8">
        <v>28802.56</v>
      </c>
      <c r="BL55" s="2" t="s">
        <v>492</v>
      </c>
      <c r="BM55" s="7">
        <v>0.0086</v>
      </c>
      <c r="BN55" s="7">
        <v>0.0084</v>
      </c>
      <c r="BO55" s="4">
        <v>7</v>
      </c>
      <c r="BP55" s="8">
        <v>242.55</v>
      </c>
      <c r="BQ55" s="4"/>
      <c r="BR55" s="8"/>
      <c r="BS55" s="7"/>
      <c r="BT55" s="7"/>
      <c r="BU55" s="2" t="s">
        <v>107</v>
      </c>
      <c r="BV55" s="2" t="s">
        <v>97</v>
      </c>
      <c r="BW55" s="2" t="s">
        <v>484</v>
      </c>
      <c r="BX55" s="2" t="s">
        <v>493</v>
      </c>
      <c r="BY55" s="2" t="s">
        <v>110</v>
      </c>
      <c r="BZ55" s="2" t="s">
        <v>100</v>
      </c>
    </row>
    <row r="56">
      <c r="A56" s="2" t="s">
        <v>494</v>
      </c>
      <c r="B56" s="2" t="s">
        <v>87</v>
      </c>
      <c r="C56" s="2" t="s">
        <v>88</v>
      </c>
      <c r="D56" s="2" t="s">
        <v>452</v>
      </c>
      <c r="E56" s="2" t="s">
        <v>453</v>
      </c>
      <c r="F56" s="2" t="s">
        <v>454</v>
      </c>
      <c r="G56" s="2" t="s">
        <v>455</v>
      </c>
      <c r="H56" s="2" t="s">
        <v>456</v>
      </c>
      <c r="I56" s="2" t="s">
        <v>457</v>
      </c>
      <c r="J56" s="2" t="s">
        <v>458</v>
      </c>
      <c r="K56" s="2" t="s">
        <v>269</v>
      </c>
      <c r="L56" s="3">
        <v>13.39</v>
      </c>
      <c r="M56" s="3">
        <v>14.06</v>
      </c>
      <c r="N56" s="3">
        <v>27.99</v>
      </c>
      <c r="O56" s="2" t="s">
        <v>97</v>
      </c>
      <c r="P56" s="2" t="s">
        <v>123</v>
      </c>
      <c r="Q56" s="2" t="s">
        <v>99</v>
      </c>
      <c r="R56" s="2" t="s">
        <v>100</v>
      </c>
      <c r="S56" s="2" t="s">
        <v>495</v>
      </c>
      <c r="T56" s="2" t="s">
        <v>291</v>
      </c>
      <c r="U56" s="2" t="s">
        <v>271</v>
      </c>
      <c r="V56" s="2" t="s">
        <v>366</v>
      </c>
      <c r="W56" s="2" t="s">
        <v>103</v>
      </c>
      <c r="X56" s="2" t="s">
        <v>100</v>
      </c>
      <c r="Y56" s="2" t="s">
        <v>104</v>
      </c>
      <c r="Z56" s="4">
        <v>780</v>
      </c>
      <c r="AA56" s="4">
        <f>=ROUNDDOWN(17.5280898876404,0)</f>
      </c>
      <c r="AB56" s="5">
        <v>44.5</v>
      </c>
      <c r="AC56" s="2" t="s">
        <v>496</v>
      </c>
      <c r="AD56" s="4">
        <v>300</v>
      </c>
      <c r="AE56" s="4">
        <v>950</v>
      </c>
      <c r="AF56" s="6">
        <v>69</v>
      </c>
      <c r="AG56" s="6"/>
      <c r="AH56" s="7">
        <v>0.9864</v>
      </c>
      <c r="AI56" s="4"/>
      <c r="AJ56" s="4">
        <f>=ROUNDDOWN({0},0)</f>
      </c>
      <c r="AK56" s="5">
        <v>0.5</v>
      </c>
      <c r="AL56" s="2" t="s">
        <v>100</v>
      </c>
      <c r="AM56" s="4"/>
      <c r="AN56" s="4"/>
      <c r="AO56" s="7">
        <v>0.2398</v>
      </c>
      <c r="AP56" s="4">
        <v>13</v>
      </c>
      <c r="AQ56" s="8">
        <v>187.59</v>
      </c>
      <c r="AR56" s="4"/>
      <c r="AS56" s="8"/>
      <c r="AT56" s="7"/>
      <c r="AU56" s="7"/>
      <c r="AV56" s="4">
        <v>26</v>
      </c>
      <c r="AW56" s="8">
        <v>450.45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0.4165</v>
      </c>
      <c r="BC56" s="4" t="s">
        <v>100</v>
      </c>
      <c r="BD56" s="8" t="s">
        <v>100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0.1613</v>
      </c>
      <c r="BJ56" s="4">
        <v>2035</v>
      </c>
      <c r="BK56" s="8">
        <v>30161.41</v>
      </c>
      <c r="BL56" s="2" t="s">
        <v>497</v>
      </c>
      <c r="BM56" s="7">
        <v>0.0064</v>
      </c>
      <c r="BN56" s="7">
        <v>0.0062</v>
      </c>
      <c r="BO56" s="4">
        <v>13</v>
      </c>
      <c r="BP56" s="8">
        <v>187.59</v>
      </c>
      <c r="BQ56" s="4"/>
      <c r="BR56" s="8"/>
      <c r="BS56" s="7"/>
      <c r="BT56" s="7"/>
      <c r="BU56" s="2" t="s">
        <v>107</v>
      </c>
      <c r="BV56" s="2" t="s">
        <v>97</v>
      </c>
      <c r="BW56" s="2" t="s">
        <v>462</v>
      </c>
      <c r="BX56" s="2" t="s">
        <v>498</v>
      </c>
      <c r="BY56" s="2" t="s">
        <v>110</v>
      </c>
      <c r="BZ56" s="2" t="s">
        <v>100</v>
      </c>
    </row>
    <row r="57">
      <c r="A57" s="2" t="s">
        <v>499</v>
      </c>
      <c r="B57" s="2" t="s">
        <v>87</v>
      </c>
      <c r="C57" s="2" t="s">
        <v>88</v>
      </c>
      <c r="D57" s="2" t="s">
        <v>452</v>
      </c>
      <c r="E57" s="2" t="s">
        <v>453</v>
      </c>
      <c r="F57" s="2" t="s">
        <v>454</v>
      </c>
      <c r="G57" s="2" t="s">
        <v>455</v>
      </c>
      <c r="H57" s="2" t="s">
        <v>456</v>
      </c>
      <c r="I57" s="2" t="s">
        <v>470</v>
      </c>
      <c r="J57" s="2" t="s">
        <v>471</v>
      </c>
      <c r="K57" s="2" t="s">
        <v>269</v>
      </c>
      <c r="L57" s="3">
        <v>17.85</v>
      </c>
      <c r="M57" s="3">
        <v>18.74</v>
      </c>
      <c r="N57" s="3">
        <v>37.99</v>
      </c>
      <c r="O57" s="2" t="s">
        <v>97</v>
      </c>
      <c r="P57" s="2" t="s">
        <v>123</v>
      </c>
      <c r="Q57" s="2" t="s">
        <v>99</v>
      </c>
      <c r="R57" s="2" t="s">
        <v>100</v>
      </c>
      <c r="S57" s="2" t="s">
        <v>495</v>
      </c>
      <c r="T57" s="2" t="s">
        <v>291</v>
      </c>
      <c r="U57" s="2" t="s">
        <v>271</v>
      </c>
      <c r="V57" s="2" t="s">
        <v>366</v>
      </c>
      <c r="W57" s="2" t="s">
        <v>103</v>
      </c>
      <c r="X57" s="2" t="s">
        <v>100</v>
      </c>
      <c r="Y57" s="2" t="s">
        <v>104</v>
      </c>
      <c r="Z57" s="4">
        <v>597</v>
      </c>
      <c r="AA57" s="4">
        <f>=ROUNDDOWN(16.2228260869565,0)</f>
      </c>
      <c r="AB57" s="5">
        <v>36.8</v>
      </c>
      <c r="AC57" s="2" t="s">
        <v>496</v>
      </c>
      <c r="AD57" s="4">
        <v>190</v>
      </c>
      <c r="AE57" s="4">
        <v>810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13</v>
      </c>
      <c r="AQ57" s="8">
        <v>262.86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0.5835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1427</v>
      </c>
      <c r="BK57" s="8">
        <v>28796.64</v>
      </c>
      <c r="BL57" s="2" t="s">
        <v>500</v>
      </c>
      <c r="BM57" s="7">
        <v>0.0091</v>
      </c>
      <c r="BN57" s="7">
        <v>0.0091</v>
      </c>
      <c r="BO57" s="4">
        <v>13</v>
      </c>
      <c r="BP57" s="8">
        <v>262.86</v>
      </c>
      <c r="BQ57" s="4"/>
      <c r="BR57" s="8"/>
      <c r="BS57" s="7"/>
      <c r="BT57" s="7"/>
      <c r="BU57" s="2" t="s">
        <v>107</v>
      </c>
      <c r="BV57" s="2" t="s">
        <v>97</v>
      </c>
      <c r="BW57" s="2" t="s">
        <v>462</v>
      </c>
      <c r="BX57" s="2" t="s">
        <v>501</v>
      </c>
      <c r="BY57" s="2" t="s">
        <v>110</v>
      </c>
      <c r="BZ57" s="2" t="s">
        <v>100</v>
      </c>
    </row>
    <row r="58">
      <c r="A58" s="2" t="s">
        <v>502</v>
      </c>
      <c r="B58" s="2" t="s">
        <v>87</v>
      </c>
      <c r="C58" s="2" t="s">
        <v>88</v>
      </c>
      <c r="D58" s="2" t="s">
        <v>452</v>
      </c>
      <c r="E58" s="2" t="s">
        <v>453</v>
      </c>
      <c r="F58" s="2" t="s">
        <v>503</v>
      </c>
      <c r="G58" s="2" t="s">
        <v>504</v>
      </c>
      <c r="H58" s="2" t="s">
        <v>285</v>
      </c>
      <c r="I58" s="2" t="s">
        <v>505</v>
      </c>
      <c r="J58" s="2" t="s">
        <v>506</v>
      </c>
      <c r="K58" s="2" t="s">
        <v>208</v>
      </c>
      <c r="L58" s="3">
        <v>15.18</v>
      </c>
      <c r="M58" s="3">
        <v>15.94</v>
      </c>
      <c r="N58" s="3">
        <v>32.99</v>
      </c>
      <c r="O58" s="2" t="s">
        <v>97</v>
      </c>
      <c r="P58" s="2" t="s">
        <v>114</v>
      </c>
      <c r="Q58" s="2" t="s">
        <v>99</v>
      </c>
      <c r="R58" s="2" t="s">
        <v>100</v>
      </c>
      <c r="S58" s="2" t="s">
        <v>507</v>
      </c>
      <c r="T58" s="2" t="s">
        <v>100</v>
      </c>
      <c r="U58" s="2" t="s">
        <v>271</v>
      </c>
      <c r="V58" s="2" t="s">
        <v>217</v>
      </c>
      <c r="W58" s="2" t="s">
        <v>148</v>
      </c>
      <c r="X58" s="2" t="s">
        <v>100</v>
      </c>
      <c r="Y58" s="2" t="s">
        <v>508</v>
      </c>
      <c r="Z58" s="4">
        <v>893</v>
      </c>
      <c r="AA58" s="4">
        <f>=ROUNDDOWN(117.5,0)</f>
      </c>
      <c r="AB58" s="5">
        <v>7.6</v>
      </c>
      <c r="AC58" s="2" t="s">
        <v>509</v>
      </c>
      <c r="AD58" s="4">
        <v>66</v>
      </c>
      <c r="AE58" s="4">
        <v>66</v>
      </c>
      <c r="AF58" s="6">
        <v>69</v>
      </c>
      <c r="AG58" s="6"/>
      <c r="AH58" s="7">
        <v>0.9646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25</v>
      </c>
      <c r="AQ58" s="8">
        <v>390</v>
      </c>
      <c r="AR58" s="4"/>
      <c r="AS58" s="8"/>
      <c r="AT58" s="7"/>
      <c r="AU58" s="7"/>
      <c r="AV58" s="4">
        <v>44</v>
      </c>
      <c r="AW58" s="8">
        <v>883.62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0.4414</v>
      </c>
      <c r="BC58" s="4">
        <v>68</v>
      </c>
      <c r="BD58" s="8">
        <v>1341.06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>
        <v>0.6589</v>
      </c>
      <c r="BJ58" s="4">
        <v>852</v>
      </c>
      <c r="BK58" s="8">
        <v>13864.27</v>
      </c>
      <c r="BL58" s="2" t="s">
        <v>510</v>
      </c>
      <c r="BM58" s="7">
        <v>0.0293</v>
      </c>
      <c r="BN58" s="7">
        <v>0.0281</v>
      </c>
      <c r="BO58" s="4">
        <v>25</v>
      </c>
      <c r="BP58" s="8">
        <v>390</v>
      </c>
      <c r="BQ58" s="4"/>
      <c r="BR58" s="8"/>
      <c r="BS58" s="7"/>
      <c r="BT58" s="7"/>
      <c r="BU58" s="2" t="s">
        <v>107</v>
      </c>
      <c r="BV58" s="2" t="s">
        <v>97</v>
      </c>
      <c r="BW58" s="2" t="s">
        <v>511</v>
      </c>
      <c r="BX58" s="2" t="s">
        <v>512</v>
      </c>
      <c r="BY58" s="2" t="s">
        <v>110</v>
      </c>
      <c r="BZ58" s="2" t="s">
        <v>100</v>
      </c>
    </row>
    <row r="59">
      <c r="A59" s="2" t="s">
        <v>513</v>
      </c>
      <c r="B59" s="2" t="s">
        <v>87</v>
      </c>
      <c r="C59" s="2" t="s">
        <v>88</v>
      </c>
      <c r="D59" s="2" t="s">
        <v>452</v>
      </c>
      <c r="E59" s="2" t="s">
        <v>453</v>
      </c>
      <c r="F59" s="2" t="s">
        <v>503</v>
      </c>
      <c r="G59" s="2" t="s">
        <v>504</v>
      </c>
      <c r="H59" s="2" t="s">
        <v>285</v>
      </c>
      <c r="I59" s="2" t="s">
        <v>505</v>
      </c>
      <c r="J59" s="2" t="s">
        <v>514</v>
      </c>
      <c r="K59" s="2" t="s">
        <v>208</v>
      </c>
      <c r="L59" s="3">
        <v>25.3</v>
      </c>
      <c r="M59" s="3">
        <v>26.56</v>
      </c>
      <c r="N59" s="3">
        <v>54.99</v>
      </c>
      <c r="O59" s="2" t="s">
        <v>97</v>
      </c>
      <c r="P59" s="2" t="s">
        <v>114</v>
      </c>
      <c r="Q59" s="2" t="s">
        <v>99</v>
      </c>
      <c r="R59" s="2" t="s">
        <v>100</v>
      </c>
      <c r="S59" s="2" t="s">
        <v>507</v>
      </c>
      <c r="T59" s="2" t="s">
        <v>100</v>
      </c>
      <c r="U59" s="2" t="s">
        <v>271</v>
      </c>
      <c r="V59" s="2" t="s">
        <v>217</v>
      </c>
      <c r="W59" s="2" t="s">
        <v>148</v>
      </c>
      <c r="X59" s="2" t="s">
        <v>100</v>
      </c>
      <c r="Y59" s="2" t="s">
        <v>508</v>
      </c>
      <c r="Z59" s="4">
        <v>589</v>
      </c>
      <c r="AA59" s="4">
        <f>=ROUNDDOWN(151.025641025641,0)</f>
      </c>
      <c r="AB59" s="5">
        <v>3.9</v>
      </c>
      <c r="AC59" s="2" t="s">
        <v>509</v>
      </c>
      <c r="AD59" s="4">
        <v>24</v>
      </c>
      <c r="AE59" s="4">
        <v>24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19</v>
      </c>
      <c r="AQ59" s="8">
        <v>493.62</v>
      </c>
      <c r="AR59" s="4"/>
      <c r="AS59" s="8"/>
      <c r="AT59" s="7"/>
      <c r="AU59" s="7"/>
      <c r="AV59" s="4" t="s">
        <v>100</v>
      </c>
      <c r="AW59" s="8" t="s">
        <v>100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0.5586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 t="s">
        <v>100</v>
      </c>
      <c r="BJ59" s="4">
        <v>456</v>
      </c>
      <c r="BK59" s="8">
        <v>12230.85</v>
      </c>
      <c r="BL59" s="2" t="s">
        <v>515</v>
      </c>
      <c r="BM59" s="7">
        <v>0.0417</v>
      </c>
      <c r="BN59" s="7">
        <v>0.0404</v>
      </c>
      <c r="BO59" s="4">
        <v>19</v>
      </c>
      <c r="BP59" s="8">
        <v>493.62</v>
      </c>
      <c r="BQ59" s="4"/>
      <c r="BR59" s="8"/>
      <c r="BS59" s="7"/>
      <c r="BT59" s="7"/>
      <c r="BU59" s="2" t="s">
        <v>107</v>
      </c>
      <c r="BV59" s="2" t="s">
        <v>97</v>
      </c>
      <c r="BW59" s="2" t="s">
        <v>484</v>
      </c>
      <c r="BX59" s="2" t="s">
        <v>516</v>
      </c>
      <c r="BY59" s="2" t="s">
        <v>110</v>
      </c>
      <c r="BZ59" s="2" t="s">
        <v>100</v>
      </c>
    </row>
    <row r="60">
      <c r="A60" s="2" t="s">
        <v>517</v>
      </c>
      <c r="B60" s="2" t="s">
        <v>87</v>
      </c>
      <c r="C60" s="2" t="s">
        <v>88</v>
      </c>
      <c r="D60" s="2" t="s">
        <v>452</v>
      </c>
      <c r="E60" s="2" t="s">
        <v>453</v>
      </c>
      <c r="F60" s="2" t="s">
        <v>503</v>
      </c>
      <c r="G60" s="2" t="s">
        <v>504</v>
      </c>
      <c r="H60" s="2" t="s">
        <v>285</v>
      </c>
      <c r="I60" s="2" t="s">
        <v>505</v>
      </c>
      <c r="J60" s="2" t="s">
        <v>506</v>
      </c>
      <c r="K60" s="2" t="s">
        <v>222</v>
      </c>
      <c r="L60" s="3">
        <v>15.18</v>
      </c>
      <c r="M60" s="3">
        <v>15.94</v>
      </c>
      <c r="N60" s="3">
        <v>32.99</v>
      </c>
      <c r="O60" s="2" t="s">
        <v>97</v>
      </c>
      <c r="P60" s="2" t="s">
        <v>114</v>
      </c>
      <c r="Q60" s="2" t="s">
        <v>99</v>
      </c>
      <c r="R60" s="2" t="s">
        <v>100</v>
      </c>
      <c r="S60" s="2" t="s">
        <v>518</v>
      </c>
      <c r="T60" s="2" t="s">
        <v>100</v>
      </c>
      <c r="U60" s="2" t="s">
        <v>271</v>
      </c>
      <c r="V60" s="2" t="s">
        <v>217</v>
      </c>
      <c r="W60" s="2" t="s">
        <v>148</v>
      </c>
      <c r="X60" s="2" t="s">
        <v>100</v>
      </c>
      <c r="Y60" s="2" t="s">
        <v>508</v>
      </c>
      <c r="Z60" s="4">
        <v>1108</v>
      </c>
      <c r="AA60" s="4">
        <f>=ROUNDDOWN(71.025641025641,0)</f>
      </c>
      <c r="AB60" s="5">
        <v>15.6</v>
      </c>
      <c r="AC60" s="2" t="s">
        <v>509</v>
      </c>
      <c r="AD60" s="4">
        <v>36</v>
      </c>
      <c r="AE60" s="4">
        <v>36</v>
      </c>
      <c r="AF60" s="6">
        <v>69</v>
      </c>
      <c r="AG60" s="6"/>
      <c r="AH60" s="7">
        <v>1</v>
      </c>
      <c r="AI60" s="4"/>
      <c r="AJ60" s="4">
        <f>=ROUNDDOWN({0},0)</f>
      </c>
      <c r="AK60" s="5">
        <v>1.8</v>
      </c>
      <c r="AL60" s="2" t="s">
        <v>100</v>
      </c>
      <c r="AM60" s="4"/>
      <c r="AN60" s="4"/>
      <c r="AO60" s="7">
        <v>0.0436</v>
      </c>
      <c r="AP60" s="4">
        <v>16</v>
      </c>
      <c r="AQ60" s="8">
        <v>249.6</v>
      </c>
      <c r="AR60" s="4"/>
      <c r="AS60" s="8"/>
      <c r="AT60" s="7"/>
      <c r="AU60" s="7"/>
      <c r="AV60" s="4">
        <v>24</v>
      </c>
      <c r="AW60" s="8">
        <v>457.44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0.5456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0.3411</v>
      </c>
      <c r="BJ60" s="4">
        <v>1419</v>
      </c>
      <c r="BK60" s="8">
        <v>22476.31</v>
      </c>
      <c r="BL60" s="2" t="s">
        <v>519</v>
      </c>
      <c r="BM60" s="7">
        <v>0.0113</v>
      </c>
      <c r="BN60" s="7">
        <v>0.0111</v>
      </c>
      <c r="BO60" s="4">
        <v>16</v>
      </c>
      <c r="BP60" s="8">
        <v>249.6</v>
      </c>
      <c r="BQ60" s="4"/>
      <c r="BR60" s="8"/>
      <c r="BS60" s="7"/>
      <c r="BT60" s="7"/>
      <c r="BU60" s="2" t="s">
        <v>107</v>
      </c>
      <c r="BV60" s="2" t="s">
        <v>97</v>
      </c>
      <c r="BW60" s="2" t="s">
        <v>484</v>
      </c>
      <c r="BX60" s="2" t="s">
        <v>520</v>
      </c>
      <c r="BY60" s="2" t="s">
        <v>110</v>
      </c>
      <c r="BZ60" s="2" t="s">
        <v>100</v>
      </c>
    </row>
    <row r="61">
      <c r="A61" s="2" t="s">
        <v>521</v>
      </c>
      <c r="B61" s="2" t="s">
        <v>87</v>
      </c>
      <c r="C61" s="2" t="s">
        <v>88</v>
      </c>
      <c r="D61" s="2" t="s">
        <v>452</v>
      </c>
      <c r="E61" s="2" t="s">
        <v>453</v>
      </c>
      <c r="F61" s="2" t="s">
        <v>503</v>
      </c>
      <c r="G61" s="2" t="s">
        <v>504</v>
      </c>
      <c r="H61" s="2" t="s">
        <v>285</v>
      </c>
      <c r="I61" s="2" t="s">
        <v>505</v>
      </c>
      <c r="J61" s="2" t="s">
        <v>514</v>
      </c>
      <c r="K61" s="2" t="s">
        <v>222</v>
      </c>
      <c r="L61" s="3">
        <v>25.3</v>
      </c>
      <c r="M61" s="3">
        <v>26.56</v>
      </c>
      <c r="N61" s="3">
        <v>54.99</v>
      </c>
      <c r="O61" s="2" t="s">
        <v>97</v>
      </c>
      <c r="P61" s="2" t="s">
        <v>114</v>
      </c>
      <c r="Q61" s="2" t="s">
        <v>99</v>
      </c>
      <c r="R61" s="2" t="s">
        <v>100</v>
      </c>
      <c r="S61" s="2" t="s">
        <v>518</v>
      </c>
      <c r="T61" s="2" t="s">
        <v>100</v>
      </c>
      <c r="U61" s="2" t="s">
        <v>271</v>
      </c>
      <c r="V61" s="2" t="s">
        <v>217</v>
      </c>
      <c r="W61" s="2" t="s">
        <v>148</v>
      </c>
      <c r="X61" s="2" t="s">
        <v>100</v>
      </c>
      <c r="Y61" s="2" t="s">
        <v>508</v>
      </c>
      <c r="Z61" s="4">
        <v>496</v>
      </c>
      <c r="AA61" s="4">
        <f>=ROUNDDOWN(53.3333333333333,0)</f>
      </c>
      <c r="AB61" s="5">
        <v>9.3</v>
      </c>
      <c r="AC61" s="2" t="s">
        <v>509</v>
      </c>
      <c r="AD61" s="4">
        <v>18</v>
      </c>
      <c r="AE61" s="4">
        <v>18</v>
      </c>
      <c r="AF61" s="6">
        <v>69</v>
      </c>
      <c r="AG61" s="6"/>
      <c r="AH61" s="7">
        <v>0.9782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8</v>
      </c>
      <c r="AQ61" s="8">
        <v>207.84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0.4544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825</v>
      </c>
      <c r="BK61" s="8">
        <v>21713.29</v>
      </c>
      <c r="BL61" s="2" t="s">
        <v>522</v>
      </c>
      <c r="BM61" s="7">
        <v>0.0097</v>
      </c>
      <c r="BN61" s="7">
        <v>0.0096</v>
      </c>
      <c r="BO61" s="4">
        <v>8</v>
      </c>
      <c r="BP61" s="8">
        <v>207.84</v>
      </c>
      <c r="BQ61" s="4"/>
      <c r="BR61" s="8"/>
      <c r="BS61" s="7"/>
      <c r="BT61" s="7"/>
      <c r="BU61" s="2" t="s">
        <v>107</v>
      </c>
      <c r="BV61" s="2" t="s">
        <v>97</v>
      </c>
      <c r="BW61" s="2" t="s">
        <v>484</v>
      </c>
      <c r="BX61" s="2" t="s">
        <v>523</v>
      </c>
      <c r="BY61" s="2" t="s">
        <v>110</v>
      </c>
      <c r="BZ61" s="2" t="s">
        <v>100</v>
      </c>
    </row>
    <row r="62">
      <c r="A62" s="2" t="s">
        <v>524</v>
      </c>
      <c r="B62" s="2" t="s">
        <v>87</v>
      </c>
      <c r="C62" s="2" t="s">
        <v>88</v>
      </c>
      <c r="D62" s="2" t="s">
        <v>452</v>
      </c>
      <c r="E62" s="2" t="s">
        <v>453</v>
      </c>
      <c r="F62" s="2" t="s">
        <v>525</v>
      </c>
      <c r="G62" s="2" t="s">
        <v>525</v>
      </c>
      <c r="H62" s="2" t="s">
        <v>525</v>
      </c>
      <c r="I62" s="2" t="s">
        <v>526</v>
      </c>
      <c r="J62" s="2" t="s">
        <v>506</v>
      </c>
      <c r="K62" s="2" t="s">
        <v>269</v>
      </c>
      <c r="L62" s="3">
        <v>18.24</v>
      </c>
      <c r="M62" s="3">
        <v>19.15</v>
      </c>
      <c r="N62" s="3">
        <v>36.99</v>
      </c>
      <c r="O62" s="2" t="s">
        <v>97</v>
      </c>
      <c r="P62" s="2" t="s">
        <v>114</v>
      </c>
      <c r="Q62" s="2" t="s">
        <v>99</v>
      </c>
      <c r="R62" s="2" t="s">
        <v>100</v>
      </c>
      <c r="S62" s="2" t="s">
        <v>100</v>
      </c>
      <c r="T62" s="2" t="s">
        <v>100</v>
      </c>
      <c r="U62" s="2" t="s">
        <v>100</v>
      </c>
      <c r="V62" s="2" t="s">
        <v>292</v>
      </c>
      <c r="W62" s="2" t="s">
        <v>293</v>
      </c>
      <c r="X62" s="2" t="s">
        <v>100</v>
      </c>
      <c r="Y62" s="2" t="s">
        <v>527</v>
      </c>
      <c r="Z62" s="4">
        <v>413</v>
      </c>
      <c r="AA62" s="4">
        <f>=ROUNDDOWN(29.290780141844,0)</f>
      </c>
      <c r="AB62" s="5">
        <v>14.1</v>
      </c>
      <c r="AC62" s="2" t="s">
        <v>528</v>
      </c>
      <c r="AD62" s="4">
        <v>252</v>
      </c>
      <c r="AE62" s="4">
        <v>252</v>
      </c>
      <c r="AF62" s="6">
        <v>65</v>
      </c>
      <c r="AG62" s="6"/>
      <c r="AH62" s="7">
        <v>0.8965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3</v>
      </c>
      <c r="AQ62" s="8">
        <v>60.63</v>
      </c>
      <c r="AR62" s="4"/>
      <c r="AS62" s="8"/>
      <c r="AT62" s="7"/>
      <c r="AU62" s="7"/>
      <c r="AV62" s="4">
        <v>5</v>
      </c>
      <c r="AW62" s="8">
        <v>129.91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0.4667</v>
      </c>
      <c r="BC62" s="4">
        <v>14</v>
      </c>
      <c r="BD62" s="8">
        <v>297.33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0.4369</v>
      </c>
      <c r="BJ62" s="4">
        <v>655</v>
      </c>
      <c r="BK62" s="8">
        <v>13110.58</v>
      </c>
      <c r="BL62" s="2" t="s">
        <v>500</v>
      </c>
      <c r="BM62" s="7">
        <v>0.0046</v>
      </c>
      <c r="BN62" s="7">
        <v>0.0046</v>
      </c>
      <c r="BO62" s="4">
        <v>3</v>
      </c>
      <c r="BP62" s="8">
        <v>60.63</v>
      </c>
      <c r="BQ62" s="4"/>
      <c r="BR62" s="8"/>
      <c r="BS62" s="7"/>
      <c r="BT62" s="7"/>
      <c r="BU62" s="2" t="s">
        <v>107</v>
      </c>
      <c r="BV62" s="2" t="s">
        <v>97</v>
      </c>
      <c r="BW62" s="2" t="s">
        <v>529</v>
      </c>
      <c r="BX62" s="2" t="s">
        <v>530</v>
      </c>
      <c r="BY62" s="2" t="s">
        <v>110</v>
      </c>
      <c r="BZ62" s="2" t="s">
        <v>100</v>
      </c>
    </row>
    <row r="63">
      <c r="A63" s="2" t="s">
        <v>531</v>
      </c>
      <c r="B63" s="2" t="s">
        <v>87</v>
      </c>
      <c r="C63" s="2" t="s">
        <v>88</v>
      </c>
      <c r="D63" s="2" t="s">
        <v>452</v>
      </c>
      <c r="E63" s="2" t="s">
        <v>453</v>
      </c>
      <c r="F63" s="2" t="s">
        <v>525</v>
      </c>
      <c r="G63" s="2" t="s">
        <v>525</v>
      </c>
      <c r="H63" s="2" t="s">
        <v>525</v>
      </c>
      <c r="I63" s="2" t="s">
        <v>526</v>
      </c>
      <c r="J63" s="2" t="s">
        <v>532</v>
      </c>
      <c r="K63" s="2" t="s">
        <v>269</v>
      </c>
      <c r="L63" s="3">
        <v>29.64</v>
      </c>
      <c r="M63" s="3">
        <v>31.12</v>
      </c>
      <c r="N63" s="3">
        <v>61.99</v>
      </c>
      <c r="O63" s="2" t="s">
        <v>97</v>
      </c>
      <c r="P63" s="2" t="s">
        <v>114</v>
      </c>
      <c r="Q63" s="2" t="s">
        <v>99</v>
      </c>
      <c r="R63" s="2" t="s">
        <v>100</v>
      </c>
      <c r="S63" s="2" t="s">
        <v>100</v>
      </c>
      <c r="T63" s="2" t="s">
        <v>100</v>
      </c>
      <c r="U63" s="2" t="s">
        <v>100</v>
      </c>
      <c r="V63" s="2" t="s">
        <v>292</v>
      </c>
      <c r="W63" s="2" t="s">
        <v>293</v>
      </c>
      <c r="X63" s="2" t="s">
        <v>100</v>
      </c>
      <c r="Y63" s="2" t="s">
        <v>527</v>
      </c>
      <c r="Z63" s="4">
        <v>249</v>
      </c>
      <c r="AA63" s="4">
        <f>=ROUNDDOWN(33.2,0)</f>
      </c>
      <c r="AB63" s="5">
        <v>7.5</v>
      </c>
      <c r="AC63" s="2" t="s">
        <v>528</v>
      </c>
      <c r="AD63" s="4">
        <v>152</v>
      </c>
      <c r="AE63" s="4">
        <v>152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2</v>
      </c>
      <c r="AQ63" s="8">
        <v>69.28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0.5333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385</v>
      </c>
      <c r="BK63" s="8">
        <v>13055.91</v>
      </c>
      <c r="BL63" s="2" t="s">
        <v>533</v>
      </c>
      <c r="BM63" s="7">
        <v>0.0052</v>
      </c>
      <c r="BN63" s="7">
        <v>0.0053</v>
      </c>
      <c r="BO63" s="4">
        <v>2</v>
      </c>
      <c r="BP63" s="8">
        <v>69.28</v>
      </c>
      <c r="BQ63" s="4"/>
      <c r="BR63" s="8"/>
      <c r="BS63" s="7"/>
      <c r="BT63" s="7"/>
      <c r="BU63" s="2" t="s">
        <v>107</v>
      </c>
      <c r="BV63" s="2" t="s">
        <v>97</v>
      </c>
      <c r="BW63" s="2" t="s">
        <v>529</v>
      </c>
      <c r="BX63" s="2" t="s">
        <v>534</v>
      </c>
      <c r="BY63" s="2" t="s">
        <v>110</v>
      </c>
      <c r="BZ63" s="2" t="s">
        <v>100</v>
      </c>
    </row>
    <row r="64">
      <c r="A64" s="2" t="s">
        <v>535</v>
      </c>
      <c r="B64" s="2" t="s">
        <v>87</v>
      </c>
      <c r="C64" s="2" t="s">
        <v>88</v>
      </c>
      <c r="D64" s="2" t="s">
        <v>452</v>
      </c>
      <c r="E64" s="2" t="s">
        <v>453</v>
      </c>
      <c r="F64" s="2" t="s">
        <v>525</v>
      </c>
      <c r="G64" s="2" t="s">
        <v>525</v>
      </c>
      <c r="H64" s="2" t="s">
        <v>525</v>
      </c>
      <c r="I64" s="2" t="s">
        <v>526</v>
      </c>
      <c r="J64" s="2" t="s">
        <v>536</v>
      </c>
      <c r="K64" s="2" t="s">
        <v>537</v>
      </c>
      <c r="L64" s="3">
        <v>13.11</v>
      </c>
      <c r="M64" s="3">
        <v>13.77</v>
      </c>
      <c r="N64" s="3">
        <v>26.99</v>
      </c>
      <c r="O64" s="2" t="s">
        <v>97</v>
      </c>
      <c r="P64" s="2" t="s">
        <v>159</v>
      </c>
      <c r="Q64" s="2" t="s">
        <v>99</v>
      </c>
      <c r="R64" s="2" t="s">
        <v>100</v>
      </c>
      <c r="S64" s="2" t="s">
        <v>100</v>
      </c>
      <c r="T64" s="2" t="s">
        <v>100</v>
      </c>
      <c r="U64" s="2" t="s">
        <v>100</v>
      </c>
      <c r="V64" s="2" t="s">
        <v>292</v>
      </c>
      <c r="W64" s="2" t="s">
        <v>293</v>
      </c>
      <c r="X64" s="2" t="s">
        <v>100</v>
      </c>
      <c r="Y64" s="2" t="s">
        <v>527</v>
      </c>
      <c r="Z64" s="4">
        <v>512</v>
      </c>
      <c r="AA64" s="4">
        <f>=ROUNDDOWN(24.9756097560976,0)</f>
      </c>
      <c r="AB64" s="5">
        <v>20.5</v>
      </c>
      <c r="AC64" s="2" t="s">
        <v>538</v>
      </c>
      <c r="AD64" s="4">
        <v>200</v>
      </c>
      <c r="AE64" s="4">
        <v>512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2</v>
      </c>
      <c r="AQ64" s="8">
        <v>28.86</v>
      </c>
      <c r="AR64" s="4"/>
      <c r="AS64" s="8"/>
      <c r="AT64" s="7"/>
      <c r="AU64" s="7"/>
      <c r="AV64" s="4">
        <v>4</v>
      </c>
      <c r="AW64" s="8">
        <v>83.71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0.3448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>
        <v>0.2815</v>
      </c>
      <c r="BJ64" s="4">
        <v>1148</v>
      </c>
      <c r="BK64" s="8">
        <v>16223.74</v>
      </c>
      <c r="BL64" s="2" t="s">
        <v>539</v>
      </c>
      <c r="BM64" s="7">
        <v>0.0017</v>
      </c>
      <c r="BN64" s="7">
        <v>0.0018</v>
      </c>
      <c r="BO64" s="4">
        <v>2</v>
      </c>
      <c r="BP64" s="8">
        <v>28.86</v>
      </c>
      <c r="BQ64" s="4"/>
      <c r="BR64" s="8"/>
      <c r="BS64" s="7"/>
      <c r="BT64" s="7"/>
      <c r="BU64" s="2" t="s">
        <v>107</v>
      </c>
      <c r="BV64" s="2" t="s">
        <v>97</v>
      </c>
      <c r="BW64" s="2" t="s">
        <v>529</v>
      </c>
      <c r="BX64" s="2" t="s">
        <v>540</v>
      </c>
      <c r="BY64" s="2" t="s">
        <v>110</v>
      </c>
      <c r="BZ64" s="2" t="s">
        <v>100</v>
      </c>
    </row>
    <row r="65">
      <c r="A65" s="2" t="s">
        <v>541</v>
      </c>
      <c r="B65" s="2" t="s">
        <v>87</v>
      </c>
      <c r="C65" s="2" t="s">
        <v>88</v>
      </c>
      <c r="D65" s="2" t="s">
        <v>452</v>
      </c>
      <c r="E65" s="2" t="s">
        <v>453</v>
      </c>
      <c r="F65" s="2" t="s">
        <v>525</v>
      </c>
      <c r="G65" s="2" t="s">
        <v>525</v>
      </c>
      <c r="H65" s="2" t="s">
        <v>525</v>
      </c>
      <c r="I65" s="2" t="s">
        <v>526</v>
      </c>
      <c r="J65" s="2" t="s">
        <v>506</v>
      </c>
      <c r="K65" s="2" t="s">
        <v>537</v>
      </c>
      <c r="L65" s="3">
        <v>18.24</v>
      </c>
      <c r="M65" s="3">
        <v>19.15</v>
      </c>
      <c r="N65" s="3">
        <v>36.99</v>
      </c>
      <c r="O65" s="2" t="s">
        <v>97</v>
      </c>
      <c r="P65" s="2" t="s">
        <v>159</v>
      </c>
      <c r="Q65" s="2" t="s">
        <v>99</v>
      </c>
      <c r="R65" s="2" t="s">
        <v>100</v>
      </c>
      <c r="S65" s="2" t="s">
        <v>100</v>
      </c>
      <c r="T65" s="2" t="s">
        <v>100</v>
      </c>
      <c r="U65" s="2" t="s">
        <v>100</v>
      </c>
      <c r="V65" s="2" t="s">
        <v>292</v>
      </c>
      <c r="W65" s="2" t="s">
        <v>293</v>
      </c>
      <c r="X65" s="2" t="s">
        <v>100</v>
      </c>
      <c r="Y65" s="2" t="s">
        <v>527</v>
      </c>
      <c r="Z65" s="4">
        <v>360</v>
      </c>
      <c r="AA65" s="4">
        <f>=ROUNDDOWN(17.1428571428571,0)</f>
      </c>
      <c r="AB65" s="5">
        <v>21</v>
      </c>
      <c r="AC65" s="2" t="s">
        <v>538</v>
      </c>
      <c r="AD65" s="4">
        <v>320</v>
      </c>
      <c r="AE65" s="4">
        <v>540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1</v>
      </c>
      <c r="AQ65" s="8">
        <v>20.21</v>
      </c>
      <c r="AR65" s="4"/>
      <c r="AS65" s="8"/>
      <c r="AT65" s="7"/>
      <c r="AU65" s="7"/>
      <c r="AV65" s="4" t="s">
        <v>100</v>
      </c>
      <c r="AW65" s="8" t="s">
        <v>100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0.2414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 t="s">
        <v>100</v>
      </c>
      <c r="BJ65" s="4">
        <v>1160</v>
      </c>
      <c r="BK65" s="8">
        <v>23655.9</v>
      </c>
      <c r="BL65" s="2" t="s">
        <v>542</v>
      </c>
      <c r="BM65" s="7">
        <v>0.0009</v>
      </c>
      <c r="BN65" s="7">
        <v>0.0009</v>
      </c>
      <c r="BO65" s="4">
        <v>1</v>
      </c>
      <c r="BP65" s="8">
        <v>20.21</v>
      </c>
      <c r="BQ65" s="4"/>
      <c r="BR65" s="8"/>
      <c r="BS65" s="7"/>
      <c r="BT65" s="7"/>
      <c r="BU65" s="2" t="s">
        <v>107</v>
      </c>
      <c r="BV65" s="2" t="s">
        <v>97</v>
      </c>
      <c r="BW65" s="2" t="s">
        <v>529</v>
      </c>
      <c r="BX65" s="2" t="s">
        <v>543</v>
      </c>
      <c r="BY65" s="2" t="s">
        <v>110</v>
      </c>
      <c r="BZ65" s="2" t="s">
        <v>100</v>
      </c>
    </row>
    <row r="66">
      <c r="A66" s="2" t="s">
        <v>544</v>
      </c>
      <c r="B66" s="2" t="s">
        <v>87</v>
      </c>
      <c r="C66" s="2" t="s">
        <v>88</v>
      </c>
      <c r="D66" s="2" t="s">
        <v>452</v>
      </c>
      <c r="E66" s="2" t="s">
        <v>453</v>
      </c>
      <c r="F66" s="2" t="s">
        <v>525</v>
      </c>
      <c r="G66" s="2" t="s">
        <v>525</v>
      </c>
      <c r="H66" s="2" t="s">
        <v>525</v>
      </c>
      <c r="I66" s="2" t="s">
        <v>526</v>
      </c>
      <c r="J66" s="2" t="s">
        <v>532</v>
      </c>
      <c r="K66" s="2" t="s">
        <v>537</v>
      </c>
      <c r="L66" s="3">
        <v>29.64</v>
      </c>
      <c r="M66" s="3">
        <v>31.12</v>
      </c>
      <c r="N66" s="3">
        <v>61.99</v>
      </c>
      <c r="O66" s="2" t="s">
        <v>97</v>
      </c>
      <c r="P66" s="2" t="s">
        <v>159</v>
      </c>
      <c r="Q66" s="2" t="s">
        <v>99</v>
      </c>
      <c r="R66" s="2" t="s">
        <v>100</v>
      </c>
      <c r="S66" s="2" t="s">
        <v>100</v>
      </c>
      <c r="T66" s="2" t="s">
        <v>100</v>
      </c>
      <c r="U66" s="2" t="s">
        <v>100</v>
      </c>
      <c r="V66" s="2" t="s">
        <v>292</v>
      </c>
      <c r="W66" s="2" t="s">
        <v>293</v>
      </c>
      <c r="X66" s="2" t="s">
        <v>100</v>
      </c>
      <c r="Y66" s="2" t="s">
        <v>527</v>
      </c>
      <c r="Z66" s="4">
        <v>356</v>
      </c>
      <c r="AA66" s="4">
        <f>=ROUNDDOWN(27.175572519084,0)</f>
      </c>
      <c r="AB66" s="5">
        <v>13.1</v>
      </c>
      <c r="AC66" s="2" t="s">
        <v>538</v>
      </c>
      <c r="AD66" s="4">
        <v>200</v>
      </c>
      <c r="AE66" s="4">
        <v>400</v>
      </c>
      <c r="AF66" s="6">
        <v>65</v>
      </c>
      <c r="AG66" s="6"/>
      <c r="AH66" s="7">
        <v>0.9837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1</v>
      </c>
      <c r="AQ66" s="8">
        <v>34.64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0.4138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806</v>
      </c>
      <c r="BK66" s="8">
        <v>27459.98</v>
      </c>
      <c r="BL66" s="2" t="s">
        <v>545</v>
      </c>
      <c r="BM66" s="7">
        <v>0.0012</v>
      </c>
      <c r="BN66" s="7">
        <v>0.0013</v>
      </c>
      <c r="BO66" s="4">
        <v>1</v>
      </c>
      <c r="BP66" s="8">
        <v>34.64</v>
      </c>
      <c r="BQ66" s="4"/>
      <c r="BR66" s="8"/>
      <c r="BS66" s="7"/>
      <c r="BT66" s="7"/>
      <c r="BU66" s="2" t="s">
        <v>107</v>
      </c>
      <c r="BV66" s="2" t="s">
        <v>97</v>
      </c>
      <c r="BW66" s="2" t="s">
        <v>529</v>
      </c>
      <c r="BX66" s="2" t="s">
        <v>546</v>
      </c>
      <c r="BY66" s="2" t="s">
        <v>110</v>
      </c>
      <c r="BZ66" s="2" t="s">
        <v>100</v>
      </c>
    </row>
    <row r="67">
      <c r="A67" s="2" t="s">
        <v>547</v>
      </c>
      <c r="B67" s="2" t="s">
        <v>87</v>
      </c>
      <c r="C67" s="2" t="s">
        <v>88</v>
      </c>
      <c r="D67" s="2" t="s">
        <v>452</v>
      </c>
      <c r="E67" s="2" t="s">
        <v>453</v>
      </c>
      <c r="F67" s="2" t="s">
        <v>525</v>
      </c>
      <c r="G67" s="2" t="s">
        <v>525</v>
      </c>
      <c r="H67" s="2" t="s">
        <v>525</v>
      </c>
      <c r="I67" s="2" t="s">
        <v>526</v>
      </c>
      <c r="J67" s="2" t="s">
        <v>536</v>
      </c>
      <c r="K67" s="2" t="s">
        <v>181</v>
      </c>
      <c r="L67" s="3">
        <v>13.11</v>
      </c>
      <c r="M67" s="3">
        <v>13.77</v>
      </c>
      <c r="N67" s="3">
        <v>26.99</v>
      </c>
      <c r="O67" s="2" t="s">
        <v>97</v>
      </c>
      <c r="P67" s="2" t="s">
        <v>159</v>
      </c>
      <c r="Q67" s="2" t="s">
        <v>99</v>
      </c>
      <c r="R67" s="2" t="s">
        <v>100</v>
      </c>
      <c r="S67" s="2" t="s">
        <v>100</v>
      </c>
      <c r="T67" s="2" t="s">
        <v>100</v>
      </c>
      <c r="U67" s="2" t="s">
        <v>100</v>
      </c>
      <c r="V67" s="2" t="s">
        <v>292</v>
      </c>
      <c r="W67" s="2" t="s">
        <v>293</v>
      </c>
      <c r="X67" s="2" t="s">
        <v>100</v>
      </c>
      <c r="Y67" s="2" t="s">
        <v>527</v>
      </c>
      <c r="Z67" s="4">
        <v>484</v>
      </c>
      <c r="AA67" s="4">
        <f>=ROUNDDOWN(27.1910112359551,0)</f>
      </c>
      <c r="AB67" s="5">
        <v>17.8</v>
      </c>
      <c r="AC67" s="2" t="s">
        <v>538</v>
      </c>
      <c r="AD67" s="4">
        <v>192</v>
      </c>
      <c r="AE67" s="4">
        <v>432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1</v>
      </c>
      <c r="AQ67" s="8">
        <v>14.43</v>
      </c>
      <c r="AR67" s="4"/>
      <c r="AS67" s="8"/>
      <c r="AT67" s="7"/>
      <c r="AU67" s="7"/>
      <c r="AV67" s="4">
        <v>3</v>
      </c>
      <c r="AW67" s="8">
        <v>54.85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0.2631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>
        <v>0.1845</v>
      </c>
      <c r="BJ67" s="4">
        <v>1020</v>
      </c>
      <c r="BK67" s="8">
        <v>14613.88</v>
      </c>
      <c r="BL67" s="2" t="s">
        <v>548</v>
      </c>
      <c r="BM67" s="7">
        <v>0.001</v>
      </c>
      <c r="BN67" s="7">
        <v>0.001</v>
      </c>
      <c r="BO67" s="4">
        <v>1</v>
      </c>
      <c r="BP67" s="8">
        <v>14.43</v>
      </c>
      <c r="BQ67" s="4"/>
      <c r="BR67" s="8"/>
      <c r="BS67" s="7"/>
      <c r="BT67" s="7"/>
      <c r="BU67" s="2" t="s">
        <v>107</v>
      </c>
      <c r="BV67" s="2" t="s">
        <v>97</v>
      </c>
      <c r="BW67" s="2" t="s">
        <v>529</v>
      </c>
      <c r="BX67" s="2" t="s">
        <v>549</v>
      </c>
      <c r="BY67" s="2" t="s">
        <v>110</v>
      </c>
      <c r="BZ67" s="2" t="s">
        <v>100</v>
      </c>
    </row>
    <row r="68">
      <c r="A68" s="2" t="s">
        <v>550</v>
      </c>
      <c r="B68" s="2" t="s">
        <v>87</v>
      </c>
      <c r="C68" s="2" t="s">
        <v>88</v>
      </c>
      <c r="D68" s="2" t="s">
        <v>452</v>
      </c>
      <c r="E68" s="2" t="s">
        <v>453</v>
      </c>
      <c r="F68" s="2" t="s">
        <v>525</v>
      </c>
      <c r="G68" s="2" t="s">
        <v>525</v>
      </c>
      <c r="H68" s="2" t="s">
        <v>525</v>
      </c>
      <c r="I68" s="2" t="s">
        <v>526</v>
      </c>
      <c r="J68" s="2" t="s">
        <v>506</v>
      </c>
      <c r="K68" s="2" t="s">
        <v>181</v>
      </c>
      <c r="L68" s="3">
        <v>18.24</v>
      </c>
      <c r="M68" s="3">
        <v>19.15</v>
      </c>
      <c r="N68" s="3">
        <v>36.99</v>
      </c>
      <c r="O68" s="2" t="s">
        <v>97</v>
      </c>
      <c r="P68" s="2" t="s">
        <v>159</v>
      </c>
      <c r="Q68" s="2" t="s">
        <v>99</v>
      </c>
      <c r="R68" s="2" t="s">
        <v>100</v>
      </c>
      <c r="S68" s="2" t="s">
        <v>100</v>
      </c>
      <c r="T68" s="2" t="s">
        <v>100</v>
      </c>
      <c r="U68" s="2" t="s">
        <v>100</v>
      </c>
      <c r="V68" s="2" t="s">
        <v>292</v>
      </c>
      <c r="W68" s="2" t="s">
        <v>293</v>
      </c>
      <c r="X68" s="2" t="s">
        <v>100</v>
      </c>
      <c r="Y68" s="2" t="s">
        <v>527</v>
      </c>
      <c r="Z68" s="4">
        <v>459</v>
      </c>
      <c r="AA68" s="4">
        <f>=ROUNDDOWN(29.6129032258065,0)</f>
      </c>
      <c r="AB68" s="5">
        <v>15.5</v>
      </c>
      <c r="AC68" s="2" t="s">
        <v>538</v>
      </c>
      <c r="AD68" s="4">
        <v>300</v>
      </c>
      <c r="AE68" s="4">
        <v>460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2</v>
      </c>
      <c r="AQ68" s="8">
        <v>40.42</v>
      </c>
      <c r="AR68" s="4"/>
      <c r="AS68" s="8"/>
      <c r="AT68" s="7"/>
      <c r="AU68" s="7"/>
      <c r="AV68" s="4" t="s">
        <v>100</v>
      </c>
      <c r="AW68" s="8" t="s">
        <v>100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0.7369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 t="s">
        <v>100</v>
      </c>
      <c r="BJ68" s="4">
        <v>1089</v>
      </c>
      <c r="BK68" s="8">
        <v>22057.86</v>
      </c>
      <c r="BL68" s="2" t="s">
        <v>551</v>
      </c>
      <c r="BM68" s="7">
        <v>0.0018</v>
      </c>
      <c r="BN68" s="7">
        <v>0.0018</v>
      </c>
      <c r="BO68" s="4">
        <v>2</v>
      </c>
      <c r="BP68" s="8">
        <v>40.42</v>
      </c>
      <c r="BQ68" s="4"/>
      <c r="BR68" s="8"/>
      <c r="BS68" s="7"/>
      <c r="BT68" s="7"/>
      <c r="BU68" s="2" t="s">
        <v>107</v>
      </c>
      <c r="BV68" s="2" t="s">
        <v>97</v>
      </c>
      <c r="BW68" s="2" t="s">
        <v>529</v>
      </c>
      <c r="BX68" s="2" t="s">
        <v>543</v>
      </c>
      <c r="BY68" s="2" t="s">
        <v>110</v>
      </c>
      <c r="BZ68" s="2" t="s">
        <v>100</v>
      </c>
    </row>
    <row r="69">
      <c r="A69" s="2" t="s">
        <v>552</v>
      </c>
      <c r="B69" s="2" t="s">
        <v>87</v>
      </c>
      <c r="C69" s="2" t="s">
        <v>88</v>
      </c>
      <c r="D69" s="2" t="s">
        <v>452</v>
      </c>
      <c r="E69" s="2" t="s">
        <v>453</v>
      </c>
      <c r="F69" s="2" t="s">
        <v>525</v>
      </c>
      <c r="G69" s="2" t="s">
        <v>525</v>
      </c>
      <c r="H69" s="2" t="s">
        <v>525</v>
      </c>
      <c r="I69" s="2" t="s">
        <v>526</v>
      </c>
      <c r="J69" s="2" t="s">
        <v>536</v>
      </c>
      <c r="K69" s="2" t="s">
        <v>553</v>
      </c>
      <c r="L69" s="3">
        <v>13.11</v>
      </c>
      <c r="M69" s="3">
        <v>13.77</v>
      </c>
      <c r="N69" s="3">
        <v>26.99</v>
      </c>
      <c r="O69" s="2" t="s">
        <v>97</v>
      </c>
      <c r="P69" s="2" t="s">
        <v>114</v>
      </c>
      <c r="Q69" s="2" t="s">
        <v>99</v>
      </c>
      <c r="R69" s="2" t="s">
        <v>100</v>
      </c>
      <c r="S69" s="2" t="s">
        <v>100</v>
      </c>
      <c r="T69" s="2" t="s">
        <v>100</v>
      </c>
      <c r="U69" s="2" t="s">
        <v>100</v>
      </c>
      <c r="V69" s="2" t="s">
        <v>292</v>
      </c>
      <c r="W69" s="2" t="s">
        <v>293</v>
      </c>
      <c r="X69" s="2" t="s">
        <v>100</v>
      </c>
      <c r="Y69" s="2" t="s">
        <v>527</v>
      </c>
      <c r="Z69" s="4">
        <v>537</v>
      </c>
      <c r="AA69" s="4">
        <f>=ROUNDDOWN(59.6666666666667,0)</f>
      </c>
      <c r="AB69" s="5">
        <v>9</v>
      </c>
      <c r="AC69" s="2" t="s">
        <v>100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2</v>
      </c>
      <c r="AQ69" s="8">
        <v>28.86</v>
      </c>
      <c r="AR69" s="4"/>
      <c r="AS69" s="8"/>
      <c r="AT69" s="7"/>
      <c r="AU69" s="7"/>
      <c r="AV69" s="4">
        <v>2</v>
      </c>
      <c r="AW69" s="8">
        <v>28.86</v>
      </c>
      <c r="AX69" s="4"/>
      <c r="AY69" s="8"/>
      <c r="AZ69" s="7"/>
      <c r="BA69" s="7"/>
      <c r="BB69" s="7">
        <v>1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>
        <v>0.0971</v>
      </c>
      <c r="BJ69" s="4">
        <v>529</v>
      </c>
      <c r="BK69" s="8">
        <v>7612.51</v>
      </c>
      <c r="BL69" s="2" t="s">
        <v>554</v>
      </c>
      <c r="BM69" s="7">
        <v>0.0038</v>
      </c>
      <c r="BN69" s="7">
        <v>0.0038</v>
      </c>
      <c r="BO69" s="4">
        <v>2</v>
      </c>
      <c r="BP69" s="8">
        <v>28.86</v>
      </c>
      <c r="BQ69" s="4"/>
      <c r="BR69" s="8"/>
      <c r="BS69" s="7"/>
      <c r="BT69" s="7"/>
      <c r="BU69" s="2" t="s">
        <v>107</v>
      </c>
      <c r="BV69" s="2" t="s">
        <v>97</v>
      </c>
      <c r="BW69" s="2" t="s">
        <v>529</v>
      </c>
      <c r="BX69" s="2" t="s">
        <v>555</v>
      </c>
      <c r="BY69" s="2" t="s">
        <v>110</v>
      </c>
      <c r="BZ69" s="2" t="s">
        <v>100</v>
      </c>
    </row>
    <row r="70">
      <c r="A70" s="2" t="s">
        <v>556</v>
      </c>
      <c r="B70" s="2" t="s">
        <v>87</v>
      </c>
      <c r="C70" s="2" t="s">
        <v>88</v>
      </c>
      <c r="D70" s="2" t="s">
        <v>452</v>
      </c>
      <c r="E70" s="2" t="s">
        <v>453</v>
      </c>
      <c r="F70" s="2" t="s">
        <v>557</v>
      </c>
      <c r="G70" s="2" t="s">
        <v>558</v>
      </c>
      <c r="H70" s="2" t="s">
        <v>559</v>
      </c>
      <c r="I70" s="2" t="s">
        <v>560</v>
      </c>
      <c r="J70" s="2" t="s">
        <v>458</v>
      </c>
      <c r="K70" s="2" t="s">
        <v>203</v>
      </c>
      <c r="L70" s="3">
        <v>13.39</v>
      </c>
      <c r="M70" s="3">
        <v>14.06</v>
      </c>
      <c r="N70" s="3">
        <v>27.99</v>
      </c>
      <c r="O70" s="2" t="s">
        <v>97</v>
      </c>
      <c r="P70" s="2" t="s">
        <v>123</v>
      </c>
      <c r="Q70" s="2" t="s">
        <v>99</v>
      </c>
      <c r="R70" s="2" t="s">
        <v>100</v>
      </c>
      <c r="S70" s="2" t="s">
        <v>561</v>
      </c>
      <c r="T70" s="2" t="s">
        <v>291</v>
      </c>
      <c r="U70" s="2" t="s">
        <v>271</v>
      </c>
      <c r="V70" s="2" t="s">
        <v>562</v>
      </c>
      <c r="W70" s="2" t="s">
        <v>563</v>
      </c>
      <c r="X70" s="2" t="s">
        <v>100</v>
      </c>
      <c r="Y70" s="2" t="s">
        <v>564</v>
      </c>
      <c r="Z70" s="4">
        <v>1305</v>
      </c>
      <c r="AA70" s="4">
        <f>=ROUNDDOWN(22.8947368421053,0)</f>
      </c>
      <c r="AB70" s="5">
        <v>57</v>
      </c>
      <c r="AC70" s="2" t="s">
        <v>496</v>
      </c>
      <c r="AD70" s="4">
        <v>384</v>
      </c>
      <c r="AE70" s="4">
        <v>1092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7</v>
      </c>
      <c r="AQ70" s="8">
        <v>101.01</v>
      </c>
      <c r="AR70" s="4"/>
      <c r="AS70" s="8"/>
      <c r="AT70" s="7"/>
      <c r="AU70" s="7"/>
      <c r="AV70" s="4">
        <v>12</v>
      </c>
      <c r="AW70" s="8">
        <v>173.16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0.5833</v>
      </c>
      <c r="BC70" s="4">
        <v>14</v>
      </c>
      <c r="BD70" s="8">
        <v>202.02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>
        <v>0.8571</v>
      </c>
      <c r="BJ70" s="4">
        <v>3377</v>
      </c>
      <c r="BK70" s="8">
        <v>51651.87</v>
      </c>
      <c r="BL70" s="2" t="s">
        <v>565</v>
      </c>
      <c r="BM70" s="7">
        <v>0.0021</v>
      </c>
      <c r="BN70" s="7">
        <v>0.002</v>
      </c>
      <c r="BO70" s="4">
        <v>7</v>
      </c>
      <c r="BP70" s="8">
        <v>101.01</v>
      </c>
      <c r="BQ70" s="4"/>
      <c r="BR70" s="8"/>
      <c r="BS70" s="7"/>
      <c r="BT70" s="7"/>
      <c r="BU70" s="2" t="s">
        <v>107</v>
      </c>
      <c r="BV70" s="2" t="s">
        <v>97</v>
      </c>
      <c r="BW70" s="2" t="s">
        <v>529</v>
      </c>
      <c r="BX70" s="2" t="s">
        <v>566</v>
      </c>
      <c r="BY70" s="2" t="s">
        <v>110</v>
      </c>
      <c r="BZ70" s="2" t="s">
        <v>100</v>
      </c>
    </row>
    <row r="71">
      <c r="A71" s="2" t="s">
        <v>567</v>
      </c>
      <c r="B71" s="2" t="s">
        <v>87</v>
      </c>
      <c r="C71" s="2" t="s">
        <v>88</v>
      </c>
      <c r="D71" s="2" t="s">
        <v>452</v>
      </c>
      <c r="E71" s="2" t="s">
        <v>453</v>
      </c>
      <c r="F71" s="2" t="s">
        <v>557</v>
      </c>
      <c r="G71" s="2" t="s">
        <v>558</v>
      </c>
      <c r="H71" s="2" t="s">
        <v>559</v>
      </c>
      <c r="I71" s="2" t="s">
        <v>560</v>
      </c>
      <c r="J71" s="2" t="s">
        <v>568</v>
      </c>
      <c r="K71" s="2" t="s">
        <v>203</v>
      </c>
      <c r="L71" s="3">
        <v>13.39</v>
      </c>
      <c r="M71" s="3">
        <v>14.06</v>
      </c>
      <c r="N71" s="3">
        <v>27.99</v>
      </c>
      <c r="O71" s="2" t="s">
        <v>97</v>
      </c>
      <c r="P71" s="2" t="s">
        <v>98</v>
      </c>
      <c r="Q71" s="2" t="s">
        <v>99</v>
      </c>
      <c r="R71" s="2" t="s">
        <v>100</v>
      </c>
      <c r="S71" s="2" t="s">
        <v>561</v>
      </c>
      <c r="T71" s="2" t="s">
        <v>291</v>
      </c>
      <c r="U71" s="2" t="s">
        <v>271</v>
      </c>
      <c r="V71" s="2" t="s">
        <v>562</v>
      </c>
      <c r="W71" s="2" t="s">
        <v>563</v>
      </c>
      <c r="X71" s="2" t="s">
        <v>100</v>
      </c>
      <c r="Y71" s="2" t="s">
        <v>564</v>
      </c>
      <c r="Z71" s="4">
        <v>1891</v>
      </c>
      <c r="AA71" s="4">
        <f>=ROUNDDOWN(17.2222222222222,0)</f>
      </c>
      <c r="AB71" s="5">
        <v>109.8</v>
      </c>
      <c r="AC71" s="2" t="s">
        <v>496</v>
      </c>
      <c r="AD71" s="4">
        <v>822</v>
      </c>
      <c r="AE71" s="4">
        <v>3270</v>
      </c>
      <c r="AF71" s="6">
        <v>65</v>
      </c>
      <c r="AG71" s="6"/>
      <c r="AH71" s="7">
        <v>0.8719</v>
      </c>
      <c r="AI71" s="4"/>
      <c r="AJ71" s="4">
        <f>=ROUNDDOWN({0},0)</f>
      </c>
      <c r="AK71" s="5"/>
      <c r="AL71" s="2" t="s">
        <v>100</v>
      </c>
      <c r="AM71" s="4"/>
      <c r="AN71" s="4"/>
      <c r="AO71" s="7">
        <v>0</v>
      </c>
      <c r="AP71" s="4">
        <v>5</v>
      </c>
      <c r="AQ71" s="8">
        <v>72.15</v>
      </c>
      <c r="AR71" s="4"/>
      <c r="AS71" s="8"/>
      <c r="AT71" s="7"/>
      <c r="AU71" s="7"/>
      <c r="AV71" s="4" t="s">
        <v>100</v>
      </c>
      <c r="AW71" s="8" t="s">
        <v>100</v>
      </c>
      <c r="AX71" s="4" t="s">
        <v>100</v>
      </c>
      <c r="AY71" s="8" t="s">
        <v>100</v>
      </c>
      <c r="AZ71" s="7" t="s">
        <v>100</v>
      </c>
      <c r="BA71" s="7" t="s">
        <v>100</v>
      </c>
      <c r="BB71" s="7">
        <v>0.4167</v>
      </c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 t="s">
        <v>100</v>
      </c>
      <c r="BJ71" s="4">
        <v>5702</v>
      </c>
      <c r="BK71" s="8">
        <v>84364.51</v>
      </c>
      <c r="BL71" s="2" t="s">
        <v>569</v>
      </c>
      <c r="BM71" s="7">
        <v>0.0009</v>
      </c>
      <c r="BN71" s="7">
        <v>0.0009</v>
      </c>
      <c r="BO71" s="4">
        <v>5</v>
      </c>
      <c r="BP71" s="8">
        <v>72.15</v>
      </c>
      <c r="BQ71" s="4"/>
      <c r="BR71" s="8"/>
      <c r="BS71" s="7"/>
      <c r="BT71" s="7"/>
      <c r="BU71" s="2" t="s">
        <v>107</v>
      </c>
      <c r="BV71" s="2" t="s">
        <v>97</v>
      </c>
      <c r="BW71" s="2" t="s">
        <v>529</v>
      </c>
      <c r="BX71" s="2" t="s">
        <v>570</v>
      </c>
      <c r="BY71" s="2" t="s">
        <v>110</v>
      </c>
      <c r="BZ71" s="2" t="s">
        <v>100</v>
      </c>
    </row>
    <row r="72">
      <c r="A72" s="2" t="s">
        <v>571</v>
      </c>
      <c r="B72" s="2" t="s">
        <v>87</v>
      </c>
      <c r="C72" s="2" t="s">
        <v>88</v>
      </c>
      <c r="D72" s="2" t="s">
        <v>452</v>
      </c>
      <c r="E72" s="2" t="s">
        <v>453</v>
      </c>
      <c r="F72" s="2" t="s">
        <v>557</v>
      </c>
      <c r="G72" s="2" t="s">
        <v>558</v>
      </c>
      <c r="H72" s="2" t="s">
        <v>559</v>
      </c>
      <c r="I72" s="2" t="s">
        <v>560</v>
      </c>
      <c r="J72" s="2" t="s">
        <v>458</v>
      </c>
      <c r="K72" s="2" t="s">
        <v>572</v>
      </c>
      <c r="L72" s="3">
        <v>13.39</v>
      </c>
      <c r="M72" s="3">
        <v>14.06</v>
      </c>
      <c r="N72" s="3">
        <v>27.99</v>
      </c>
      <c r="O72" s="2" t="s">
        <v>97</v>
      </c>
      <c r="P72" s="2" t="s">
        <v>114</v>
      </c>
      <c r="Q72" s="2" t="s">
        <v>99</v>
      </c>
      <c r="R72" s="2" t="s">
        <v>100</v>
      </c>
      <c r="S72" s="2" t="s">
        <v>573</v>
      </c>
      <c r="T72" s="2" t="s">
        <v>291</v>
      </c>
      <c r="U72" s="2" t="s">
        <v>271</v>
      </c>
      <c r="V72" s="2" t="s">
        <v>562</v>
      </c>
      <c r="W72" s="2" t="s">
        <v>563</v>
      </c>
      <c r="X72" s="2" t="s">
        <v>100</v>
      </c>
      <c r="Y72" s="2" t="s">
        <v>574</v>
      </c>
      <c r="Z72" s="4">
        <v>1127</v>
      </c>
      <c r="AA72" s="4">
        <f>=ROUNDDOWN(37.4418604651163,0)</f>
      </c>
      <c r="AB72" s="5">
        <v>30.1</v>
      </c>
      <c r="AC72" s="2" t="s">
        <v>575</v>
      </c>
      <c r="AD72" s="4">
        <v>642</v>
      </c>
      <c r="AE72" s="4">
        <v>642</v>
      </c>
      <c r="AF72" s="6">
        <v>65</v>
      </c>
      <c r="AG72" s="6"/>
      <c r="AH72" s="7">
        <v>0.8828</v>
      </c>
      <c r="AI72" s="4"/>
      <c r="AJ72" s="4">
        <f>=ROUNDDOWN({0},0)</f>
      </c>
      <c r="AK72" s="5"/>
      <c r="AL72" s="2" t="s">
        <v>100</v>
      </c>
      <c r="AM72" s="4"/>
      <c r="AN72" s="4"/>
      <c r="AO72" s="7">
        <v>0</v>
      </c>
      <c r="AP72" s="4">
        <v>2</v>
      </c>
      <c r="AQ72" s="8">
        <v>28.86</v>
      </c>
      <c r="AR72" s="4"/>
      <c r="AS72" s="8"/>
      <c r="AT72" s="7"/>
      <c r="AU72" s="7"/>
      <c r="AV72" s="4">
        <v>2</v>
      </c>
      <c r="AW72" s="8">
        <v>28.86</v>
      </c>
      <c r="AX72" s="4"/>
      <c r="AY72" s="8"/>
      <c r="AZ72" s="7"/>
      <c r="BA72" s="7"/>
      <c r="BB72" s="7">
        <v>1</v>
      </c>
      <c r="BC72" s="4" t="s">
        <v>100</v>
      </c>
      <c r="BD72" s="8" t="s">
        <v>100</v>
      </c>
      <c r="BE72" s="4" t="s">
        <v>100</v>
      </c>
      <c r="BF72" s="8" t="s">
        <v>100</v>
      </c>
      <c r="BG72" s="7" t="s">
        <v>100</v>
      </c>
      <c r="BH72" s="7" t="s">
        <v>100</v>
      </c>
      <c r="BI72" s="7">
        <v>0.1429</v>
      </c>
      <c r="BJ72" s="4">
        <v>1540</v>
      </c>
      <c r="BK72" s="8">
        <v>23604.94</v>
      </c>
      <c r="BL72" s="2" t="s">
        <v>576</v>
      </c>
      <c r="BM72" s="7">
        <v>0.0013</v>
      </c>
      <c r="BN72" s="7">
        <v>0.0012</v>
      </c>
      <c r="BO72" s="4">
        <v>2</v>
      </c>
      <c r="BP72" s="8">
        <v>28.86</v>
      </c>
      <c r="BQ72" s="4"/>
      <c r="BR72" s="8"/>
      <c r="BS72" s="7"/>
      <c r="BT72" s="7"/>
      <c r="BU72" s="2" t="s">
        <v>107</v>
      </c>
      <c r="BV72" s="2" t="s">
        <v>97</v>
      </c>
      <c r="BW72" s="2" t="s">
        <v>484</v>
      </c>
      <c r="BX72" s="2" t="s">
        <v>577</v>
      </c>
      <c r="BY72" s="2" t="s">
        <v>110</v>
      </c>
      <c r="BZ72" s="2" t="s">
        <v>100</v>
      </c>
    </row>
    <row r="73">
      <c r="A73" s="2" t="s">
        <v>578</v>
      </c>
      <c r="B73" s="2" t="s">
        <v>87</v>
      </c>
      <c r="C73" s="2" t="s">
        <v>88</v>
      </c>
      <c r="D73" s="2" t="s">
        <v>452</v>
      </c>
      <c r="E73" s="2" t="s">
        <v>453</v>
      </c>
      <c r="F73" s="2" t="s">
        <v>579</v>
      </c>
      <c r="G73" s="2" t="s">
        <v>579</v>
      </c>
      <c r="H73" s="2" t="s">
        <v>579</v>
      </c>
      <c r="I73" s="2" t="s">
        <v>580</v>
      </c>
      <c r="J73" s="2" t="s">
        <v>458</v>
      </c>
      <c r="K73" s="2" t="s">
        <v>181</v>
      </c>
      <c r="L73" s="3">
        <v>11.25</v>
      </c>
      <c r="M73" s="3">
        <v>11.81</v>
      </c>
      <c r="N73" s="3">
        <v>24.99</v>
      </c>
      <c r="O73" s="2" t="s">
        <v>97</v>
      </c>
      <c r="P73" s="2" t="s">
        <v>123</v>
      </c>
      <c r="Q73" s="2" t="s">
        <v>99</v>
      </c>
      <c r="R73" s="2" t="s">
        <v>100</v>
      </c>
      <c r="S73" s="2" t="s">
        <v>581</v>
      </c>
      <c r="T73" s="2" t="s">
        <v>100</v>
      </c>
      <c r="U73" s="2" t="s">
        <v>100</v>
      </c>
      <c r="V73" s="2" t="s">
        <v>183</v>
      </c>
      <c r="W73" s="2" t="s">
        <v>293</v>
      </c>
      <c r="X73" s="2" t="s">
        <v>100</v>
      </c>
      <c r="Y73" s="2" t="s">
        <v>104</v>
      </c>
      <c r="Z73" s="4">
        <v>1304</v>
      </c>
      <c r="AA73" s="4">
        <f>=ROUNDDOWN(27.8632478632479,0)</f>
      </c>
      <c r="AB73" s="5">
        <v>46.8</v>
      </c>
      <c r="AC73" s="2" t="s">
        <v>496</v>
      </c>
      <c r="AD73" s="4">
        <v>350</v>
      </c>
      <c r="AE73" s="4">
        <v>350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>
        <v>0</v>
      </c>
      <c r="AP73" s="4">
        <v>6</v>
      </c>
      <c r="AQ73" s="8">
        <v>69.3</v>
      </c>
      <c r="AR73" s="4"/>
      <c r="AS73" s="8"/>
      <c r="AT73" s="7"/>
      <c r="AU73" s="7"/>
      <c r="AV73" s="4">
        <v>12</v>
      </c>
      <c r="AW73" s="8">
        <v>190.62</v>
      </c>
      <c r="AX73" s="4" t="s">
        <v>100</v>
      </c>
      <c r="AY73" s="8" t="s">
        <v>100</v>
      </c>
      <c r="AZ73" s="7" t="s">
        <v>100</v>
      </c>
      <c r="BA73" s="7" t="s">
        <v>100</v>
      </c>
      <c r="BB73" s="7">
        <v>0.3636</v>
      </c>
      <c r="BC73" s="4">
        <v>12</v>
      </c>
      <c r="BD73" s="8">
        <v>190.62</v>
      </c>
      <c r="BE73" s="4" t="s">
        <v>100</v>
      </c>
      <c r="BF73" s="8" t="s">
        <v>100</v>
      </c>
      <c r="BG73" s="7" t="s">
        <v>100</v>
      </c>
      <c r="BH73" s="7" t="s">
        <v>100</v>
      </c>
      <c r="BI73" s="7">
        <v>1</v>
      </c>
      <c r="BJ73" s="4">
        <v>3038</v>
      </c>
      <c r="BK73" s="8">
        <v>37790.12</v>
      </c>
      <c r="BL73" s="2" t="s">
        <v>582</v>
      </c>
      <c r="BM73" s="7">
        <v>0.002</v>
      </c>
      <c r="BN73" s="7">
        <v>0.0018</v>
      </c>
      <c r="BO73" s="4">
        <v>6</v>
      </c>
      <c r="BP73" s="8">
        <v>69.3</v>
      </c>
      <c r="BQ73" s="4"/>
      <c r="BR73" s="8"/>
      <c r="BS73" s="7"/>
      <c r="BT73" s="7"/>
      <c r="BU73" s="2" t="s">
        <v>107</v>
      </c>
      <c r="BV73" s="2" t="s">
        <v>97</v>
      </c>
      <c r="BW73" s="2" t="s">
        <v>131</v>
      </c>
      <c r="BX73" s="2" t="s">
        <v>355</v>
      </c>
      <c r="BY73" s="2" t="s">
        <v>110</v>
      </c>
      <c r="BZ73" s="2" t="s">
        <v>100</v>
      </c>
    </row>
    <row r="74">
      <c r="A74" s="2" t="s">
        <v>583</v>
      </c>
      <c r="B74" s="2" t="s">
        <v>87</v>
      </c>
      <c r="C74" s="2" t="s">
        <v>88</v>
      </c>
      <c r="D74" s="2" t="s">
        <v>452</v>
      </c>
      <c r="E74" s="2" t="s">
        <v>453</v>
      </c>
      <c r="F74" s="2" t="s">
        <v>579</v>
      </c>
      <c r="G74" s="2" t="s">
        <v>579</v>
      </c>
      <c r="H74" s="2" t="s">
        <v>579</v>
      </c>
      <c r="I74" s="2" t="s">
        <v>580</v>
      </c>
      <c r="J74" s="2" t="s">
        <v>584</v>
      </c>
      <c r="K74" s="2" t="s">
        <v>181</v>
      </c>
      <c r="L74" s="3">
        <v>19.2</v>
      </c>
      <c r="M74" s="3">
        <v>20.16</v>
      </c>
      <c r="N74" s="3">
        <v>39.99</v>
      </c>
      <c r="O74" s="2" t="s">
        <v>97</v>
      </c>
      <c r="P74" s="2" t="s">
        <v>123</v>
      </c>
      <c r="Q74" s="2" t="s">
        <v>99</v>
      </c>
      <c r="R74" s="2" t="s">
        <v>100</v>
      </c>
      <c r="S74" s="2" t="s">
        <v>585</v>
      </c>
      <c r="T74" s="2" t="s">
        <v>100</v>
      </c>
      <c r="U74" s="2" t="s">
        <v>100</v>
      </c>
      <c r="V74" s="2" t="s">
        <v>183</v>
      </c>
      <c r="W74" s="2" t="s">
        <v>293</v>
      </c>
      <c r="X74" s="2" t="s">
        <v>100</v>
      </c>
      <c r="Y74" s="2" t="s">
        <v>104</v>
      </c>
      <c r="Z74" s="4">
        <v>479</v>
      </c>
      <c r="AA74" s="4">
        <f>=ROUNDDOWN(30.9032258064516,0)</f>
      </c>
      <c r="AB74" s="5">
        <v>15.5</v>
      </c>
      <c r="AC74" s="2" t="s">
        <v>496</v>
      </c>
      <c r="AD74" s="4">
        <v>200</v>
      </c>
      <c r="AE74" s="4">
        <v>200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>
        <v>0</v>
      </c>
      <c r="AP74" s="4">
        <v>6</v>
      </c>
      <c r="AQ74" s="8">
        <v>121.32</v>
      </c>
      <c r="AR74" s="4"/>
      <c r="AS74" s="8"/>
      <c r="AT74" s="7"/>
      <c r="AU74" s="7"/>
      <c r="AV74" s="4" t="s">
        <v>100</v>
      </c>
      <c r="AW74" s="8" t="s">
        <v>100</v>
      </c>
      <c r="AX74" s="4" t="s">
        <v>100</v>
      </c>
      <c r="AY74" s="8" t="s">
        <v>100</v>
      </c>
      <c r="AZ74" s="7" t="s">
        <v>100</v>
      </c>
      <c r="BA74" s="7" t="s">
        <v>100</v>
      </c>
      <c r="BB74" s="7">
        <v>0.6364</v>
      </c>
      <c r="BC74" s="4" t="s">
        <v>100</v>
      </c>
      <c r="BD74" s="8" t="s">
        <v>100</v>
      </c>
      <c r="BE74" s="4" t="s">
        <v>100</v>
      </c>
      <c r="BF74" s="8" t="s">
        <v>100</v>
      </c>
      <c r="BG74" s="7" t="s">
        <v>100</v>
      </c>
      <c r="BH74" s="7" t="s">
        <v>100</v>
      </c>
      <c r="BI74" s="7" t="s">
        <v>100</v>
      </c>
      <c r="BJ74" s="4">
        <v>1111</v>
      </c>
      <c r="BK74" s="8">
        <v>22967.27</v>
      </c>
      <c r="BL74" s="2" t="s">
        <v>586</v>
      </c>
      <c r="BM74" s="7">
        <v>0.0054</v>
      </c>
      <c r="BN74" s="7">
        <v>0.0053</v>
      </c>
      <c r="BO74" s="4">
        <v>6</v>
      </c>
      <c r="BP74" s="8">
        <v>121.32</v>
      </c>
      <c r="BQ74" s="4"/>
      <c r="BR74" s="8"/>
      <c r="BS74" s="7"/>
      <c r="BT74" s="7"/>
      <c r="BU74" s="2" t="s">
        <v>107</v>
      </c>
      <c r="BV74" s="2" t="s">
        <v>97</v>
      </c>
      <c r="BW74" s="2" t="s">
        <v>131</v>
      </c>
      <c r="BX74" s="2" t="s">
        <v>355</v>
      </c>
      <c r="BY74" s="2" t="s">
        <v>110</v>
      </c>
      <c r="BZ74" s="2" t="s">
        <v>100</v>
      </c>
    </row>
    <row r="75">
      <c r="A75" s="2" t="s">
        <v>587</v>
      </c>
      <c r="B75" s="2" t="s">
        <v>87</v>
      </c>
      <c r="C75" s="2" t="s">
        <v>88</v>
      </c>
      <c r="D75" s="2" t="s">
        <v>452</v>
      </c>
      <c r="E75" s="2" t="s">
        <v>453</v>
      </c>
      <c r="F75" s="2" t="s">
        <v>227</v>
      </c>
      <c r="G75" s="2" t="s">
        <v>228</v>
      </c>
      <c r="H75" s="2" t="s">
        <v>229</v>
      </c>
      <c r="I75" s="2" t="s">
        <v>588</v>
      </c>
      <c r="J75" s="2" t="s">
        <v>514</v>
      </c>
      <c r="K75" s="2" t="s">
        <v>222</v>
      </c>
      <c r="L75" s="3">
        <v>25.44</v>
      </c>
      <c r="M75" s="3">
        <v>26.71</v>
      </c>
      <c r="N75" s="3">
        <v>52.99</v>
      </c>
      <c r="O75" s="2" t="s">
        <v>97</v>
      </c>
      <c r="P75" s="2" t="s">
        <v>114</v>
      </c>
      <c r="Q75" s="2" t="s">
        <v>99</v>
      </c>
      <c r="R75" s="2" t="s">
        <v>100</v>
      </c>
      <c r="S75" s="2" t="s">
        <v>589</v>
      </c>
      <c r="T75" s="2" t="s">
        <v>291</v>
      </c>
      <c r="U75" s="2" t="s">
        <v>271</v>
      </c>
      <c r="V75" s="2" t="s">
        <v>590</v>
      </c>
      <c r="W75" s="2" t="s">
        <v>103</v>
      </c>
      <c r="X75" s="2" t="s">
        <v>100</v>
      </c>
      <c r="Y75" s="2" t="s">
        <v>591</v>
      </c>
      <c r="Z75" s="4">
        <v>226</v>
      </c>
      <c r="AA75" s="4">
        <f>=ROUNDDOWN(43.4615384615385,0)</f>
      </c>
      <c r="AB75" s="5">
        <v>5.2</v>
      </c>
      <c r="AC75" s="2" t="s">
        <v>592</v>
      </c>
      <c r="AD75" s="4">
        <v>102</v>
      </c>
      <c r="AE75" s="4">
        <v>102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>
        <v>0</v>
      </c>
      <c r="AP75" s="4">
        <v>2</v>
      </c>
      <c r="AQ75" s="8">
        <v>51.96</v>
      </c>
      <c r="AR75" s="4"/>
      <c r="AS75" s="8"/>
      <c r="AT75" s="7"/>
      <c r="AU75" s="7"/>
      <c r="AV75" s="4">
        <v>2</v>
      </c>
      <c r="AW75" s="8">
        <v>51.96</v>
      </c>
      <c r="AX75" s="4"/>
      <c r="AY75" s="8"/>
      <c r="AZ75" s="7"/>
      <c r="BA75" s="7"/>
      <c r="BB75" s="7">
        <v>1</v>
      </c>
      <c r="BC75" s="4">
        <v>5</v>
      </c>
      <c r="BD75" s="8">
        <v>120.66</v>
      </c>
      <c r="BE75" s="4" t="s">
        <v>100</v>
      </c>
      <c r="BF75" s="8" t="s">
        <v>100</v>
      </c>
      <c r="BG75" s="7" t="s">
        <v>100</v>
      </c>
      <c r="BH75" s="7" t="s">
        <v>100</v>
      </c>
      <c r="BI75" s="7">
        <v>0.4306</v>
      </c>
      <c r="BJ75" s="4">
        <v>309</v>
      </c>
      <c r="BK75" s="8">
        <v>8371.19</v>
      </c>
      <c r="BL75" s="2" t="s">
        <v>593</v>
      </c>
      <c r="BM75" s="7">
        <v>0.0065</v>
      </c>
      <c r="BN75" s="7">
        <v>0.0062</v>
      </c>
      <c r="BO75" s="4">
        <v>2</v>
      </c>
      <c r="BP75" s="8">
        <v>51.96</v>
      </c>
      <c r="BQ75" s="4"/>
      <c r="BR75" s="8"/>
      <c r="BS75" s="7"/>
      <c r="BT75" s="7"/>
      <c r="BU75" s="2" t="s">
        <v>107</v>
      </c>
      <c r="BV75" s="2" t="s">
        <v>97</v>
      </c>
      <c r="BW75" s="2" t="s">
        <v>484</v>
      </c>
      <c r="BX75" s="2" t="s">
        <v>488</v>
      </c>
      <c r="BY75" s="2" t="s">
        <v>110</v>
      </c>
      <c r="BZ75" s="2" t="s">
        <v>100</v>
      </c>
    </row>
    <row r="76">
      <c r="A76" s="2" t="s">
        <v>594</v>
      </c>
      <c r="B76" s="2" t="s">
        <v>87</v>
      </c>
      <c r="C76" s="2" t="s">
        <v>88</v>
      </c>
      <c r="D76" s="2" t="s">
        <v>452</v>
      </c>
      <c r="E76" s="2" t="s">
        <v>453</v>
      </c>
      <c r="F76" s="2" t="s">
        <v>227</v>
      </c>
      <c r="G76" s="2" t="s">
        <v>228</v>
      </c>
      <c r="H76" s="2" t="s">
        <v>229</v>
      </c>
      <c r="I76" s="2" t="s">
        <v>588</v>
      </c>
      <c r="J76" s="2" t="s">
        <v>584</v>
      </c>
      <c r="K76" s="2" t="s">
        <v>158</v>
      </c>
      <c r="L76" s="3">
        <v>20.64</v>
      </c>
      <c r="M76" s="3">
        <v>21.67</v>
      </c>
      <c r="N76" s="3">
        <v>42.99</v>
      </c>
      <c r="O76" s="2" t="s">
        <v>97</v>
      </c>
      <c r="P76" s="2" t="s">
        <v>114</v>
      </c>
      <c r="Q76" s="2" t="s">
        <v>99</v>
      </c>
      <c r="R76" s="2" t="s">
        <v>100</v>
      </c>
      <c r="S76" s="2" t="s">
        <v>595</v>
      </c>
      <c r="T76" s="2" t="s">
        <v>291</v>
      </c>
      <c r="U76" s="2" t="s">
        <v>271</v>
      </c>
      <c r="V76" s="2" t="s">
        <v>590</v>
      </c>
      <c r="W76" s="2" t="s">
        <v>103</v>
      </c>
      <c r="X76" s="2" t="s">
        <v>100</v>
      </c>
      <c r="Y76" s="2" t="s">
        <v>104</v>
      </c>
      <c r="Z76" s="4">
        <v>295</v>
      </c>
      <c r="AA76" s="4">
        <f>=ROUNDDOWN(39.8648648648649,0)</f>
      </c>
      <c r="AB76" s="5">
        <v>7.4</v>
      </c>
      <c r="AC76" s="2" t="s">
        <v>596</v>
      </c>
      <c r="AD76" s="4">
        <v>120</v>
      </c>
      <c r="AE76" s="4">
        <v>120</v>
      </c>
      <c r="AF76" s="6">
        <v>67</v>
      </c>
      <c r="AG76" s="6"/>
      <c r="AH76" s="7">
        <v>0.9782</v>
      </c>
      <c r="AI76" s="4"/>
      <c r="AJ76" s="4">
        <f>=ROUNDDOWN({0},0)</f>
      </c>
      <c r="AK76" s="5"/>
      <c r="AL76" s="2" t="s">
        <v>100</v>
      </c>
      <c r="AM76" s="4"/>
      <c r="AN76" s="4"/>
      <c r="AO76" s="7">
        <v>0</v>
      </c>
      <c r="AP76" s="4">
        <v>2</v>
      </c>
      <c r="AQ76" s="8">
        <v>42.72</v>
      </c>
      <c r="AR76" s="4"/>
      <c r="AS76" s="8"/>
      <c r="AT76" s="7"/>
      <c r="AU76" s="7"/>
      <c r="AV76" s="4">
        <v>2</v>
      </c>
      <c r="AW76" s="8">
        <v>42.72</v>
      </c>
      <c r="AX76" s="4"/>
      <c r="AY76" s="8"/>
      <c r="AZ76" s="7"/>
      <c r="BA76" s="7"/>
      <c r="BB76" s="7">
        <v>1</v>
      </c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>
        <v>0.3541</v>
      </c>
      <c r="BJ76" s="4">
        <v>460</v>
      </c>
      <c r="BK76" s="8">
        <v>10184.89</v>
      </c>
      <c r="BL76" s="2" t="s">
        <v>597</v>
      </c>
      <c r="BM76" s="7">
        <v>0.0043</v>
      </c>
      <c r="BN76" s="7">
        <v>0.0042</v>
      </c>
      <c r="BO76" s="4">
        <v>2</v>
      </c>
      <c r="BP76" s="8">
        <v>42.72</v>
      </c>
      <c r="BQ76" s="4"/>
      <c r="BR76" s="8"/>
      <c r="BS76" s="7"/>
      <c r="BT76" s="7"/>
      <c r="BU76" s="2" t="s">
        <v>107</v>
      </c>
      <c r="BV76" s="2" t="s">
        <v>97</v>
      </c>
      <c r="BW76" s="2" t="s">
        <v>131</v>
      </c>
      <c r="BX76" s="2" t="s">
        <v>598</v>
      </c>
      <c r="BY76" s="2" t="s">
        <v>110</v>
      </c>
      <c r="BZ76" s="2" t="s">
        <v>100</v>
      </c>
    </row>
    <row r="77">
      <c r="A77" s="2" t="s">
        <v>599</v>
      </c>
      <c r="B77" s="2" t="s">
        <v>87</v>
      </c>
      <c r="C77" s="2" t="s">
        <v>88</v>
      </c>
      <c r="D77" s="2" t="s">
        <v>452</v>
      </c>
      <c r="E77" s="2" t="s">
        <v>453</v>
      </c>
      <c r="F77" s="2" t="s">
        <v>227</v>
      </c>
      <c r="G77" s="2" t="s">
        <v>228</v>
      </c>
      <c r="H77" s="2" t="s">
        <v>229</v>
      </c>
      <c r="I77" s="2" t="s">
        <v>588</v>
      </c>
      <c r="J77" s="2" t="s">
        <v>514</v>
      </c>
      <c r="K77" s="2" t="s">
        <v>199</v>
      </c>
      <c r="L77" s="3">
        <v>25.44</v>
      </c>
      <c r="M77" s="3">
        <v>26.71</v>
      </c>
      <c r="N77" s="3">
        <v>52.99</v>
      </c>
      <c r="O77" s="2" t="s">
        <v>97</v>
      </c>
      <c r="P77" s="2" t="s">
        <v>114</v>
      </c>
      <c r="Q77" s="2" t="s">
        <v>99</v>
      </c>
      <c r="R77" s="2" t="s">
        <v>100</v>
      </c>
      <c r="S77" s="2" t="s">
        <v>100</v>
      </c>
      <c r="T77" s="2" t="s">
        <v>100</v>
      </c>
      <c r="U77" s="2" t="s">
        <v>100</v>
      </c>
      <c r="V77" s="2" t="s">
        <v>590</v>
      </c>
      <c r="W77" s="2" t="s">
        <v>103</v>
      </c>
      <c r="X77" s="2" t="s">
        <v>100</v>
      </c>
      <c r="Y77" s="2" t="s">
        <v>600</v>
      </c>
      <c r="Z77" s="4">
        <v>300</v>
      </c>
      <c r="AA77" s="4">
        <f>=ROUNDDOWN(44.7761194029851,0)</f>
      </c>
      <c r="AB77" s="5">
        <v>6.7</v>
      </c>
      <c r="AC77" s="2" t="s">
        <v>592</v>
      </c>
      <c r="AD77" s="4">
        <v>42</v>
      </c>
      <c r="AE77" s="4">
        <v>42</v>
      </c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>
        <v>0</v>
      </c>
      <c r="AP77" s="4">
        <v>1</v>
      </c>
      <c r="AQ77" s="8">
        <v>25.98</v>
      </c>
      <c r="AR77" s="4"/>
      <c r="AS77" s="8"/>
      <c r="AT77" s="7"/>
      <c r="AU77" s="7"/>
      <c r="AV77" s="4">
        <v>1</v>
      </c>
      <c r="AW77" s="8">
        <v>25.98</v>
      </c>
      <c r="AX77" s="4"/>
      <c r="AY77" s="8"/>
      <c r="AZ77" s="7"/>
      <c r="BA77" s="7"/>
      <c r="BB77" s="7">
        <v>1</v>
      </c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>
        <v>0.2153</v>
      </c>
      <c r="BJ77" s="4">
        <v>358</v>
      </c>
      <c r="BK77" s="8">
        <v>9672.97</v>
      </c>
      <c r="BL77" s="2" t="s">
        <v>601</v>
      </c>
      <c r="BM77" s="7">
        <v>0.0028</v>
      </c>
      <c r="BN77" s="7">
        <v>0.0027</v>
      </c>
      <c r="BO77" s="4">
        <v>1</v>
      </c>
      <c r="BP77" s="8">
        <v>25.98</v>
      </c>
      <c r="BQ77" s="4"/>
      <c r="BR77" s="8"/>
      <c r="BS77" s="7"/>
      <c r="BT77" s="7"/>
      <c r="BU77" s="2" t="s">
        <v>107</v>
      </c>
      <c r="BV77" s="2" t="s">
        <v>97</v>
      </c>
      <c r="BW77" s="2" t="s">
        <v>529</v>
      </c>
      <c r="BX77" s="2" t="s">
        <v>602</v>
      </c>
      <c r="BY77" s="2" t="s">
        <v>110</v>
      </c>
      <c r="BZ77" s="2" t="s">
        <v>100</v>
      </c>
    </row>
    <row r="78">
      <c r="A78" s="2" t="s">
        <v>603</v>
      </c>
      <c r="B78" s="2" t="s">
        <v>87</v>
      </c>
      <c r="C78" s="2" t="s">
        <v>88</v>
      </c>
      <c r="D78" s="2" t="s">
        <v>452</v>
      </c>
      <c r="E78" s="2" t="s">
        <v>453</v>
      </c>
      <c r="F78" s="2" t="s">
        <v>604</v>
      </c>
      <c r="G78" s="2" t="s">
        <v>605</v>
      </c>
      <c r="H78" s="2" t="s">
        <v>606</v>
      </c>
      <c r="I78" s="2" t="s">
        <v>607</v>
      </c>
      <c r="J78" s="2" t="s">
        <v>536</v>
      </c>
      <c r="K78" s="2" t="s">
        <v>289</v>
      </c>
      <c r="L78" s="3">
        <v>13.29</v>
      </c>
      <c r="M78" s="3">
        <v>13.95</v>
      </c>
      <c r="N78" s="3">
        <v>26.99</v>
      </c>
      <c r="O78" s="2" t="s">
        <v>97</v>
      </c>
      <c r="P78" s="2" t="s">
        <v>114</v>
      </c>
      <c r="Q78" s="2" t="s">
        <v>99</v>
      </c>
      <c r="R78" s="2" t="s">
        <v>100</v>
      </c>
      <c r="S78" s="2" t="s">
        <v>608</v>
      </c>
      <c r="T78" s="2" t="s">
        <v>100</v>
      </c>
      <c r="U78" s="2" t="s">
        <v>271</v>
      </c>
      <c r="V78" s="2" t="s">
        <v>292</v>
      </c>
      <c r="W78" s="2" t="s">
        <v>293</v>
      </c>
      <c r="X78" s="2" t="s">
        <v>100</v>
      </c>
      <c r="Y78" s="2" t="s">
        <v>609</v>
      </c>
      <c r="Z78" s="4">
        <v>602</v>
      </c>
      <c r="AA78" s="4">
        <f>=ROUNDDOWN(51.4529914529915,0)</f>
      </c>
      <c r="AB78" s="5">
        <v>11.7</v>
      </c>
      <c r="AC78" s="2" t="s">
        <v>100</v>
      </c>
      <c r="AD78" s="4"/>
      <c r="AE78" s="4"/>
      <c r="AF78" s="6">
        <v>69</v>
      </c>
      <c r="AG78" s="6"/>
      <c r="AH78" s="7">
        <v>0.7956</v>
      </c>
      <c r="AI78" s="4"/>
      <c r="AJ78" s="4">
        <f>=ROUNDDOWN({0},0)</f>
      </c>
      <c r="AK78" s="5"/>
      <c r="AL78" s="2" t="s">
        <v>100</v>
      </c>
      <c r="AM78" s="4"/>
      <c r="AN78" s="4"/>
      <c r="AO78" s="7">
        <v>0</v>
      </c>
      <c r="AP78" s="4">
        <v>2</v>
      </c>
      <c r="AQ78" s="8">
        <v>27.9</v>
      </c>
      <c r="AR78" s="4"/>
      <c r="AS78" s="8"/>
      <c r="AT78" s="7"/>
      <c r="AU78" s="7"/>
      <c r="AV78" s="4">
        <v>2</v>
      </c>
      <c r="AW78" s="8">
        <v>27.9</v>
      </c>
      <c r="AX78" s="4"/>
      <c r="AY78" s="8"/>
      <c r="AZ78" s="7"/>
      <c r="BA78" s="7"/>
      <c r="BB78" s="7">
        <v>1</v>
      </c>
      <c r="BC78" s="4">
        <v>2</v>
      </c>
      <c r="BD78" s="8">
        <v>27.9</v>
      </c>
      <c r="BE78" s="4"/>
      <c r="BF78" s="8"/>
      <c r="BG78" s="7"/>
      <c r="BH78" s="7"/>
      <c r="BI78" s="7">
        <v>1</v>
      </c>
      <c r="BJ78" s="4">
        <v>987</v>
      </c>
      <c r="BK78" s="8">
        <v>14260.59</v>
      </c>
      <c r="BL78" s="2" t="s">
        <v>610</v>
      </c>
      <c r="BM78" s="7">
        <v>0.002</v>
      </c>
      <c r="BN78" s="7">
        <v>0.002</v>
      </c>
      <c r="BO78" s="4">
        <v>2</v>
      </c>
      <c r="BP78" s="8">
        <v>27.9</v>
      </c>
      <c r="BQ78" s="4"/>
      <c r="BR78" s="8"/>
      <c r="BS78" s="7"/>
      <c r="BT78" s="7"/>
      <c r="BU78" s="2" t="s">
        <v>107</v>
      </c>
      <c r="BV78" s="2" t="s">
        <v>97</v>
      </c>
      <c r="BW78" s="2" t="s">
        <v>335</v>
      </c>
      <c r="BX78" s="2" t="s">
        <v>611</v>
      </c>
      <c r="BY78" s="2" t="s">
        <v>110</v>
      </c>
      <c r="BZ78" s="2" t="s">
        <v>100</v>
      </c>
    </row>
    <row r="79">
      <c r="A79" s="2" t="s">
        <v>612</v>
      </c>
      <c r="B79" s="2" t="s">
        <v>87</v>
      </c>
      <c r="C79" s="2" t="s">
        <v>88</v>
      </c>
      <c r="D79" s="2" t="s">
        <v>613</v>
      </c>
      <c r="E79" s="2" t="s">
        <v>614</v>
      </c>
      <c r="F79" s="2" t="s">
        <v>615</v>
      </c>
      <c r="G79" s="2" t="s">
        <v>615</v>
      </c>
      <c r="H79" s="2" t="s">
        <v>615</v>
      </c>
      <c r="I79" s="2" t="s">
        <v>616</v>
      </c>
      <c r="J79" s="2" t="s">
        <v>617</v>
      </c>
      <c r="K79" s="2" t="s">
        <v>618</v>
      </c>
      <c r="L79" s="3">
        <v>21.6</v>
      </c>
      <c r="M79" s="3">
        <v>22.68</v>
      </c>
      <c r="N79" s="3">
        <v>44.99</v>
      </c>
      <c r="O79" s="2" t="s">
        <v>97</v>
      </c>
      <c r="P79" s="2" t="s">
        <v>114</v>
      </c>
      <c r="Q79" s="2" t="s">
        <v>99</v>
      </c>
      <c r="R79" s="2" t="s">
        <v>100</v>
      </c>
      <c r="S79" s="2" t="s">
        <v>100</v>
      </c>
      <c r="T79" s="2" t="s">
        <v>100</v>
      </c>
      <c r="U79" s="2" t="s">
        <v>100</v>
      </c>
      <c r="V79" s="2" t="s">
        <v>619</v>
      </c>
      <c r="W79" s="2" t="s">
        <v>148</v>
      </c>
      <c r="X79" s="2" t="s">
        <v>100</v>
      </c>
      <c r="Y79" s="2" t="s">
        <v>620</v>
      </c>
      <c r="Z79" s="4">
        <v>328</v>
      </c>
      <c r="AA79" s="4">
        <f>=ROUNDDOWN(32.4752475247525,0)</f>
      </c>
      <c r="AB79" s="5">
        <v>10.1</v>
      </c>
      <c r="AC79" s="2" t="s">
        <v>528</v>
      </c>
      <c r="AD79" s="4">
        <v>300</v>
      </c>
      <c r="AE79" s="4">
        <v>300</v>
      </c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>
        <v>0</v>
      </c>
      <c r="AP79" s="4">
        <v>22</v>
      </c>
      <c r="AQ79" s="8">
        <v>462</v>
      </c>
      <c r="AR79" s="4"/>
      <c r="AS79" s="8"/>
      <c r="AT79" s="7"/>
      <c r="AU79" s="7"/>
      <c r="AV79" s="4">
        <v>22</v>
      </c>
      <c r="AW79" s="8">
        <v>462</v>
      </c>
      <c r="AX79" s="4"/>
      <c r="AY79" s="8"/>
      <c r="AZ79" s="7"/>
      <c r="BA79" s="7"/>
      <c r="BB79" s="7">
        <v>1</v>
      </c>
      <c r="BC79" s="4">
        <v>23</v>
      </c>
      <c r="BD79" s="8">
        <v>483</v>
      </c>
      <c r="BE79" s="4" t="s">
        <v>100</v>
      </c>
      <c r="BF79" s="8" t="s">
        <v>100</v>
      </c>
      <c r="BG79" s="7" t="s">
        <v>100</v>
      </c>
      <c r="BH79" s="7" t="s">
        <v>100</v>
      </c>
      <c r="BI79" s="7">
        <v>0.9565</v>
      </c>
      <c r="BJ79" s="4">
        <v>891</v>
      </c>
      <c r="BK79" s="8">
        <v>21263.49</v>
      </c>
      <c r="BL79" s="2" t="s">
        <v>621</v>
      </c>
      <c r="BM79" s="7">
        <v>0.0247</v>
      </c>
      <c r="BN79" s="7">
        <v>0.0217</v>
      </c>
      <c r="BO79" s="4">
        <v>22</v>
      </c>
      <c r="BP79" s="8">
        <v>462</v>
      </c>
      <c r="BQ79" s="4"/>
      <c r="BR79" s="8"/>
      <c r="BS79" s="7"/>
      <c r="BT79" s="7"/>
      <c r="BU79" s="2" t="s">
        <v>107</v>
      </c>
      <c r="BV79" s="2" t="s">
        <v>97</v>
      </c>
      <c r="BW79" s="2" t="s">
        <v>622</v>
      </c>
      <c r="BX79" s="2" t="s">
        <v>623</v>
      </c>
      <c r="BY79" s="2" t="s">
        <v>110</v>
      </c>
      <c r="BZ79" s="2" t="s">
        <v>100</v>
      </c>
    </row>
    <row r="80">
      <c r="A80" s="2" t="s">
        <v>624</v>
      </c>
      <c r="B80" s="2" t="s">
        <v>87</v>
      </c>
      <c r="C80" s="2" t="s">
        <v>88</v>
      </c>
      <c r="D80" s="2" t="s">
        <v>613</v>
      </c>
      <c r="E80" s="2" t="s">
        <v>614</v>
      </c>
      <c r="F80" s="2" t="s">
        <v>615</v>
      </c>
      <c r="G80" s="2" t="s">
        <v>615</v>
      </c>
      <c r="H80" s="2" t="s">
        <v>615</v>
      </c>
      <c r="I80" s="2" t="s">
        <v>616</v>
      </c>
      <c r="J80" s="2" t="s">
        <v>617</v>
      </c>
      <c r="K80" s="2" t="s">
        <v>625</v>
      </c>
      <c r="L80" s="3">
        <v>21.6</v>
      </c>
      <c r="M80" s="3">
        <v>22.68</v>
      </c>
      <c r="N80" s="3">
        <v>44.99</v>
      </c>
      <c r="O80" s="2" t="s">
        <v>97</v>
      </c>
      <c r="P80" s="2" t="s">
        <v>136</v>
      </c>
      <c r="Q80" s="2" t="s">
        <v>99</v>
      </c>
      <c r="R80" s="2" t="s">
        <v>100</v>
      </c>
      <c r="S80" s="2" t="s">
        <v>100</v>
      </c>
      <c r="T80" s="2" t="s">
        <v>100</v>
      </c>
      <c r="U80" s="2" t="s">
        <v>100</v>
      </c>
      <c r="V80" s="2" t="s">
        <v>619</v>
      </c>
      <c r="W80" s="2" t="s">
        <v>148</v>
      </c>
      <c r="X80" s="2" t="s">
        <v>100</v>
      </c>
      <c r="Y80" s="2" t="s">
        <v>620</v>
      </c>
      <c r="Z80" s="4">
        <v>404</v>
      </c>
      <c r="AA80" s="4">
        <f>=ROUNDDOWN(84.1666666666667,0)</f>
      </c>
      <c r="AB80" s="5">
        <v>4.8</v>
      </c>
      <c r="AC80" s="2" t="s">
        <v>100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>
        <v>0</v>
      </c>
      <c r="AP80" s="4">
        <v>1</v>
      </c>
      <c r="AQ80" s="8">
        <v>21</v>
      </c>
      <c r="AR80" s="4"/>
      <c r="AS80" s="8"/>
      <c r="AT80" s="7"/>
      <c r="AU80" s="7"/>
      <c r="AV80" s="4">
        <v>1</v>
      </c>
      <c r="AW80" s="8">
        <v>21</v>
      </c>
      <c r="AX80" s="4"/>
      <c r="AY80" s="8"/>
      <c r="AZ80" s="7"/>
      <c r="BA80" s="7"/>
      <c r="BB80" s="7">
        <v>1</v>
      </c>
      <c r="BC80" s="4" t="s">
        <v>100</v>
      </c>
      <c r="BD80" s="8" t="s">
        <v>100</v>
      </c>
      <c r="BE80" s="4" t="s">
        <v>100</v>
      </c>
      <c r="BF80" s="8" t="s">
        <v>100</v>
      </c>
      <c r="BG80" s="7" t="s">
        <v>100</v>
      </c>
      <c r="BH80" s="7" t="s">
        <v>100</v>
      </c>
      <c r="BI80" s="7">
        <v>0.0435</v>
      </c>
      <c r="BJ80" s="4">
        <v>304</v>
      </c>
      <c r="BK80" s="8">
        <v>7251.81</v>
      </c>
      <c r="BL80" s="2" t="s">
        <v>626</v>
      </c>
      <c r="BM80" s="7">
        <v>0.0033</v>
      </c>
      <c r="BN80" s="7">
        <v>0.0029</v>
      </c>
      <c r="BO80" s="4">
        <v>1</v>
      </c>
      <c r="BP80" s="8">
        <v>21</v>
      </c>
      <c r="BQ80" s="4"/>
      <c r="BR80" s="8"/>
      <c r="BS80" s="7"/>
      <c r="BT80" s="7"/>
      <c r="BU80" s="2" t="s">
        <v>107</v>
      </c>
      <c r="BV80" s="2" t="s">
        <v>97</v>
      </c>
      <c r="BW80" s="2" t="s">
        <v>622</v>
      </c>
      <c r="BX80" s="2" t="s">
        <v>627</v>
      </c>
      <c r="BY80" s="2" t="s">
        <v>110</v>
      </c>
      <c r="BZ80" s="2" t="s">
        <v>100</v>
      </c>
    </row>
    <row r="81">
      <c r="A81" s="2" t="s">
        <v>628</v>
      </c>
      <c r="B81" s="2" t="s">
        <v>87</v>
      </c>
      <c r="C81" s="2" t="s">
        <v>629</v>
      </c>
      <c r="D81" s="2" t="s">
        <v>452</v>
      </c>
      <c r="E81" s="2" t="s">
        <v>453</v>
      </c>
      <c r="F81" s="2" t="s">
        <v>630</v>
      </c>
      <c r="G81" s="2" t="s">
        <v>630</v>
      </c>
      <c r="H81" s="2" t="s">
        <v>630</v>
      </c>
      <c r="I81" s="2" t="s">
        <v>453</v>
      </c>
      <c r="J81" s="2" t="s">
        <v>458</v>
      </c>
      <c r="K81" s="2" t="s">
        <v>215</v>
      </c>
      <c r="L81" s="3">
        <v>13.8</v>
      </c>
      <c r="M81" s="3">
        <v>14.49</v>
      </c>
      <c r="N81" s="3">
        <v>29.99</v>
      </c>
      <c r="O81" s="2" t="s">
        <v>97</v>
      </c>
      <c r="P81" s="2" t="s">
        <v>123</v>
      </c>
      <c r="Q81" s="2" t="s">
        <v>99</v>
      </c>
      <c r="R81" s="2" t="s">
        <v>100</v>
      </c>
      <c r="S81" s="2" t="s">
        <v>631</v>
      </c>
      <c r="T81" s="2" t="s">
        <v>100</v>
      </c>
      <c r="U81" s="2" t="s">
        <v>100</v>
      </c>
      <c r="V81" s="2" t="s">
        <v>292</v>
      </c>
      <c r="W81" s="2" t="s">
        <v>632</v>
      </c>
      <c r="X81" s="2" t="s">
        <v>100</v>
      </c>
      <c r="Y81" s="2" t="s">
        <v>104</v>
      </c>
      <c r="Z81" s="4">
        <v>409</v>
      </c>
      <c r="AA81" s="4">
        <f>=ROUNDDOWN(8.52083333333333,0)</f>
      </c>
      <c r="AB81" s="5">
        <v>48</v>
      </c>
      <c r="AC81" s="2" t="s">
        <v>460</v>
      </c>
      <c r="AD81" s="4">
        <v>150</v>
      </c>
      <c r="AE81" s="4">
        <v>1140</v>
      </c>
      <c r="AF81" s="6">
        <v>65</v>
      </c>
      <c r="AG81" s="6">
        <v>73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>
        <v>0</v>
      </c>
      <c r="AP81" s="4">
        <v>8</v>
      </c>
      <c r="AQ81" s="8">
        <v>115.44</v>
      </c>
      <c r="AR81" s="4"/>
      <c r="AS81" s="8"/>
      <c r="AT81" s="7"/>
      <c r="AU81" s="7"/>
      <c r="AV81" s="4">
        <v>29</v>
      </c>
      <c r="AW81" s="8">
        <v>669.81</v>
      </c>
      <c r="AX81" s="4" t="s">
        <v>100</v>
      </c>
      <c r="AY81" s="8" t="s">
        <v>100</v>
      </c>
      <c r="AZ81" s="7" t="s">
        <v>100</v>
      </c>
      <c r="BA81" s="7" t="s">
        <v>100</v>
      </c>
      <c r="BB81" s="7">
        <v>0.1723</v>
      </c>
      <c r="BC81" s="4">
        <v>58</v>
      </c>
      <c r="BD81" s="8">
        <v>1261.65</v>
      </c>
      <c r="BE81" s="4" t="s">
        <v>100</v>
      </c>
      <c r="BF81" s="8" t="s">
        <v>100</v>
      </c>
      <c r="BG81" s="7" t="s">
        <v>100</v>
      </c>
      <c r="BH81" s="7" t="s">
        <v>100</v>
      </c>
      <c r="BI81" s="7">
        <v>0.5309</v>
      </c>
      <c r="BJ81" s="4">
        <v>1857</v>
      </c>
      <c r="BK81" s="8">
        <v>27776.31</v>
      </c>
      <c r="BL81" s="2" t="s">
        <v>633</v>
      </c>
      <c r="BM81" s="7">
        <v>0.0043</v>
      </c>
      <c r="BN81" s="7">
        <v>0.0042</v>
      </c>
      <c r="BO81" s="4">
        <v>8</v>
      </c>
      <c r="BP81" s="8">
        <v>115.44</v>
      </c>
      <c r="BQ81" s="4"/>
      <c r="BR81" s="8"/>
      <c r="BS81" s="7"/>
      <c r="BT81" s="7"/>
      <c r="BU81" s="2" t="s">
        <v>107</v>
      </c>
      <c r="BV81" s="2" t="s">
        <v>97</v>
      </c>
      <c r="BW81" s="2" t="s">
        <v>462</v>
      </c>
      <c r="BX81" s="2" t="s">
        <v>634</v>
      </c>
      <c r="BY81" s="2" t="s">
        <v>110</v>
      </c>
      <c r="BZ81" s="2" t="s">
        <v>100</v>
      </c>
    </row>
    <row r="82">
      <c r="A82" s="2" t="s">
        <v>635</v>
      </c>
      <c r="B82" s="2" t="s">
        <v>87</v>
      </c>
      <c r="C82" s="2" t="s">
        <v>629</v>
      </c>
      <c r="D82" s="2" t="s">
        <v>452</v>
      </c>
      <c r="E82" s="2" t="s">
        <v>453</v>
      </c>
      <c r="F82" s="2" t="s">
        <v>630</v>
      </c>
      <c r="G82" s="2" t="s">
        <v>630</v>
      </c>
      <c r="H82" s="2" t="s">
        <v>630</v>
      </c>
      <c r="I82" s="2" t="s">
        <v>453</v>
      </c>
      <c r="J82" s="2" t="s">
        <v>471</v>
      </c>
      <c r="K82" s="2" t="s">
        <v>215</v>
      </c>
      <c r="L82" s="3">
        <v>21.6</v>
      </c>
      <c r="M82" s="3">
        <v>22.68</v>
      </c>
      <c r="N82" s="3">
        <v>44.99</v>
      </c>
      <c r="O82" s="2" t="s">
        <v>97</v>
      </c>
      <c r="P82" s="2" t="s">
        <v>123</v>
      </c>
      <c r="Q82" s="2" t="s">
        <v>99</v>
      </c>
      <c r="R82" s="2" t="s">
        <v>100</v>
      </c>
      <c r="S82" s="2" t="s">
        <v>631</v>
      </c>
      <c r="T82" s="2" t="s">
        <v>100</v>
      </c>
      <c r="U82" s="2" t="s">
        <v>100</v>
      </c>
      <c r="V82" s="2" t="s">
        <v>292</v>
      </c>
      <c r="W82" s="2" t="s">
        <v>632</v>
      </c>
      <c r="X82" s="2" t="s">
        <v>100</v>
      </c>
      <c r="Y82" s="2" t="s">
        <v>104</v>
      </c>
      <c r="Z82" s="4">
        <v>424</v>
      </c>
      <c r="AA82" s="4">
        <f>=ROUNDDOWN(11.5846994535519,0)</f>
      </c>
      <c r="AB82" s="5">
        <v>36.6</v>
      </c>
      <c r="AC82" s="2" t="s">
        <v>460</v>
      </c>
      <c r="AD82" s="4">
        <v>150</v>
      </c>
      <c r="AE82" s="4">
        <v>1390</v>
      </c>
      <c r="AF82" s="6">
        <v>65</v>
      </c>
      <c r="AG82" s="6">
        <v>73</v>
      </c>
      <c r="AH82" s="7">
        <v>0.9373</v>
      </c>
      <c r="AI82" s="4"/>
      <c r="AJ82" s="4">
        <f>=ROUNDDOWN({0},0)</f>
      </c>
      <c r="AK82" s="5"/>
      <c r="AL82" s="2" t="s">
        <v>100</v>
      </c>
      <c r="AM82" s="4"/>
      <c r="AN82" s="4"/>
      <c r="AO82" s="7">
        <v>0</v>
      </c>
      <c r="AP82" s="4">
        <v>8</v>
      </c>
      <c r="AQ82" s="8">
        <v>184.8</v>
      </c>
      <c r="AR82" s="4"/>
      <c r="AS82" s="8"/>
      <c r="AT82" s="7"/>
      <c r="AU82" s="7"/>
      <c r="AV82" s="4" t="s">
        <v>100</v>
      </c>
      <c r="AW82" s="8" t="s">
        <v>100</v>
      </c>
      <c r="AX82" s="4" t="s">
        <v>100</v>
      </c>
      <c r="AY82" s="8" t="s">
        <v>100</v>
      </c>
      <c r="AZ82" s="7" t="s">
        <v>100</v>
      </c>
      <c r="BA82" s="7" t="s">
        <v>100</v>
      </c>
      <c r="BB82" s="7">
        <v>0.2759</v>
      </c>
      <c r="BC82" s="4" t="s">
        <v>100</v>
      </c>
      <c r="BD82" s="8" t="s">
        <v>100</v>
      </c>
      <c r="BE82" s="4" t="s">
        <v>100</v>
      </c>
      <c r="BF82" s="8" t="s">
        <v>100</v>
      </c>
      <c r="BG82" s="7" t="s">
        <v>100</v>
      </c>
      <c r="BH82" s="7" t="s">
        <v>100</v>
      </c>
      <c r="BI82" s="7" t="s">
        <v>100</v>
      </c>
      <c r="BJ82" s="4">
        <v>1598</v>
      </c>
      <c r="BK82" s="8">
        <v>37336.63</v>
      </c>
      <c r="BL82" s="2" t="s">
        <v>636</v>
      </c>
      <c r="BM82" s="7">
        <v>0.005</v>
      </c>
      <c r="BN82" s="7">
        <v>0.0049</v>
      </c>
      <c r="BO82" s="4">
        <v>8</v>
      </c>
      <c r="BP82" s="8">
        <v>184.8</v>
      </c>
      <c r="BQ82" s="4"/>
      <c r="BR82" s="8"/>
      <c r="BS82" s="7"/>
      <c r="BT82" s="7"/>
      <c r="BU82" s="2" t="s">
        <v>107</v>
      </c>
      <c r="BV82" s="2" t="s">
        <v>97</v>
      </c>
      <c r="BW82" s="2" t="s">
        <v>462</v>
      </c>
      <c r="BX82" s="2" t="s">
        <v>637</v>
      </c>
      <c r="BY82" s="2" t="s">
        <v>110</v>
      </c>
      <c r="BZ82" s="2" t="s">
        <v>100</v>
      </c>
    </row>
    <row r="83">
      <c r="A83" s="2" t="s">
        <v>638</v>
      </c>
      <c r="B83" s="2" t="s">
        <v>87</v>
      </c>
      <c r="C83" s="2" t="s">
        <v>629</v>
      </c>
      <c r="D83" s="2" t="s">
        <v>452</v>
      </c>
      <c r="E83" s="2" t="s">
        <v>453</v>
      </c>
      <c r="F83" s="2" t="s">
        <v>630</v>
      </c>
      <c r="G83" s="2" t="s">
        <v>630</v>
      </c>
      <c r="H83" s="2" t="s">
        <v>630</v>
      </c>
      <c r="I83" s="2" t="s">
        <v>453</v>
      </c>
      <c r="J83" s="2" t="s">
        <v>466</v>
      </c>
      <c r="K83" s="2" t="s">
        <v>215</v>
      </c>
      <c r="L83" s="3">
        <v>31.2</v>
      </c>
      <c r="M83" s="3">
        <v>32.76</v>
      </c>
      <c r="N83" s="3">
        <v>64.99</v>
      </c>
      <c r="O83" s="2" t="s">
        <v>97</v>
      </c>
      <c r="P83" s="2" t="s">
        <v>123</v>
      </c>
      <c r="Q83" s="2" t="s">
        <v>99</v>
      </c>
      <c r="R83" s="2" t="s">
        <v>100</v>
      </c>
      <c r="S83" s="2" t="s">
        <v>631</v>
      </c>
      <c r="T83" s="2" t="s">
        <v>100</v>
      </c>
      <c r="U83" s="2" t="s">
        <v>100</v>
      </c>
      <c r="V83" s="2" t="s">
        <v>292</v>
      </c>
      <c r="W83" s="2" t="s">
        <v>632</v>
      </c>
      <c r="X83" s="2" t="s">
        <v>100</v>
      </c>
      <c r="Y83" s="2" t="s">
        <v>104</v>
      </c>
      <c r="Z83" s="4">
        <v>296</v>
      </c>
      <c r="AA83" s="4">
        <f>=ROUNDDOWN(14.5812807881773,0)</f>
      </c>
      <c r="AB83" s="5">
        <v>20.3</v>
      </c>
      <c r="AC83" s="2" t="s">
        <v>460</v>
      </c>
      <c r="AD83" s="4">
        <v>90</v>
      </c>
      <c r="AE83" s="4">
        <v>730</v>
      </c>
      <c r="AF83" s="6">
        <v>65</v>
      </c>
      <c r="AG83" s="6">
        <v>73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>
        <v>0</v>
      </c>
      <c r="AP83" s="4">
        <v>9</v>
      </c>
      <c r="AQ83" s="8">
        <v>311.85</v>
      </c>
      <c r="AR83" s="4"/>
      <c r="AS83" s="8"/>
      <c r="AT83" s="7"/>
      <c r="AU83" s="7"/>
      <c r="AV83" s="4" t="s">
        <v>100</v>
      </c>
      <c r="AW83" s="8" t="s">
        <v>100</v>
      </c>
      <c r="AX83" s="4" t="s">
        <v>100</v>
      </c>
      <c r="AY83" s="8" t="s">
        <v>100</v>
      </c>
      <c r="AZ83" s="7" t="s">
        <v>100</v>
      </c>
      <c r="BA83" s="7" t="s">
        <v>100</v>
      </c>
      <c r="BB83" s="7">
        <v>0.4656</v>
      </c>
      <c r="BC83" s="4" t="s">
        <v>100</v>
      </c>
      <c r="BD83" s="8" t="s">
        <v>100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 t="s">
        <v>100</v>
      </c>
      <c r="BJ83" s="4">
        <v>1049</v>
      </c>
      <c r="BK83" s="8">
        <v>36639.36</v>
      </c>
      <c r="BL83" s="2" t="s">
        <v>639</v>
      </c>
      <c r="BM83" s="7">
        <v>0.0086</v>
      </c>
      <c r="BN83" s="7">
        <v>0.0085</v>
      </c>
      <c r="BO83" s="4">
        <v>9</v>
      </c>
      <c r="BP83" s="8">
        <v>311.85</v>
      </c>
      <c r="BQ83" s="4"/>
      <c r="BR83" s="8"/>
      <c r="BS83" s="7"/>
      <c r="BT83" s="7"/>
      <c r="BU83" s="2" t="s">
        <v>107</v>
      </c>
      <c r="BV83" s="2" t="s">
        <v>97</v>
      </c>
      <c r="BW83" s="2" t="s">
        <v>462</v>
      </c>
      <c r="BX83" s="2" t="s">
        <v>640</v>
      </c>
      <c r="BY83" s="2" t="s">
        <v>110</v>
      </c>
      <c r="BZ83" s="2" t="s">
        <v>100</v>
      </c>
    </row>
    <row r="84">
      <c r="A84" s="2" t="s">
        <v>641</v>
      </c>
      <c r="B84" s="2" t="s">
        <v>87</v>
      </c>
      <c r="C84" s="2" t="s">
        <v>629</v>
      </c>
      <c r="D84" s="2" t="s">
        <v>452</v>
      </c>
      <c r="E84" s="2" t="s">
        <v>453</v>
      </c>
      <c r="F84" s="2" t="s">
        <v>630</v>
      </c>
      <c r="G84" s="2" t="s">
        <v>630</v>
      </c>
      <c r="H84" s="2" t="s">
        <v>630</v>
      </c>
      <c r="I84" s="2" t="s">
        <v>453</v>
      </c>
      <c r="J84" s="2" t="s">
        <v>642</v>
      </c>
      <c r="K84" s="2" t="s">
        <v>215</v>
      </c>
      <c r="L84" s="3">
        <v>13.8</v>
      </c>
      <c r="M84" s="3">
        <v>14.49</v>
      </c>
      <c r="N84" s="3">
        <v>29.99</v>
      </c>
      <c r="O84" s="2" t="s">
        <v>97</v>
      </c>
      <c r="P84" s="2" t="s">
        <v>123</v>
      </c>
      <c r="Q84" s="2" t="s">
        <v>99</v>
      </c>
      <c r="R84" s="2" t="s">
        <v>100</v>
      </c>
      <c r="S84" s="2" t="s">
        <v>631</v>
      </c>
      <c r="T84" s="2" t="s">
        <v>100</v>
      </c>
      <c r="U84" s="2" t="s">
        <v>100</v>
      </c>
      <c r="V84" s="2" t="s">
        <v>292</v>
      </c>
      <c r="W84" s="2" t="s">
        <v>632</v>
      </c>
      <c r="X84" s="2" t="s">
        <v>100</v>
      </c>
      <c r="Y84" s="2" t="s">
        <v>104</v>
      </c>
      <c r="Z84" s="4">
        <v>341</v>
      </c>
      <c r="AA84" s="4">
        <f>=ROUNDDOWN(11.4429530201342,0)</f>
      </c>
      <c r="AB84" s="5">
        <v>29.8</v>
      </c>
      <c r="AC84" s="2" t="s">
        <v>643</v>
      </c>
      <c r="AD84" s="4">
        <v>50</v>
      </c>
      <c r="AE84" s="4">
        <v>890</v>
      </c>
      <c r="AF84" s="6">
        <v>65</v>
      </c>
      <c r="AG84" s="6">
        <v>73</v>
      </c>
      <c r="AH84" s="7">
        <v>0.8992</v>
      </c>
      <c r="AI84" s="4"/>
      <c r="AJ84" s="4">
        <f>=ROUNDDOWN({0},0)</f>
      </c>
      <c r="AK84" s="5"/>
      <c r="AL84" s="2" t="s">
        <v>100</v>
      </c>
      <c r="AM84" s="4"/>
      <c r="AN84" s="4"/>
      <c r="AO84" s="7">
        <v>0</v>
      </c>
      <c r="AP84" s="4">
        <v>4</v>
      </c>
      <c r="AQ84" s="8">
        <v>57.72</v>
      </c>
      <c r="AR84" s="4"/>
      <c r="AS84" s="8"/>
      <c r="AT84" s="7"/>
      <c r="AU84" s="7"/>
      <c r="AV84" s="4" t="s">
        <v>100</v>
      </c>
      <c r="AW84" s="8" t="s">
        <v>100</v>
      </c>
      <c r="AX84" s="4" t="s">
        <v>100</v>
      </c>
      <c r="AY84" s="8" t="s">
        <v>100</v>
      </c>
      <c r="AZ84" s="7" t="s">
        <v>100</v>
      </c>
      <c r="BA84" s="7" t="s">
        <v>100</v>
      </c>
      <c r="BB84" s="7">
        <v>0.0862</v>
      </c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 t="s">
        <v>100</v>
      </c>
      <c r="BJ84" s="4">
        <v>1175</v>
      </c>
      <c r="BK84" s="8">
        <v>17642.25</v>
      </c>
      <c r="BL84" s="2" t="s">
        <v>644</v>
      </c>
      <c r="BM84" s="7">
        <v>0.0034</v>
      </c>
      <c r="BN84" s="7">
        <v>0.0033</v>
      </c>
      <c r="BO84" s="4">
        <v>4</v>
      </c>
      <c r="BP84" s="8">
        <v>57.72</v>
      </c>
      <c r="BQ84" s="4"/>
      <c r="BR84" s="8"/>
      <c r="BS84" s="7"/>
      <c r="BT84" s="7"/>
      <c r="BU84" s="2" t="s">
        <v>107</v>
      </c>
      <c r="BV84" s="2" t="s">
        <v>97</v>
      </c>
      <c r="BW84" s="2" t="s">
        <v>462</v>
      </c>
      <c r="BX84" s="2" t="s">
        <v>645</v>
      </c>
      <c r="BY84" s="2" t="s">
        <v>110</v>
      </c>
      <c r="BZ84" s="2" t="s">
        <v>100</v>
      </c>
    </row>
    <row r="85">
      <c r="A85" s="2" t="s">
        <v>646</v>
      </c>
      <c r="B85" s="2" t="s">
        <v>87</v>
      </c>
      <c r="C85" s="2" t="s">
        <v>629</v>
      </c>
      <c r="D85" s="2" t="s">
        <v>452</v>
      </c>
      <c r="E85" s="2" t="s">
        <v>453</v>
      </c>
      <c r="F85" s="2" t="s">
        <v>630</v>
      </c>
      <c r="G85" s="2" t="s">
        <v>630</v>
      </c>
      <c r="H85" s="2" t="s">
        <v>630</v>
      </c>
      <c r="I85" s="2" t="s">
        <v>453</v>
      </c>
      <c r="J85" s="2" t="s">
        <v>458</v>
      </c>
      <c r="K85" s="2" t="s">
        <v>289</v>
      </c>
      <c r="L85" s="3">
        <v>13.8</v>
      </c>
      <c r="M85" s="3">
        <v>14.49</v>
      </c>
      <c r="N85" s="3">
        <v>29.99</v>
      </c>
      <c r="O85" s="2" t="s">
        <v>97</v>
      </c>
      <c r="P85" s="2" t="s">
        <v>98</v>
      </c>
      <c r="Q85" s="2" t="s">
        <v>99</v>
      </c>
      <c r="R85" s="2" t="s">
        <v>100</v>
      </c>
      <c r="S85" s="2" t="s">
        <v>647</v>
      </c>
      <c r="T85" s="2" t="s">
        <v>100</v>
      </c>
      <c r="U85" s="2" t="s">
        <v>100</v>
      </c>
      <c r="V85" s="2" t="s">
        <v>292</v>
      </c>
      <c r="W85" s="2" t="s">
        <v>632</v>
      </c>
      <c r="X85" s="2" t="s">
        <v>100</v>
      </c>
      <c r="Y85" s="2" t="s">
        <v>104</v>
      </c>
      <c r="Z85" s="4">
        <v>1051</v>
      </c>
      <c r="AA85" s="4">
        <f>=ROUNDDOWN(17.7834179357022,0)</f>
      </c>
      <c r="AB85" s="5">
        <v>59.1</v>
      </c>
      <c r="AC85" s="2" t="s">
        <v>460</v>
      </c>
      <c r="AD85" s="4">
        <v>240</v>
      </c>
      <c r="AE85" s="4">
        <v>1750</v>
      </c>
      <c r="AF85" s="6">
        <v>65</v>
      </c>
      <c r="AG85" s="6">
        <v>73</v>
      </c>
      <c r="AH85" s="7">
        <v>0.9046</v>
      </c>
      <c r="AI85" s="4"/>
      <c r="AJ85" s="4">
        <f>=ROUNDDOWN({0},0)</f>
      </c>
      <c r="AK85" s="5">
        <v>1.2</v>
      </c>
      <c r="AL85" s="2" t="s">
        <v>100</v>
      </c>
      <c r="AM85" s="4"/>
      <c r="AN85" s="4"/>
      <c r="AO85" s="7">
        <v>0.0954</v>
      </c>
      <c r="AP85" s="4">
        <v>3</v>
      </c>
      <c r="AQ85" s="8">
        <v>43.29</v>
      </c>
      <c r="AR85" s="4"/>
      <c r="AS85" s="8"/>
      <c r="AT85" s="7"/>
      <c r="AU85" s="7"/>
      <c r="AV85" s="4">
        <v>13</v>
      </c>
      <c r="AW85" s="8">
        <v>256.95</v>
      </c>
      <c r="AX85" s="4" t="s">
        <v>100</v>
      </c>
      <c r="AY85" s="8" t="s">
        <v>100</v>
      </c>
      <c r="AZ85" s="7" t="s">
        <v>100</v>
      </c>
      <c r="BA85" s="7" t="s">
        <v>100</v>
      </c>
      <c r="BB85" s="7">
        <v>0.1685</v>
      </c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>
        <v>0.2037</v>
      </c>
      <c r="BJ85" s="4">
        <v>3089</v>
      </c>
      <c r="BK85" s="8">
        <v>45635.43</v>
      </c>
      <c r="BL85" s="2" t="s">
        <v>648</v>
      </c>
      <c r="BM85" s="7">
        <v>0.001</v>
      </c>
      <c r="BN85" s="7">
        <v>0.0009</v>
      </c>
      <c r="BO85" s="4">
        <v>3</v>
      </c>
      <c r="BP85" s="8">
        <v>43.29</v>
      </c>
      <c r="BQ85" s="4"/>
      <c r="BR85" s="8"/>
      <c r="BS85" s="7"/>
      <c r="BT85" s="7"/>
      <c r="BU85" s="2" t="s">
        <v>107</v>
      </c>
      <c r="BV85" s="2" t="s">
        <v>97</v>
      </c>
      <c r="BW85" s="2" t="s">
        <v>462</v>
      </c>
      <c r="BX85" s="2" t="s">
        <v>649</v>
      </c>
      <c r="BY85" s="2" t="s">
        <v>110</v>
      </c>
      <c r="BZ85" s="2" t="s">
        <v>100</v>
      </c>
    </row>
    <row r="86">
      <c r="A86" s="2" t="s">
        <v>650</v>
      </c>
      <c r="B86" s="2" t="s">
        <v>87</v>
      </c>
      <c r="C86" s="2" t="s">
        <v>629</v>
      </c>
      <c r="D86" s="2" t="s">
        <v>452</v>
      </c>
      <c r="E86" s="2" t="s">
        <v>453</v>
      </c>
      <c r="F86" s="2" t="s">
        <v>630</v>
      </c>
      <c r="G86" s="2" t="s">
        <v>630</v>
      </c>
      <c r="H86" s="2" t="s">
        <v>630</v>
      </c>
      <c r="I86" s="2" t="s">
        <v>453</v>
      </c>
      <c r="J86" s="2" t="s">
        <v>471</v>
      </c>
      <c r="K86" s="2" t="s">
        <v>289</v>
      </c>
      <c r="L86" s="3">
        <v>21.6</v>
      </c>
      <c r="M86" s="3">
        <v>22.68</v>
      </c>
      <c r="N86" s="3">
        <v>44.99</v>
      </c>
      <c r="O86" s="2" t="s">
        <v>97</v>
      </c>
      <c r="P86" s="2" t="s">
        <v>98</v>
      </c>
      <c r="Q86" s="2" t="s">
        <v>99</v>
      </c>
      <c r="R86" s="2" t="s">
        <v>100</v>
      </c>
      <c r="S86" s="2" t="s">
        <v>647</v>
      </c>
      <c r="T86" s="2" t="s">
        <v>100</v>
      </c>
      <c r="U86" s="2" t="s">
        <v>100</v>
      </c>
      <c r="V86" s="2" t="s">
        <v>292</v>
      </c>
      <c r="W86" s="2" t="s">
        <v>632</v>
      </c>
      <c r="X86" s="2" t="s">
        <v>100</v>
      </c>
      <c r="Y86" s="2" t="s">
        <v>104</v>
      </c>
      <c r="Z86" s="4">
        <v>701</v>
      </c>
      <c r="AA86" s="4">
        <f>=ROUNDDOWN(18.9972899728997,0)</f>
      </c>
      <c r="AB86" s="5">
        <v>36.9</v>
      </c>
      <c r="AC86" s="2" t="s">
        <v>460</v>
      </c>
      <c r="AD86" s="4">
        <v>220</v>
      </c>
      <c r="AE86" s="4">
        <v>1340</v>
      </c>
      <c r="AF86" s="6">
        <v>65</v>
      </c>
      <c r="AG86" s="6">
        <v>73</v>
      </c>
      <c r="AH86" s="7">
        <v>0.9319</v>
      </c>
      <c r="AI86" s="4"/>
      <c r="AJ86" s="4">
        <f>=ROUNDDOWN({0},0)</f>
      </c>
      <c r="AK86" s="5"/>
      <c r="AL86" s="2" t="s">
        <v>100</v>
      </c>
      <c r="AM86" s="4"/>
      <c r="AN86" s="4"/>
      <c r="AO86" s="7">
        <v>0</v>
      </c>
      <c r="AP86" s="4">
        <v>8</v>
      </c>
      <c r="AQ86" s="8">
        <v>184.8</v>
      </c>
      <c r="AR86" s="4"/>
      <c r="AS86" s="8"/>
      <c r="AT86" s="7"/>
      <c r="AU86" s="7"/>
      <c r="AV86" s="4" t="s">
        <v>100</v>
      </c>
      <c r="AW86" s="8" t="s">
        <v>100</v>
      </c>
      <c r="AX86" s="4" t="s">
        <v>100</v>
      </c>
      <c r="AY86" s="8" t="s">
        <v>100</v>
      </c>
      <c r="AZ86" s="7" t="s">
        <v>100</v>
      </c>
      <c r="BA86" s="7" t="s">
        <v>100</v>
      </c>
      <c r="BB86" s="7">
        <v>0.7192</v>
      </c>
      <c r="BC86" s="4" t="s">
        <v>100</v>
      </c>
      <c r="BD86" s="8" t="s">
        <v>100</v>
      </c>
      <c r="BE86" s="4" t="s">
        <v>100</v>
      </c>
      <c r="BF86" s="8" t="s">
        <v>100</v>
      </c>
      <c r="BG86" s="7" t="s">
        <v>100</v>
      </c>
      <c r="BH86" s="7" t="s">
        <v>100</v>
      </c>
      <c r="BI86" s="7" t="s">
        <v>100</v>
      </c>
      <c r="BJ86" s="4">
        <v>2242</v>
      </c>
      <c r="BK86" s="8">
        <v>52283.53</v>
      </c>
      <c r="BL86" s="2" t="s">
        <v>651</v>
      </c>
      <c r="BM86" s="7">
        <v>0.0036</v>
      </c>
      <c r="BN86" s="7">
        <v>0.0035</v>
      </c>
      <c r="BO86" s="4">
        <v>8</v>
      </c>
      <c r="BP86" s="8">
        <v>184.8</v>
      </c>
      <c r="BQ86" s="4"/>
      <c r="BR86" s="8"/>
      <c r="BS86" s="7"/>
      <c r="BT86" s="7"/>
      <c r="BU86" s="2" t="s">
        <v>107</v>
      </c>
      <c r="BV86" s="2" t="s">
        <v>97</v>
      </c>
      <c r="BW86" s="2" t="s">
        <v>462</v>
      </c>
      <c r="BX86" s="2" t="s">
        <v>652</v>
      </c>
      <c r="BY86" s="2" t="s">
        <v>110</v>
      </c>
      <c r="BZ86" s="2" t="s">
        <v>100</v>
      </c>
    </row>
    <row r="87">
      <c r="A87" s="2" t="s">
        <v>653</v>
      </c>
      <c r="B87" s="2" t="s">
        <v>87</v>
      </c>
      <c r="C87" s="2" t="s">
        <v>629</v>
      </c>
      <c r="D87" s="2" t="s">
        <v>452</v>
      </c>
      <c r="E87" s="2" t="s">
        <v>453</v>
      </c>
      <c r="F87" s="2" t="s">
        <v>630</v>
      </c>
      <c r="G87" s="2" t="s">
        <v>630</v>
      </c>
      <c r="H87" s="2" t="s">
        <v>630</v>
      </c>
      <c r="I87" s="2" t="s">
        <v>453</v>
      </c>
      <c r="J87" s="2" t="s">
        <v>642</v>
      </c>
      <c r="K87" s="2" t="s">
        <v>289</v>
      </c>
      <c r="L87" s="3">
        <v>13.8</v>
      </c>
      <c r="M87" s="3">
        <v>14.49</v>
      </c>
      <c r="N87" s="3">
        <v>29.99</v>
      </c>
      <c r="O87" s="2" t="s">
        <v>97</v>
      </c>
      <c r="P87" s="2" t="s">
        <v>98</v>
      </c>
      <c r="Q87" s="2" t="s">
        <v>99</v>
      </c>
      <c r="R87" s="2" t="s">
        <v>100</v>
      </c>
      <c r="S87" s="2" t="s">
        <v>647</v>
      </c>
      <c r="T87" s="2" t="s">
        <v>100</v>
      </c>
      <c r="U87" s="2" t="s">
        <v>100</v>
      </c>
      <c r="V87" s="2" t="s">
        <v>292</v>
      </c>
      <c r="W87" s="2" t="s">
        <v>632</v>
      </c>
      <c r="X87" s="2" t="s">
        <v>100</v>
      </c>
      <c r="Y87" s="2" t="s">
        <v>104</v>
      </c>
      <c r="Z87" s="4">
        <v>654</v>
      </c>
      <c r="AA87" s="4">
        <f>=ROUNDDOWN(18.3707865168539,0)</f>
      </c>
      <c r="AB87" s="5">
        <v>35.6</v>
      </c>
      <c r="AC87" s="2" t="s">
        <v>460</v>
      </c>
      <c r="AD87" s="4">
        <v>40</v>
      </c>
      <c r="AE87" s="4">
        <v>840</v>
      </c>
      <c r="AF87" s="6">
        <v>65</v>
      </c>
      <c r="AG87" s="6">
        <v>73</v>
      </c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>
        <v>0</v>
      </c>
      <c r="AP87" s="4">
        <v>2</v>
      </c>
      <c r="AQ87" s="8">
        <v>28.86</v>
      </c>
      <c r="AR87" s="4"/>
      <c r="AS87" s="8"/>
      <c r="AT87" s="7"/>
      <c r="AU87" s="7"/>
      <c r="AV87" s="4" t="s">
        <v>100</v>
      </c>
      <c r="AW87" s="8" t="s">
        <v>100</v>
      </c>
      <c r="AX87" s="4" t="s">
        <v>100</v>
      </c>
      <c r="AY87" s="8" t="s">
        <v>100</v>
      </c>
      <c r="AZ87" s="7" t="s">
        <v>100</v>
      </c>
      <c r="BA87" s="7" t="s">
        <v>100</v>
      </c>
      <c r="BB87" s="7">
        <v>0.1123</v>
      </c>
      <c r="BC87" s="4" t="s">
        <v>100</v>
      </c>
      <c r="BD87" s="8" t="s">
        <v>100</v>
      </c>
      <c r="BE87" s="4" t="s">
        <v>100</v>
      </c>
      <c r="BF87" s="8" t="s">
        <v>100</v>
      </c>
      <c r="BG87" s="7" t="s">
        <v>100</v>
      </c>
      <c r="BH87" s="7" t="s">
        <v>100</v>
      </c>
      <c r="BI87" s="7" t="s">
        <v>100</v>
      </c>
      <c r="BJ87" s="4">
        <v>1587</v>
      </c>
      <c r="BK87" s="8">
        <v>23741.52</v>
      </c>
      <c r="BL87" s="2" t="s">
        <v>654</v>
      </c>
      <c r="BM87" s="7">
        <v>0.0013</v>
      </c>
      <c r="BN87" s="7">
        <v>0.0012</v>
      </c>
      <c r="BO87" s="4">
        <v>2</v>
      </c>
      <c r="BP87" s="8">
        <v>28.86</v>
      </c>
      <c r="BQ87" s="4"/>
      <c r="BR87" s="8"/>
      <c r="BS87" s="7"/>
      <c r="BT87" s="7"/>
      <c r="BU87" s="2" t="s">
        <v>107</v>
      </c>
      <c r="BV87" s="2" t="s">
        <v>97</v>
      </c>
      <c r="BW87" s="2" t="s">
        <v>462</v>
      </c>
      <c r="BX87" s="2" t="s">
        <v>655</v>
      </c>
      <c r="BY87" s="2" t="s">
        <v>110</v>
      </c>
      <c r="BZ87" s="2" t="s">
        <v>100</v>
      </c>
    </row>
    <row r="88">
      <c r="A88" s="2" t="s">
        <v>656</v>
      </c>
      <c r="B88" s="2" t="s">
        <v>87</v>
      </c>
      <c r="C88" s="2" t="s">
        <v>629</v>
      </c>
      <c r="D88" s="2" t="s">
        <v>452</v>
      </c>
      <c r="E88" s="2" t="s">
        <v>453</v>
      </c>
      <c r="F88" s="2" t="s">
        <v>630</v>
      </c>
      <c r="G88" s="2" t="s">
        <v>630</v>
      </c>
      <c r="H88" s="2" t="s">
        <v>630</v>
      </c>
      <c r="I88" s="2" t="s">
        <v>453</v>
      </c>
      <c r="J88" s="2" t="s">
        <v>458</v>
      </c>
      <c r="K88" s="2" t="s">
        <v>203</v>
      </c>
      <c r="L88" s="3">
        <v>13.8</v>
      </c>
      <c r="M88" s="3">
        <v>14.49</v>
      </c>
      <c r="N88" s="3">
        <v>29.99</v>
      </c>
      <c r="O88" s="2" t="s">
        <v>97</v>
      </c>
      <c r="P88" s="2" t="s">
        <v>98</v>
      </c>
      <c r="Q88" s="2" t="s">
        <v>99</v>
      </c>
      <c r="R88" s="2" t="s">
        <v>100</v>
      </c>
      <c r="S88" s="2" t="s">
        <v>657</v>
      </c>
      <c r="T88" s="2" t="s">
        <v>100</v>
      </c>
      <c r="U88" s="2" t="s">
        <v>271</v>
      </c>
      <c r="V88" s="2" t="s">
        <v>292</v>
      </c>
      <c r="W88" s="2" t="s">
        <v>658</v>
      </c>
      <c r="X88" s="2" t="s">
        <v>100</v>
      </c>
      <c r="Y88" s="2" t="s">
        <v>659</v>
      </c>
      <c r="Z88" s="4">
        <v>770</v>
      </c>
      <c r="AA88" s="4">
        <f>=ROUNDDOWN(12.1069182389937,0)</f>
      </c>
      <c r="AB88" s="5">
        <v>63.6</v>
      </c>
      <c r="AC88" s="2" t="s">
        <v>460</v>
      </c>
      <c r="AD88" s="4">
        <v>50</v>
      </c>
      <c r="AE88" s="4">
        <v>2040</v>
      </c>
      <c r="AF88" s="6">
        <v>65</v>
      </c>
      <c r="AG88" s="6">
        <v>73</v>
      </c>
      <c r="AH88" s="7">
        <v>0.9183</v>
      </c>
      <c r="AI88" s="4"/>
      <c r="AJ88" s="4">
        <f>=ROUNDDOWN({0},0)</f>
      </c>
      <c r="AK88" s="5">
        <v>0.1</v>
      </c>
      <c r="AL88" s="2" t="s">
        <v>100</v>
      </c>
      <c r="AM88" s="4"/>
      <c r="AN88" s="4"/>
      <c r="AO88" s="7">
        <v>0.2398</v>
      </c>
      <c r="AP88" s="4">
        <v>4</v>
      </c>
      <c r="AQ88" s="8">
        <v>57.72</v>
      </c>
      <c r="AR88" s="4"/>
      <c r="AS88" s="8"/>
      <c r="AT88" s="7"/>
      <c r="AU88" s="7"/>
      <c r="AV88" s="4">
        <v>9</v>
      </c>
      <c r="AW88" s="8">
        <v>207.87</v>
      </c>
      <c r="AX88" s="4" t="s">
        <v>100</v>
      </c>
      <c r="AY88" s="8" t="s">
        <v>100</v>
      </c>
      <c r="AZ88" s="7" t="s">
        <v>100</v>
      </c>
      <c r="BA88" s="7" t="s">
        <v>100</v>
      </c>
      <c r="BB88" s="7">
        <v>0.2777</v>
      </c>
      <c r="BC88" s="4" t="s">
        <v>100</v>
      </c>
      <c r="BD88" s="8" t="s">
        <v>100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0.1648</v>
      </c>
      <c r="BJ88" s="4">
        <v>2739</v>
      </c>
      <c r="BK88" s="8">
        <v>41066.36</v>
      </c>
      <c r="BL88" s="2" t="s">
        <v>660</v>
      </c>
      <c r="BM88" s="7">
        <v>0.0015</v>
      </c>
      <c r="BN88" s="7">
        <v>0.0014</v>
      </c>
      <c r="BO88" s="4">
        <v>4</v>
      </c>
      <c r="BP88" s="8">
        <v>57.72</v>
      </c>
      <c r="BQ88" s="4"/>
      <c r="BR88" s="8"/>
      <c r="BS88" s="7"/>
      <c r="BT88" s="7"/>
      <c r="BU88" s="2" t="s">
        <v>107</v>
      </c>
      <c r="BV88" s="2" t="s">
        <v>97</v>
      </c>
      <c r="BW88" s="2" t="s">
        <v>484</v>
      </c>
      <c r="BX88" s="2" t="s">
        <v>661</v>
      </c>
      <c r="BY88" s="2" t="s">
        <v>110</v>
      </c>
      <c r="BZ88" s="2" t="s">
        <v>100</v>
      </c>
    </row>
    <row r="89">
      <c r="A89" s="2" t="s">
        <v>662</v>
      </c>
      <c r="B89" s="2" t="s">
        <v>87</v>
      </c>
      <c r="C89" s="2" t="s">
        <v>629</v>
      </c>
      <c r="D89" s="2" t="s">
        <v>452</v>
      </c>
      <c r="E89" s="2" t="s">
        <v>453</v>
      </c>
      <c r="F89" s="2" t="s">
        <v>630</v>
      </c>
      <c r="G89" s="2" t="s">
        <v>630</v>
      </c>
      <c r="H89" s="2" t="s">
        <v>630</v>
      </c>
      <c r="I89" s="2" t="s">
        <v>453</v>
      </c>
      <c r="J89" s="2" t="s">
        <v>471</v>
      </c>
      <c r="K89" s="2" t="s">
        <v>203</v>
      </c>
      <c r="L89" s="3">
        <v>21.6</v>
      </c>
      <c r="M89" s="3">
        <v>22.68</v>
      </c>
      <c r="N89" s="3">
        <v>44.99</v>
      </c>
      <c r="O89" s="2" t="s">
        <v>97</v>
      </c>
      <c r="P89" s="2" t="s">
        <v>98</v>
      </c>
      <c r="Q89" s="2" t="s">
        <v>99</v>
      </c>
      <c r="R89" s="2" t="s">
        <v>100</v>
      </c>
      <c r="S89" s="2" t="s">
        <v>657</v>
      </c>
      <c r="T89" s="2" t="s">
        <v>100</v>
      </c>
      <c r="U89" s="2" t="s">
        <v>271</v>
      </c>
      <c r="V89" s="2" t="s">
        <v>292</v>
      </c>
      <c r="W89" s="2" t="s">
        <v>658</v>
      </c>
      <c r="X89" s="2" t="s">
        <v>100</v>
      </c>
      <c r="Y89" s="2" t="s">
        <v>659</v>
      </c>
      <c r="Z89" s="4">
        <v>479</v>
      </c>
      <c r="AA89" s="4">
        <f>=ROUNDDOWN(6.88218390804598,0)</f>
      </c>
      <c r="AB89" s="5">
        <v>69.6</v>
      </c>
      <c r="AC89" s="2" t="s">
        <v>460</v>
      </c>
      <c r="AD89" s="4">
        <v>100</v>
      </c>
      <c r="AE89" s="4">
        <v>2050</v>
      </c>
      <c r="AF89" s="6">
        <v>65</v>
      </c>
      <c r="AG89" s="6">
        <v>73</v>
      </c>
      <c r="AH89" s="7">
        <v>0.891</v>
      </c>
      <c r="AI89" s="4"/>
      <c r="AJ89" s="4">
        <f>=ROUNDDOWN({0},0)</f>
      </c>
      <c r="AK89" s="5"/>
      <c r="AL89" s="2" t="s">
        <v>100</v>
      </c>
      <c r="AM89" s="4"/>
      <c r="AN89" s="4"/>
      <c r="AO89" s="7">
        <v>0</v>
      </c>
      <c r="AP89" s="4">
        <v>2</v>
      </c>
      <c r="AQ89" s="8">
        <v>46.2</v>
      </c>
      <c r="AR89" s="4"/>
      <c r="AS89" s="8"/>
      <c r="AT89" s="7"/>
      <c r="AU89" s="7"/>
      <c r="AV89" s="4" t="s">
        <v>100</v>
      </c>
      <c r="AW89" s="8" t="s">
        <v>100</v>
      </c>
      <c r="AX89" s="4" t="s">
        <v>100</v>
      </c>
      <c r="AY89" s="8" t="s">
        <v>100</v>
      </c>
      <c r="AZ89" s="7" t="s">
        <v>100</v>
      </c>
      <c r="BA89" s="7" t="s">
        <v>100</v>
      </c>
      <c r="BB89" s="7">
        <v>0.2223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 t="s">
        <v>100</v>
      </c>
      <c r="BJ89" s="4">
        <v>2127</v>
      </c>
      <c r="BK89" s="8">
        <v>49963.54</v>
      </c>
      <c r="BL89" s="2" t="s">
        <v>663</v>
      </c>
      <c r="BM89" s="7">
        <v>0.0009</v>
      </c>
      <c r="BN89" s="7">
        <v>0.0009</v>
      </c>
      <c r="BO89" s="4">
        <v>2</v>
      </c>
      <c r="BP89" s="8">
        <v>46.2</v>
      </c>
      <c r="BQ89" s="4"/>
      <c r="BR89" s="8"/>
      <c r="BS89" s="7"/>
      <c r="BT89" s="7"/>
      <c r="BU89" s="2" t="s">
        <v>107</v>
      </c>
      <c r="BV89" s="2" t="s">
        <v>97</v>
      </c>
      <c r="BW89" s="2" t="s">
        <v>484</v>
      </c>
      <c r="BX89" s="2" t="s">
        <v>661</v>
      </c>
      <c r="BY89" s="2" t="s">
        <v>110</v>
      </c>
      <c r="BZ89" s="2" t="s">
        <v>100</v>
      </c>
    </row>
    <row r="90">
      <c r="A90" s="2" t="s">
        <v>664</v>
      </c>
      <c r="B90" s="2" t="s">
        <v>87</v>
      </c>
      <c r="C90" s="2" t="s">
        <v>629</v>
      </c>
      <c r="D90" s="2" t="s">
        <v>452</v>
      </c>
      <c r="E90" s="2" t="s">
        <v>453</v>
      </c>
      <c r="F90" s="2" t="s">
        <v>630</v>
      </c>
      <c r="G90" s="2" t="s">
        <v>630</v>
      </c>
      <c r="H90" s="2" t="s">
        <v>630</v>
      </c>
      <c r="I90" s="2" t="s">
        <v>453</v>
      </c>
      <c r="J90" s="2" t="s">
        <v>466</v>
      </c>
      <c r="K90" s="2" t="s">
        <v>203</v>
      </c>
      <c r="L90" s="3">
        <v>31.2</v>
      </c>
      <c r="M90" s="3">
        <v>32.76</v>
      </c>
      <c r="N90" s="3">
        <v>64.99</v>
      </c>
      <c r="O90" s="2" t="s">
        <v>97</v>
      </c>
      <c r="P90" s="2" t="s">
        <v>98</v>
      </c>
      <c r="Q90" s="2" t="s">
        <v>99</v>
      </c>
      <c r="R90" s="2" t="s">
        <v>100</v>
      </c>
      <c r="S90" s="2" t="s">
        <v>657</v>
      </c>
      <c r="T90" s="2" t="s">
        <v>100</v>
      </c>
      <c r="U90" s="2" t="s">
        <v>271</v>
      </c>
      <c r="V90" s="2" t="s">
        <v>292</v>
      </c>
      <c r="W90" s="2" t="s">
        <v>658</v>
      </c>
      <c r="X90" s="2" t="s">
        <v>100</v>
      </c>
      <c r="Y90" s="2" t="s">
        <v>659</v>
      </c>
      <c r="Z90" s="4">
        <v>414</v>
      </c>
      <c r="AA90" s="4">
        <f>=ROUNDDOWN(9.74117647058824,0)</f>
      </c>
      <c r="AB90" s="5">
        <v>42.5</v>
      </c>
      <c r="AC90" s="2" t="s">
        <v>460</v>
      </c>
      <c r="AD90" s="4">
        <v>30</v>
      </c>
      <c r="AE90" s="4">
        <v>1250</v>
      </c>
      <c r="AF90" s="6">
        <v>65</v>
      </c>
      <c r="AG90" s="6">
        <v>73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>
        <v>0</v>
      </c>
      <c r="AP90" s="4">
        <v>3</v>
      </c>
      <c r="AQ90" s="8">
        <v>103.95</v>
      </c>
      <c r="AR90" s="4"/>
      <c r="AS90" s="8"/>
      <c r="AT90" s="7"/>
      <c r="AU90" s="7"/>
      <c r="AV90" s="4" t="s">
        <v>100</v>
      </c>
      <c r="AW90" s="8" t="s">
        <v>100</v>
      </c>
      <c r="AX90" s="4" t="s">
        <v>100</v>
      </c>
      <c r="AY90" s="8" t="s">
        <v>100</v>
      </c>
      <c r="AZ90" s="7" t="s">
        <v>100</v>
      </c>
      <c r="BA90" s="7" t="s">
        <v>100</v>
      </c>
      <c r="BB90" s="7">
        <v>0.5001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 t="s">
        <v>100</v>
      </c>
      <c r="BJ90" s="4">
        <v>1690</v>
      </c>
      <c r="BK90" s="8">
        <v>59069.03</v>
      </c>
      <c r="BL90" s="2" t="s">
        <v>665</v>
      </c>
      <c r="BM90" s="7">
        <v>0.0018</v>
      </c>
      <c r="BN90" s="7">
        <v>0.0018</v>
      </c>
      <c r="BO90" s="4">
        <v>3</v>
      </c>
      <c r="BP90" s="8">
        <v>103.95</v>
      </c>
      <c r="BQ90" s="4"/>
      <c r="BR90" s="8"/>
      <c r="BS90" s="7"/>
      <c r="BT90" s="7"/>
      <c r="BU90" s="2" t="s">
        <v>107</v>
      </c>
      <c r="BV90" s="2" t="s">
        <v>97</v>
      </c>
      <c r="BW90" s="2" t="s">
        <v>484</v>
      </c>
      <c r="BX90" s="2" t="s">
        <v>661</v>
      </c>
      <c r="BY90" s="2" t="s">
        <v>110</v>
      </c>
      <c r="BZ90" s="2" t="s">
        <v>100</v>
      </c>
    </row>
    <row r="91">
      <c r="A91" s="2" t="s">
        <v>666</v>
      </c>
      <c r="B91" s="2" t="s">
        <v>87</v>
      </c>
      <c r="C91" s="2" t="s">
        <v>629</v>
      </c>
      <c r="D91" s="2" t="s">
        <v>452</v>
      </c>
      <c r="E91" s="2" t="s">
        <v>453</v>
      </c>
      <c r="F91" s="2" t="s">
        <v>630</v>
      </c>
      <c r="G91" s="2" t="s">
        <v>630</v>
      </c>
      <c r="H91" s="2" t="s">
        <v>630</v>
      </c>
      <c r="I91" s="2" t="s">
        <v>453</v>
      </c>
      <c r="J91" s="2" t="s">
        <v>471</v>
      </c>
      <c r="K91" s="2" t="s">
        <v>181</v>
      </c>
      <c r="L91" s="3">
        <v>21.6</v>
      </c>
      <c r="M91" s="3">
        <v>22.68</v>
      </c>
      <c r="N91" s="3">
        <v>44.99</v>
      </c>
      <c r="O91" s="2" t="s">
        <v>97</v>
      </c>
      <c r="P91" s="2" t="s">
        <v>98</v>
      </c>
      <c r="Q91" s="2" t="s">
        <v>99</v>
      </c>
      <c r="R91" s="2" t="s">
        <v>100</v>
      </c>
      <c r="S91" s="2" t="s">
        <v>667</v>
      </c>
      <c r="T91" s="2" t="s">
        <v>100</v>
      </c>
      <c r="U91" s="2" t="s">
        <v>100</v>
      </c>
      <c r="V91" s="2" t="s">
        <v>292</v>
      </c>
      <c r="W91" s="2" t="s">
        <v>632</v>
      </c>
      <c r="X91" s="2" t="s">
        <v>100</v>
      </c>
      <c r="Y91" s="2" t="s">
        <v>104</v>
      </c>
      <c r="Z91" s="4">
        <v>949</v>
      </c>
      <c r="AA91" s="4">
        <f>=ROUNDDOWN(23.904282115869,0)</f>
      </c>
      <c r="AB91" s="5">
        <v>39.7</v>
      </c>
      <c r="AC91" s="2" t="s">
        <v>460</v>
      </c>
      <c r="AD91" s="4">
        <v>220</v>
      </c>
      <c r="AE91" s="4">
        <v>1090</v>
      </c>
      <c r="AF91" s="6">
        <v>65</v>
      </c>
      <c r="AG91" s="6">
        <v>73</v>
      </c>
      <c r="AH91" s="7">
        <v>0.891</v>
      </c>
      <c r="AI91" s="4"/>
      <c r="AJ91" s="4">
        <f>=ROUNDDOWN({0},0)</f>
      </c>
      <c r="AK91" s="5"/>
      <c r="AL91" s="2" t="s">
        <v>100</v>
      </c>
      <c r="AM91" s="4"/>
      <c r="AN91" s="4"/>
      <c r="AO91" s="7">
        <v>0</v>
      </c>
      <c r="AP91" s="4">
        <v>3</v>
      </c>
      <c r="AQ91" s="8">
        <v>69.3</v>
      </c>
      <c r="AR91" s="4"/>
      <c r="AS91" s="8"/>
      <c r="AT91" s="7"/>
      <c r="AU91" s="7"/>
      <c r="AV91" s="4">
        <v>7</v>
      </c>
      <c r="AW91" s="8">
        <v>127.02</v>
      </c>
      <c r="AX91" s="4" t="s">
        <v>100</v>
      </c>
      <c r="AY91" s="8" t="s">
        <v>100</v>
      </c>
      <c r="AZ91" s="7" t="s">
        <v>100</v>
      </c>
      <c r="BA91" s="7" t="s">
        <v>100</v>
      </c>
      <c r="BB91" s="7">
        <v>0.5456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0.1007</v>
      </c>
      <c r="BJ91" s="4">
        <v>2297</v>
      </c>
      <c r="BK91" s="8">
        <v>53116.36</v>
      </c>
      <c r="BL91" s="2" t="s">
        <v>668</v>
      </c>
      <c r="BM91" s="7">
        <v>0.0013</v>
      </c>
      <c r="BN91" s="7">
        <v>0.0013</v>
      </c>
      <c r="BO91" s="4">
        <v>3</v>
      </c>
      <c r="BP91" s="8">
        <v>69.3</v>
      </c>
      <c r="BQ91" s="4"/>
      <c r="BR91" s="8"/>
      <c r="BS91" s="7"/>
      <c r="BT91" s="7"/>
      <c r="BU91" s="2" t="s">
        <v>107</v>
      </c>
      <c r="BV91" s="2" t="s">
        <v>97</v>
      </c>
      <c r="BW91" s="2" t="s">
        <v>462</v>
      </c>
      <c r="BX91" s="2" t="s">
        <v>669</v>
      </c>
      <c r="BY91" s="2" t="s">
        <v>110</v>
      </c>
      <c r="BZ91" s="2" t="s">
        <v>100</v>
      </c>
    </row>
    <row r="92">
      <c r="A92" s="2" t="s">
        <v>670</v>
      </c>
      <c r="B92" s="2" t="s">
        <v>87</v>
      </c>
      <c r="C92" s="2" t="s">
        <v>629</v>
      </c>
      <c r="D92" s="2" t="s">
        <v>452</v>
      </c>
      <c r="E92" s="2" t="s">
        <v>453</v>
      </c>
      <c r="F92" s="2" t="s">
        <v>630</v>
      </c>
      <c r="G92" s="2" t="s">
        <v>630</v>
      </c>
      <c r="H92" s="2" t="s">
        <v>630</v>
      </c>
      <c r="I92" s="2" t="s">
        <v>453</v>
      </c>
      <c r="J92" s="2" t="s">
        <v>642</v>
      </c>
      <c r="K92" s="2" t="s">
        <v>181</v>
      </c>
      <c r="L92" s="3">
        <v>13.8</v>
      </c>
      <c r="M92" s="3">
        <v>14.49</v>
      </c>
      <c r="N92" s="3">
        <v>29.99</v>
      </c>
      <c r="O92" s="2" t="s">
        <v>97</v>
      </c>
      <c r="P92" s="2" t="s">
        <v>98</v>
      </c>
      <c r="Q92" s="2" t="s">
        <v>99</v>
      </c>
      <c r="R92" s="2" t="s">
        <v>100</v>
      </c>
      <c r="S92" s="2" t="s">
        <v>667</v>
      </c>
      <c r="T92" s="2" t="s">
        <v>100</v>
      </c>
      <c r="U92" s="2" t="s">
        <v>100</v>
      </c>
      <c r="V92" s="2" t="s">
        <v>292</v>
      </c>
      <c r="W92" s="2" t="s">
        <v>632</v>
      </c>
      <c r="X92" s="2" t="s">
        <v>100</v>
      </c>
      <c r="Y92" s="2" t="s">
        <v>104</v>
      </c>
      <c r="Z92" s="4">
        <v>714</v>
      </c>
      <c r="AA92" s="4">
        <f>=ROUNDDOWN(16.4137931034483,0)</f>
      </c>
      <c r="AB92" s="5">
        <v>43.5</v>
      </c>
      <c r="AC92" s="2" t="s">
        <v>460</v>
      </c>
      <c r="AD92" s="4">
        <v>80</v>
      </c>
      <c r="AE92" s="4">
        <v>1130</v>
      </c>
      <c r="AF92" s="6">
        <v>65</v>
      </c>
      <c r="AG92" s="6">
        <v>73</v>
      </c>
      <c r="AH92" s="7">
        <v>0.8883</v>
      </c>
      <c r="AI92" s="4"/>
      <c r="AJ92" s="4">
        <f>=ROUNDDOWN({0},0)</f>
      </c>
      <c r="AK92" s="5"/>
      <c r="AL92" s="2" t="s">
        <v>100</v>
      </c>
      <c r="AM92" s="4"/>
      <c r="AN92" s="4"/>
      <c r="AO92" s="7">
        <v>0</v>
      </c>
      <c r="AP92" s="4">
        <v>4</v>
      </c>
      <c r="AQ92" s="8">
        <v>57.72</v>
      </c>
      <c r="AR92" s="4"/>
      <c r="AS92" s="8"/>
      <c r="AT92" s="7"/>
      <c r="AU92" s="7"/>
      <c r="AV92" s="4" t="s">
        <v>100</v>
      </c>
      <c r="AW92" s="8" t="s">
        <v>100</v>
      </c>
      <c r="AX92" s="4" t="s">
        <v>100</v>
      </c>
      <c r="AY92" s="8" t="s">
        <v>100</v>
      </c>
      <c r="AZ92" s="7" t="s">
        <v>100</v>
      </c>
      <c r="BA92" s="7" t="s">
        <v>100</v>
      </c>
      <c r="BB92" s="7">
        <v>0.4544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 t="s">
        <v>100</v>
      </c>
      <c r="BJ92" s="4">
        <v>2163</v>
      </c>
      <c r="BK92" s="8">
        <v>32233.21</v>
      </c>
      <c r="BL92" s="2" t="s">
        <v>663</v>
      </c>
      <c r="BM92" s="7">
        <v>0.0018</v>
      </c>
      <c r="BN92" s="7">
        <v>0.0018</v>
      </c>
      <c r="BO92" s="4">
        <v>4</v>
      </c>
      <c r="BP92" s="8">
        <v>57.72</v>
      </c>
      <c r="BQ92" s="4"/>
      <c r="BR92" s="8"/>
      <c r="BS92" s="7"/>
      <c r="BT92" s="7"/>
      <c r="BU92" s="2" t="s">
        <v>107</v>
      </c>
      <c r="BV92" s="2" t="s">
        <v>97</v>
      </c>
      <c r="BW92" s="2" t="s">
        <v>462</v>
      </c>
      <c r="BX92" s="2" t="s">
        <v>671</v>
      </c>
      <c r="BY92" s="2" t="s">
        <v>110</v>
      </c>
      <c r="BZ92" s="2" t="s">
        <v>100</v>
      </c>
    </row>
    <row r="93">
      <c r="A93" s="2" t="s">
        <v>672</v>
      </c>
      <c r="B93" s="2" t="s">
        <v>87</v>
      </c>
      <c r="C93" s="2" t="s">
        <v>629</v>
      </c>
      <c r="D93" s="2" t="s">
        <v>452</v>
      </c>
      <c r="E93" s="2" t="s">
        <v>453</v>
      </c>
      <c r="F93" s="2" t="s">
        <v>673</v>
      </c>
      <c r="G93" s="2" t="s">
        <v>673</v>
      </c>
      <c r="H93" s="2" t="s">
        <v>673</v>
      </c>
      <c r="I93" s="2" t="s">
        <v>674</v>
      </c>
      <c r="J93" s="2" t="s">
        <v>617</v>
      </c>
      <c r="K93" s="2" t="s">
        <v>289</v>
      </c>
      <c r="L93" s="3">
        <v>21.6</v>
      </c>
      <c r="M93" s="3">
        <v>22.68</v>
      </c>
      <c r="N93" s="3">
        <v>44.99</v>
      </c>
      <c r="O93" s="2" t="s">
        <v>97</v>
      </c>
      <c r="P93" s="2" t="s">
        <v>422</v>
      </c>
      <c r="Q93" s="2" t="s">
        <v>99</v>
      </c>
      <c r="R93" s="2" t="s">
        <v>100</v>
      </c>
      <c r="S93" s="2" t="s">
        <v>675</v>
      </c>
      <c r="T93" s="2" t="s">
        <v>291</v>
      </c>
      <c r="U93" s="2" t="s">
        <v>676</v>
      </c>
      <c r="V93" s="2" t="s">
        <v>292</v>
      </c>
      <c r="W93" s="2" t="s">
        <v>293</v>
      </c>
      <c r="X93" s="2" t="s">
        <v>148</v>
      </c>
      <c r="Y93" s="2" t="s">
        <v>677</v>
      </c>
      <c r="Z93" s="4">
        <v>179</v>
      </c>
      <c r="AA93" s="4">
        <f>=ROUNDDOWN(26.7164179104478,0)</f>
      </c>
      <c r="AB93" s="5">
        <v>6.7</v>
      </c>
      <c r="AC93" s="2" t="s">
        <v>100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100</v>
      </c>
      <c r="AM93" s="4"/>
      <c r="AN93" s="4"/>
      <c r="AO93" s="7">
        <v>0</v>
      </c>
      <c r="AP93" s="4">
        <v>2</v>
      </c>
      <c r="AQ93" s="8">
        <v>46.2</v>
      </c>
      <c r="AR93" s="4"/>
      <c r="AS93" s="8"/>
      <c r="AT93" s="7"/>
      <c r="AU93" s="7"/>
      <c r="AV93" s="4">
        <v>2</v>
      </c>
      <c r="AW93" s="8">
        <v>46.2</v>
      </c>
      <c r="AX93" s="4"/>
      <c r="AY93" s="8"/>
      <c r="AZ93" s="7"/>
      <c r="BA93" s="7"/>
      <c r="BB93" s="7">
        <v>1</v>
      </c>
      <c r="BC93" s="4">
        <v>3</v>
      </c>
      <c r="BD93" s="8">
        <v>69.3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0.6667</v>
      </c>
      <c r="BJ93" s="4">
        <v>424</v>
      </c>
      <c r="BK93" s="8">
        <v>9291.73</v>
      </c>
      <c r="BL93" s="2" t="s">
        <v>678</v>
      </c>
      <c r="BM93" s="7">
        <v>0.0047</v>
      </c>
      <c r="BN93" s="7">
        <v>0.005</v>
      </c>
      <c r="BO93" s="4">
        <v>2</v>
      </c>
      <c r="BP93" s="8">
        <v>46.2</v>
      </c>
      <c r="BQ93" s="4"/>
      <c r="BR93" s="8"/>
      <c r="BS93" s="7"/>
      <c r="BT93" s="7"/>
      <c r="BU93" s="2" t="s">
        <v>107</v>
      </c>
      <c r="BV93" s="2" t="s">
        <v>97</v>
      </c>
      <c r="BW93" s="2" t="s">
        <v>679</v>
      </c>
      <c r="BX93" s="2" t="s">
        <v>680</v>
      </c>
      <c r="BY93" s="2" t="s">
        <v>110</v>
      </c>
      <c r="BZ93" s="2" t="s">
        <v>100</v>
      </c>
    </row>
    <row r="94">
      <c r="A94" s="2" t="s">
        <v>681</v>
      </c>
      <c r="B94" s="2" t="s">
        <v>87</v>
      </c>
      <c r="C94" s="2" t="s">
        <v>629</v>
      </c>
      <c r="D94" s="2" t="s">
        <v>452</v>
      </c>
      <c r="E94" s="2" t="s">
        <v>453</v>
      </c>
      <c r="F94" s="2" t="s">
        <v>673</v>
      </c>
      <c r="G94" s="2" t="s">
        <v>673</v>
      </c>
      <c r="H94" s="2" t="s">
        <v>673</v>
      </c>
      <c r="I94" s="2" t="s">
        <v>674</v>
      </c>
      <c r="J94" s="2" t="s">
        <v>617</v>
      </c>
      <c r="K94" s="2" t="s">
        <v>181</v>
      </c>
      <c r="L94" s="3">
        <v>21.6</v>
      </c>
      <c r="M94" s="3">
        <v>22.68</v>
      </c>
      <c r="N94" s="3">
        <v>44.99</v>
      </c>
      <c r="O94" s="2" t="s">
        <v>97</v>
      </c>
      <c r="P94" s="2" t="s">
        <v>422</v>
      </c>
      <c r="Q94" s="2" t="s">
        <v>99</v>
      </c>
      <c r="R94" s="2" t="s">
        <v>100</v>
      </c>
      <c r="S94" s="2" t="s">
        <v>675</v>
      </c>
      <c r="T94" s="2" t="s">
        <v>291</v>
      </c>
      <c r="U94" s="2" t="s">
        <v>676</v>
      </c>
      <c r="V94" s="2" t="s">
        <v>292</v>
      </c>
      <c r="W94" s="2" t="s">
        <v>293</v>
      </c>
      <c r="X94" s="2" t="s">
        <v>682</v>
      </c>
      <c r="Y94" s="2" t="s">
        <v>677</v>
      </c>
      <c r="Z94" s="4">
        <v>32</v>
      </c>
      <c r="AA94" s="4">
        <f>=ROUNDDOWN(3.13725490196078,0)</f>
      </c>
      <c r="AB94" s="5">
        <v>10.2</v>
      </c>
      <c r="AC94" s="2" t="s">
        <v>100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100</v>
      </c>
      <c r="AM94" s="4"/>
      <c r="AN94" s="4"/>
      <c r="AO94" s="7">
        <v>0</v>
      </c>
      <c r="AP94" s="4">
        <v>1</v>
      </c>
      <c r="AQ94" s="8">
        <v>23.1</v>
      </c>
      <c r="AR94" s="4"/>
      <c r="AS94" s="8"/>
      <c r="AT94" s="7"/>
      <c r="AU94" s="7"/>
      <c r="AV94" s="4">
        <v>1</v>
      </c>
      <c r="AW94" s="8">
        <v>23.1</v>
      </c>
      <c r="AX94" s="4"/>
      <c r="AY94" s="8"/>
      <c r="AZ94" s="7"/>
      <c r="BA94" s="7"/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0.3333</v>
      </c>
      <c r="BJ94" s="4">
        <v>630</v>
      </c>
      <c r="BK94" s="8">
        <v>14433.85</v>
      </c>
      <c r="BL94" s="2" t="s">
        <v>683</v>
      </c>
      <c r="BM94" s="7">
        <v>0.0016</v>
      </c>
      <c r="BN94" s="7">
        <v>0.0016</v>
      </c>
      <c r="BO94" s="4">
        <v>1</v>
      </c>
      <c r="BP94" s="8">
        <v>23.1</v>
      </c>
      <c r="BQ94" s="4"/>
      <c r="BR94" s="8"/>
      <c r="BS94" s="7"/>
      <c r="BT94" s="7"/>
      <c r="BU94" s="2" t="s">
        <v>107</v>
      </c>
      <c r="BV94" s="2" t="s">
        <v>97</v>
      </c>
      <c r="BW94" s="2" t="s">
        <v>679</v>
      </c>
      <c r="BX94" s="2" t="s">
        <v>684</v>
      </c>
      <c r="BY94" s="2" t="s">
        <v>110</v>
      </c>
      <c r="BZ94" s="2" t="s">
        <v>100</v>
      </c>
    </row>
    <row r="95">
      <c r="A95" s="2" t="s">
        <v>685</v>
      </c>
      <c r="B95" s="2" t="s">
        <v>87</v>
      </c>
      <c r="C95" s="2" t="s">
        <v>629</v>
      </c>
      <c r="D95" s="2" t="s">
        <v>452</v>
      </c>
      <c r="E95" s="2" t="s">
        <v>453</v>
      </c>
      <c r="F95" s="2" t="s">
        <v>686</v>
      </c>
      <c r="G95" s="2" t="s">
        <v>686</v>
      </c>
      <c r="H95" s="2" t="s">
        <v>686</v>
      </c>
      <c r="I95" s="2" t="s">
        <v>687</v>
      </c>
      <c r="J95" s="2" t="s">
        <v>458</v>
      </c>
      <c r="K95" s="2" t="s">
        <v>289</v>
      </c>
      <c r="L95" s="3">
        <v>12.88</v>
      </c>
      <c r="M95" s="3">
        <v>13.52</v>
      </c>
      <c r="N95" s="3">
        <v>27.99</v>
      </c>
      <c r="O95" s="2" t="s">
        <v>182</v>
      </c>
      <c r="P95" s="2" t="s">
        <v>136</v>
      </c>
      <c r="Q95" s="2" t="s">
        <v>99</v>
      </c>
      <c r="R95" s="2" t="s">
        <v>100</v>
      </c>
      <c r="S95" s="2" t="s">
        <v>647</v>
      </c>
      <c r="T95" s="2" t="s">
        <v>100</v>
      </c>
      <c r="U95" s="2" t="s">
        <v>271</v>
      </c>
      <c r="V95" s="2" t="s">
        <v>292</v>
      </c>
      <c r="W95" s="2" t="s">
        <v>148</v>
      </c>
      <c r="X95" s="2" t="s">
        <v>100</v>
      </c>
      <c r="Y95" s="2" t="s">
        <v>659</v>
      </c>
      <c r="Z95" s="4"/>
      <c r="AA95" s="4">
        <f>=ROUNDDOWN({0},0)</f>
      </c>
      <c r="AB95" s="5">
        <v>6.5</v>
      </c>
      <c r="AC95" s="2" t="s">
        <v>100</v>
      </c>
      <c r="AD95" s="4"/>
      <c r="AE95" s="4"/>
      <c r="AF95" s="6">
        <v>69</v>
      </c>
      <c r="AG95" s="6"/>
      <c r="AH95" s="7">
        <v>0.9046</v>
      </c>
      <c r="AI95" s="4"/>
      <c r="AJ95" s="4">
        <f>=ROUNDDOWN({0},0)</f>
      </c>
      <c r="AK95" s="5"/>
      <c r="AL95" s="2" t="s">
        <v>100</v>
      </c>
      <c r="AM95" s="4"/>
      <c r="AN95" s="4"/>
      <c r="AO95" s="7">
        <v>0</v>
      </c>
      <c r="AP95" s="4">
        <v>2</v>
      </c>
      <c r="AQ95" s="8">
        <v>27.14</v>
      </c>
      <c r="AR95" s="4"/>
      <c r="AS95" s="8"/>
      <c r="AT95" s="7"/>
      <c r="AU95" s="7"/>
      <c r="AV95" s="4">
        <v>2</v>
      </c>
      <c r="AW95" s="8">
        <v>27.14</v>
      </c>
      <c r="AX95" s="4"/>
      <c r="AY95" s="8"/>
      <c r="AZ95" s="7"/>
      <c r="BA95" s="7"/>
      <c r="BB95" s="7">
        <v>1</v>
      </c>
      <c r="BC95" s="4">
        <v>2</v>
      </c>
      <c r="BD95" s="8">
        <v>27.14</v>
      </c>
      <c r="BE95" s="4"/>
      <c r="BF95" s="8"/>
      <c r="BG95" s="7"/>
      <c r="BH95" s="7"/>
      <c r="BI95" s="7">
        <v>1</v>
      </c>
      <c r="BJ95" s="4">
        <v>310</v>
      </c>
      <c r="BK95" s="8">
        <v>3307.12</v>
      </c>
      <c r="BL95" s="2" t="s">
        <v>688</v>
      </c>
      <c r="BM95" s="7">
        <v>0.0065</v>
      </c>
      <c r="BN95" s="7">
        <v>0.0082</v>
      </c>
      <c r="BO95" s="4">
        <v>2</v>
      </c>
      <c r="BP95" s="8">
        <v>27.14</v>
      </c>
      <c r="BQ95" s="4"/>
      <c r="BR95" s="8"/>
      <c r="BS95" s="7"/>
      <c r="BT95" s="7"/>
      <c r="BU95" s="2" t="s">
        <v>107</v>
      </c>
      <c r="BV95" s="2" t="s">
        <v>139</v>
      </c>
      <c r="BW95" s="2" t="s">
        <v>484</v>
      </c>
      <c r="BX95" s="2" t="s">
        <v>689</v>
      </c>
      <c r="BY95" s="2" t="s">
        <v>110</v>
      </c>
      <c r="BZ95" s="2" t="s">
        <v>100</v>
      </c>
    </row>
    <row r="96">
      <c r="A96" s="2" t="s">
        <v>690</v>
      </c>
      <c r="B96" s="2" t="s">
        <v>87</v>
      </c>
      <c r="C96" s="2" t="s">
        <v>629</v>
      </c>
      <c r="D96" s="2" t="s">
        <v>452</v>
      </c>
      <c r="E96" s="2" t="s">
        <v>453</v>
      </c>
      <c r="F96" s="2" t="s">
        <v>691</v>
      </c>
      <c r="G96" s="2" t="s">
        <v>692</v>
      </c>
      <c r="H96" s="2" t="s">
        <v>693</v>
      </c>
      <c r="I96" s="2" t="s">
        <v>694</v>
      </c>
      <c r="J96" s="2" t="s">
        <v>506</v>
      </c>
      <c r="K96" s="2" t="s">
        <v>215</v>
      </c>
      <c r="L96" s="3">
        <v>19.2</v>
      </c>
      <c r="M96" s="3">
        <v>20.16</v>
      </c>
      <c r="N96" s="3">
        <v>39.99</v>
      </c>
      <c r="O96" s="2" t="s">
        <v>182</v>
      </c>
      <c r="P96" s="2" t="s">
        <v>136</v>
      </c>
      <c r="Q96" s="2" t="s">
        <v>99</v>
      </c>
      <c r="R96" s="2" t="s">
        <v>100</v>
      </c>
      <c r="S96" s="2" t="s">
        <v>100</v>
      </c>
      <c r="T96" s="2" t="s">
        <v>100</v>
      </c>
      <c r="U96" s="2" t="s">
        <v>100</v>
      </c>
      <c r="V96" s="2" t="s">
        <v>292</v>
      </c>
      <c r="W96" s="2" t="s">
        <v>184</v>
      </c>
      <c r="X96" s="2" t="s">
        <v>100</v>
      </c>
      <c r="Y96" s="2" t="s">
        <v>527</v>
      </c>
      <c r="Z96" s="4"/>
      <c r="AA96" s="4">
        <f>=ROUNDDOWN({0},0)</f>
      </c>
      <c r="AB96" s="5">
        <v>1</v>
      </c>
      <c r="AC96" s="2" t="s">
        <v>100</v>
      </c>
      <c r="AD96" s="4"/>
      <c r="AE96" s="4"/>
      <c r="AF96" s="6"/>
      <c r="AG96" s="6"/>
      <c r="AH96" s="7">
        <v>0.6049</v>
      </c>
      <c r="AI96" s="4"/>
      <c r="AJ96" s="4">
        <f>=ROUNDDOWN({0},0)</f>
      </c>
      <c r="AK96" s="5"/>
      <c r="AL96" s="2" t="s">
        <v>100</v>
      </c>
      <c r="AM96" s="4"/>
      <c r="AN96" s="4"/>
      <c r="AO96" s="7">
        <v>0</v>
      </c>
      <c r="AP96" s="4">
        <v>1</v>
      </c>
      <c r="AQ96" s="8">
        <v>20.21</v>
      </c>
      <c r="AR96" s="4"/>
      <c r="AS96" s="8"/>
      <c r="AT96" s="7"/>
      <c r="AU96" s="7"/>
      <c r="AV96" s="4">
        <v>1</v>
      </c>
      <c r="AW96" s="8">
        <v>20.21</v>
      </c>
      <c r="AX96" s="4"/>
      <c r="AY96" s="8"/>
      <c r="AZ96" s="7"/>
      <c r="BA96" s="7"/>
      <c r="BB96" s="7">
        <v>1</v>
      </c>
      <c r="BC96" s="4">
        <v>1</v>
      </c>
      <c r="BD96" s="8">
        <v>20.21</v>
      </c>
      <c r="BE96" s="4"/>
      <c r="BF96" s="8"/>
      <c r="BG96" s="7"/>
      <c r="BH96" s="7"/>
      <c r="BI96" s="7">
        <v>1</v>
      </c>
      <c r="BJ96" s="4">
        <v>65</v>
      </c>
      <c r="BK96" s="8">
        <v>1004.68</v>
      </c>
      <c r="BL96" s="2" t="s">
        <v>695</v>
      </c>
      <c r="BM96" s="7">
        <v>0.0154</v>
      </c>
      <c r="BN96" s="7">
        <v>0.0201</v>
      </c>
      <c r="BO96" s="4">
        <v>1</v>
      </c>
      <c r="BP96" s="8">
        <v>20.21</v>
      </c>
      <c r="BQ96" s="4"/>
      <c r="BR96" s="8"/>
      <c r="BS96" s="7"/>
      <c r="BT96" s="7"/>
      <c r="BU96" s="2" t="s">
        <v>107</v>
      </c>
      <c r="BV96" s="2" t="s">
        <v>139</v>
      </c>
      <c r="BW96" s="2" t="s">
        <v>529</v>
      </c>
      <c r="BX96" s="2" t="s">
        <v>696</v>
      </c>
      <c r="BY96" s="2" t="s">
        <v>110</v>
      </c>
      <c r="BZ96" s="2" t="s">
        <v>100</v>
      </c>
    </row>
    <row r="97">
      <c r="A97" s="2" t="s">
        <v>697</v>
      </c>
      <c r="B97" s="2" t="s">
        <v>87</v>
      </c>
      <c r="C97" s="2" t="s">
        <v>698</v>
      </c>
      <c r="D97" s="2" t="s">
        <v>89</v>
      </c>
      <c r="E97" s="2" t="s">
        <v>90</v>
      </c>
      <c r="F97" s="2" t="s">
        <v>699</v>
      </c>
      <c r="G97" s="2" t="s">
        <v>700</v>
      </c>
      <c r="H97" s="2" t="s">
        <v>701</v>
      </c>
      <c r="I97" s="2" t="s">
        <v>702</v>
      </c>
      <c r="J97" s="2" t="s">
        <v>95</v>
      </c>
      <c r="K97" s="2" t="s">
        <v>199</v>
      </c>
      <c r="L97" s="3">
        <v>12.6</v>
      </c>
      <c r="M97" s="3">
        <v>13.23</v>
      </c>
      <c r="N97" s="3">
        <v>29.99</v>
      </c>
      <c r="O97" s="2" t="s">
        <v>97</v>
      </c>
      <c r="P97" s="2" t="s">
        <v>114</v>
      </c>
      <c r="Q97" s="2" t="s">
        <v>99</v>
      </c>
      <c r="R97" s="2" t="s">
        <v>100</v>
      </c>
      <c r="S97" s="2" t="s">
        <v>703</v>
      </c>
      <c r="T97" s="2" t="s">
        <v>100</v>
      </c>
      <c r="U97" s="2" t="s">
        <v>271</v>
      </c>
      <c r="V97" s="2" t="s">
        <v>272</v>
      </c>
      <c r="W97" s="2" t="s">
        <v>148</v>
      </c>
      <c r="X97" s="2" t="s">
        <v>293</v>
      </c>
      <c r="Y97" s="2" t="s">
        <v>704</v>
      </c>
      <c r="Z97" s="4">
        <v>315</v>
      </c>
      <c r="AA97" s="4">
        <f>=ROUNDDOWN(3.35106382978723,0)</f>
      </c>
      <c r="AB97" s="5">
        <v>94</v>
      </c>
      <c r="AC97" s="2" t="s">
        <v>705</v>
      </c>
      <c r="AD97" s="4">
        <v>72</v>
      </c>
      <c r="AE97" s="4">
        <v>1732</v>
      </c>
      <c r="AF97" s="6">
        <v>65</v>
      </c>
      <c r="AG97" s="6">
        <v>73</v>
      </c>
      <c r="AH97" s="7">
        <v>0.7384</v>
      </c>
      <c r="AI97" s="4"/>
      <c r="AJ97" s="4">
        <f>=ROUNDDOWN({0},0)</f>
      </c>
      <c r="AK97" s="5"/>
      <c r="AL97" s="2" t="s">
        <v>100</v>
      </c>
      <c r="AM97" s="4"/>
      <c r="AN97" s="4"/>
      <c r="AO97" s="7">
        <v>0</v>
      </c>
      <c r="AP97" s="4">
        <v>36</v>
      </c>
      <c r="AQ97" s="8">
        <v>467.64</v>
      </c>
      <c r="AR97" s="4"/>
      <c r="AS97" s="8"/>
      <c r="AT97" s="7"/>
      <c r="AU97" s="7"/>
      <c r="AV97" s="4">
        <v>36</v>
      </c>
      <c r="AW97" s="8">
        <v>467.64</v>
      </c>
      <c r="AX97" s="4"/>
      <c r="AY97" s="8"/>
      <c r="AZ97" s="7"/>
      <c r="BA97" s="7"/>
      <c r="BB97" s="7">
        <v>1</v>
      </c>
      <c r="BC97" s="4">
        <v>36</v>
      </c>
      <c r="BD97" s="8">
        <v>467.64</v>
      </c>
      <c r="BE97" s="4"/>
      <c r="BF97" s="8"/>
      <c r="BG97" s="7"/>
      <c r="BH97" s="7"/>
      <c r="BI97" s="7">
        <v>1</v>
      </c>
      <c r="BJ97" s="4">
        <v>2404</v>
      </c>
      <c r="BK97" s="8">
        <v>32649.11</v>
      </c>
      <c r="BL97" s="2" t="s">
        <v>706</v>
      </c>
      <c r="BM97" s="7">
        <v>0.015</v>
      </c>
      <c r="BN97" s="7">
        <v>0.0143</v>
      </c>
      <c r="BO97" s="4">
        <v>36</v>
      </c>
      <c r="BP97" s="8">
        <v>467.64</v>
      </c>
      <c r="BQ97" s="4"/>
      <c r="BR97" s="8"/>
      <c r="BS97" s="7"/>
      <c r="BT97" s="7"/>
      <c r="BU97" s="2" t="s">
        <v>107</v>
      </c>
      <c r="BV97" s="2" t="s">
        <v>97</v>
      </c>
      <c r="BW97" s="2" t="s">
        <v>679</v>
      </c>
      <c r="BX97" s="2" t="s">
        <v>707</v>
      </c>
      <c r="BY97" s="2" t="s">
        <v>110</v>
      </c>
      <c r="BZ97" s="2" t="s">
        <v>100</v>
      </c>
    </row>
    <row r="98">
      <c r="A98" s="2" t="s">
        <v>708</v>
      </c>
      <c r="B98" s="2" t="s">
        <v>87</v>
      </c>
      <c r="C98" s="2" t="s">
        <v>698</v>
      </c>
      <c r="D98" s="2" t="s">
        <v>89</v>
      </c>
      <c r="E98" s="2" t="s">
        <v>90</v>
      </c>
      <c r="F98" s="2" t="s">
        <v>709</v>
      </c>
      <c r="G98" s="2" t="s">
        <v>710</v>
      </c>
      <c r="H98" s="2" t="s">
        <v>711</v>
      </c>
      <c r="I98" s="2" t="s">
        <v>157</v>
      </c>
      <c r="J98" s="2" t="s">
        <v>95</v>
      </c>
      <c r="K98" s="2" t="s">
        <v>712</v>
      </c>
      <c r="L98" s="3">
        <v>14.52</v>
      </c>
      <c r="M98" s="3">
        <v>15.25</v>
      </c>
      <c r="N98" s="3">
        <v>32.99</v>
      </c>
      <c r="O98" s="2" t="s">
        <v>182</v>
      </c>
      <c r="P98" s="2" t="s">
        <v>136</v>
      </c>
      <c r="Q98" s="2" t="s">
        <v>99</v>
      </c>
      <c r="R98" s="2" t="s">
        <v>100</v>
      </c>
      <c r="S98" s="2" t="s">
        <v>713</v>
      </c>
      <c r="T98" s="2" t="s">
        <v>100</v>
      </c>
      <c r="U98" s="2" t="s">
        <v>271</v>
      </c>
      <c r="V98" s="2" t="s">
        <v>102</v>
      </c>
      <c r="W98" s="2" t="s">
        <v>162</v>
      </c>
      <c r="X98" s="2" t="s">
        <v>658</v>
      </c>
      <c r="Y98" s="2" t="s">
        <v>376</v>
      </c>
      <c r="Z98" s="4">
        <v>3</v>
      </c>
      <c r="AA98" s="4">
        <f>=ROUNDDOWN(6,0)</f>
      </c>
      <c r="AB98" s="5">
        <v>0.5</v>
      </c>
      <c r="AC98" s="2" t="s">
        <v>100</v>
      </c>
      <c r="AD98" s="4"/>
      <c r="AE98" s="4"/>
      <c r="AF98" s="6">
        <v>64</v>
      </c>
      <c r="AG98" s="6"/>
      <c r="AH98" s="7">
        <v>0.9918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0</v>
      </c>
      <c r="AP98" s="4">
        <v>19</v>
      </c>
      <c r="AQ98" s="8">
        <v>296.4</v>
      </c>
      <c r="AR98" s="4"/>
      <c r="AS98" s="8"/>
      <c r="AT98" s="7"/>
      <c r="AU98" s="7"/>
      <c r="AV98" s="4">
        <v>19</v>
      </c>
      <c r="AW98" s="8">
        <v>296.4</v>
      </c>
      <c r="AX98" s="4"/>
      <c r="AY98" s="8"/>
      <c r="AZ98" s="7"/>
      <c r="BA98" s="7"/>
      <c r="BB98" s="7">
        <v>1</v>
      </c>
      <c r="BC98" s="4">
        <v>19</v>
      </c>
      <c r="BD98" s="8">
        <v>296.4</v>
      </c>
      <c r="BE98" s="4"/>
      <c r="BF98" s="8"/>
      <c r="BG98" s="7"/>
      <c r="BH98" s="7"/>
      <c r="BI98" s="7">
        <v>1</v>
      </c>
      <c r="BJ98" s="4">
        <v>202</v>
      </c>
      <c r="BK98" s="8">
        <v>3078.11</v>
      </c>
      <c r="BL98" s="2" t="s">
        <v>714</v>
      </c>
      <c r="BM98" s="7">
        <v>0.0941</v>
      </c>
      <c r="BN98" s="7">
        <v>0.0963</v>
      </c>
      <c r="BO98" s="4">
        <v>19</v>
      </c>
      <c r="BP98" s="8">
        <v>296.4</v>
      </c>
      <c r="BQ98" s="4"/>
      <c r="BR98" s="8"/>
      <c r="BS98" s="7"/>
      <c r="BT98" s="7"/>
      <c r="BU98" s="2" t="s">
        <v>107</v>
      </c>
      <c r="BV98" s="2" t="s">
        <v>139</v>
      </c>
      <c r="BW98" s="2" t="s">
        <v>324</v>
      </c>
      <c r="BX98" s="2" t="s">
        <v>715</v>
      </c>
      <c r="BY98" s="2" t="s">
        <v>110</v>
      </c>
      <c r="BZ98" s="2" t="s">
        <v>100</v>
      </c>
    </row>
    <row r="99">
      <c r="A99" s="2" t="s">
        <v>716</v>
      </c>
      <c r="B99" s="2" t="s">
        <v>87</v>
      </c>
      <c r="C99" s="2" t="s">
        <v>698</v>
      </c>
      <c r="D99" s="2" t="s">
        <v>89</v>
      </c>
      <c r="E99" s="2" t="s">
        <v>90</v>
      </c>
      <c r="F99" s="2" t="s">
        <v>717</v>
      </c>
      <c r="G99" s="2" t="s">
        <v>718</v>
      </c>
      <c r="H99" s="2" t="s">
        <v>719</v>
      </c>
      <c r="I99" s="2" t="s">
        <v>720</v>
      </c>
      <c r="J99" s="2" t="s">
        <v>95</v>
      </c>
      <c r="K99" s="2" t="s">
        <v>128</v>
      </c>
      <c r="L99" s="3">
        <v>14.52</v>
      </c>
      <c r="M99" s="3">
        <v>15.25</v>
      </c>
      <c r="N99" s="3">
        <v>32.99</v>
      </c>
      <c r="O99" s="2" t="s">
        <v>97</v>
      </c>
      <c r="P99" s="2" t="s">
        <v>114</v>
      </c>
      <c r="Q99" s="2" t="s">
        <v>99</v>
      </c>
      <c r="R99" s="2" t="s">
        <v>100</v>
      </c>
      <c r="S99" s="2" t="s">
        <v>721</v>
      </c>
      <c r="T99" s="2" t="s">
        <v>722</v>
      </c>
      <c r="U99" s="2" t="s">
        <v>271</v>
      </c>
      <c r="V99" s="2" t="s">
        <v>147</v>
      </c>
      <c r="W99" s="2" t="s">
        <v>103</v>
      </c>
      <c r="X99" s="2" t="s">
        <v>723</v>
      </c>
      <c r="Y99" s="2" t="s">
        <v>724</v>
      </c>
      <c r="Z99" s="4">
        <v>743</v>
      </c>
      <c r="AA99" s="4">
        <f>=ROUNDDOWN(39.1052631578947,0)</f>
      </c>
      <c r="AB99" s="5">
        <v>19</v>
      </c>
      <c r="AC99" s="2" t="s">
        <v>725</v>
      </c>
      <c r="AD99" s="4">
        <v>300</v>
      </c>
      <c r="AE99" s="4">
        <v>300</v>
      </c>
      <c r="AF99" s="6">
        <v>65</v>
      </c>
      <c r="AG99" s="6"/>
      <c r="AH99" s="7">
        <v>0.9537</v>
      </c>
      <c r="AI99" s="4"/>
      <c r="AJ99" s="4">
        <f>=ROUNDDOWN({0},0)</f>
      </c>
      <c r="AK99" s="5"/>
      <c r="AL99" s="2" t="s">
        <v>100</v>
      </c>
      <c r="AM99" s="4"/>
      <c r="AN99" s="4"/>
      <c r="AO99" s="7">
        <v>0</v>
      </c>
      <c r="AP99" s="4">
        <v>18</v>
      </c>
      <c r="AQ99" s="8">
        <v>259.74</v>
      </c>
      <c r="AR99" s="4"/>
      <c r="AS99" s="8"/>
      <c r="AT99" s="7"/>
      <c r="AU99" s="7"/>
      <c r="AV99" s="4">
        <v>18</v>
      </c>
      <c r="AW99" s="8">
        <v>259.74</v>
      </c>
      <c r="AX99" s="4"/>
      <c r="AY99" s="8"/>
      <c r="AZ99" s="7"/>
      <c r="BA99" s="7"/>
      <c r="BB99" s="7">
        <v>1</v>
      </c>
      <c r="BC99" s="4">
        <v>18</v>
      </c>
      <c r="BD99" s="8">
        <v>259.74</v>
      </c>
      <c r="BE99" s="4"/>
      <c r="BF99" s="8"/>
      <c r="BG99" s="7"/>
      <c r="BH99" s="7"/>
      <c r="BI99" s="7">
        <v>1</v>
      </c>
      <c r="BJ99" s="4">
        <v>1019</v>
      </c>
      <c r="BK99" s="8">
        <v>15349.3</v>
      </c>
      <c r="BL99" s="2" t="s">
        <v>726</v>
      </c>
      <c r="BM99" s="7">
        <v>0.0177</v>
      </c>
      <c r="BN99" s="7">
        <v>0.0169</v>
      </c>
      <c r="BO99" s="4">
        <v>18</v>
      </c>
      <c r="BP99" s="8">
        <v>259.74</v>
      </c>
      <c r="BQ99" s="4"/>
      <c r="BR99" s="8"/>
      <c r="BS99" s="7"/>
      <c r="BT99" s="7"/>
      <c r="BU99" s="2" t="s">
        <v>107</v>
      </c>
      <c r="BV99" s="2" t="s">
        <v>97</v>
      </c>
      <c r="BW99" s="2" t="s">
        <v>443</v>
      </c>
      <c r="BX99" s="2" t="s">
        <v>677</v>
      </c>
      <c r="BY99" s="2" t="s">
        <v>110</v>
      </c>
      <c r="BZ99" s="2" t="s">
        <v>100</v>
      </c>
    </row>
    <row r="100">
      <c r="A100" s="2" t="s">
        <v>727</v>
      </c>
      <c r="B100" s="2" t="s">
        <v>87</v>
      </c>
      <c r="C100" s="2" t="s">
        <v>728</v>
      </c>
      <c r="D100" s="2" t="s">
        <v>89</v>
      </c>
      <c r="E100" s="2" t="s">
        <v>90</v>
      </c>
      <c r="F100" s="2" t="s">
        <v>729</v>
      </c>
      <c r="G100" s="2" t="s">
        <v>730</v>
      </c>
      <c r="H100" s="2" t="s">
        <v>731</v>
      </c>
      <c r="I100" s="2" t="s">
        <v>732</v>
      </c>
      <c r="J100" s="2" t="s">
        <v>733</v>
      </c>
      <c r="K100" s="2" t="s">
        <v>572</v>
      </c>
      <c r="L100" s="3">
        <v>19.8</v>
      </c>
      <c r="M100" s="3">
        <v>20.79</v>
      </c>
      <c r="N100" s="3">
        <v>44.99</v>
      </c>
      <c r="O100" s="2" t="s">
        <v>97</v>
      </c>
      <c r="P100" s="2" t="s">
        <v>114</v>
      </c>
      <c r="Q100" s="2" t="s">
        <v>99</v>
      </c>
      <c r="R100" s="2" t="s">
        <v>100</v>
      </c>
      <c r="S100" s="2" t="s">
        <v>734</v>
      </c>
      <c r="T100" s="2" t="s">
        <v>291</v>
      </c>
      <c r="U100" s="2" t="s">
        <v>271</v>
      </c>
      <c r="V100" s="2" t="s">
        <v>292</v>
      </c>
      <c r="W100" s="2" t="s">
        <v>293</v>
      </c>
      <c r="X100" s="2" t="s">
        <v>332</v>
      </c>
      <c r="Y100" s="2" t="s">
        <v>735</v>
      </c>
      <c r="Z100" s="4">
        <v>4</v>
      </c>
      <c r="AA100" s="4">
        <f>=ROUNDDOWN(0.253164556962025,0)</f>
      </c>
      <c r="AB100" s="5">
        <v>15.8</v>
      </c>
      <c r="AC100" s="2" t="s">
        <v>736</v>
      </c>
      <c r="AD100" s="4">
        <v>240</v>
      </c>
      <c r="AE100" s="4">
        <v>340</v>
      </c>
      <c r="AF100" s="6">
        <v>66</v>
      </c>
      <c r="AG100" s="6"/>
      <c r="AH100" s="7">
        <v>0.6512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>
        <v>0</v>
      </c>
      <c r="AP100" s="4">
        <v>13</v>
      </c>
      <c r="AQ100" s="8">
        <v>270.27</v>
      </c>
      <c r="AR100" s="4"/>
      <c r="AS100" s="8"/>
      <c r="AT100" s="7"/>
      <c r="AU100" s="7"/>
      <c r="AV100" s="4">
        <v>13</v>
      </c>
      <c r="AW100" s="8">
        <v>270.27</v>
      </c>
      <c r="AX100" s="4"/>
      <c r="AY100" s="8"/>
      <c r="AZ100" s="7"/>
      <c r="BA100" s="7"/>
      <c r="BB100" s="7">
        <v>1</v>
      </c>
      <c r="BC100" s="4">
        <v>21</v>
      </c>
      <c r="BD100" s="8">
        <v>436.59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>
        <v>0.619</v>
      </c>
      <c r="BJ100" s="4">
        <v>553</v>
      </c>
      <c r="BK100" s="8">
        <v>12226.85</v>
      </c>
      <c r="BL100" s="2" t="s">
        <v>737</v>
      </c>
      <c r="BM100" s="7">
        <v>0.0235</v>
      </c>
      <c r="BN100" s="7">
        <v>0.0221</v>
      </c>
      <c r="BO100" s="4">
        <v>13</v>
      </c>
      <c r="BP100" s="8">
        <v>270.27</v>
      </c>
      <c r="BQ100" s="4"/>
      <c r="BR100" s="8"/>
      <c r="BS100" s="7"/>
      <c r="BT100" s="7"/>
      <c r="BU100" s="2" t="s">
        <v>107</v>
      </c>
      <c r="BV100" s="2" t="s">
        <v>97</v>
      </c>
      <c r="BW100" s="2" t="s">
        <v>443</v>
      </c>
      <c r="BX100" s="2" t="s">
        <v>738</v>
      </c>
      <c r="BY100" s="2" t="s">
        <v>110</v>
      </c>
      <c r="BZ100" s="2" t="s">
        <v>111</v>
      </c>
    </row>
    <row r="101">
      <c r="A101" s="2" t="s">
        <v>739</v>
      </c>
      <c r="B101" s="2" t="s">
        <v>87</v>
      </c>
      <c r="C101" s="2" t="s">
        <v>728</v>
      </c>
      <c r="D101" s="2" t="s">
        <v>89</v>
      </c>
      <c r="E101" s="2" t="s">
        <v>90</v>
      </c>
      <c r="F101" s="2" t="s">
        <v>729</v>
      </c>
      <c r="G101" s="2" t="s">
        <v>730</v>
      </c>
      <c r="H101" s="2" t="s">
        <v>731</v>
      </c>
      <c r="I101" s="2" t="s">
        <v>740</v>
      </c>
      <c r="J101" s="2" t="s">
        <v>733</v>
      </c>
      <c r="K101" s="2" t="s">
        <v>741</v>
      </c>
      <c r="L101" s="3">
        <v>19.8</v>
      </c>
      <c r="M101" s="3">
        <v>20.79</v>
      </c>
      <c r="N101" s="3">
        <v>44.99</v>
      </c>
      <c r="O101" s="2" t="s">
        <v>97</v>
      </c>
      <c r="P101" s="2" t="s">
        <v>114</v>
      </c>
      <c r="Q101" s="2" t="s">
        <v>99</v>
      </c>
      <c r="R101" s="2" t="s">
        <v>100</v>
      </c>
      <c r="S101" s="2" t="s">
        <v>742</v>
      </c>
      <c r="T101" s="2" t="s">
        <v>100</v>
      </c>
      <c r="U101" s="2" t="s">
        <v>271</v>
      </c>
      <c r="V101" s="2" t="s">
        <v>292</v>
      </c>
      <c r="W101" s="2" t="s">
        <v>293</v>
      </c>
      <c r="X101" s="2" t="s">
        <v>332</v>
      </c>
      <c r="Y101" s="2" t="s">
        <v>743</v>
      </c>
      <c r="Z101" s="4">
        <v>3</v>
      </c>
      <c r="AA101" s="4">
        <f>=ROUNDDOWN(0.517241379310345,0)</f>
      </c>
      <c r="AB101" s="5">
        <v>5.8</v>
      </c>
      <c r="AC101" s="2" t="s">
        <v>736</v>
      </c>
      <c r="AD101" s="4">
        <v>200</v>
      </c>
      <c r="AE101" s="4">
        <v>440</v>
      </c>
      <c r="AF101" s="6">
        <v>66</v>
      </c>
      <c r="AG101" s="6"/>
      <c r="AH101" s="7">
        <v>0.8665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>
        <v>0</v>
      </c>
      <c r="AP101" s="4">
        <v>8</v>
      </c>
      <c r="AQ101" s="8">
        <v>166.32</v>
      </c>
      <c r="AR101" s="4"/>
      <c r="AS101" s="8"/>
      <c r="AT101" s="7"/>
      <c r="AU101" s="7"/>
      <c r="AV101" s="4">
        <v>8</v>
      </c>
      <c r="AW101" s="8">
        <v>166.32</v>
      </c>
      <c r="AX101" s="4"/>
      <c r="AY101" s="8"/>
      <c r="AZ101" s="7"/>
      <c r="BA101" s="7"/>
      <c r="BB101" s="7">
        <v>1</v>
      </c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>
        <v>0.381</v>
      </c>
      <c r="BJ101" s="4">
        <v>433</v>
      </c>
      <c r="BK101" s="8">
        <v>9456.73</v>
      </c>
      <c r="BL101" s="2" t="s">
        <v>744</v>
      </c>
      <c r="BM101" s="7">
        <v>0.0185</v>
      </c>
      <c r="BN101" s="7">
        <v>0.0176</v>
      </c>
      <c r="BO101" s="4">
        <v>8</v>
      </c>
      <c r="BP101" s="8">
        <v>166.32</v>
      </c>
      <c r="BQ101" s="4"/>
      <c r="BR101" s="8"/>
      <c r="BS101" s="7"/>
      <c r="BT101" s="7"/>
      <c r="BU101" s="2" t="s">
        <v>107</v>
      </c>
      <c r="BV101" s="2" t="s">
        <v>97</v>
      </c>
      <c r="BW101" s="2" t="s">
        <v>276</v>
      </c>
      <c r="BX101" s="2" t="s">
        <v>745</v>
      </c>
      <c r="BY101" s="2" t="s">
        <v>110</v>
      </c>
      <c r="BZ101" s="2" t="s">
        <v>111</v>
      </c>
    </row>
    <row r="102">
      <c r="A102" s="2" t="s">
        <v>746</v>
      </c>
      <c r="B102" s="2" t="s">
        <v>87</v>
      </c>
      <c r="C102" s="2" t="s">
        <v>728</v>
      </c>
      <c r="D102" s="2" t="s">
        <v>89</v>
      </c>
      <c r="E102" s="2" t="s">
        <v>90</v>
      </c>
      <c r="F102" s="2" t="s">
        <v>747</v>
      </c>
      <c r="G102" s="2" t="s">
        <v>748</v>
      </c>
      <c r="H102" s="2" t="s">
        <v>749</v>
      </c>
      <c r="I102" s="2" t="s">
        <v>750</v>
      </c>
      <c r="J102" s="2" t="s">
        <v>733</v>
      </c>
      <c r="K102" s="2" t="s">
        <v>181</v>
      </c>
      <c r="L102" s="3">
        <v>18.92</v>
      </c>
      <c r="M102" s="3">
        <v>19.87</v>
      </c>
      <c r="N102" s="3">
        <v>42.99</v>
      </c>
      <c r="O102" s="2" t="s">
        <v>97</v>
      </c>
      <c r="P102" s="2" t="s">
        <v>114</v>
      </c>
      <c r="Q102" s="2" t="s">
        <v>99</v>
      </c>
      <c r="R102" s="2" t="s">
        <v>100</v>
      </c>
      <c r="S102" s="2" t="s">
        <v>751</v>
      </c>
      <c r="T102" s="2" t="s">
        <v>291</v>
      </c>
      <c r="U102" s="2" t="s">
        <v>271</v>
      </c>
      <c r="V102" s="2" t="s">
        <v>183</v>
      </c>
      <c r="W102" s="2" t="s">
        <v>148</v>
      </c>
      <c r="X102" s="2" t="s">
        <v>293</v>
      </c>
      <c r="Y102" s="2" t="s">
        <v>273</v>
      </c>
      <c r="Z102" s="4">
        <v>179</v>
      </c>
      <c r="AA102" s="4">
        <f>=ROUNDDOWN(17.378640776699,0)</f>
      </c>
      <c r="AB102" s="5">
        <v>10.3</v>
      </c>
      <c r="AC102" s="2" t="s">
        <v>100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>
        <v>0</v>
      </c>
      <c r="AP102" s="4">
        <v>7</v>
      </c>
      <c r="AQ102" s="8">
        <v>152.88</v>
      </c>
      <c r="AR102" s="4"/>
      <c r="AS102" s="8"/>
      <c r="AT102" s="7"/>
      <c r="AU102" s="7"/>
      <c r="AV102" s="4">
        <v>7</v>
      </c>
      <c r="AW102" s="8">
        <v>152.88</v>
      </c>
      <c r="AX102" s="4"/>
      <c r="AY102" s="8"/>
      <c r="AZ102" s="7"/>
      <c r="BA102" s="7"/>
      <c r="BB102" s="7">
        <v>1</v>
      </c>
      <c r="BC102" s="4">
        <v>7</v>
      </c>
      <c r="BD102" s="8">
        <v>152.88</v>
      </c>
      <c r="BE102" s="4"/>
      <c r="BF102" s="8"/>
      <c r="BG102" s="7"/>
      <c r="BH102" s="7"/>
      <c r="BI102" s="7">
        <v>1</v>
      </c>
      <c r="BJ102" s="4">
        <v>637</v>
      </c>
      <c r="BK102" s="8">
        <v>13432.46</v>
      </c>
      <c r="BL102" s="2" t="s">
        <v>752</v>
      </c>
      <c r="BM102" s="7">
        <v>0.011</v>
      </c>
      <c r="BN102" s="7">
        <v>0.0114</v>
      </c>
      <c r="BO102" s="4">
        <v>7</v>
      </c>
      <c r="BP102" s="8">
        <v>152.88</v>
      </c>
      <c r="BQ102" s="4"/>
      <c r="BR102" s="8"/>
      <c r="BS102" s="7"/>
      <c r="BT102" s="7"/>
      <c r="BU102" s="2" t="s">
        <v>107</v>
      </c>
      <c r="BV102" s="2" t="s">
        <v>97</v>
      </c>
      <c r="BW102" s="2" t="s">
        <v>376</v>
      </c>
      <c r="BX102" s="2" t="s">
        <v>753</v>
      </c>
      <c r="BY102" s="2" t="s">
        <v>110</v>
      </c>
      <c r="BZ102" s="2" t="s">
        <v>111</v>
      </c>
    </row>
    <row r="103">
      <c r="A103" s="2" t="s">
        <v>754</v>
      </c>
      <c r="B103" s="2" t="s">
        <v>87</v>
      </c>
      <c r="C103" s="2" t="s">
        <v>728</v>
      </c>
      <c r="D103" s="2" t="s">
        <v>89</v>
      </c>
      <c r="E103" s="2" t="s">
        <v>90</v>
      </c>
      <c r="F103" s="2" t="s">
        <v>755</v>
      </c>
      <c r="G103" s="2" t="s">
        <v>756</v>
      </c>
      <c r="H103" s="2" t="s">
        <v>757</v>
      </c>
      <c r="I103" s="2" t="s">
        <v>758</v>
      </c>
      <c r="J103" s="2" t="s">
        <v>733</v>
      </c>
      <c r="K103" s="2" t="s">
        <v>208</v>
      </c>
      <c r="L103" s="3">
        <v>18.92</v>
      </c>
      <c r="M103" s="3">
        <v>19.87</v>
      </c>
      <c r="N103" s="3">
        <v>42.99</v>
      </c>
      <c r="O103" s="2" t="s">
        <v>182</v>
      </c>
      <c r="P103" s="2" t="s">
        <v>136</v>
      </c>
      <c r="Q103" s="2" t="s">
        <v>99</v>
      </c>
      <c r="R103" s="2" t="s">
        <v>100</v>
      </c>
      <c r="S103" s="2" t="s">
        <v>759</v>
      </c>
      <c r="T103" s="2" t="s">
        <v>291</v>
      </c>
      <c r="U103" s="2" t="s">
        <v>271</v>
      </c>
      <c r="V103" s="2" t="s">
        <v>183</v>
      </c>
      <c r="W103" s="2" t="s">
        <v>148</v>
      </c>
      <c r="X103" s="2" t="s">
        <v>293</v>
      </c>
      <c r="Y103" s="2" t="s">
        <v>398</v>
      </c>
      <c r="Z103" s="4"/>
      <c r="AA103" s="4">
        <f>=ROUNDDOWN({0},0)</f>
      </c>
      <c r="AB103" s="5">
        <v>0.2</v>
      </c>
      <c r="AC103" s="2" t="s">
        <v>100</v>
      </c>
      <c r="AD103" s="4"/>
      <c r="AE103" s="4"/>
      <c r="AF103" s="6">
        <v>65</v>
      </c>
      <c r="AG103" s="6"/>
      <c r="AH103" s="7">
        <v>0.3488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>
        <v>0</v>
      </c>
      <c r="AP103" s="4">
        <v>3</v>
      </c>
      <c r="AQ103" s="8">
        <v>65.52</v>
      </c>
      <c r="AR103" s="4"/>
      <c r="AS103" s="8"/>
      <c r="AT103" s="7"/>
      <c r="AU103" s="7"/>
      <c r="AV103" s="4">
        <v>3</v>
      </c>
      <c r="AW103" s="8">
        <v>65.52</v>
      </c>
      <c r="AX103" s="4"/>
      <c r="AY103" s="8"/>
      <c r="AZ103" s="7"/>
      <c r="BA103" s="7"/>
      <c r="BB103" s="7">
        <v>1</v>
      </c>
      <c r="BC103" s="4">
        <v>3</v>
      </c>
      <c r="BD103" s="8">
        <v>65.52</v>
      </c>
      <c r="BE103" s="4"/>
      <c r="BF103" s="8"/>
      <c r="BG103" s="7"/>
      <c r="BH103" s="7"/>
      <c r="BI103" s="7">
        <v>1</v>
      </c>
      <c r="BJ103" s="4">
        <v>161</v>
      </c>
      <c r="BK103" s="8">
        <v>3454.95</v>
      </c>
      <c r="BL103" s="2" t="s">
        <v>760</v>
      </c>
      <c r="BM103" s="7">
        <v>0.0186</v>
      </c>
      <c r="BN103" s="7">
        <v>0.019</v>
      </c>
      <c r="BO103" s="4">
        <v>3</v>
      </c>
      <c r="BP103" s="8">
        <v>65.52</v>
      </c>
      <c r="BQ103" s="4"/>
      <c r="BR103" s="8"/>
      <c r="BS103" s="7"/>
      <c r="BT103" s="7"/>
      <c r="BU103" s="2" t="s">
        <v>107</v>
      </c>
      <c r="BV103" s="2" t="s">
        <v>139</v>
      </c>
      <c r="BW103" s="2" t="s">
        <v>376</v>
      </c>
      <c r="BX103" s="2" t="s">
        <v>761</v>
      </c>
      <c r="BY103" s="2" t="s">
        <v>110</v>
      </c>
      <c r="BZ103" s="2" t="s">
        <v>100</v>
      </c>
    </row>
    <row r="104">
      <c r="A104" s="2" t="s">
        <v>762</v>
      </c>
      <c r="B104" s="2" t="s">
        <v>87</v>
      </c>
      <c r="C104" s="2" t="s">
        <v>763</v>
      </c>
      <c r="D104" s="2" t="s">
        <v>89</v>
      </c>
      <c r="E104" s="2" t="s">
        <v>90</v>
      </c>
      <c r="F104" s="2" t="s">
        <v>764</v>
      </c>
      <c r="G104" s="2" t="s">
        <v>765</v>
      </c>
      <c r="H104" s="2" t="s">
        <v>766</v>
      </c>
      <c r="I104" s="2" t="s">
        <v>767</v>
      </c>
      <c r="J104" s="2" t="s">
        <v>95</v>
      </c>
      <c r="K104" s="2" t="s">
        <v>768</v>
      </c>
      <c r="L104" s="3">
        <v>13.2</v>
      </c>
      <c r="M104" s="3">
        <v>13.86</v>
      </c>
      <c r="N104" s="3">
        <v>29.99</v>
      </c>
      <c r="O104" s="2" t="s">
        <v>97</v>
      </c>
      <c r="P104" s="2" t="s">
        <v>136</v>
      </c>
      <c r="Q104" s="2" t="s">
        <v>99</v>
      </c>
      <c r="R104" s="2" t="s">
        <v>100</v>
      </c>
      <c r="S104" s="2" t="s">
        <v>769</v>
      </c>
      <c r="T104" s="2" t="s">
        <v>100</v>
      </c>
      <c r="U104" s="2" t="s">
        <v>100</v>
      </c>
      <c r="V104" s="2" t="s">
        <v>217</v>
      </c>
      <c r="W104" s="2" t="s">
        <v>293</v>
      </c>
      <c r="X104" s="2" t="s">
        <v>100</v>
      </c>
      <c r="Y104" s="2" t="s">
        <v>770</v>
      </c>
      <c r="Z104" s="4">
        <v>956</v>
      </c>
      <c r="AA104" s="4">
        <f>=ROUNDDOWN(129.189189189189,0)</f>
      </c>
      <c r="AB104" s="5">
        <v>7.4</v>
      </c>
      <c r="AC104" s="2" t="s">
        <v>100</v>
      </c>
      <c r="AD104" s="4"/>
      <c r="AE104" s="4"/>
      <c r="AF104" s="6">
        <v>64</v>
      </c>
      <c r="AG104" s="6"/>
      <c r="AH104" s="7">
        <v>0.8338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>
        <v>0</v>
      </c>
      <c r="AP104" s="4">
        <v>15</v>
      </c>
      <c r="AQ104" s="8">
        <v>218.25</v>
      </c>
      <c r="AR104" s="4"/>
      <c r="AS104" s="8"/>
      <c r="AT104" s="7"/>
      <c r="AU104" s="7"/>
      <c r="AV104" s="4">
        <v>15</v>
      </c>
      <c r="AW104" s="8">
        <v>218.25</v>
      </c>
      <c r="AX104" s="4"/>
      <c r="AY104" s="8"/>
      <c r="AZ104" s="7"/>
      <c r="BA104" s="7"/>
      <c r="BB104" s="7">
        <v>1</v>
      </c>
      <c r="BC104" s="4">
        <v>15</v>
      </c>
      <c r="BD104" s="8">
        <v>218.25</v>
      </c>
      <c r="BE104" s="4"/>
      <c r="BF104" s="8"/>
      <c r="BG104" s="7"/>
      <c r="BH104" s="7"/>
      <c r="BI104" s="7">
        <v>1</v>
      </c>
      <c r="BJ104" s="4">
        <v>544</v>
      </c>
      <c r="BK104" s="8">
        <v>7654.41</v>
      </c>
      <c r="BL104" s="2" t="s">
        <v>771</v>
      </c>
      <c r="BM104" s="7">
        <v>0.0276</v>
      </c>
      <c r="BN104" s="7">
        <v>0.0285</v>
      </c>
      <c r="BO104" s="4">
        <v>15</v>
      </c>
      <c r="BP104" s="8">
        <v>218.25</v>
      </c>
      <c r="BQ104" s="4"/>
      <c r="BR104" s="8"/>
      <c r="BS104" s="7"/>
      <c r="BT104" s="7"/>
      <c r="BU104" s="2" t="s">
        <v>107</v>
      </c>
      <c r="BV104" s="2" t="s">
        <v>97</v>
      </c>
      <c r="BW104" s="2" t="s">
        <v>306</v>
      </c>
      <c r="BX104" s="2" t="s">
        <v>772</v>
      </c>
      <c r="BY104" s="2" t="s">
        <v>110</v>
      </c>
      <c r="BZ104" s="2" t="s">
        <v>111</v>
      </c>
    </row>
    <row r="105">
      <c r="A105" s="2" t="s">
        <v>773</v>
      </c>
      <c r="B105" s="2" t="s">
        <v>87</v>
      </c>
      <c r="C105" s="2" t="s">
        <v>763</v>
      </c>
      <c r="D105" s="2" t="s">
        <v>89</v>
      </c>
      <c r="E105" s="2" t="s">
        <v>90</v>
      </c>
      <c r="F105" s="2" t="s">
        <v>774</v>
      </c>
      <c r="G105" s="2" t="s">
        <v>775</v>
      </c>
      <c r="H105" s="2" t="s">
        <v>776</v>
      </c>
      <c r="I105" s="2" t="s">
        <v>777</v>
      </c>
      <c r="J105" s="2" t="s">
        <v>95</v>
      </c>
      <c r="K105" s="2" t="s">
        <v>778</v>
      </c>
      <c r="L105" s="3">
        <v>13.2</v>
      </c>
      <c r="M105" s="3">
        <v>13.86</v>
      </c>
      <c r="N105" s="3">
        <v>29.99</v>
      </c>
      <c r="O105" s="2" t="s">
        <v>97</v>
      </c>
      <c r="P105" s="2" t="s">
        <v>114</v>
      </c>
      <c r="Q105" s="2" t="s">
        <v>99</v>
      </c>
      <c r="R105" s="2" t="s">
        <v>100</v>
      </c>
      <c r="S105" s="2" t="s">
        <v>779</v>
      </c>
      <c r="T105" s="2" t="s">
        <v>100</v>
      </c>
      <c r="U105" s="2" t="s">
        <v>100</v>
      </c>
      <c r="V105" s="2" t="s">
        <v>217</v>
      </c>
      <c r="W105" s="2" t="s">
        <v>148</v>
      </c>
      <c r="X105" s="2" t="s">
        <v>100</v>
      </c>
      <c r="Y105" s="2" t="s">
        <v>780</v>
      </c>
      <c r="Z105" s="4">
        <v>601</v>
      </c>
      <c r="AA105" s="4">
        <f>=ROUNDDOWN(20.1677852348993,0)</f>
      </c>
      <c r="AB105" s="5">
        <v>29.8</v>
      </c>
      <c r="AC105" s="2" t="s">
        <v>781</v>
      </c>
      <c r="AD105" s="4">
        <v>200</v>
      </c>
      <c r="AE105" s="4">
        <v>600</v>
      </c>
      <c r="AF105" s="6">
        <v>65</v>
      </c>
      <c r="AG105" s="6"/>
      <c r="AH105" s="7">
        <v>0.951</v>
      </c>
      <c r="AI105" s="4"/>
      <c r="AJ105" s="4">
        <f>=ROUNDDOWN({0},0)</f>
      </c>
      <c r="AK105" s="5"/>
      <c r="AL105" s="2" t="s">
        <v>100</v>
      </c>
      <c r="AM105" s="4"/>
      <c r="AN105" s="4"/>
      <c r="AO105" s="7">
        <v>0</v>
      </c>
      <c r="AP105" s="4">
        <v>6</v>
      </c>
      <c r="AQ105" s="8">
        <v>86.58</v>
      </c>
      <c r="AR105" s="4"/>
      <c r="AS105" s="8"/>
      <c r="AT105" s="7"/>
      <c r="AU105" s="7"/>
      <c r="AV105" s="4">
        <v>6</v>
      </c>
      <c r="AW105" s="8">
        <v>86.58</v>
      </c>
      <c r="AX105" s="4"/>
      <c r="AY105" s="8"/>
      <c r="AZ105" s="7"/>
      <c r="BA105" s="7"/>
      <c r="BB105" s="7">
        <v>1</v>
      </c>
      <c r="BC105" s="4">
        <v>13</v>
      </c>
      <c r="BD105" s="8">
        <v>187.59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0.4615</v>
      </c>
      <c r="BJ105" s="4">
        <v>1715</v>
      </c>
      <c r="BK105" s="8">
        <v>24663.73</v>
      </c>
      <c r="BL105" s="2" t="s">
        <v>782</v>
      </c>
      <c r="BM105" s="7">
        <v>0.0035</v>
      </c>
      <c r="BN105" s="7">
        <v>0.0035</v>
      </c>
      <c r="BO105" s="4">
        <v>6</v>
      </c>
      <c r="BP105" s="8">
        <v>86.58</v>
      </c>
      <c r="BQ105" s="4"/>
      <c r="BR105" s="8"/>
      <c r="BS105" s="7"/>
      <c r="BT105" s="7"/>
      <c r="BU105" s="2" t="s">
        <v>107</v>
      </c>
      <c r="BV105" s="2" t="s">
        <v>97</v>
      </c>
      <c r="BW105" s="2" t="s">
        <v>187</v>
      </c>
      <c r="BX105" s="2" t="s">
        <v>783</v>
      </c>
      <c r="BY105" s="2" t="s">
        <v>110</v>
      </c>
      <c r="BZ105" s="2" t="s">
        <v>111</v>
      </c>
    </row>
    <row r="106">
      <c r="A106" s="2" t="s">
        <v>784</v>
      </c>
      <c r="B106" s="2" t="s">
        <v>87</v>
      </c>
      <c r="C106" s="2" t="s">
        <v>763</v>
      </c>
      <c r="D106" s="2" t="s">
        <v>89</v>
      </c>
      <c r="E106" s="2" t="s">
        <v>90</v>
      </c>
      <c r="F106" s="2" t="s">
        <v>774</v>
      </c>
      <c r="G106" s="2" t="s">
        <v>775</v>
      </c>
      <c r="H106" s="2" t="s">
        <v>776</v>
      </c>
      <c r="I106" s="2" t="s">
        <v>777</v>
      </c>
      <c r="J106" s="2" t="s">
        <v>95</v>
      </c>
      <c r="K106" s="2" t="s">
        <v>768</v>
      </c>
      <c r="L106" s="3">
        <v>13.2</v>
      </c>
      <c r="M106" s="3">
        <v>13.86</v>
      </c>
      <c r="N106" s="3">
        <v>29.99</v>
      </c>
      <c r="O106" s="2" t="s">
        <v>97</v>
      </c>
      <c r="P106" s="2" t="s">
        <v>114</v>
      </c>
      <c r="Q106" s="2" t="s">
        <v>99</v>
      </c>
      <c r="R106" s="2" t="s">
        <v>100</v>
      </c>
      <c r="S106" s="2" t="s">
        <v>785</v>
      </c>
      <c r="T106" s="2" t="s">
        <v>100</v>
      </c>
      <c r="U106" s="2" t="s">
        <v>100</v>
      </c>
      <c r="V106" s="2" t="s">
        <v>217</v>
      </c>
      <c r="W106" s="2" t="s">
        <v>148</v>
      </c>
      <c r="X106" s="2" t="s">
        <v>100</v>
      </c>
      <c r="Y106" s="2" t="s">
        <v>780</v>
      </c>
      <c r="Z106" s="4">
        <v>333</v>
      </c>
      <c r="AA106" s="4">
        <f>=ROUNDDOWN(9.97005988023952,0)</f>
      </c>
      <c r="AB106" s="5">
        <v>33.4</v>
      </c>
      <c r="AC106" s="2" t="s">
        <v>781</v>
      </c>
      <c r="AD106" s="4">
        <v>300</v>
      </c>
      <c r="AE106" s="4">
        <v>900</v>
      </c>
      <c r="AF106" s="6">
        <v>64</v>
      </c>
      <c r="AG106" s="6"/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>
        <v>0</v>
      </c>
      <c r="AP106" s="4">
        <v>6</v>
      </c>
      <c r="AQ106" s="8">
        <v>86.58</v>
      </c>
      <c r="AR106" s="4"/>
      <c r="AS106" s="8"/>
      <c r="AT106" s="7"/>
      <c r="AU106" s="7"/>
      <c r="AV106" s="4">
        <v>6</v>
      </c>
      <c r="AW106" s="8">
        <v>86.58</v>
      </c>
      <c r="AX106" s="4"/>
      <c r="AY106" s="8"/>
      <c r="AZ106" s="7"/>
      <c r="BA106" s="7"/>
      <c r="BB106" s="7">
        <v>1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0.4615</v>
      </c>
      <c r="BJ106" s="4">
        <v>2033</v>
      </c>
      <c r="BK106" s="8">
        <v>29831.44</v>
      </c>
      <c r="BL106" s="2" t="s">
        <v>786</v>
      </c>
      <c r="BM106" s="7">
        <v>0.003</v>
      </c>
      <c r="BN106" s="7">
        <v>0.0029</v>
      </c>
      <c r="BO106" s="4">
        <v>6</v>
      </c>
      <c r="BP106" s="8">
        <v>86.58</v>
      </c>
      <c r="BQ106" s="4"/>
      <c r="BR106" s="8"/>
      <c r="BS106" s="7"/>
      <c r="BT106" s="7"/>
      <c r="BU106" s="2" t="s">
        <v>107</v>
      </c>
      <c r="BV106" s="2" t="s">
        <v>97</v>
      </c>
      <c r="BW106" s="2" t="s">
        <v>187</v>
      </c>
      <c r="BX106" s="2" t="s">
        <v>188</v>
      </c>
      <c r="BY106" s="2" t="s">
        <v>110</v>
      </c>
      <c r="BZ106" s="2" t="s">
        <v>111</v>
      </c>
    </row>
    <row r="107">
      <c r="A107" s="2" t="s">
        <v>787</v>
      </c>
      <c r="B107" s="2" t="s">
        <v>87</v>
      </c>
      <c r="C107" s="2" t="s">
        <v>763</v>
      </c>
      <c r="D107" s="2" t="s">
        <v>89</v>
      </c>
      <c r="E107" s="2" t="s">
        <v>90</v>
      </c>
      <c r="F107" s="2" t="s">
        <v>774</v>
      </c>
      <c r="G107" s="2" t="s">
        <v>775</v>
      </c>
      <c r="H107" s="2" t="s">
        <v>776</v>
      </c>
      <c r="I107" s="2" t="s">
        <v>777</v>
      </c>
      <c r="J107" s="2" t="s">
        <v>95</v>
      </c>
      <c r="K107" s="2" t="s">
        <v>788</v>
      </c>
      <c r="L107" s="3">
        <v>13.2</v>
      </c>
      <c r="M107" s="3">
        <v>13.86</v>
      </c>
      <c r="N107" s="3">
        <v>29.99</v>
      </c>
      <c r="O107" s="2" t="s">
        <v>182</v>
      </c>
      <c r="P107" s="2" t="s">
        <v>136</v>
      </c>
      <c r="Q107" s="2" t="s">
        <v>99</v>
      </c>
      <c r="R107" s="2" t="s">
        <v>100</v>
      </c>
      <c r="S107" s="2" t="s">
        <v>789</v>
      </c>
      <c r="T107" s="2" t="s">
        <v>100</v>
      </c>
      <c r="U107" s="2" t="s">
        <v>100</v>
      </c>
      <c r="V107" s="2" t="s">
        <v>217</v>
      </c>
      <c r="W107" s="2" t="s">
        <v>148</v>
      </c>
      <c r="X107" s="2" t="s">
        <v>100</v>
      </c>
      <c r="Y107" s="2" t="s">
        <v>780</v>
      </c>
      <c r="Z107" s="4"/>
      <c r="AA107" s="4">
        <f>=ROUNDDOWN({0},0)</f>
      </c>
      <c r="AB107" s="5">
        <v>0.2</v>
      </c>
      <c r="AC107" s="2" t="s">
        <v>100</v>
      </c>
      <c r="AD107" s="4"/>
      <c r="AE107" s="4"/>
      <c r="AF107" s="6">
        <v>64</v>
      </c>
      <c r="AG107" s="6"/>
      <c r="AH107" s="7">
        <v>0.5858</v>
      </c>
      <c r="AI107" s="4"/>
      <c r="AJ107" s="4">
        <f>=ROUNDDOWN({0},0)</f>
      </c>
      <c r="AK107" s="5"/>
      <c r="AL107" s="2" t="s">
        <v>100</v>
      </c>
      <c r="AM107" s="4"/>
      <c r="AN107" s="4"/>
      <c r="AO107" s="7">
        <v>0</v>
      </c>
      <c r="AP107" s="4">
        <v>1</v>
      </c>
      <c r="AQ107" s="8">
        <v>14.43</v>
      </c>
      <c r="AR107" s="4"/>
      <c r="AS107" s="8"/>
      <c r="AT107" s="7"/>
      <c r="AU107" s="7"/>
      <c r="AV107" s="4">
        <v>1</v>
      </c>
      <c r="AW107" s="8">
        <v>14.43</v>
      </c>
      <c r="AX107" s="4"/>
      <c r="AY107" s="8"/>
      <c r="AZ107" s="7"/>
      <c r="BA107" s="7"/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0.0769</v>
      </c>
      <c r="BJ107" s="4">
        <v>58</v>
      </c>
      <c r="BK107" s="8">
        <v>829.92</v>
      </c>
      <c r="BL107" s="2" t="s">
        <v>790</v>
      </c>
      <c r="BM107" s="7">
        <v>0.0172</v>
      </c>
      <c r="BN107" s="7">
        <v>0.0174</v>
      </c>
      <c r="BO107" s="4">
        <v>1</v>
      </c>
      <c r="BP107" s="8">
        <v>14.43</v>
      </c>
      <c r="BQ107" s="4"/>
      <c r="BR107" s="8"/>
      <c r="BS107" s="7"/>
      <c r="BT107" s="7"/>
      <c r="BU107" s="2" t="s">
        <v>107</v>
      </c>
      <c r="BV107" s="2" t="s">
        <v>139</v>
      </c>
      <c r="BW107" s="2" t="s">
        <v>187</v>
      </c>
      <c r="BX107" s="2" t="s">
        <v>791</v>
      </c>
      <c r="BY107" s="2" t="s">
        <v>110</v>
      </c>
      <c r="BZ107" s="2" t="s">
        <v>100</v>
      </c>
    </row>
    <row r="108">
      <c r="A108" s="2" t="s">
        <v>792</v>
      </c>
      <c r="B108" s="2" t="s">
        <v>87</v>
      </c>
      <c r="C108" s="2" t="s">
        <v>763</v>
      </c>
      <c r="D108" s="2" t="s">
        <v>89</v>
      </c>
      <c r="E108" s="2" t="s">
        <v>90</v>
      </c>
      <c r="F108" s="2" t="s">
        <v>793</v>
      </c>
      <c r="G108" s="2" t="s">
        <v>350</v>
      </c>
      <c r="H108" s="2" t="s">
        <v>794</v>
      </c>
      <c r="I108" s="2" t="s">
        <v>90</v>
      </c>
      <c r="J108" s="2" t="s">
        <v>95</v>
      </c>
      <c r="K108" s="2" t="s">
        <v>199</v>
      </c>
      <c r="L108" s="3">
        <v>13.2</v>
      </c>
      <c r="M108" s="3">
        <v>13.86</v>
      </c>
      <c r="N108" s="3">
        <v>29.99</v>
      </c>
      <c r="O108" s="2" t="s">
        <v>182</v>
      </c>
      <c r="P108" s="2" t="s">
        <v>136</v>
      </c>
      <c r="Q108" s="2" t="s">
        <v>99</v>
      </c>
      <c r="R108" s="2" t="s">
        <v>100</v>
      </c>
      <c r="S108" s="2" t="s">
        <v>795</v>
      </c>
      <c r="T108" s="2" t="s">
        <v>100</v>
      </c>
      <c r="U108" s="2" t="s">
        <v>100</v>
      </c>
      <c r="V108" s="2" t="s">
        <v>147</v>
      </c>
      <c r="W108" s="2" t="s">
        <v>293</v>
      </c>
      <c r="X108" s="2" t="s">
        <v>100</v>
      </c>
      <c r="Y108" s="2" t="s">
        <v>104</v>
      </c>
      <c r="Z108" s="4">
        <v>2</v>
      </c>
      <c r="AA108" s="4">
        <f>=ROUNDDOWN(0.363636363636364,0)</f>
      </c>
      <c r="AB108" s="5">
        <v>5.5</v>
      </c>
      <c r="AC108" s="2" t="s">
        <v>100</v>
      </c>
      <c r="AD108" s="4"/>
      <c r="AE108" s="4"/>
      <c r="AF108" s="6">
        <v>65</v>
      </c>
      <c r="AG108" s="6"/>
      <c r="AH108" s="7">
        <v>0.8392</v>
      </c>
      <c r="AI108" s="4"/>
      <c r="AJ108" s="4">
        <f>=ROUNDDOWN({0},0)</f>
      </c>
      <c r="AK108" s="5"/>
      <c r="AL108" s="2" t="s">
        <v>100</v>
      </c>
      <c r="AM108" s="4"/>
      <c r="AN108" s="4"/>
      <c r="AO108" s="7">
        <v>0</v>
      </c>
      <c r="AP108" s="4">
        <v>2</v>
      </c>
      <c r="AQ108" s="8">
        <v>28.88</v>
      </c>
      <c r="AR108" s="4"/>
      <c r="AS108" s="8"/>
      <c r="AT108" s="7"/>
      <c r="AU108" s="7"/>
      <c r="AV108" s="4">
        <v>2</v>
      </c>
      <c r="AW108" s="8">
        <v>28.88</v>
      </c>
      <c r="AX108" s="4"/>
      <c r="AY108" s="8"/>
      <c r="AZ108" s="7"/>
      <c r="BA108" s="7"/>
      <c r="BB108" s="7">
        <v>1</v>
      </c>
      <c r="BC108" s="4">
        <v>2</v>
      </c>
      <c r="BD108" s="8">
        <v>28.88</v>
      </c>
      <c r="BE108" s="4"/>
      <c r="BF108" s="8"/>
      <c r="BG108" s="7"/>
      <c r="BH108" s="7"/>
      <c r="BI108" s="7">
        <v>1</v>
      </c>
      <c r="BJ108" s="4">
        <v>182</v>
      </c>
      <c r="BK108" s="8">
        <v>2236.83</v>
      </c>
      <c r="BL108" s="2" t="s">
        <v>796</v>
      </c>
      <c r="BM108" s="7">
        <v>0.011</v>
      </c>
      <c r="BN108" s="7">
        <v>0.0129</v>
      </c>
      <c r="BO108" s="4">
        <v>2</v>
      </c>
      <c r="BP108" s="8">
        <v>28.88</v>
      </c>
      <c r="BQ108" s="4"/>
      <c r="BR108" s="8"/>
      <c r="BS108" s="7"/>
      <c r="BT108" s="7"/>
      <c r="BU108" s="2" t="s">
        <v>107</v>
      </c>
      <c r="BV108" s="2" t="s">
        <v>139</v>
      </c>
      <c r="BW108" s="2" t="s">
        <v>108</v>
      </c>
      <c r="BX108" s="2" t="s">
        <v>797</v>
      </c>
      <c r="BY108" s="2" t="s">
        <v>110</v>
      </c>
      <c r="BZ108" s="2" t="s">
        <v>100</v>
      </c>
    </row>
    <row r="109">
      <c r="A109" s="2" t="s">
        <v>798</v>
      </c>
      <c r="B109" s="2" t="s">
        <v>87</v>
      </c>
      <c r="C109" s="2" t="s">
        <v>799</v>
      </c>
      <c r="D109" s="2" t="s">
        <v>89</v>
      </c>
      <c r="E109" s="2" t="s">
        <v>90</v>
      </c>
      <c r="F109" s="2" t="s">
        <v>800</v>
      </c>
      <c r="G109" s="2" t="s">
        <v>800</v>
      </c>
      <c r="H109" s="2" t="s">
        <v>800</v>
      </c>
      <c r="I109" s="2" t="s">
        <v>801</v>
      </c>
      <c r="J109" s="2" t="s">
        <v>95</v>
      </c>
      <c r="K109" s="2" t="s">
        <v>113</v>
      </c>
      <c r="L109" s="3">
        <v>12.37</v>
      </c>
      <c r="M109" s="3">
        <v>12.99</v>
      </c>
      <c r="N109" s="3">
        <v>21.99</v>
      </c>
      <c r="O109" s="2" t="s">
        <v>182</v>
      </c>
      <c r="P109" s="2" t="s">
        <v>802</v>
      </c>
      <c r="Q109" s="2" t="s">
        <v>99</v>
      </c>
      <c r="R109" s="2" t="s">
        <v>803</v>
      </c>
      <c r="S109" s="2" t="s">
        <v>100</v>
      </c>
      <c r="T109" s="2" t="s">
        <v>100</v>
      </c>
      <c r="U109" s="2" t="s">
        <v>100</v>
      </c>
      <c r="V109" s="2" t="s">
        <v>147</v>
      </c>
      <c r="W109" s="2" t="s">
        <v>100</v>
      </c>
      <c r="X109" s="2" t="s">
        <v>100</v>
      </c>
      <c r="Y109" s="2" t="s">
        <v>468</v>
      </c>
      <c r="Z109" s="4">
        <v>2</v>
      </c>
      <c r="AA109" s="4">
        <f>=ROUNDDOWN(1,0)</f>
      </c>
      <c r="AB109" s="5">
        <v>2</v>
      </c>
      <c r="AC109" s="2" t="s">
        <v>100</v>
      </c>
      <c r="AD109" s="4"/>
      <c r="AE109" s="4"/>
      <c r="AF109" s="6">
        <v>64</v>
      </c>
      <c r="AG109" s="6"/>
      <c r="AH109" s="7">
        <v>0.7575</v>
      </c>
      <c r="AI109" s="4"/>
      <c r="AJ109" s="4">
        <f>=ROUNDDOWN({0},0)</f>
      </c>
      <c r="AK109" s="5"/>
      <c r="AL109" s="2" t="s">
        <v>100</v>
      </c>
      <c r="AM109" s="4"/>
      <c r="AN109" s="4"/>
      <c r="AO109" s="7">
        <v>0</v>
      </c>
      <c r="AP109" s="4">
        <v>14</v>
      </c>
      <c r="AQ109" s="8">
        <v>190.54</v>
      </c>
      <c r="AR109" s="4"/>
      <c r="AS109" s="8"/>
      <c r="AT109" s="7"/>
      <c r="AU109" s="7"/>
      <c r="AV109" s="4">
        <v>14</v>
      </c>
      <c r="AW109" s="8">
        <v>190.54</v>
      </c>
      <c r="AX109" s="4"/>
      <c r="AY109" s="8"/>
      <c r="AZ109" s="7"/>
      <c r="BA109" s="7"/>
      <c r="BB109" s="7">
        <v>1</v>
      </c>
      <c r="BC109" s="4">
        <v>14</v>
      </c>
      <c r="BD109" s="8">
        <v>190.54</v>
      </c>
      <c r="BE109" s="4"/>
      <c r="BF109" s="8"/>
      <c r="BG109" s="7"/>
      <c r="BH109" s="7"/>
      <c r="BI109" s="7">
        <v>1</v>
      </c>
      <c r="BJ109" s="4">
        <v>105</v>
      </c>
      <c r="BK109" s="8">
        <v>1453.67</v>
      </c>
      <c r="BL109" s="2" t="s">
        <v>804</v>
      </c>
      <c r="BM109" s="7">
        <v>0.1333</v>
      </c>
      <c r="BN109" s="7">
        <v>0.1311</v>
      </c>
      <c r="BO109" s="4">
        <v>14</v>
      </c>
      <c r="BP109" s="8">
        <v>190.54</v>
      </c>
      <c r="BQ109" s="4"/>
      <c r="BR109" s="8"/>
      <c r="BS109" s="7"/>
      <c r="BT109" s="7"/>
      <c r="BU109" s="2" t="s">
        <v>107</v>
      </c>
      <c r="BV109" s="2" t="s">
        <v>139</v>
      </c>
      <c r="BW109" s="2" t="s">
        <v>805</v>
      </c>
      <c r="BX109" s="2" t="s">
        <v>806</v>
      </c>
      <c r="BY109" s="2" t="s">
        <v>110</v>
      </c>
      <c r="BZ109" s="2" t="s">
        <v>111</v>
      </c>
    </row>
    <row r="110">
      <c r="A110" s="2" t="s">
        <v>807</v>
      </c>
      <c r="B110" s="2" t="s">
        <v>87</v>
      </c>
      <c r="C110" s="2" t="s">
        <v>799</v>
      </c>
      <c r="D110" s="2" t="s">
        <v>89</v>
      </c>
      <c r="E110" s="2" t="s">
        <v>90</v>
      </c>
      <c r="F110" s="2" t="s">
        <v>808</v>
      </c>
      <c r="G110" s="2" t="s">
        <v>808</v>
      </c>
      <c r="H110" s="2" t="s">
        <v>808</v>
      </c>
      <c r="I110" s="2" t="s">
        <v>809</v>
      </c>
      <c r="J110" s="2" t="s">
        <v>95</v>
      </c>
      <c r="K110" s="2" t="s">
        <v>215</v>
      </c>
      <c r="L110" s="3">
        <v>12.37</v>
      </c>
      <c r="M110" s="3">
        <v>12.99</v>
      </c>
      <c r="N110" s="3">
        <v>21.99</v>
      </c>
      <c r="O110" s="2" t="s">
        <v>97</v>
      </c>
      <c r="P110" s="2" t="s">
        <v>810</v>
      </c>
      <c r="Q110" s="2" t="s">
        <v>99</v>
      </c>
      <c r="R110" s="2" t="s">
        <v>803</v>
      </c>
      <c r="S110" s="2" t="s">
        <v>100</v>
      </c>
      <c r="T110" s="2" t="s">
        <v>100</v>
      </c>
      <c r="U110" s="2" t="s">
        <v>100</v>
      </c>
      <c r="V110" s="2" t="s">
        <v>811</v>
      </c>
      <c r="W110" s="2" t="s">
        <v>100</v>
      </c>
      <c r="X110" s="2" t="s">
        <v>100</v>
      </c>
      <c r="Y110" s="2" t="s">
        <v>248</v>
      </c>
      <c r="Z110" s="4">
        <v>2224</v>
      </c>
      <c r="AA110" s="4">
        <f>=ROUNDDOWN(1482.66666666667,0)</f>
      </c>
      <c r="AB110" s="5">
        <v>1.5</v>
      </c>
      <c r="AC110" s="2" t="s">
        <v>100</v>
      </c>
      <c r="AD110" s="4"/>
      <c r="AE110" s="4"/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>
        <v>0</v>
      </c>
      <c r="AP110" s="4">
        <v>6</v>
      </c>
      <c r="AQ110" s="8">
        <v>81.66</v>
      </c>
      <c r="AR110" s="4"/>
      <c r="AS110" s="8"/>
      <c r="AT110" s="7"/>
      <c r="AU110" s="7"/>
      <c r="AV110" s="4">
        <v>6</v>
      </c>
      <c r="AW110" s="8">
        <v>81.66</v>
      </c>
      <c r="AX110" s="4"/>
      <c r="AY110" s="8"/>
      <c r="AZ110" s="7"/>
      <c r="BA110" s="7"/>
      <c r="BB110" s="7">
        <v>1</v>
      </c>
      <c r="BC110" s="4">
        <v>6</v>
      </c>
      <c r="BD110" s="8">
        <v>81.66</v>
      </c>
      <c r="BE110" s="4"/>
      <c r="BF110" s="8"/>
      <c r="BG110" s="7"/>
      <c r="BH110" s="7"/>
      <c r="BI110" s="7">
        <v>1</v>
      </c>
      <c r="BJ110" s="4">
        <v>23</v>
      </c>
      <c r="BK110" s="8">
        <v>312.35</v>
      </c>
      <c r="BL110" s="2" t="s">
        <v>812</v>
      </c>
      <c r="BM110" s="7">
        <v>0.2609</v>
      </c>
      <c r="BN110" s="7">
        <v>0.2614</v>
      </c>
      <c r="BO110" s="4">
        <v>6</v>
      </c>
      <c r="BP110" s="8">
        <v>81.66</v>
      </c>
      <c r="BQ110" s="4"/>
      <c r="BR110" s="8"/>
      <c r="BS110" s="7"/>
      <c r="BT110" s="7"/>
      <c r="BU110" s="2" t="s">
        <v>107</v>
      </c>
      <c r="BV110" s="2" t="s">
        <v>139</v>
      </c>
      <c r="BW110" s="2" t="s">
        <v>813</v>
      </c>
      <c r="BX110" s="2" t="s">
        <v>814</v>
      </c>
      <c r="BY110" s="2" t="s">
        <v>110</v>
      </c>
      <c r="BZ110" s="2" t="s">
        <v>111</v>
      </c>
    </row>
    <row r="111">
      <c r="A111" s="2" t="s">
        <v>815</v>
      </c>
      <c r="B111" s="2" t="s">
        <v>87</v>
      </c>
      <c r="C111" s="2" t="s">
        <v>816</v>
      </c>
      <c r="D111" s="2" t="s">
        <v>89</v>
      </c>
      <c r="E111" s="2" t="s">
        <v>90</v>
      </c>
      <c r="F111" s="2" t="s">
        <v>817</v>
      </c>
      <c r="G111" s="2" t="s">
        <v>818</v>
      </c>
      <c r="H111" s="2" t="s">
        <v>819</v>
      </c>
      <c r="I111" s="2" t="s">
        <v>820</v>
      </c>
      <c r="J111" s="2" t="s">
        <v>95</v>
      </c>
      <c r="K111" s="2" t="s">
        <v>269</v>
      </c>
      <c r="L111" s="3">
        <v>11.17</v>
      </c>
      <c r="M111" s="3">
        <v>11.73</v>
      </c>
      <c r="N111" s="3">
        <v>24.99</v>
      </c>
      <c r="O111" s="2" t="s">
        <v>97</v>
      </c>
      <c r="P111" s="2" t="s">
        <v>123</v>
      </c>
      <c r="Q111" s="2" t="s">
        <v>99</v>
      </c>
      <c r="R111" s="2" t="s">
        <v>100</v>
      </c>
      <c r="S111" s="2" t="s">
        <v>821</v>
      </c>
      <c r="T111" s="2" t="s">
        <v>722</v>
      </c>
      <c r="U111" s="2" t="s">
        <v>271</v>
      </c>
      <c r="V111" s="2" t="s">
        <v>102</v>
      </c>
      <c r="W111" s="2" t="s">
        <v>162</v>
      </c>
      <c r="X111" s="2" t="s">
        <v>100</v>
      </c>
      <c r="Y111" s="2" t="s">
        <v>822</v>
      </c>
      <c r="Z111" s="4">
        <v>1622</v>
      </c>
      <c r="AA111" s="4">
        <f>=ROUNDDOWN(30.8365019011407,0)</f>
      </c>
      <c r="AB111" s="5">
        <v>52.6</v>
      </c>
      <c r="AC111" s="2" t="s">
        <v>117</v>
      </c>
      <c r="AD111" s="4">
        <v>700</v>
      </c>
      <c r="AE111" s="4">
        <v>1100</v>
      </c>
      <c r="AF111" s="6">
        <v>69</v>
      </c>
      <c r="AG111" s="6">
        <v>77</v>
      </c>
      <c r="AH111" s="7">
        <v>0.9292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>
        <v>0</v>
      </c>
      <c r="AP111" s="4">
        <v>15</v>
      </c>
      <c r="AQ111" s="8">
        <v>173.25</v>
      </c>
      <c r="AR111" s="4"/>
      <c r="AS111" s="8"/>
      <c r="AT111" s="7"/>
      <c r="AU111" s="7"/>
      <c r="AV111" s="4">
        <v>15</v>
      </c>
      <c r="AW111" s="8">
        <v>173.25</v>
      </c>
      <c r="AX111" s="4"/>
      <c r="AY111" s="8"/>
      <c r="AZ111" s="7"/>
      <c r="BA111" s="7"/>
      <c r="BB111" s="7">
        <v>1</v>
      </c>
      <c r="BC111" s="4">
        <v>15</v>
      </c>
      <c r="BD111" s="8">
        <v>173.25</v>
      </c>
      <c r="BE111" s="4"/>
      <c r="BF111" s="8"/>
      <c r="BG111" s="7"/>
      <c r="BH111" s="7"/>
      <c r="BI111" s="7">
        <v>1</v>
      </c>
      <c r="BJ111" s="4">
        <v>4043</v>
      </c>
      <c r="BK111" s="8">
        <v>49646.24</v>
      </c>
      <c r="BL111" s="2" t="s">
        <v>823</v>
      </c>
      <c r="BM111" s="7">
        <v>0.0037</v>
      </c>
      <c r="BN111" s="7">
        <v>0.0035</v>
      </c>
      <c r="BO111" s="4">
        <v>15</v>
      </c>
      <c r="BP111" s="8">
        <v>173.25</v>
      </c>
      <c r="BQ111" s="4"/>
      <c r="BR111" s="8"/>
      <c r="BS111" s="7"/>
      <c r="BT111" s="7"/>
      <c r="BU111" s="2" t="s">
        <v>107</v>
      </c>
      <c r="BV111" s="2" t="s">
        <v>97</v>
      </c>
      <c r="BW111" s="2" t="s">
        <v>335</v>
      </c>
      <c r="BX111" s="2" t="s">
        <v>824</v>
      </c>
      <c r="BY111" s="2" t="s">
        <v>110</v>
      </c>
      <c r="BZ111" s="2" t="s">
        <v>111</v>
      </c>
    </row>
    <row r="112">
      <c r="A112" s="2" t="s">
        <v>825</v>
      </c>
      <c r="B112" s="2" t="s">
        <v>87</v>
      </c>
      <c r="C112" s="2" t="s">
        <v>816</v>
      </c>
      <c r="D112" s="2" t="s">
        <v>89</v>
      </c>
      <c r="E112" s="2" t="s">
        <v>90</v>
      </c>
      <c r="F112" s="2" t="s">
        <v>826</v>
      </c>
      <c r="G112" s="2" t="s">
        <v>827</v>
      </c>
      <c r="H112" s="2" t="s">
        <v>828</v>
      </c>
      <c r="I112" s="2" t="s">
        <v>829</v>
      </c>
      <c r="J112" s="2" t="s">
        <v>95</v>
      </c>
      <c r="K112" s="2" t="s">
        <v>830</v>
      </c>
      <c r="L112" s="3">
        <v>13.2</v>
      </c>
      <c r="M112" s="3">
        <v>13.86</v>
      </c>
      <c r="N112" s="3">
        <v>29.99</v>
      </c>
      <c r="O112" s="2" t="s">
        <v>135</v>
      </c>
      <c r="P112" s="2" t="s">
        <v>136</v>
      </c>
      <c r="Q112" s="2" t="s">
        <v>99</v>
      </c>
      <c r="R112" s="2" t="s">
        <v>100</v>
      </c>
      <c r="S112" s="2" t="s">
        <v>831</v>
      </c>
      <c r="T112" s="2" t="s">
        <v>722</v>
      </c>
      <c r="U112" s="2" t="s">
        <v>271</v>
      </c>
      <c r="V112" s="2" t="s">
        <v>102</v>
      </c>
      <c r="W112" s="2" t="s">
        <v>103</v>
      </c>
      <c r="X112" s="2" t="s">
        <v>100</v>
      </c>
      <c r="Y112" s="2" t="s">
        <v>832</v>
      </c>
      <c r="Z112" s="4"/>
      <c r="AA112" s="4">
        <f>=ROUNDDOWN({0},0)</f>
      </c>
      <c r="AB112" s="5">
        <v>3.8</v>
      </c>
      <c r="AC112" s="2" t="s">
        <v>100</v>
      </c>
      <c r="AD112" s="4"/>
      <c r="AE112" s="4"/>
      <c r="AF112" s="6">
        <v>65</v>
      </c>
      <c r="AG112" s="6"/>
      <c r="AH112" s="7">
        <v>0.5204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>
        <v>0</v>
      </c>
      <c r="AP112" s="4">
        <v>3</v>
      </c>
      <c r="AQ112" s="8">
        <v>41.58</v>
      </c>
      <c r="AR112" s="4"/>
      <c r="AS112" s="8"/>
      <c r="AT112" s="7"/>
      <c r="AU112" s="7"/>
      <c r="AV112" s="4">
        <v>3</v>
      </c>
      <c r="AW112" s="8">
        <v>41.58</v>
      </c>
      <c r="AX112" s="4"/>
      <c r="AY112" s="8"/>
      <c r="AZ112" s="7"/>
      <c r="BA112" s="7"/>
      <c r="BB112" s="7">
        <v>1</v>
      </c>
      <c r="BC112" s="4">
        <v>3</v>
      </c>
      <c r="BD112" s="8">
        <v>41.58</v>
      </c>
      <c r="BE112" s="4"/>
      <c r="BF112" s="8"/>
      <c r="BG112" s="7"/>
      <c r="BH112" s="7"/>
      <c r="BI112" s="7">
        <v>1</v>
      </c>
      <c r="BJ112" s="4">
        <v>438</v>
      </c>
      <c r="BK112" s="8">
        <v>6294.84</v>
      </c>
      <c r="BL112" s="2" t="s">
        <v>833</v>
      </c>
      <c r="BM112" s="7">
        <v>0.0068</v>
      </c>
      <c r="BN112" s="7">
        <v>0.0066</v>
      </c>
      <c r="BO112" s="4">
        <v>3</v>
      </c>
      <c r="BP112" s="8">
        <v>41.58</v>
      </c>
      <c r="BQ112" s="4"/>
      <c r="BR112" s="8"/>
      <c r="BS112" s="7"/>
      <c r="BT112" s="7"/>
      <c r="BU112" s="2" t="s">
        <v>107</v>
      </c>
      <c r="BV112" s="2" t="s">
        <v>139</v>
      </c>
      <c r="BW112" s="2" t="s">
        <v>276</v>
      </c>
      <c r="BX112" s="2" t="s">
        <v>834</v>
      </c>
      <c r="BY112" s="2" t="s">
        <v>110</v>
      </c>
      <c r="BZ112" s="2" t="s">
        <v>100</v>
      </c>
    </row>
    <row r="113">
      <c r="A113" s="2" t="s">
        <v>835</v>
      </c>
      <c r="B113" s="2" t="s">
        <v>87</v>
      </c>
      <c r="C113" s="2" t="s">
        <v>836</v>
      </c>
      <c r="D113" s="2" t="s">
        <v>89</v>
      </c>
      <c r="E113" s="2" t="s">
        <v>90</v>
      </c>
      <c r="F113" s="2" t="s">
        <v>837</v>
      </c>
      <c r="G113" s="2" t="s">
        <v>837</v>
      </c>
      <c r="H113" s="2" t="s">
        <v>837</v>
      </c>
      <c r="I113" s="2" t="s">
        <v>838</v>
      </c>
      <c r="J113" s="2" t="s">
        <v>95</v>
      </c>
      <c r="K113" s="2" t="s">
        <v>839</v>
      </c>
      <c r="L113" s="3">
        <v>20.5</v>
      </c>
      <c r="M113" s="3">
        <v>21.52</v>
      </c>
      <c r="N113" s="3">
        <v>42.99</v>
      </c>
      <c r="O113" s="2" t="s">
        <v>97</v>
      </c>
      <c r="P113" s="2" t="s">
        <v>114</v>
      </c>
      <c r="Q113" s="2" t="s">
        <v>99</v>
      </c>
      <c r="R113" s="2" t="s">
        <v>100</v>
      </c>
      <c r="S113" s="2" t="s">
        <v>840</v>
      </c>
      <c r="T113" s="2" t="s">
        <v>100</v>
      </c>
      <c r="U113" s="2" t="s">
        <v>100</v>
      </c>
      <c r="V113" s="2" t="s">
        <v>841</v>
      </c>
      <c r="W113" s="2" t="s">
        <v>842</v>
      </c>
      <c r="X113" s="2" t="s">
        <v>100</v>
      </c>
      <c r="Y113" s="2" t="s">
        <v>104</v>
      </c>
      <c r="Z113" s="4">
        <v>202</v>
      </c>
      <c r="AA113" s="4">
        <f>=ROUNDDOWN(18.5321100917431,0)</f>
      </c>
      <c r="AB113" s="5">
        <v>10.9</v>
      </c>
      <c r="AC113" s="2" t="s">
        <v>843</v>
      </c>
      <c r="AD113" s="4">
        <v>212</v>
      </c>
      <c r="AE113" s="4">
        <v>404</v>
      </c>
      <c r="AF113" s="6">
        <v>69</v>
      </c>
      <c r="AG113" s="6"/>
      <c r="AH113" s="7">
        <v>0.8011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>
        <v>0</v>
      </c>
      <c r="AP113" s="4">
        <v>8</v>
      </c>
      <c r="AQ113" s="8">
        <v>181.6</v>
      </c>
      <c r="AR113" s="4"/>
      <c r="AS113" s="8"/>
      <c r="AT113" s="7"/>
      <c r="AU113" s="7"/>
      <c r="AV113" s="4">
        <v>8</v>
      </c>
      <c r="AW113" s="8">
        <v>181.6</v>
      </c>
      <c r="AX113" s="4"/>
      <c r="AY113" s="8"/>
      <c r="AZ113" s="7"/>
      <c r="BA113" s="7"/>
      <c r="BB113" s="7">
        <v>1</v>
      </c>
      <c r="BC113" s="4">
        <v>8</v>
      </c>
      <c r="BD113" s="8">
        <v>181.6</v>
      </c>
      <c r="BE113" s="4"/>
      <c r="BF113" s="8"/>
      <c r="BG113" s="7"/>
      <c r="BH113" s="7"/>
      <c r="BI113" s="7">
        <v>1</v>
      </c>
      <c r="BJ113" s="4">
        <v>1040</v>
      </c>
      <c r="BK113" s="8">
        <v>22477.13</v>
      </c>
      <c r="BL113" s="2" t="s">
        <v>844</v>
      </c>
      <c r="BM113" s="7">
        <v>0.0077</v>
      </c>
      <c r="BN113" s="7">
        <v>0.0081</v>
      </c>
      <c r="BO113" s="4">
        <v>8</v>
      </c>
      <c r="BP113" s="8">
        <v>181.6</v>
      </c>
      <c r="BQ113" s="4"/>
      <c r="BR113" s="8"/>
      <c r="BS113" s="7"/>
      <c r="BT113" s="7"/>
      <c r="BU113" s="2" t="s">
        <v>107</v>
      </c>
      <c r="BV113" s="2" t="s">
        <v>97</v>
      </c>
      <c r="BW113" s="2" t="s">
        <v>845</v>
      </c>
      <c r="BX113" s="2" t="s">
        <v>846</v>
      </c>
      <c r="BY113" s="2" t="s">
        <v>110</v>
      </c>
      <c r="BZ113" s="2" t="s">
        <v>100</v>
      </c>
    </row>
    <row r="114">
      <c r="A114" s="2" t="s">
        <v>847</v>
      </c>
      <c r="B114" s="2" t="s">
        <v>848</v>
      </c>
      <c r="C114" s="2" t="s">
        <v>88</v>
      </c>
      <c r="D114" s="2" t="s">
        <v>849</v>
      </c>
      <c r="E114" s="2" t="s">
        <v>850</v>
      </c>
      <c r="F114" s="2" t="s">
        <v>178</v>
      </c>
      <c r="G114" s="2" t="s">
        <v>178</v>
      </c>
      <c r="H114" s="2" t="s">
        <v>178</v>
      </c>
      <c r="I114" s="2" t="s">
        <v>851</v>
      </c>
      <c r="J114" s="2" t="s">
        <v>617</v>
      </c>
      <c r="K114" s="2" t="s">
        <v>181</v>
      </c>
      <c r="L114" s="3">
        <v>24</v>
      </c>
      <c r="M114" s="3">
        <v>25.2</v>
      </c>
      <c r="N114" s="3">
        <v>49.99</v>
      </c>
      <c r="O114" s="2" t="s">
        <v>97</v>
      </c>
      <c r="P114" s="2" t="s">
        <v>159</v>
      </c>
      <c r="Q114" s="2" t="s">
        <v>99</v>
      </c>
      <c r="R114" s="2" t="s">
        <v>100</v>
      </c>
      <c r="S114" s="2" t="s">
        <v>852</v>
      </c>
      <c r="T114" s="2" t="s">
        <v>100</v>
      </c>
      <c r="U114" s="2" t="s">
        <v>853</v>
      </c>
      <c r="V114" s="2" t="s">
        <v>292</v>
      </c>
      <c r="W114" s="2" t="s">
        <v>148</v>
      </c>
      <c r="X114" s="2" t="s">
        <v>100</v>
      </c>
      <c r="Y114" s="2" t="s">
        <v>854</v>
      </c>
      <c r="Z114" s="4">
        <v>960</v>
      </c>
      <c r="AA114" s="4">
        <f>=ROUNDDOWN(33.4494773519164,0)</f>
      </c>
      <c r="AB114" s="5">
        <v>28.7</v>
      </c>
      <c r="AC114" s="2" t="s">
        <v>855</v>
      </c>
      <c r="AD114" s="4">
        <v>414</v>
      </c>
      <c r="AE114" s="4">
        <v>834</v>
      </c>
      <c r="AF114" s="6">
        <v>69</v>
      </c>
      <c r="AG114" s="6"/>
      <c r="AH114" s="7">
        <v>0.7411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>
        <v>0</v>
      </c>
      <c r="AP114" s="4">
        <v>21</v>
      </c>
      <c r="AQ114" s="8">
        <v>523.95</v>
      </c>
      <c r="AR114" s="4"/>
      <c r="AS114" s="8"/>
      <c r="AT114" s="7"/>
      <c r="AU114" s="7"/>
      <c r="AV114" s="4">
        <v>21</v>
      </c>
      <c r="AW114" s="8">
        <v>523.95</v>
      </c>
      <c r="AX114" s="4"/>
      <c r="AY114" s="8"/>
      <c r="AZ114" s="7"/>
      <c r="BA114" s="7"/>
      <c r="BB114" s="7">
        <v>1</v>
      </c>
      <c r="BC114" s="4">
        <v>80</v>
      </c>
      <c r="BD114" s="8">
        <v>1996.75</v>
      </c>
      <c r="BE114" s="4" t="s">
        <v>100</v>
      </c>
      <c r="BF114" s="8" t="s">
        <v>100</v>
      </c>
      <c r="BG114" s="7" t="s">
        <v>100</v>
      </c>
      <c r="BH114" s="7" t="s">
        <v>100</v>
      </c>
      <c r="BI114" s="7">
        <v>0.2624</v>
      </c>
      <c r="BJ114" s="4">
        <v>1650</v>
      </c>
      <c r="BK114" s="8">
        <v>42101.97</v>
      </c>
      <c r="BL114" s="2" t="s">
        <v>856</v>
      </c>
      <c r="BM114" s="7">
        <v>0.0127</v>
      </c>
      <c r="BN114" s="7">
        <v>0.0124</v>
      </c>
      <c r="BO114" s="4">
        <v>21</v>
      </c>
      <c r="BP114" s="8">
        <v>523.95</v>
      </c>
      <c r="BQ114" s="4"/>
      <c r="BR114" s="8"/>
      <c r="BS114" s="7"/>
      <c r="BT114" s="7"/>
      <c r="BU114" s="2" t="s">
        <v>107</v>
      </c>
      <c r="BV114" s="2" t="s">
        <v>97</v>
      </c>
      <c r="BW114" s="2" t="s">
        <v>857</v>
      </c>
      <c r="BX114" s="2" t="s">
        <v>858</v>
      </c>
      <c r="BY114" s="2" t="s">
        <v>110</v>
      </c>
      <c r="BZ114" s="2" t="s">
        <v>100</v>
      </c>
    </row>
    <row r="115">
      <c r="A115" s="2" t="s">
        <v>859</v>
      </c>
      <c r="B115" s="2" t="s">
        <v>848</v>
      </c>
      <c r="C115" s="2" t="s">
        <v>88</v>
      </c>
      <c r="D115" s="2" t="s">
        <v>849</v>
      </c>
      <c r="E115" s="2" t="s">
        <v>850</v>
      </c>
      <c r="F115" s="2" t="s">
        <v>178</v>
      </c>
      <c r="G115" s="2" t="s">
        <v>178</v>
      </c>
      <c r="H115" s="2" t="s">
        <v>178</v>
      </c>
      <c r="I115" s="2" t="s">
        <v>851</v>
      </c>
      <c r="J115" s="2" t="s">
        <v>617</v>
      </c>
      <c r="K115" s="2" t="s">
        <v>269</v>
      </c>
      <c r="L115" s="3">
        <v>24</v>
      </c>
      <c r="M115" s="3">
        <v>25.2</v>
      </c>
      <c r="N115" s="3">
        <v>49.99</v>
      </c>
      <c r="O115" s="2" t="s">
        <v>97</v>
      </c>
      <c r="P115" s="2" t="s">
        <v>114</v>
      </c>
      <c r="Q115" s="2" t="s">
        <v>99</v>
      </c>
      <c r="R115" s="2" t="s">
        <v>100</v>
      </c>
      <c r="S115" s="2" t="s">
        <v>852</v>
      </c>
      <c r="T115" s="2" t="s">
        <v>100</v>
      </c>
      <c r="U115" s="2" t="s">
        <v>853</v>
      </c>
      <c r="V115" s="2" t="s">
        <v>292</v>
      </c>
      <c r="W115" s="2" t="s">
        <v>148</v>
      </c>
      <c r="X115" s="2" t="s">
        <v>100</v>
      </c>
      <c r="Y115" s="2" t="s">
        <v>854</v>
      </c>
      <c r="Z115" s="4">
        <v>831</v>
      </c>
      <c r="AA115" s="4">
        <f>=ROUNDDOWN(19.645390070922,0)</f>
      </c>
      <c r="AB115" s="5">
        <v>42.3</v>
      </c>
      <c r="AC115" s="2" t="s">
        <v>322</v>
      </c>
      <c r="AD115" s="4">
        <v>420</v>
      </c>
      <c r="AE115" s="4">
        <v>840</v>
      </c>
      <c r="AF115" s="6">
        <v>69</v>
      </c>
      <c r="AG115" s="6"/>
      <c r="AH115" s="7">
        <v>0.673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>
        <v>0</v>
      </c>
      <c r="AP115" s="4">
        <v>13</v>
      </c>
      <c r="AQ115" s="8">
        <v>324.35</v>
      </c>
      <c r="AR115" s="4"/>
      <c r="AS115" s="8"/>
      <c r="AT115" s="7"/>
      <c r="AU115" s="7"/>
      <c r="AV115" s="4">
        <v>13</v>
      </c>
      <c r="AW115" s="8">
        <v>324.35</v>
      </c>
      <c r="AX115" s="4"/>
      <c r="AY115" s="8"/>
      <c r="AZ115" s="7"/>
      <c r="BA115" s="7"/>
      <c r="BB115" s="7">
        <v>1</v>
      </c>
      <c r="BC115" s="4" t="s">
        <v>100</v>
      </c>
      <c r="BD115" s="8" t="s">
        <v>100</v>
      </c>
      <c r="BE115" s="4" t="s">
        <v>100</v>
      </c>
      <c r="BF115" s="8" t="s">
        <v>100</v>
      </c>
      <c r="BG115" s="7" t="s">
        <v>100</v>
      </c>
      <c r="BH115" s="7" t="s">
        <v>100</v>
      </c>
      <c r="BI115" s="7">
        <v>0.1624</v>
      </c>
      <c r="BJ115" s="4">
        <v>1606</v>
      </c>
      <c r="BK115" s="8">
        <v>41022.61</v>
      </c>
      <c r="BL115" s="2" t="s">
        <v>860</v>
      </c>
      <c r="BM115" s="7">
        <v>0.0081</v>
      </c>
      <c r="BN115" s="7">
        <v>0.0079</v>
      </c>
      <c r="BO115" s="4">
        <v>13</v>
      </c>
      <c r="BP115" s="8">
        <v>324.35</v>
      </c>
      <c r="BQ115" s="4"/>
      <c r="BR115" s="8"/>
      <c r="BS115" s="7"/>
      <c r="BT115" s="7"/>
      <c r="BU115" s="2" t="s">
        <v>107</v>
      </c>
      <c r="BV115" s="2" t="s">
        <v>97</v>
      </c>
      <c r="BW115" s="2" t="s">
        <v>861</v>
      </c>
      <c r="BX115" s="2" t="s">
        <v>858</v>
      </c>
      <c r="BY115" s="2" t="s">
        <v>110</v>
      </c>
      <c r="BZ115" s="2" t="s">
        <v>100</v>
      </c>
    </row>
    <row r="116">
      <c r="A116" s="2" t="s">
        <v>862</v>
      </c>
      <c r="B116" s="2" t="s">
        <v>848</v>
      </c>
      <c r="C116" s="2" t="s">
        <v>88</v>
      </c>
      <c r="D116" s="2" t="s">
        <v>849</v>
      </c>
      <c r="E116" s="2" t="s">
        <v>850</v>
      </c>
      <c r="F116" s="2" t="s">
        <v>178</v>
      </c>
      <c r="G116" s="2" t="s">
        <v>178</v>
      </c>
      <c r="H116" s="2" t="s">
        <v>178</v>
      </c>
      <c r="I116" s="2" t="s">
        <v>851</v>
      </c>
      <c r="J116" s="2" t="s">
        <v>617</v>
      </c>
      <c r="K116" s="2" t="s">
        <v>863</v>
      </c>
      <c r="L116" s="3">
        <v>24</v>
      </c>
      <c r="M116" s="3">
        <v>25.2</v>
      </c>
      <c r="N116" s="3">
        <v>49.99</v>
      </c>
      <c r="O116" s="2" t="s">
        <v>97</v>
      </c>
      <c r="P116" s="2" t="s">
        <v>159</v>
      </c>
      <c r="Q116" s="2" t="s">
        <v>99</v>
      </c>
      <c r="R116" s="2" t="s">
        <v>100</v>
      </c>
      <c r="S116" s="2" t="s">
        <v>852</v>
      </c>
      <c r="T116" s="2" t="s">
        <v>100</v>
      </c>
      <c r="U116" s="2" t="s">
        <v>853</v>
      </c>
      <c r="V116" s="2" t="s">
        <v>292</v>
      </c>
      <c r="W116" s="2" t="s">
        <v>148</v>
      </c>
      <c r="X116" s="2" t="s">
        <v>100</v>
      </c>
      <c r="Y116" s="2" t="s">
        <v>854</v>
      </c>
      <c r="Z116" s="4">
        <v>429</v>
      </c>
      <c r="AA116" s="4">
        <f>=ROUNDDOWN(8.20267686424474,0)</f>
      </c>
      <c r="AB116" s="5">
        <v>52.3</v>
      </c>
      <c r="AC116" s="2" t="s">
        <v>855</v>
      </c>
      <c r="AD116" s="4">
        <v>420</v>
      </c>
      <c r="AE116" s="4">
        <v>1480</v>
      </c>
      <c r="AF116" s="6">
        <v>69</v>
      </c>
      <c r="AG116" s="6"/>
      <c r="AH116" s="7">
        <v>0.8501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>
        <v>0</v>
      </c>
      <c r="AP116" s="4">
        <v>12</v>
      </c>
      <c r="AQ116" s="8">
        <v>299.4</v>
      </c>
      <c r="AR116" s="4"/>
      <c r="AS116" s="8"/>
      <c r="AT116" s="7"/>
      <c r="AU116" s="7"/>
      <c r="AV116" s="4">
        <v>12</v>
      </c>
      <c r="AW116" s="8">
        <v>299.4</v>
      </c>
      <c r="AX116" s="4"/>
      <c r="AY116" s="8"/>
      <c r="AZ116" s="7"/>
      <c r="BA116" s="7"/>
      <c r="BB116" s="7">
        <v>1</v>
      </c>
      <c r="BC116" s="4" t="s">
        <v>100</v>
      </c>
      <c r="BD116" s="8" t="s">
        <v>100</v>
      </c>
      <c r="BE116" s="4" t="s">
        <v>100</v>
      </c>
      <c r="BF116" s="8" t="s">
        <v>100</v>
      </c>
      <c r="BG116" s="7" t="s">
        <v>100</v>
      </c>
      <c r="BH116" s="7" t="s">
        <v>100</v>
      </c>
      <c r="BI116" s="7">
        <v>0.1499</v>
      </c>
      <c r="BJ116" s="4">
        <v>2430</v>
      </c>
      <c r="BK116" s="8">
        <v>60499.14</v>
      </c>
      <c r="BL116" s="2" t="s">
        <v>864</v>
      </c>
      <c r="BM116" s="7">
        <v>0.0049</v>
      </c>
      <c r="BN116" s="7">
        <v>0.0049</v>
      </c>
      <c r="BO116" s="4">
        <v>12</v>
      </c>
      <c r="BP116" s="8">
        <v>299.4</v>
      </c>
      <c r="BQ116" s="4"/>
      <c r="BR116" s="8"/>
      <c r="BS116" s="7"/>
      <c r="BT116" s="7"/>
      <c r="BU116" s="2" t="s">
        <v>107</v>
      </c>
      <c r="BV116" s="2" t="s">
        <v>97</v>
      </c>
      <c r="BW116" s="2" t="s">
        <v>865</v>
      </c>
      <c r="BX116" s="2" t="s">
        <v>866</v>
      </c>
      <c r="BY116" s="2" t="s">
        <v>110</v>
      </c>
      <c r="BZ116" s="2" t="s">
        <v>100</v>
      </c>
    </row>
    <row r="117">
      <c r="A117" s="2" t="s">
        <v>867</v>
      </c>
      <c r="B117" s="2" t="s">
        <v>848</v>
      </c>
      <c r="C117" s="2" t="s">
        <v>88</v>
      </c>
      <c r="D117" s="2" t="s">
        <v>849</v>
      </c>
      <c r="E117" s="2" t="s">
        <v>850</v>
      </c>
      <c r="F117" s="2" t="s">
        <v>178</v>
      </c>
      <c r="G117" s="2" t="s">
        <v>178</v>
      </c>
      <c r="H117" s="2" t="s">
        <v>178</v>
      </c>
      <c r="I117" s="2" t="s">
        <v>851</v>
      </c>
      <c r="J117" s="2" t="s">
        <v>617</v>
      </c>
      <c r="K117" s="2" t="s">
        <v>572</v>
      </c>
      <c r="L117" s="3">
        <v>24</v>
      </c>
      <c r="M117" s="3">
        <v>25.2</v>
      </c>
      <c r="N117" s="3">
        <v>49.99</v>
      </c>
      <c r="O117" s="2" t="s">
        <v>97</v>
      </c>
      <c r="P117" s="2" t="s">
        <v>114</v>
      </c>
      <c r="Q117" s="2" t="s">
        <v>99</v>
      </c>
      <c r="R117" s="2" t="s">
        <v>100</v>
      </c>
      <c r="S117" s="2" t="s">
        <v>852</v>
      </c>
      <c r="T117" s="2" t="s">
        <v>291</v>
      </c>
      <c r="U117" s="2" t="s">
        <v>853</v>
      </c>
      <c r="V117" s="2" t="s">
        <v>292</v>
      </c>
      <c r="W117" s="2" t="s">
        <v>148</v>
      </c>
      <c r="X117" s="2" t="s">
        <v>293</v>
      </c>
      <c r="Y117" s="2" t="s">
        <v>868</v>
      </c>
      <c r="Z117" s="4">
        <v>666</v>
      </c>
      <c r="AA117" s="4">
        <f>=ROUNDDOWN(30.1357466063348,0)</f>
      </c>
      <c r="AB117" s="5">
        <v>22.1</v>
      </c>
      <c r="AC117" s="2" t="s">
        <v>869</v>
      </c>
      <c r="AD117" s="4">
        <v>420</v>
      </c>
      <c r="AE117" s="4">
        <v>840</v>
      </c>
      <c r="AF117" s="6">
        <v>69</v>
      </c>
      <c r="AG117" s="6"/>
      <c r="AH117" s="7">
        <v>0.8038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>
        <v>0</v>
      </c>
      <c r="AP117" s="4">
        <v>12</v>
      </c>
      <c r="AQ117" s="8">
        <v>299.4</v>
      </c>
      <c r="AR117" s="4"/>
      <c r="AS117" s="8"/>
      <c r="AT117" s="7"/>
      <c r="AU117" s="7"/>
      <c r="AV117" s="4">
        <v>12</v>
      </c>
      <c r="AW117" s="8">
        <v>299.4</v>
      </c>
      <c r="AX117" s="4"/>
      <c r="AY117" s="8"/>
      <c r="AZ117" s="7"/>
      <c r="BA117" s="7"/>
      <c r="BB117" s="7">
        <v>1</v>
      </c>
      <c r="BC117" s="4" t="s">
        <v>100</v>
      </c>
      <c r="BD117" s="8" t="s">
        <v>100</v>
      </c>
      <c r="BE117" s="4" t="s">
        <v>100</v>
      </c>
      <c r="BF117" s="8" t="s">
        <v>100</v>
      </c>
      <c r="BG117" s="7" t="s">
        <v>100</v>
      </c>
      <c r="BH117" s="7" t="s">
        <v>100</v>
      </c>
      <c r="BI117" s="7">
        <v>0.1499</v>
      </c>
      <c r="BJ117" s="4">
        <v>1279</v>
      </c>
      <c r="BK117" s="8">
        <v>32101.05</v>
      </c>
      <c r="BL117" s="2" t="s">
        <v>870</v>
      </c>
      <c r="BM117" s="7">
        <v>0.0094</v>
      </c>
      <c r="BN117" s="7">
        <v>0.0093</v>
      </c>
      <c r="BO117" s="4">
        <v>12</v>
      </c>
      <c r="BP117" s="8">
        <v>299.4</v>
      </c>
      <c r="BQ117" s="4"/>
      <c r="BR117" s="8"/>
      <c r="BS117" s="7"/>
      <c r="BT117" s="7"/>
      <c r="BU117" s="2" t="s">
        <v>107</v>
      </c>
      <c r="BV117" s="2" t="s">
        <v>97</v>
      </c>
      <c r="BW117" s="2" t="s">
        <v>857</v>
      </c>
      <c r="BX117" s="2" t="s">
        <v>871</v>
      </c>
      <c r="BY117" s="2" t="s">
        <v>110</v>
      </c>
      <c r="BZ117" s="2" t="s">
        <v>100</v>
      </c>
    </row>
    <row r="118">
      <c r="A118" s="2" t="s">
        <v>872</v>
      </c>
      <c r="B118" s="2" t="s">
        <v>848</v>
      </c>
      <c r="C118" s="2" t="s">
        <v>88</v>
      </c>
      <c r="D118" s="2" t="s">
        <v>849</v>
      </c>
      <c r="E118" s="2" t="s">
        <v>850</v>
      </c>
      <c r="F118" s="2" t="s">
        <v>178</v>
      </c>
      <c r="G118" s="2" t="s">
        <v>178</v>
      </c>
      <c r="H118" s="2" t="s">
        <v>178</v>
      </c>
      <c r="I118" s="2" t="s">
        <v>851</v>
      </c>
      <c r="J118" s="2" t="s">
        <v>617</v>
      </c>
      <c r="K118" s="2" t="s">
        <v>199</v>
      </c>
      <c r="L118" s="3">
        <v>24</v>
      </c>
      <c r="M118" s="3">
        <v>25.2</v>
      </c>
      <c r="N118" s="3">
        <v>49.99</v>
      </c>
      <c r="O118" s="2" t="s">
        <v>97</v>
      </c>
      <c r="P118" s="2" t="s">
        <v>114</v>
      </c>
      <c r="Q118" s="2" t="s">
        <v>99</v>
      </c>
      <c r="R118" s="2" t="s">
        <v>100</v>
      </c>
      <c r="S118" s="2" t="s">
        <v>852</v>
      </c>
      <c r="T118" s="2" t="s">
        <v>100</v>
      </c>
      <c r="U118" s="2" t="s">
        <v>853</v>
      </c>
      <c r="V118" s="2" t="s">
        <v>292</v>
      </c>
      <c r="W118" s="2" t="s">
        <v>148</v>
      </c>
      <c r="X118" s="2" t="s">
        <v>100</v>
      </c>
      <c r="Y118" s="2" t="s">
        <v>854</v>
      </c>
      <c r="Z118" s="4">
        <v>838</v>
      </c>
      <c r="AA118" s="4">
        <f>=ROUNDDOWN(37.0796460176991,0)</f>
      </c>
      <c r="AB118" s="5">
        <v>22.6</v>
      </c>
      <c r="AC118" s="2" t="s">
        <v>322</v>
      </c>
      <c r="AD118" s="4">
        <v>420</v>
      </c>
      <c r="AE118" s="4">
        <v>420</v>
      </c>
      <c r="AF118" s="6">
        <v>69</v>
      </c>
      <c r="AG118" s="6"/>
      <c r="AH118" s="7">
        <v>0.8365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>
        <v>0</v>
      </c>
      <c r="AP118" s="4">
        <v>11</v>
      </c>
      <c r="AQ118" s="8">
        <v>274.45</v>
      </c>
      <c r="AR118" s="4"/>
      <c r="AS118" s="8"/>
      <c r="AT118" s="7"/>
      <c r="AU118" s="7"/>
      <c r="AV118" s="4">
        <v>11</v>
      </c>
      <c r="AW118" s="8">
        <v>274.45</v>
      </c>
      <c r="AX118" s="4"/>
      <c r="AY118" s="8"/>
      <c r="AZ118" s="7"/>
      <c r="BA118" s="7"/>
      <c r="BB118" s="7">
        <v>1</v>
      </c>
      <c r="BC118" s="4" t="s">
        <v>100</v>
      </c>
      <c r="BD118" s="8" t="s">
        <v>100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0.1374</v>
      </c>
      <c r="BJ118" s="4">
        <v>1338</v>
      </c>
      <c r="BK118" s="8">
        <v>33750.86</v>
      </c>
      <c r="BL118" s="2" t="s">
        <v>856</v>
      </c>
      <c r="BM118" s="7">
        <v>0.0082</v>
      </c>
      <c r="BN118" s="7">
        <v>0.0081</v>
      </c>
      <c r="BO118" s="4">
        <v>11</v>
      </c>
      <c r="BP118" s="8">
        <v>274.45</v>
      </c>
      <c r="BQ118" s="4"/>
      <c r="BR118" s="8"/>
      <c r="BS118" s="7"/>
      <c r="BT118" s="7"/>
      <c r="BU118" s="2" t="s">
        <v>107</v>
      </c>
      <c r="BV118" s="2" t="s">
        <v>97</v>
      </c>
      <c r="BW118" s="2" t="s">
        <v>857</v>
      </c>
      <c r="BX118" s="2" t="s">
        <v>873</v>
      </c>
      <c r="BY118" s="2" t="s">
        <v>110</v>
      </c>
      <c r="BZ118" s="2" t="s">
        <v>100</v>
      </c>
    </row>
    <row r="119">
      <c r="A119" s="2" t="s">
        <v>874</v>
      </c>
      <c r="B119" s="2" t="s">
        <v>848</v>
      </c>
      <c r="C119" s="2" t="s">
        <v>88</v>
      </c>
      <c r="D119" s="2" t="s">
        <v>849</v>
      </c>
      <c r="E119" s="2" t="s">
        <v>850</v>
      </c>
      <c r="F119" s="2" t="s">
        <v>178</v>
      </c>
      <c r="G119" s="2" t="s">
        <v>178</v>
      </c>
      <c r="H119" s="2" t="s">
        <v>178</v>
      </c>
      <c r="I119" s="2" t="s">
        <v>851</v>
      </c>
      <c r="J119" s="2" t="s">
        <v>617</v>
      </c>
      <c r="K119" s="2" t="s">
        <v>289</v>
      </c>
      <c r="L119" s="3">
        <v>24</v>
      </c>
      <c r="M119" s="3">
        <v>25.2</v>
      </c>
      <c r="N119" s="3">
        <v>49.99</v>
      </c>
      <c r="O119" s="2" t="s">
        <v>97</v>
      </c>
      <c r="P119" s="2" t="s">
        <v>159</v>
      </c>
      <c r="Q119" s="2" t="s">
        <v>99</v>
      </c>
      <c r="R119" s="2" t="s">
        <v>100</v>
      </c>
      <c r="S119" s="2" t="s">
        <v>852</v>
      </c>
      <c r="T119" s="2" t="s">
        <v>100</v>
      </c>
      <c r="U119" s="2" t="s">
        <v>853</v>
      </c>
      <c r="V119" s="2" t="s">
        <v>292</v>
      </c>
      <c r="W119" s="2" t="s">
        <v>148</v>
      </c>
      <c r="X119" s="2" t="s">
        <v>100</v>
      </c>
      <c r="Y119" s="2" t="s">
        <v>854</v>
      </c>
      <c r="Z119" s="4">
        <v>551</v>
      </c>
      <c r="AA119" s="4">
        <f>=ROUNDDOWN(16.3501483679525,0)</f>
      </c>
      <c r="AB119" s="5">
        <v>33.7</v>
      </c>
      <c r="AC119" s="2" t="s">
        <v>855</v>
      </c>
      <c r="AD119" s="4">
        <v>420</v>
      </c>
      <c r="AE119" s="4">
        <v>1260</v>
      </c>
      <c r="AF119" s="6">
        <v>69</v>
      </c>
      <c r="AG119" s="6"/>
      <c r="AH119" s="7">
        <v>0.8311</v>
      </c>
      <c r="AI119" s="4"/>
      <c r="AJ119" s="4">
        <f>=ROUNDDOWN({0},0)</f>
      </c>
      <c r="AK119" s="5"/>
      <c r="AL119" s="2" t="s">
        <v>100</v>
      </c>
      <c r="AM119" s="4"/>
      <c r="AN119" s="4"/>
      <c r="AO119" s="7">
        <v>0</v>
      </c>
      <c r="AP119" s="4">
        <v>8</v>
      </c>
      <c r="AQ119" s="8">
        <v>199.6</v>
      </c>
      <c r="AR119" s="4"/>
      <c r="AS119" s="8"/>
      <c r="AT119" s="7"/>
      <c r="AU119" s="7"/>
      <c r="AV119" s="4">
        <v>8</v>
      </c>
      <c r="AW119" s="8">
        <v>199.6</v>
      </c>
      <c r="AX119" s="4"/>
      <c r="AY119" s="8"/>
      <c r="AZ119" s="7"/>
      <c r="BA119" s="7"/>
      <c r="BB119" s="7">
        <v>1</v>
      </c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>
        <v>0.1</v>
      </c>
      <c r="BJ119" s="4">
        <v>1993</v>
      </c>
      <c r="BK119" s="8">
        <v>50772.15</v>
      </c>
      <c r="BL119" s="2" t="s">
        <v>875</v>
      </c>
      <c r="BM119" s="7">
        <v>0.004</v>
      </c>
      <c r="BN119" s="7">
        <v>0.0039</v>
      </c>
      <c r="BO119" s="4">
        <v>8</v>
      </c>
      <c r="BP119" s="8">
        <v>199.6</v>
      </c>
      <c r="BQ119" s="4"/>
      <c r="BR119" s="8"/>
      <c r="BS119" s="7"/>
      <c r="BT119" s="7"/>
      <c r="BU119" s="2" t="s">
        <v>107</v>
      </c>
      <c r="BV119" s="2" t="s">
        <v>97</v>
      </c>
      <c r="BW119" s="2" t="s">
        <v>857</v>
      </c>
      <c r="BX119" s="2" t="s">
        <v>876</v>
      </c>
      <c r="BY119" s="2" t="s">
        <v>110</v>
      </c>
      <c r="BZ119" s="2" t="s">
        <v>100</v>
      </c>
    </row>
    <row r="120">
      <c r="A120" s="2" t="s">
        <v>877</v>
      </c>
      <c r="B120" s="2" t="s">
        <v>848</v>
      </c>
      <c r="C120" s="2" t="s">
        <v>88</v>
      </c>
      <c r="D120" s="2" t="s">
        <v>849</v>
      </c>
      <c r="E120" s="2" t="s">
        <v>850</v>
      </c>
      <c r="F120" s="2" t="s">
        <v>178</v>
      </c>
      <c r="G120" s="2" t="s">
        <v>178</v>
      </c>
      <c r="H120" s="2" t="s">
        <v>178</v>
      </c>
      <c r="I120" s="2" t="s">
        <v>851</v>
      </c>
      <c r="J120" s="2" t="s">
        <v>617</v>
      </c>
      <c r="K120" s="2" t="s">
        <v>878</v>
      </c>
      <c r="L120" s="3">
        <v>24</v>
      </c>
      <c r="M120" s="3">
        <v>25.2</v>
      </c>
      <c r="N120" s="3">
        <v>49.99</v>
      </c>
      <c r="O120" s="2" t="s">
        <v>97</v>
      </c>
      <c r="P120" s="2" t="s">
        <v>114</v>
      </c>
      <c r="Q120" s="2" t="s">
        <v>99</v>
      </c>
      <c r="R120" s="2" t="s">
        <v>100</v>
      </c>
      <c r="S120" s="2" t="s">
        <v>852</v>
      </c>
      <c r="T120" s="2" t="s">
        <v>291</v>
      </c>
      <c r="U120" s="2" t="s">
        <v>853</v>
      </c>
      <c r="V120" s="2" t="s">
        <v>292</v>
      </c>
      <c r="W120" s="2" t="s">
        <v>148</v>
      </c>
      <c r="X120" s="2" t="s">
        <v>100</v>
      </c>
      <c r="Y120" s="2" t="s">
        <v>879</v>
      </c>
      <c r="Z120" s="4">
        <v>753</v>
      </c>
      <c r="AA120" s="4">
        <f>=ROUNDDOWN(19.8157894736842,0)</f>
      </c>
      <c r="AB120" s="5">
        <v>38</v>
      </c>
      <c r="AC120" s="2" t="s">
        <v>322</v>
      </c>
      <c r="AD120" s="4">
        <v>420</v>
      </c>
      <c r="AE120" s="4">
        <v>840</v>
      </c>
      <c r="AF120" s="6">
        <v>69</v>
      </c>
      <c r="AG120" s="6"/>
      <c r="AH120" s="7">
        <v>0.8583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>
        <v>0</v>
      </c>
      <c r="AP120" s="4">
        <v>3</v>
      </c>
      <c r="AQ120" s="8">
        <v>75.6</v>
      </c>
      <c r="AR120" s="4"/>
      <c r="AS120" s="8"/>
      <c r="AT120" s="7"/>
      <c r="AU120" s="7"/>
      <c r="AV120" s="4">
        <v>3</v>
      </c>
      <c r="AW120" s="8">
        <v>75.6</v>
      </c>
      <c r="AX120" s="4"/>
      <c r="AY120" s="8"/>
      <c r="AZ120" s="7"/>
      <c r="BA120" s="7"/>
      <c r="BB120" s="7">
        <v>1</v>
      </c>
      <c r="BC120" s="4" t="s">
        <v>100</v>
      </c>
      <c r="BD120" s="8" t="s">
        <v>100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0.0379</v>
      </c>
      <c r="BJ120" s="4">
        <v>2078</v>
      </c>
      <c r="BK120" s="8">
        <v>52022.87</v>
      </c>
      <c r="BL120" s="2" t="s">
        <v>880</v>
      </c>
      <c r="BM120" s="7">
        <v>0.0014</v>
      </c>
      <c r="BN120" s="7">
        <v>0.0015</v>
      </c>
      <c r="BO120" s="4">
        <v>3</v>
      </c>
      <c r="BP120" s="8">
        <v>75.6</v>
      </c>
      <c r="BQ120" s="4"/>
      <c r="BR120" s="8"/>
      <c r="BS120" s="7"/>
      <c r="BT120" s="7"/>
      <c r="BU120" s="2" t="s">
        <v>107</v>
      </c>
      <c r="BV120" s="2" t="s">
        <v>97</v>
      </c>
      <c r="BW120" s="2" t="s">
        <v>881</v>
      </c>
      <c r="BX120" s="2" t="s">
        <v>882</v>
      </c>
      <c r="BY120" s="2" t="s">
        <v>110</v>
      </c>
      <c r="BZ120" s="2" t="s">
        <v>100</v>
      </c>
    </row>
    <row r="121">
      <c r="A121" s="2" t="s">
        <v>883</v>
      </c>
      <c r="B121" s="2" t="s">
        <v>848</v>
      </c>
      <c r="C121" s="2" t="s">
        <v>88</v>
      </c>
      <c r="D121" s="2" t="s">
        <v>849</v>
      </c>
      <c r="E121" s="2" t="s">
        <v>850</v>
      </c>
      <c r="F121" s="2" t="s">
        <v>884</v>
      </c>
      <c r="G121" s="2" t="s">
        <v>884</v>
      </c>
      <c r="H121" s="2" t="s">
        <v>884</v>
      </c>
      <c r="I121" s="2" t="s">
        <v>885</v>
      </c>
      <c r="J121" s="2" t="s">
        <v>617</v>
      </c>
      <c r="K121" s="2" t="s">
        <v>215</v>
      </c>
      <c r="L121" s="3">
        <v>26.4</v>
      </c>
      <c r="M121" s="3">
        <v>27.72</v>
      </c>
      <c r="N121" s="3">
        <v>54.99</v>
      </c>
      <c r="O121" s="2" t="s">
        <v>97</v>
      </c>
      <c r="P121" s="2" t="s">
        <v>114</v>
      </c>
      <c r="Q121" s="2" t="s">
        <v>99</v>
      </c>
      <c r="R121" s="2" t="s">
        <v>100</v>
      </c>
      <c r="S121" s="2" t="s">
        <v>100</v>
      </c>
      <c r="T121" s="2" t="s">
        <v>100</v>
      </c>
      <c r="U121" s="2" t="s">
        <v>100</v>
      </c>
      <c r="V121" s="2" t="s">
        <v>292</v>
      </c>
      <c r="W121" s="2" t="s">
        <v>148</v>
      </c>
      <c r="X121" s="2" t="s">
        <v>100</v>
      </c>
      <c r="Y121" s="2" t="s">
        <v>600</v>
      </c>
      <c r="Z121" s="4">
        <v>754</v>
      </c>
      <c r="AA121" s="4">
        <f>=ROUNDDOWN(21.9825072886297,0)</f>
      </c>
      <c r="AB121" s="5">
        <v>34.3</v>
      </c>
      <c r="AC121" s="2" t="s">
        <v>575</v>
      </c>
      <c r="AD121" s="4">
        <v>350</v>
      </c>
      <c r="AE121" s="4">
        <v>350</v>
      </c>
      <c r="AF121" s="6">
        <v>69</v>
      </c>
      <c r="AG121" s="6"/>
      <c r="AH121" s="7">
        <v>0.7902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>
        <v>0</v>
      </c>
      <c r="AP121" s="4">
        <v>25</v>
      </c>
      <c r="AQ121" s="8">
        <v>722</v>
      </c>
      <c r="AR121" s="4"/>
      <c r="AS121" s="8"/>
      <c r="AT121" s="7"/>
      <c r="AU121" s="7"/>
      <c r="AV121" s="4">
        <v>25</v>
      </c>
      <c r="AW121" s="8">
        <v>722</v>
      </c>
      <c r="AX121" s="4"/>
      <c r="AY121" s="8"/>
      <c r="AZ121" s="7"/>
      <c r="BA121" s="7"/>
      <c r="BB121" s="7">
        <v>1</v>
      </c>
      <c r="BC121" s="4">
        <v>41</v>
      </c>
      <c r="BD121" s="8">
        <v>1184.08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0.6098</v>
      </c>
      <c r="BJ121" s="4">
        <v>1240</v>
      </c>
      <c r="BK121" s="8">
        <v>35521.16</v>
      </c>
      <c r="BL121" s="2" t="s">
        <v>856</v>
      </c>
      <c r="BM121" s="7">
        <v>0.0202</v>
      </c>
      <c r="BN121" s="7">
        <v>0.0203</v>
      </c>
      <c r="BO121" s="4">
        <v>25</v>
      </c>
      <c r="BP121" s="8">
        <v>722</v>
      </c>
      <c r="BQ121" s="4"/>
      <c r="BR121" s="8"/>
      <c r="BS121" s="7"/>
      <c r="BT121" s="7"/>
      <c r="BU121" s="2" t="s">
        <v>107</v>
      </c>
      <c r="BV121" s="2" t="s">
        <v>97</v>
      </c>
      <c r="BW121" s="2" t="s">
        <v>529</v>
      </c>
      <c r="BX121" s="2" t="s">
        <v>478</v>
      </c>
      <c r="BY121" s="2" t="s">
        <v>110</v>
      </c>
      <c r="BZ121" s="2" t="s">
        <v>100</v>
      </c>
    </row>
    <row r="122">
      <c r="A122" s="2" t="s">
        <v>886</v>
      </c>
      <c r="B122" s="2" t="s">
        <v>848</v>
      </c>
      <c r="C122" s="2" t="s">
        <v>88</v>
      </c>
      <c r="D122" s="2" t="s">
        <v>849</v>
      </c>
      <c r="E122" s="2" t="s">
        <v>850</v>
      </c>
      <c r="F122" s="2" t="s">
        <v>884</v>
      </c>
      <c r="G122" s="2" t="s">
        <v>884</v>
      </c>
      <c r="H122" s="2" t="s">
        <v>884</v>
      </c>
      <c r="I122" s="2" t="s">
        <v>885</v>
      </c>
      <c r="J122" s="2" t="s">
        <v>617</v>
      </c>
      <c r="K122" s="2" t="s">
        <v>199</v>
      </c>
      <c r="L122" s="3">
        <v>26.4</v>
      </c>
      <c r="M122" s="3">
        <v>27.72</v>
      </c>
      <c r="N122" s="3">
        <v>54.99</v>
      </c>
      <c r="O122" s="2" t="s">
        <v>97</v>
      </c>
      <c r="P122" s="2" t="s">
        <v>159</v>
      </c>
      <c r="Q122" s="2" t="s">
        <v>99</v>
      </c>
      <c r="R122" s="2" t="s">
        <v>100</v>
      </c>
      <c r="S122" s="2" t="s">
        <v>887</v>
      </c>
      <c r="T122" s="2" t="s">
        <v>291</v>
      </c>
      <c r="U122" s="2" t="s">
        <v>853</v>
      </c>
      <c r="V122" s="2" t="s">
        <v>292</v>
      </c>
      <c r="W122" s="2" t="s">
        <v>148</v>
      </c>
      <c r="X122" s="2" t="s">
        <v>100</v>
      </c>
      <c r="Y122" s="2" t="s">
        <v>868</v>
      </c>
      <c r="Z122" s="4">
        <v>376</v>
      </c>
      <c r="AA122" s="4">
        <f>=ROUNDDOWN(14.6875,0)</f>
      </c>
      <c r="AB122" s="5">
        <v>25.6</v>
      </c>
      <c r="AC122" s="2" t="s">
        <v>888</v>
      </c>
      <c r="AD122" s="4">
        <v>350</v>
      </c>
      <c r="AE122" s="4">
        <v>1050</v>
      </c>
      <c r="AF122" s="6">
        <v>69</v>
      </c>
      <c r="AG122" s="6"/>
      <c r="AH122" s="7">
        <v>0.7875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>
        <v>0</v>
      </c>
      <c r="AP122" s="4">
        <v>7</v>
      </c>
      <c r="AQ122" s="8">
        <v>202.16</v>
      </c>
      <c r="AR122" s="4"/>
      <c r="AS122" s="8"/>
      <c r="AT122" s="7"/>
      <c r="AU122" s="7"/>
      <c r="AV122" s="4">
        <v>7</v>
      </c>
      <c r="AW122" s="8">
        <v>202.16</v>
      </c>
      <c r="AX122" s="4"/>
      <c r="AY122" s="8"/>
      <c r="AZ122" s="7"/>
      <c r="BA122" s="7"/>
      <c r="BB122" s="7">
        <v>1</v>
      </c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>
        <v>0.1707</v>
      </c>
      <c r="BJ122" s="4">
        <v>1372</v>
      </c>
      <c r="BK122" s="8">
        <v>38575</v>
      </c>
      <c r="BL122" s="2" t="s">
        <v>889</v>
      </c>
      <c r="BM122" s="7">
        <v>0.0051</v>
      </c>
      <c r="BN122" s="7">
        <v>0.0052</v>
      </c>
      <c r="BO122" s="4">
        <v>7</v>
      </c>
      <c r="BP122" s="8">
        <v>202.16</v>
      </c>
      <c r="BQ122" s="4"/>
      <c r="BR122" s="8"/>
      <c r="BS122" s="7"/>
      <c r="BT122" s="7"/>
      <c r="BU122" s="2" t="s">
        <v>107</v>
      </c>
      <c r="BV122" s="2" t="s">
        <v>97</v>
      </c>
      <c r="BW122" s="2" t="s">
        <v>890</v>
      </c>
      <c r="BX122" s="2" t="s">
        <v>891</v>
      </c>
      <c r="BY122" s="2" t="s">
        <v>110</v>
      </c>
      <c r="BZ122" s="2" t="s">
        <v>100</v>
      </c>
    </row>
    <row r="123">
      <c r="A123" s="2" t="s">
        <v>892</v>
      </c>
      <c r="B123" s="2" t="s">
        <v>848</v>
      </c>
      <c r="C123" s="2" t="s">
        <v>88</v>
      </c>
      <c r="D123" s="2" t="s">
        <v>849</v>
      </c>
      <c r="E123" s="2" t="s">
        <v>850</v>
      </c>
      <c r="F123" s="2" t="s">
        <v>884</v>
      </c>
      <c r="G123" s="2" t="s">
        <v>884</v>
      </c>
      <c r="H123" s="2" t="s">
        <v>884</v>
      </c>
      <c r="I123" s="2" t="s">
        <v>885</v>
      </c>
      <c r="J123" s="2" t="s">
        <v>617</v>
      </c>
      <c r="K123" s="2" t="s">
        <v>839</v>
      </c>
      <c r="L123" s="3">
        <v>26.4</v>
      </c>
      <c r="M123" s="3">
        <v>27.72</v>
      </c>
      <c r="N123" s="3">
        <v>54.99</v>
      </c>
      <c r="O123" s="2" t="s">
        <v>97</v>
      </c>
      <c r="P123" s="2" t="s">
        <v>159</v>
      </c>
      <c r="Q123" s="2" t="s">
        <v>99</v>
      </c>
      <c r="R123" s="2" t="s">
        <v>100</v>
      </c>
      <c r="S123" s="2" t="s">
        <v>887</v>
      </c>
      <c r="T123" s="2" t="s">
        <v>291</v>
      </c>
      <c r="U123" s="2" t="s">
        <v>853</v>
      </c>
      <c r="V123" s="2" t="s">
        <v>292</v>
      </c>
      <c r="W123" s="2" t="s">
        <v>148</v>
      </c>
      <c r="X123" s="2" t="s">
        <v>293</v>
      </c>
      <c r="Y123" s="2" t="s">
        <v>893</v>
      </c>
      <c r="Z123" s="4">
        <v>534</v>
      </c>
      <c r="AA123" s="4">
        <f>=ROUNDDOWN(19.8513011152416,0)</f>
      </c>
      <c r="AB123" s="5">
        <v>26.9</v>
      </c>
      <c r="AC123" s="2" t="s">
        <v>888</v>
      </c>
      <c r="AD123" s="4">
        <v>349</v>
      </c>
      <c r="AE123" s="4">
        <v>699</v>
      </c>
      <c r="AF123" s="6">
        <v>69</v>
      </c>
      <c r="AG123" s="6"/>
      <c r="AH123" s="7">
        <v>0.8283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>
        <v>0</v>
      </c>
      <c r="AP123" s="4">
        <v>5</v>
      </c>
      <c r="AQ123" s="8">
        <v>144.4</v>
      </c>
      <c r="AR123" s="4"/>
      <c r="AS123" s="8"/>
      <c r="AT123" s="7"/>
      <c r="AU123" s="7"/>
      <c r="AV123" s="4">
        <v>5</v>
      </c>
      <c r="AW123" s="8">
        <v>144.4</v>
      </c>
      <c r="AX123" s="4"/>
      <c r="AY123" s="8"/>
      <c r="AZ123" s="7"/>
      <c r="BA123" s="7"/>
      <c r="BB123" s="7">
        <v>1</v>
      </c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>
        <v>0.122</v>
      </c>
      <c r="BJ123" s="4">
        <v>1574</v>
      </c>
      <c r="BK123" s="8">
        <v>43894.94</v>
      </c>
      <c r="BL123" s="2" t="s">
        <v>894</v>
      </c>
      <c r="BM123" s="7">
        <v>0.0032</v>
      </c>
      <c r="BN123" s="7">
        <v>0.0033</v>
      </c>
      <c r="BO123" s="4">
        <v>5</v>
      </c>
      <c r="BP123" s="8">
        <v>144.4</v>
      </c>
      <c r="BQ123" s="4"/>
      <c r="BR123" s="8"/>
      <c r="BS123" s="7"/>
      <c r="BT123" s="7"/>
      <c r="BU123" s="2" t="s">
        <v>107</v>
      </c>
      <c r="BV123" s="2" t="s">
        <v>97</v>
      </c>
      <c r="BW123" s="2" t="s">
        <v>895</v>
      </c>
      <c r="BX123" s="2" t="s">
        <v>896</v>
      </c>
      <c r="BY123" s="2" t="s">
        <v>110</v>
      </c>
      <c r="BZ123" s="2" t="s">
        <v>100</v>
      </c>
    </row>
    <row r="124">
      <c r="A124" s="2" t="s">
        <v>897</v>
      </c>
      <c r="B124" s="2" t="s">
        <v>848</v>
      </c>
      <c r="C124" s="2" t="s">
        <v>88</v>
      </c>
      <c r="D124" s="2" t="s">
        <v>849</v>
      </c>
      <c r="E124" s="2" t="s">
        <v>850</v>
      </c>
      <c r="F124" s="2" t="s">
        <v>884</v>
      </c>
      <c r="G124" s="2" t="s">
        <v>884</v>
      </c>
      <c r="H124" s="2" t="s">
        <v>884</v>
      </c>
      <c r="I124" s="2" t="s">
        <v>885</v>
      </c>
      <c r="J124" s="2" t="s">
        <v>617</v>
      </c>
      <c r="K124" s="2" t="s">
        <v>181</v>
      </c>
      <c r="L124" s="3">
        <v>26.4</v>
      </c>
      <c r="M124" s="3">
        <v>27.72</v>
      </c>
      <c r="N124" s="3">
        <v>54.99</v>
      </c>
      <c r="O124" s="2" t="s">
        <v>97</v>
      </c>
      <c r="P124" s="2" t="s">
        <v>114</v>
      </c>
      <c r="Q124" s="2" t="s">
        <v>99</v>
      </c>
      <c r="R124" s="2" t="s">
        <v>100</v>
      </c>
      <c r="S124" s="2" t="s">
        <v>100</v>
      </c>
      <c r="T124" s="2" t="s">
        <v>100</v>
      </c>
      <c r="U124" s="2" t="s">
        <v>100</v>
      </c>
      <c r="V124" s="2" t="s">
        <v>292</v>
      </c>
      <c r="W124" s="2" t="s">
        <v>148</v>
      </c>
      <c r="X124" s="2" t="s">
        <v>100</v>
      </c>
      <c r="Y124" s="2" t="s">
        <v>600</v>
      </c>
      <c r="Z124" s="4">
        <v>655</v>
      </c>
      <c r="AA124" s="4">
        <f>=ROUNDDOWN(20.3416149068323,0)</f>
      </c>
      <c r="AB124" s="5">
        <v>32.2</v>
      </c>
      <c r="AC124" s="2" t="s">
        <v>888</v>
      </c>
      <c r="AD124" s="4">
        <v>338</v>
      </c>
      <c r="AE124" s="4">
        <v>1218</v>
      </c>
      <c r="AF124" s="6">
        <v>69</v>
      </c>
      <c r="AG124" s="6"/>
      <c r="AH124" s="7">
        <v>0.8447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>
        <v>0</v>
      </c>
      <c r="AP124" s="4">
        <v>4</v>
      </c>
      <c r="AQ124" s="8">
        <v>115.52</v>
      </c>
      <c r="AR124" s="4"/>
      <c r="AS124" s="8"/>
      <c r="AT124" s="7"/>
      <c r="AU124" s="7"/>
      <c r="AV124" s="4">
        <v>4</v>
      </c>
      <c r="AW124" s="8">
        <v>115.52</v>
      </c>
      <c r="AX124" s="4"/>
      <c r="AY124" s="8"/>
      <c r="AZ124" s="7"/>
      <c r="BA124" s="7"/>
      <c r="BB124" s="7">
        <v>1</v>
      </c>
      <c r="BC124" s="4" t="s">
        <v>100</v>
      </c>
      <c r="BD124" s="8" t="s">
        <v>100</v>
      </c>
      <c r="BE124" s="4" t="s">
        <v>100</v>
      </c>
      <c r="BF124" s="8" t="s">
        <v>100</v>
      </c>
      <c r="BG124" s="7" t="s">
        <v>100</v>
      </c>
      <c r="BH124" s="7" t="s">
        <v>100</v>
      </c>
      <c r="BI124" s="7">
        <v>0.0976</v>
      </c>
      <c r="BJ124" s="4">
        <v>1941</v>
      </c>
      <c r="BK124" s="8">
        <v>54818.78</v>
      </c>
      <c r="BL124" s="2" t="s">
        <v>898</v>
      </c>
      <c r="BM124" s="7">
        <v>0.0021</v>
      </c>
      <c r="BN124" s="7">
        <v>0.0021</v>
      </c>
      <c r="BO124" s="4">
        <v>4</v>
      </c>
      <c r="BP124" s="8">
        <v>115.52</v>
      </c>
      <c r="BQ124" s="4"/>
      <c r="BR124" s="8"/>
      <c r="BS124" s="7"/>
      <c r="BT124" s="7"/>
      <c r="BU124" s="2" t="s">
        <v>107</v>
      </c>
      <c r="BV124" s="2" t="s">
        <v>97</v>
      </c>
      <c r="BW124" s="2" t="s">
        <v>529</v>
      </c>
      <c r="BX124" s="2" t="s">
        <v>899</v>
      </c>
      <c r="BY124" s="2" t="s">
        <v>110</v>
      </c>
      <c r="BZ124" s="2" t="s">
        <v>100</v>
      </c>
    </row>
    <row r="125">
      <c r="A125" s="2" t="s">
        <v>900</v>
      </c>
      <c r="B125" s="2" t="s">
        <v>848</v>
      </c>
      <c r="C125" s="2" t="s">
        <v>88</v>
      </c>
      <c r="D125" s="2" t="s">
        <v>849</v>
      </c>
      <c r="E125" s="2" t="s">
        <v>850</v>
      </c>
      <c r="F125" s="2" t="s">
        <v>901</v>
      </c>
      <c r="G125" s="2" t="s">
        <v>902</v>
      </c>
      <c r="H125" s="2" t="s">
        <v>903</v>
      </c>
      <c r="I125" s="2" t="s">
        <v>904</v>
      </c>
      <c r="J125" s="2" t="s">
        <v>617</v>
      </c>
      <c r="K125" s="2" t="s">
        <v>113</v>
      </c>
      <c r="L125" s="3">
        <v>24</v>
      </c>
      <c r="M125" s="3">
        <v>25.2</v>
      </c>
      <c r="N125" s="3">
        <v>49.99</v>
      </c>
      <c r="O125" s="2" t="s">
        <v>97</v>
      </c>
      <c r="P125" s="2" t="s">
        <v>136</v>
      </c>
      <c r="Q125" s="2" t="s">
        <v>99</v>
      </c>
      <c r="R125" s="2" t="s">
        <v>100</v>
      </c>
      <c r="S125" s="2" t="s">
        <v>905</v>
      </c>
      <c r="T125" s="2" t="s">
        <v>100</v>
      </c>
      <c r="U125" s="2" t="s">
        <v>853</v>
      </c>
      <c r="V125" s="2" t="s">
        <v>292</v>
      </c>
      <c r="W125" s="2" t="s">
        <v>293</v>
      </c>
      <c r="X125" s="2" t="s">
        <v>100</v>
      </c>
      <c r="Y125" s="2" t="s">
        <v>906</v>
      </c>
      <c r="Z125" s="4">
        <v>89</v>
      </c>
      <c r="AA125" s="4">
        <f>=ROUNDDOWN(22.8205128205128,0)</f>
      </c>
      <c r="AB125" s="5">
        <v>3.9</v>
      </c>
      <c r="AC125" s="2" t="s">
        <v>100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>
        <v>0</v>
      </c>
      <c r="AP125" s="4">
        <v>2</v>
      </c>
      <c r="AQ125" s="8">
        <v>50.82</v>
      </c>
      <c r="AR125" s="4"/>
      <c r="AS125" s="8"/>
      <c r="AT125" s="7"/>
      <c r="AU125" s="7"/>
      <c r="AV125" s="4">
        <v>2</v>
      </c>
      <c r="AW125" s="8">
        <v>50.82</v>
      </c>
      <c r="AX125" s="4"/>
      <c r="AY125" s="8"/>
      <c r="AZ125" s="7"/>
      <c r="BA125" s="7"/>
      <c r="BB125" s="7">
        <v>1</v>
      </c>
      <c r="BC125" s="4">
        <v>2</v>
      </c>
      <c r="BD125" s="8">
        <v>50.82</v>
      </c>
      <c r="BE125" s="4"/>
      <c r="BF125" s="8"/>
      <c r="BG125" s="7"/>
      <c r="BH125" s="7"/>
      <c r="BI125" s="7">
        <v>1</v>
      </c>
      <c r="BJ125" s="4">
        <v>478</v>
      </c>
      <c r="BK125" s="8">
        <v>11971.46</v>
      </c>
      <c r="BL125" s="2" t="s">
        <v>907</v>
      </c>
      <c r="BM125" s="7">
        <v>0.0042</v>
      </c>
      <c r="BN125" s="7">
        <v>0.0042</v>
      </c>
      <c r="BO125" s="4">
        <v>2</v>
      </c>
      <c r="BP125" s="8">
        <v>50.82</v>
      </c>
      <c r="BQ125" s="4"/>
      <c r="BR125" s="8"/>
      <c r="BS125" s="7"/>
      <c r="BT125" s="7"/>
      <c r="BU125" s="2" t="s">
        <v>107</v>
      </c>
      <c r="BV125" s="2" t="s">
        <v>97</v>
      </c>
      <c r="BW125" s="2" t="s">
        <v>908</v>
      </c>
      <c r="BX125" s="2" t="s">
        <v>909</v>
      </c>
      <c r="BY125" s="2" t="s">
        <v>110</v>
      </c>
      <c r="BZ125" s="2" t="s">
        <v>100</v>
      </c>
    </row>
    <row r="126">
      <c r="A126" s="2" t="s">
        <v>910</v>
      </c>
      <c r="B126" s="2" t="s">
        <v>848</v>
      </c>
      <c r="C126" s="2" t="s">
        <v>629</v>
      </c>
      <c r="D126" s="2" t="s">
        <v>849</v>
      </c>
      <c r="E126" s="2" t="s">
        <v>850</v>
      </c>
      <c r="F126" s="2" t="s">
        <v>911</v>
      </c>
      <c r="G126" s="2" t="s">
        <v>911</v>
      </c>
      <c r="H126" s="2" t="s">
        <v>911</v>
      </c>
      <c r="I126" s="2" t="s">
        <v>912</v>
      </c>
      <c r="J126" s="2" t="s">
        <v>913</v>
      </c>
      <c r="K126" s="2" t="s">
        <v>199</v>
      </c>
      <c r="L126" s="3">
        <v>33.6</v>
      </c>
      <c r="M126" s="3">
        <v>35.28</v>
      </c>
      <c r="N126" s="3">
        <v>69.99</v>
      </c>
      <c r="O126" s="2" t="s">
        <v>97</v>
      </c>
      <c r="P126" s="2" t="s">
        <v>98</v>
      </c>
      <c r="Q126" s="2" t="s">
        <v>99</v>
      </c>
      <c r="R126" s="2" t="s">
        <v>100</v>
      </c>
      <c r="S126" s="2" t="s">
        <v>914</v>
      </c>
      <c r="T126" s="2" t="s">
        <v>291</v>
      </c>
      <c r="U126" s="2" t="s">
        <v>853</v>
      </c>
      <c r="V126" s="2" t="s">
        <v>292</v>
      </c>
      <c r="W126" s="2" t="s">
        <v>103</v>
      </c>
      <c r="X126" s="2" t="s">
        <v>100</v>
      </c>
      <c r="Y126" s="2" t="s">
        <v>441</v>
      </c>
      <c r="Z126" s="4">
        <v>508</v>
      </c>
      <c r="AA126" s="4">
        <f>=ROUNDDOWN(6.89280868385346,0)</f>
      </c>
      <c r="AB126" s="5">
        <v>73.7</v>
      </c>
      <c r="AC126" s="2" t="s">
        <v>274</v>
      </c>
      <c r="AD126" s="4">
        <v>421</v>
      </c>
      <c r="AE126" s="4">
        <v>3096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>
        <v>0</v>
      </c>
      <c r="AP126" s="4">
        <v>7</v>
      </c>
      <c r="AQ126" s="8">
        <v>258.72</v>
      </c>
      <c r="AR126" s="4"/>
      <c r="AS126" s="8"/>
      <c r="AT126" s="7"/>
      <c r="AU126" s="7"/>
      <c r="AV126" s="4">
        <v>7</v>
      </c>
      <c r="AW126" s="8">
        <v>258.72</v>
      </c>
      <c r="AX126" s="4"/>
      <c r="AY126" s="8"/>
      <c r="AZ126" s="7"/>
      <c r="BA126" s="7"/>
      <c r="BB126" s="7">
        <v>1</v>
      </c>
      <c r="BC126" s="4">
        <v>19</v>
      </c>
      <c r="BD126" s="8">
        <v>702.24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>
        <v>0.3684</v>
      </c>
      <c r="BJ126" s="4">
        <v>3327</v>
      </c>
      <c r="BK126" s="8">
        <v>125534.98</v>
      </c>
      <c r="BL126" s="2" t="s">
        <v>915</v>
      </c>
      <c r="BM126" s="7">
        <v>0.0021</v>
      </c>
      <c r="BN126" s="7">
        <v>0.0021</v>
      </c>
      <c r="BO126" s="4">
        <v>7</v>
      </c>
      <c r="BP126" s="8">
        <v>258.72</v>
      </c>
      <c r="BQ126" s="4"/>
      <c r="BR126" s="8"/>
      <c r="BS126" s="7"/>
      <c r="BT126" s="7"/>
      <c r="BU126" s="2" t="s">
        <v>107</v>
      </c>
      <c r="BV126" s="2" t="s">
        <v>97</v>
      </c>
      <c r="BW126" s="2" t="s">
        <v>857</v>
      </c>
      <c r="BX126" s="2" t="s">
        <v>916</v>
      </c>
      <c r="BY126" s="2" t="s">
        <v>110</v>
      </c>
      <c r="BZ126" s="2" t="s">
        <v>100</v>
      </c>
    </row>
    <row r="127">
      <c r="A127" s="2" t="s">
        <v>917</v>
      </c>
      <c r="B127" s="2" t="s">
        <v>848</v>
      </c>
      <c r="C127" s="2" t="s">
        <v>629</v>
      </c>
      <c r="D127" s="2" t="s">
        <v>849</v>
      </c>
      <c r="E127" s="2" t="s">
        <v>850</v>
      </c>
      <c r="F127" s="2" t="s">
        <v>911</v>
      </c>
      <c r="G127" s="2" t="s">
        <v>911</v>
      </c>
      <c r="H127" s="2" t="s">
        <v>911</v>
      </c>
      <c r="I127" s="2" t="s">
        <v>912</v>
      </c>
      <c r="J127" s="2" t="s">
        <v>913</v>
      </c>
      <c r="K127" s="2" t="s">
        <v>289</v>
      </c>
      <c r="L127" s="3">
        <v>33.6</v>
      </c>
      <c r="M127" s="3">
        <v>35.28</v>
      </c>
      <c r="N127" s="3">
        <v>69.99</v>
      </c>
      <c r="O127" s="2" t="s">
        <v>97</v>
      </c>
      <c r="P127" s="2" t="s">
        <v>918</v>
      </c>
      <c r="Q127" s="2" t="s">
        <v>99</v>
      </c>
      <c r="R127" s="2" t="s">
        <v>100</v>
      </c>
      <c r="S127" s="2" t="s">
        <v>914</v>
      </c>
      <c r="T127" s="2" t="s">
        <v>291</v>
      </c>
      <c r="U127" s="2" t="s">
        <v>853</v>
      </c>
      <c r="V127" s="2" t="s">
        <v>292</v>
      </c>
      <c r="W127" s="2" t="s">
        <v>103</v>
      </c>
      <c r="X127" s="2" t="s">
        <v>100</v>
      </c>
      <c r="Y127" s="2" t="s">
        <v>919</v>
      </c>
      <c r="Z127" s="4">
        <v>2028</v>
      </c>
      <c r="AA127" s="4">
        <f>=ROUNDDOWN(15.9810874704492,0)</f>
      </c>
      <c r="AB127" s="5">
        <v>126.9</v>
      </c>
      <c r="AC127" s="2" t="s">
        <v>920</v>
      </c>
      <c r="AD127" s="4">
        <v>376</v>
      </c>
      <c r="AE127" s="4">
        <v>3707</v>
      </c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>
        <v>0</v>
      </c>
      <c r="AP127" s="4">
        <v>5</v>
      </c>
      <c r="AQ127" s="8">
        <v>184.8</v>
      </c>
      <c r="AR127" s="4"/>
      <c r="AS127" s="8"/>
      <c r="AT127" s="7"/>
      <c r="AU127" s="7"/>
      <c r="AV127" s="4">
        <v>5</v>
      </c>
      <c r="AW127" s="8">
        <v>184.8</v>
      </c>
      <c r="AX127" s="4"/>
      <c r="AY127" s="8"/>
      <c r="AZ127" s="7"/>
      <c r="BA127" s="7"/>
      <c r="BB127" s="7">
        <v>1</v>
      </c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>
        <v>0.2632</v>
      </c>
      <c r="BJ127" s="4">
        <v>6092</v>
      </c>
      <c r="BK127" s="8">
        <v>229807.64</v>
      </c>
      <c r="BL127" s="2" t="s">
        <v>921</v>
      </c>
      <c r="BM127" s="7">
        <v>0.0008</v>
      </c>
      <c r="BN127" s="7">
        <v>0.0008</v>
      </c>
      <c r="BO127" s="4">
        <v>5</v>
      </c>
      <c r="BP127" s="8">
        <v>184.8</v>
      </c>
      <c r="BQ127" s="4"/>
      <c r="BR127" s="8"/>
      <c r="BS127" s="7"/>
      <c r="BT127" s="7"/>
      <c r="BU127" s="2" t="s">
        <v>107</v>
      </c>
      <c r="BV127" s="2" t="s">
        <v>97</v>
      </c>
      <c r="BW127" s="2" t="s">
        <v>306</v>
      </c>
      <c r="BX127" s="2" t="s">
        <v>922</v>
      </c>
      <c r="BY127" s="2" t="s">
        <v>110</v>
      </c>
      <c r="BZ127" s="2" t="s">
        <v>100</v>
      </c>
    </row>
    <row r="128">
      <c r="A128" s="2" t="s">
        <v>923</v>
      </c>
      <c r="B128" s="2" t="s">
        <v>848</v>
      </c>
      <c r="C128" s="2" t="s">
        <v>629</v>
      </c>
      <c r="D128" s="2" t="s">
        <v>849</v>
      </c>
      <c r="E128" s="2" t="s">
        <v>850</v>
      </c>
      <c r="F128" s="2" t="s">
        <v>911</v>
      </c>
      <c r="G128" s="2" t="s">
        <v>911</v>
      </c>
      <c r="H128" s="2" t="s">
        <v>911</v>
      </c>
      <c r="I128" s="2" t="s">
        <v>912</v>
      </c>
      <c r="J128" s="2" t="s">
        <v>913</v>
      </c>
      <c r="K128" s="2" t="s">
        <v>181</v>
      </c>
      <c r="L128" s="3">
        <v>33.6</v>
      </c>
      <c r="M128" s="3">
        <v>35.28</v>
      </c>
      <c r="N128" s="3">
        <v>69.99</v>
      </c>
      <c r="O128" s="2" t="s">
        <v>97</v>
      </c>
      <c r="P128" s="2" t="s">
        <v>98</v>
      </c>
      <c r="Q128" s="2" t="s">
        <v>99</v>
      </c>
      <c r="R128" s="2" t="s">
        <v>100</v>
      </c>
      <c r="S128" s="2" t="s">
        <v>914</v>
      </c>
      <c r="T128" s="2" t="s">
        <v>291</v>
      </c>
      <c r="U128" s="2" t="s">
        <v>853</v>
      </c>
      <c r="V128" s="2" t="s">
        <v>292</v>
      </c>
      <c r="W128" s="2" t="s">
        <v>103</v>
      </c>
      <c r="X128" s="2" t="s">
        <v>100</v>
      </c>
      <c r="Y128" s="2" t="s">
        <v>600</v>
      </c>
      <c r="Z128" s="4">
        <v>721</v>
      </c>
      <c r="AA128" s="4">
        <f>=ROUNDDOWN(9.44954128440367,0)</f>
      </c>
      <c r="AB128" s="5">
        <v>76.3</v>
      </c>
      <c r="AC128" s="2" t="s">
        <v>274</v>
      </c>
      <c r="AD128" s="4">
        <v>479</v>
      </c>
      <c r="AE128" s="4">
        <v>3480</v>
      </c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>
        <v>0</v>
      </c>
      <c r="AP128" s="4">
        <v>4</v>
      </c>
      <c r="AQ128" s="8">
        <v>147.84</v>
      </c>
      <c r="AR128" s="4"/>
      <c r="AS128" s="8"/>
      <c r="AT128" s="7"/>
      <c r="AU128" s="7"/>
      <c r="AV128" s="4">
        <v>4</v>
      </c>
      <c r="AW128" s="8">
        <v>147.84</v>
      </c>
      <c r="AX128" s="4"/>
      <c r="AY128" s="8"/>
      <c r="AZ128" s="7"/>
      <c r="BA128" s="7"/>
      <c r="BB128" s="7">
        <v>1</v>
      </c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>
        <v>0.2105</v>
      </c>
      <c r="BJ128" s="4">
        <v>4329</v>
      </c>
      <c r="BK128" s="8">
        <v>163946.94</v>
      </c>
      <c r="BL128" s="2" t="s">
        <v>924</v>
      </c>
      <c r="BM128" s="7">
        <v>0.0009</v>
      </c>
      <c r="BN128" s="7">
        <v>0.0009</v>
      </c>
      <c r="BO128" s="4">
        <v>4</v>
      </c>
      <c r="BP128" s="8">
        <v>147.84</v>
      </c>
      <c r="BQ128" s="4"/>
      <c r="BR128" s="8"/>
      <c r="BS128" s="7"/>
      <c r="BT128" s="7"/>
      <c r="BU128" s="2" t="s">
        <v>107</v>
      </c>
      <c r="BV128" s="2" t="s">
        <v>97</v>
      </c>
      <c r="BW128" s="2" t="s">
        <v>529</v>
      </c>
      <c r="BX128" s="2" t="s">
        <v>925</v>
      </c>
      <c r="BY128" s="2" t="s">
        <v>110</v>
      </c>
      <c r="BZ128" s="2" t="s">
        <v>100</v>
      </c>
    </row>
    <row r="129">
      <c r="A129" s="2" t="s">
        <v>926</v>
      </c>
      <c r="B129" s="2" t="s">
        <v>848</v>
      </c>
      <c r="C129" s="2" t="s">
        <v>629</v>
      </c>
      <c r="D129" s="2" t="s">
        <v>849</v>
      </c>
      <c r="E129" s="2" t="s">
        <v>850</v>
      </c>
      <c r="F129" s="2" t="s">
        <v>911</v>
      </c>
      <c r="G129" s="2" t="s">
        <v>911</v>
      </c>
      <c r="H129" s="2" t="s">
        <v>911</v>
      </c>
      <c r="I129" s="2" t="s">
        <v>912</v>
      </c>
      <c r="J129" s="2" t="s">
        <v>913</v>
      </c>
      <c r="K129" s="2" t="s">
        <v>553</v>
      </c>
      <c r="L129" s="3">
        <v>33.6</v>
      </c>
      <c r="M129" s="3">
        <v>35.28</v>
      </c>
      <c r="N129" s="3">
        <v>69.99</v>
      </c>
      <c r="O129" s="2" t="s">
        <v>97</v>
      </c>
      <c r="P129" s="2" t="s">
        <v>159</v>
      </c>
      <c r="Q129" s="2" t="s">
        <v>99</v>
      </c>
      <c r="R129" s="2" t="s">
        <v>100</v>
      </c>
      <c r="S129" s="2" t="s">
        <v>914</v>
      </c>
      <c r="T129" s="2" t="s">
        <v>291</v>
      </c>
      <c r="U129" s="2" t="s">
        <v>853</v>
      </c>
      <c r="V129" s="2" t="s">
        <v>292</v>
      </c>
      <c r="W129" s="2" t="s">
        <v>103</v>
      </c>
      <c r="X129" s="2" t="s">
        <v>100</v>
      </c>
      <c r="Y129" s="2" t="s">
        <v>281</v>
      </c>
      <c r="Z129" s="4">
        <v>414</v>
      </c>
      <c r="AA129" s="4">
        <f>=ROUNDDOWN(9.56120092378753,0)</f>
      </c>
      <c r="AB129" s="5">
        <v>43.3</v>
      </c>
      <c r="AC129" s="2" t="s">
        <v>927</v>
      </c>
      <c r="AD129" s="4">
        <v>300</v>
      </c>
      <c r="AE129" s="4">
        <v>1600</v>
      </c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>
        <v>0</v>
      </c>
      <c r="AP129" s="4">
        <v>1</v>
      </c>
      <c r="AQ129" s="8">
        <v>36.96</v>
      </c>
      <c r="AR129" s="4"/>
      <c r="AS129" s="8"/>
      <c r="AT129" s="7"/>
      <c r="AU129" s="7"/>
      <c r="AV129" s="4">
        <v>1</v>
      </c>
      <c r="AW129" s="8">
        <v>36.96</v>
      </c>
      <c r="AX129" s="4"/>
      <c r="AY129" s="8"/>
      <c r="AZ129" s="7"/>
      <c r="BA129" s="7"/>
      <c r="BB129" s="7">
        <v>1</v>
      </c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>
        <v>0.0526</v>
      </c>
      <c r="BJ129" s="4">
        <v>1578</v>
      </c>
      <c r="BK129" s="8">
        <v>59815.16</v>
      </c>
      <c r="BL129" s="2" t="s">
        <v>928</v>
      </c>
      <c r="BM129" s="7">
        <v>0.0006</v>
      </c>
      <c r="BN129" s="7">
        <v>0.0006</v>
      </c>
      <c r="BO129" s="4">
        <v>1</v>
      </c>
      <c r="BP129" s="8">
        <v>36.96</v>
      </c>
      <c r="BQ129" s="4"/>
      <c r="BR129" s="8"/>
      <c r="BS129" s="7"/>
      <c r="BT129" s="7"/>
      <c r="BU129" s="2" t="s">
        <v>107</v>
      </c>
      <c r="BV129" s="2" t="s">
        <v>97</v>
      </c>
      <c r="BW129" s="2" t="s">
        <v>679</v>
      </c>
      <c r="BX129" s="2" t="s">
        <v>929</v>
      </c>
      <c r="BY129" s="2" t="s">
        <v>110</v>
      </c>
      <c r="BZ129" s="2" t="s">
        <v>100</v>
      </c>
    </row>
    <row r="130">
      <c r="A130" s="2" t="s">
        <v>930</v>
      </c>
      <c r="B130" s="2" t="s">
        <v>848</v>
      </c>
      <c r="C130" s="2" t="s">
        <v>629</v>
      </c>
      <c r="D130" s="2" t="s">
        <v>849</v>
      </c>
      <c r="E130" s="2" t="s">
        <v>850</v>
      </c>
      <c r="F130" s="2" t="s">
        <v>911</v>
      </c>
      <c r="G130" s="2" t="s">
        <v>911</v>
      </c>
      <c r="H130" s="2" t="s">
        <v>911</v>
      </c>
      <c r="I130" s="2" t="s">
        <v>912</v>
      </c>
      <c r="J130" s="2" t="s">
        <v>913</v>
      </c>
      <c r="K130" s="2" t="s">
        <v>931</v>
      </c>
      <c r="L130" s="3">
        <v>33.6</v>
      </c>
      <c r="M130" s="3">
        <v>35.28</v>
      </c>
      <c r="N130" s="3">
        <v>69.99</v>
      </c>
      <c r="O130" s="2" t="s">
        <v>97</v>
      </c>
      <c r="P130" s="2" t="s">
        <v>159</v>
      </c>
      <c r="Q130" s="2" t="s">
        <v>99</v>
      </c>
      <c r="R130" s="2" t="s">
        <v>100</v>
      </c>
      <c r="S130" s="2" t="s">
        <v>914</v>
      </c>
      <c r="T130" s="2" t="s">
        <v>291</v>
      </c>
      <c r="U130" s="2" t="s">
        <v>853</v>
      </c>
      <c r="V130" s="2" t="s">
        <v>292</v>
      </c>
      <c r="W130" s="2" t="s">
        <v>103</v>
      </c>
      <c r="X130" s="2" t="s">
        <v>100</v>
      </c>
      <c r="Y130" s="2" t="s">
        <v>489</v>
      </c>
      <c r="Z130" s="4">
        <v>352</v>
      </c>
      <c r="AA130" s="4">
        <f>=ROUNDDOWN(7.27272727272727,0)</f>
      </c>
      <c r="AB130" s="5">
        <v>48.4</v>
      </c>
      <c r="AC130" s="2" t="s">
        <v>843</v>
      </c>
      <c r="AD130" s="4">
        <v>129</v>
      </c>
      <c r="AE130" s="4">
        <v>1879</v>
      </c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>
        <v>0</v>
      </c>
      <c r="AP130" s="4">
        <v>1</v>
      </c>
      <c r="AQ130" s="8">
        <v>36.96</v>
      </c>
      <c r="AR130" s="4"/>
      <c r="AS130" s="8"/>
      <c r="AT130" s="7"/>
      <c r="AU130" s="7"/>
      <c r="AV130" s="4">
        <v>1</v>
      </c>
      <c r="AW130" s="8">
        <v>36.96</v>
      </c>
      <c r="AX130" s="4"/>
      <c r="AY130" s="8"/>
      <c r="AZ130" s="7"/>
      <c r="BA130" s="7"/>
      <c r="BB130" s="7">
        <v>1</v>
      </c>
      <c r="BC130" s="4" t="s">
        <v>100</v>
      </c>
      <c r="BD130" s="8" t="s">
        <v>100</v>
      </c>
      <c r="BE130" s="4" t="s">
        <v>100</v>
      </c>
      <c r="BF130" s="8" t="s">
        <v>100</v>
      </c>
      <c r="BG130" s="7" t="s">
        <v>100</v>
      </c>
      <c r="BH130" s="7" t="s">
        <v>100</v>
      </c>
      <c r="BI130" s="7">
        <v>0.0526</v>
      </c>
      <c r="BJ130" s="4">
        <v>1946</v>
      </c>
      <c r="BK130" s="8">
        <v>72756.46</v>
      </c>
      <c r="BL130" s="2" t="s">
        <v>932</v>
      </c>
      <c r="BM130" s="7">
        <v>0.0005</v>
      </c>
      <c r="BN130" s="7">
        <v>0.0005</v>
      </c>
      <c r="BO130" s="4">
        <v>1</v>
      </c>
      <c r="BP130" s="8">
        <v>36.96</v>
      </c>
      <c r="BQ130" s="4"/>
      <c r="BR130" s="8"/>
      <c r="BS130" s="7"/>
      <c r="BT130" s="7"/>
      <c r="BU130" s="2" t="s">
        <v>107</v>
      </c>
      <c r="BV130" s="2" t="s">
        <v>97</v>
      </c>
      <c r="BW130" s="2" t="s">
        <v>679</v>
      </c>
      <c r="BX130" s="2" t="s">
        <v>377</v>
      </c>
      <c r="BY130" s="2" t="s">
        <v>110</v>
      </c>
      <c r="BZ130" s="2" t="s">
        <v>100</v>
      </c>
    </row>
    <row r="131">
      <c r="A131" s="2" t="s">
        <v>933</v>
      </c>
      <c r="B131" s="2" t="s">
        <v>848</v>
      </c>
      <c r="C131" s="2" t="s">
        <v>629</v>
      </c>
      <c r="D131" s="2" t="s">
        <v>849</v>
      </c>
      <c r="E131" s="2" t="s">
        <v>850</v>
      </c>
      <c r="F131" s="2" t="s">
        <v>911</v>
      </c>
      <c r="G131" s="2" t="s">
        <v>911</v>
      </c>
      <c r="H131" s="2" t="s">
        <v>911</v>
      </c>
      <c r="I131" s="2" t="s">
        <v>912</v>
      </c>
      <c r="J131" s="2" t="s">
        <v>913</v>
      </c>
      <c r="K131" s="2" t="s">
        <v>269</v>
      </c>
      <c r="L131" s="3">
        <v>33.6</v>
      </c>
      <c r="M131" s="3">
        <v>35.28</v>
      </c>
      <c r="N131" s="3">
        <v>69.99</v>
      </c>
      <c r="O131" s="2" t="s">
        <v>97</v>
      </c>
      <c r="P131" s="2" t="s">
        <v>98</v>
      </c>
      <c r="Q131" s="2" t="s">
        <v>99</v>
      </c>
      <c r="R131" s="2" t="s">
        <v>100</v>
      </c>
      <c r="S131" s="2" t="s">
        <v>914</v>
      </c>
      <c r="T131" s="2" t="s">
        <v>291</v>
      </c>
      <c r="U131" s="2" t="s">
        <v>853</v>
      </c>
      <c r="V131" s="2" t="s">
        <v>292</v>
      </c>
      <c r="W131" s="2" t="s">
        <v>103</v>
      </c>
      <c r="X131" s="2" t="s">
        <v>100</v>
      </c>
      <c r="Y131" s="2" t="s">
        <v>600</v>
      </c>
      <c r="Z131" s="4">
        <v>1087</v>
      </c>
      <c r="AA131" s="4">
        <f>=ROUNDDOWN(11.8280739934712,0)</f>
      </c>
      <c r="AB131" s="5">
        <v>91.9</v>
      </c>
      <c r="AC131" s="2" t="s">
        <v>920</v>
      </c>
      <c r="AD131" s="4">
        <v>305</v>
      </c>
      <c r="AE131" s="4">
        <v>2934</v>
      </c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>
        <v>0</v>
      </c>
      <c r="AP131" s="4">
        <v>1</v>
      </c>
      <c r="AQ131" s="8">
        <v>36.96</v>
      </c>
      <c r="AR131" s="4"/>
      <c r="AS131" s="8"/>
      <c r="AT131" s="7"/>
      <c r="AU131" s="7"/>
      <c r="AV131" s="4">
        <v>1</v>
      </c>
      <c r="AW131" s="8">
        <v>36.96</v>
      </c>
      <c r="AX131" s="4"/>
      <c r="AY131" s="8"/>
      <c r="AZ131" s="7"/>
      <c r="BA131" s="7"/>
      <c r="BB131" s="7">
        <v>1</v>
      </c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>
        <v>0.0526</v>
      </c>
      <c r="BJ131" s="4">
        <v>3780</v>
      </c>
      <c r="BK131" s="8">
        <v>143180.41</v>
      </c>
      <c r="BL131" s="2" t="s">
        <v>934</v>
      </c>
      <c r="BM131" s="7">
        <v>0.0003</v>
      </c>
      <c r="BN131" s="7">
        <v>0.0003</v>
      </c>
      <c r="BO131" s="4">
        <v>1</v>
      </c>
      <c r="BP131" s="8">
        <v>36.96</v>
      </c>
      <c r="BQ131" s="4"/>
      <c r="BR131" s="8"/>
      <c r="BS131" s="7"/>
      <c r="BT131" s="7"/>
      <c r="BU131" s="2" t="s">
        <v>107</v>
      </c>
      <c r="BV131" s="2" t="s">
        <v>97</v>
      </c>
      <c r="BW131" s="2" t="s">
        <v>529</v>
      </c>
      <c r="BX131" s="2" t="s">
        <v>935</v>
      </c>
      <c r="BY131" s="2" t="s">
        <v>110</v>
      </c>
      <c r="BZ131" s="2" t="s">
        <v>100</v>
      </c>
    </row>
    <row r="132">
      <c r="A132" s="2" t="s">
        <v>936</v>
      </c>
      <c r="B132" s="2" t="s">
        <v>848</v>
      </c>
      <c r="C132" s="2" t="s">
        <v>629</v>
      </c>
      <c r="D132" s="2" t="s">
        <v>849</v>
      </c>
      <c r="E132" s="2" t="s">
        <v>850</v>
      </c>
      <c r="F132" s="2" t="s">
        <v>937</v>
      </c>
      <c r="G132" s="2" t="s">
        <v>937</v>
      </c>
      <c r="H132" s="2" t="s">
        <v>937</v>
      </c>
      <c r="I132" s="2" t="s">
        <v>938</v>
      </c>
      <c r="J132" s="2" t="s">
        <v>939</v>
      </c>
      <c r="K132" s="2" t="s">
        <v>181</v>
      </c>
      <c r="L132" s="3">
        <v>32.9</v>
      </c>
      <c r="M132" s="3">
        <v>34.55</v>
      </c>
      <c r="N132" s="3">
        <v>69.99</v>
      </c>
      <c r="O132" s="2" t="s">
        <v>97</v>
      </c>
      <c r="P132" s="2" t="s">
        <v>123</v>
      </c>
      <c r="Q132" s="2" t="s">
        <v>99</v>
      </c>
      <c r="R132" s="2" t="s">
        <v>100</v>
      </c>
      <c r="S132" s="2" t="s">
        <v>940</v>
      </c>
      <c r="T132" s="2" t="s">
        <v>291</v>
      </c>
      <c r="U132" s="2" t="s">
        <v>676</v>
      </c>
      <c r="V132" s="2" t="s">
        <v>292</v>
      </c>
      <c r="W132" s="2" t="s">
        <v>103</v>
      </c>
      <c r="X132" s="2" t="s">
        <v>100</v>
      </c>
      <c r="Y132" s="2" t="s">
        <v>868</v>
      </c>
      <c r="Z132" s="4">
        <v>974</v>
      </c>
      <c r="AA132" s="4">
        <f>=ROUNDDOWN(17.970479704797,0)</f>
      </c>
      <c r="AB132" s="5">
        <v>54.2</v>
      </c>
      <c r="AC132" s="2" t="s">
        <v>888</v>
      </c>
      <c r="AD132" s="4">
        <v>281</v>
      </c>
      <c r="AE132" s="4">
        <v>561</v>
      </c>
      <c r="AF132" s="6">
        <v>69</v>
      </c>
      <c r="AG132" s="6">
        <v>77</v>
      </c>
      <c r="AH132" s="7">
        <v>0.7057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>
        <v>0</v>
      </c>
      <c r="AP132" s="4">
        <v>5</v>
      </c>
      <c r="AQ132" s="8">
        <v>173.25</v>
      </c>
      <c r="AR132" s="4"/>
      <c r="AS132" s="8"/>
      <c r="AT132" s="7"/>
      <c r="AU132" s="7"/>
      <c r="AV132" s="4">
        <v>5</v>
      </c>
      <c r="AW132" s="8">
        <v>173.25</v>
      </c>
      <c r="AX132" s="4"/>
      <c r="AY132" s="8"/>
      <c r="AZ132" s="7"/>
      <c r="BA132" s="7"/>
      <c r="BB132" s="7">
        <v>1</v>
      </c>
      <c r="BC132" s="4">
        <v>20</v>
      </c>
      <c r="BD132" s="8">
        <v>692.12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>
        <v>0.2503</v>
      </c>
      <c r="BJ132" s="4">
        <v>2095</v>
      </c>
      <c r="BK132" s="8">
        <v>71256.13</v>
      </c>
      <c r="BL132" s="2" t="s">
        <v>941</v>
      </c>
      <c r="BM132" s="7">
        <v>0.0024</v>
      </c>
      <c r="BN132" s="7">
        <v>0.0024</v>
      </c>
      <c r="BO132" s="4">
        <v>5</v>
      </c>
      <c r="BP132" s="8">
        <v>173.25</v>
      </c>
      <c r="BQ132" s="4"/>
      <c r="BR132" s="8"/>
      <c r="BS132" s="7"/>
      <c r="BT132" s="7"/>
      <c r="BU132" s="2" t="s">
        <v>107</v>
      </c>
      <c r="BV132" s="2" t="s">
        <v>97</v>
      </c>
      <c r="BW132" s="2" t="s">
        <v>857</v>
      </c>
      <c r="BX132" s="2" t="s">
        <v>942</v>
      </c>
      <c r="BY132" s="2" t="s">
        <v>110</v>
      </c>
      <c r="BZ132" s="2" t="s">
        <v>100</v>
      </c>
    </row>
    <row r="133">
      <c r="A133" s="2" t="s">
        <v>943</v>
      </c>
      <c r="B133" s="2" t="s">
        <v>848</v>
      </c>
      <c r="C133" s="2" t="s">
        <v>629</v>
      </c>
      <c r="D133" s="2" t="s">
        <v>849</v>
      </c>
      <c r="E133" s="2" t="s">
        <v>850</v>
      </c>
      <c r="F133" s="2" t="s">
        <v>937</v>
      </c>
      <c r="G133" s="2" t="s">
        <v>937</v>
      </c>
      <c r="H133" s="2" t="s">
        <v>937</v>
      </c>
      <c r="I133" s="2" t="s">
        <v>938</v>
      </c>
      <c r="J133" s="2" t="s">
        <v>939</v>
      </c>
      <c r="K133" s="2" t="s">
        <v>208</v>
      </c>
      <c r="L133" s="3">
        <v>32.9</v>
      </c>
      <c r="M133" s="3">
        <v>34.55</v>
      </c>
      <c r="N133" s="3">
        <v>69.99</v>
      </c>
      <c r="O133" s="2" t="s">
        <v>97</v>
      </c>
      <c r="P133" s="2" t="s">
        <v>114</v>
      </c>
      <c r="Q133" s="2" t="s">
        <v>99</v>
      </c>
      <c r="R133" s="2" t="s">
        <v>100</v>
      </c>
      <c r="S133" s="2" t="s">
        <v>944</v>
      </c>
      <c r="T133" s="2" t="s">
        <v>291</v>
      </c>
      <c r="U133" s="2" t="s">
        <v>676</v>
      </c>
      <c r="V133" s="2" t="s">
        <v>292</v>
      </c>
      <c r="W133" s="2" t="s">
        <v>103</v>
      </c>
      <c r="X133" s="2" t="s">
        <v>100</v>
      </c>
      <c r="Y133" s="2" t="s">
        <v>945</v>
      </c>
      <c r="Z133" s="4">
        <v>447</v>
      </c>
      <c r="AA133" s="4">
        <f>=ROUNDDOWN(11.175,0)</f>
      </c>
      <c r="AB133" s="5">
        <v>40</v>
      </c>
      <c r="AC133" s="2" t="s">
        <v>888</v>
      </c>
      <c r="AD133" s="4">
        <v>286</v>
      </c>
      <c r="AE133" s="4">
        <v>286</v>
      </c>
      <c r="AF133" s="6">
        <v>69</v>
      </c>
      <c r="AG133" s="6">
        <v>77</v>
      </c>
      <c r="AH133" s="7">
        <v>0.6403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>
        <v>0</v>
      </c>
      <c r="AP133" s="4">
        <v>5</v>
      </c>
      <c r="AQ133" s="8">
        <v>172.7</v>
      </c>
      <c r="AR133" s="4"/>
      <c r="AS133" s="8"/>
      <c r="AT133" s="7"/>
      <c r="AU133" s="7"/>
      <c r="AV133" s="4">
        <v>5</v>
      </c>
      <c r="AW133" s="8">
        <v>172.7</v>
      </c>
      <c r="AX133" s="4"/>
      <c r="AY133" s="8"/>
      <c r="AZ133" s="7"/>
      <c r="BA133" s="7"/>
      <c r="BB133" s="7">
        <v>1</v>
      </c>
      <c r="BC133" s="4" t="s">
        <v>100</v>
      </c>
      <c r="BD133" s="8" t="s">
        <v>100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0.2495</v>
      </c>
      <c r="BJ133" s="4">
        <v>1157</v>
      </c>
      <c r="BK133" s="8">
        <v>39319.23</v>
      </c>
      <c r="BL133" s="2" t="s">
        <v>946</v>
      </c>
      <c r="BM133" s="7">
        <v>0.0043</v>
      </c>
      <c r="BN133" s="7">
        <v>0.0044</v>
      </c>
      <c r="BO133" s="4">
        <v>5</v>
      </c>
      <c r="BP133" s="8">
        <v>172.7</v>
      </c>
      <c r="BQ133" s="4"/>
      <c r="BR133" s="8"/>
      <c r="BS133" s="7"/>
      <c r="BT133" s="7"/>
      <c r="BU133" s="2" t="s">
        <v>107</v>
      </c>
      <c r="BV133" s="2" t="s">
        <v>97</v>
      </c>
      <c r="BW133" s="2" t="s">
        <v>276</v>
      </c>
      <c r="BX133" s="2" t="s">
        <v>947</v>
      </c>
      <c r="BY133" s="2" t="s">
        <v>110</v>
      </c>
      <c r="BZ133" s="2" t="s">
        <v>100</v>
      </c>
    </row>
    <row r="134">
      <c r="A134" s="2" t="s">
        <v>948</v>
      </c>
      <c r="B134" s="2" t="s">
        <v>848</v>
      </c>
      <c r="C134" s="2" t="s">
        <v>629</v>
      </c>
      <c r="D134" s="2" t="s">
        <v>849</v>
      </c>
      <c r="E134" s="2" t="s">
        <v>850</v>
      </c>
      <c r="F134" s="2" t="s">
        <v>949</v>
      </c>
      <c r="G134" s="2" t="s">
        <v>949</v>
      </c>
      <c r="H134" s="2" t="s">
        <v>949</v>
      </c>
      <c r="I134" s="2" t="s">
        <v>950</v>
      </c>
      <c r="J134" s="2" t="s">
        <v>617</v>
      </c>
      <c r="K134" s="2" t="s">
        <v>289</v>
      </c>
      <c r="L134" s="3">
        <v>32.9</v>
      </c>
      <c r="M134" s="3">
        <v>34.55</v>
      </c>
      <c r="N134" s="3">
        <v>69.99</v>
      </c>
      <c r="O134" s="2" t="s">
        <v>97</v>
      </c>
      <c r="P134" s="2" t="s">
        <v>918</v>
      </c>
      <c r="Q134" s="2" t="s">
        <v>99</v>
      </c>
      <c r="R134" s="2" t="s">
        <v>100</v>
      </c>
      <c r="S134" s="2" t="s">
        <v>951</v>
      </c>
      <c r="T134" s="2" t="s">
        <v>100</v>
      </c>
      <c r="U134" s="2" t="s">
        <v>100</v>
      </c>
      <c r="V134" s="2" t="s">
        <v>292</v>
      </c>
      <c r="W134" s="2" t="s">
        <v>632</v>
      </c>
      <c r="X134" s="2" t="s">
        <v>100</v>
      </c>
      <c r="Y134" s="2" t="s">
        <v>104</v>
      </c>
      <c r="Z134" s="4">
        <v>1618</v>
      </c>
      <c r="AA134" s="4">
        <f>=ROUNDDOWN(18.4492588369441,0)</f>
      </c>
      <c r="AB134" s="5">
        <v>87.7</v>
      </c>
      <c r="AC134" s="2" t="s">
        <v>952</v>
      </c>
      <c r="AD134" s="4">
        <v>600</v>
      </c>
      <c r="AE134" s="4">
        <v>1624</v>
      </c>
      <c r="AF134" s="6">
        <v>69</v>
      </c>
      <c r="AG134" s="6">
        <v>77</v>
      </c>
      <c r="AH134" s="7">
        <v>0.7548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>
        <v>0</v>
      </c>
      <c r="AP134" s="4">
        <v>4</v>
      </c>
      <c r="AQ134" s="8">
        <v>138.6</v>
      </c>
      <c r="AR134" s="4"/>
      <c r="AS134" s="8"/>
      <c r="AT134" s="7"/>
      <c r="AU134" s="7"/>
      <c r="AV134" s="4">
        <v>4</v>
      </c>
      <c r="AW134" s="8">
        <v>138.6</v>
      </c>
      <c r="AX134" s="4"/>
      <c r="AY134" s="8"/>
      <c r="AZ134" s="7"/>
      <c r="BA134" s="7"/>
      <c r="BB134" s="7">
        <v>1</v>
      </c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>
        <v>0.2003</v>
      </c>
      <c r="BJ134" s="4">
        <v>3903</v>
      </c>
      <c r="BK134" s="8">
        <v>137982.14</v>
      </c>
      <c r="BL134" s="2" t="s">
        <v>953</v>
      </c>
      <c r="BM134" s="7">
        <v>0.001</v>
      </c>
      <c r="BN134" s="7">
        <v>0.001</v>
      </c>
      <c r="BO134" s="4">
        <v>4</v>
      </c>
      <c r="BP134" s="8">
        <v>138.6</v>
      </c>
      <c r="BQ134" s="4"/>
      <c r="BR134" s="8"/>
      <c r="BS134" s="7"/>
      <c r="BT134" s="7"/>
      <c r="BU134" s="2" t="s">
        <v>107</v>
      </c>
      <c r="BV134" s="2" t="s">
        <v>97</v>
      </c>
      <c r="BW134" s="2" t="s">
        <v>131</v>
      </c>
      <c r="BX134" s="2" t="s">
        <v>954</v>
      </c>
      <c r="BY134" s="2" t="s">
        <v>110</v>
      </c>
      <c r="BZ134" s="2" t="s">
        <v>100</v>
      </c>
    </row>
    <row r="135">
      <c r="A135" s="2" t="s">
        <v>955</v>
      </c>
      <c r="B135" s="2" t="s">
        <v>848</v>
      </c>
      <c r="C135" s="2" t="s">
        <v>629</v>
      </c>
      <c r="D135" s="2" t="s">
        <v>849</v>
      </c>
      <c r="E135" s="2" t="s">
        <v>850</v>
      </c>
      <c r="F135" s="2" t="s">
        <v>949</v>
      </c>
      <c r="G135" s="2" t="s">
        <v>949</v>
      </c>
      <c r="H135" s="2" t="s">
        <v>949</v>
      </c>
      <c r="I135" s="2" t="s">
        <v>950</v>
      </c>
      <c r="J135" s="2" t="s">
        <v>617</v>
      </c>
      <c r="K135" s="2" t="s">
        <v>625</v>
      </c>
      <c r="L135" s="3">
        <v>32.9</v>
      </c>
      <c r="M135" s="3">
        <v>34.55</v>
      </c>
      <c r="N135" s="3">
        <v>69.99</v>
      </c>
      <c r="O135" s="2" t="s">
        <v>97</v>
      </c>
      <c r="P135" s="2" t="s">
        <v>98</v>
      </c>
      <c r="Q135" s="2" t="s">
        <v>99</v>
      </c>
      <c r="R135" s="2" t="s">
        <v>100</v>
      </c>
      <c r="S135" s="2" t="s">
        <v>956</v>
      </c>
      <c r="T135" s="2" t="s">
        <v>100</v>
      </c>
      <c r="U135" s="2" t="s">
        <v>100</v>
      </c>
      <c r="V135" s="2" t="s">
        <v>292</v>
      </c>
      <c r="W135" s="2" t="s">
        <v>632</v>
      </c>
      <c r="X135" s="2" t="s">
        <v>100</v>
      </c>
      <c r="Y135" s="2" t="s">
        <v>104</v>
      </c>
      <c r="Z135" s="4">
        <v>1108</v>
      </c>
      <c r="AA135" s="4">
        <f>=ROUNDDOWN(23.1799163179916,0)</f>
      </c>
      <c r="AB135" s="5">
        <v>47.8</v>
      </c>
      <c r="AC135" s="2" t="s">
        <v>952</v>
      </c>
      <c r="AD135" s="4">
        <v>270</v>
      </c>
      <c r="AE135" s="4">
        <v>1488</v>
      </c>
      <c r="AF135" s="6">
        <v>69</v>
      </c>
      <c r="AG135" s="6">
        <v>77</v>
      </c>
      <c r="AH135" s="7">
        <v>0.8093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>
        <v>0</v>
      </c>
      <c r="AP135" s="4">
        <v>2</v>
      </c>
      <c r="AQ135" s="8">
        <v>69.3</v>
      </c>
      <c r="AR135" s="4"/>
      <c r="AS135" s="8"/>
      <c r="AT135" s="7"/>
      <c r="AU135" s="7"/>
      <c r="AV135" s="4">
        <v>2</v>
      </c>
      <c r="AW135" s="8">
        <v>69.3</v>
      </c>
      <c r="AX135" s="4"/>
      <c r="AY135" s="8"/>
      <c r="AZ135" s="7"/>
      <c r="BA135" s="7"/>
      <c r="BB135" s="7">
        <v>1</v>
      </c>
      <c r="BC135" s="4" t="s">
        <v>100</v>
      </c>
      <c r="BD135" s="8" t="s">
        <v>100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0.1001</v>
      </c>
      <c r="BJ135" s="4">
        <v>2742</v>
      </c>
      <c r="BK135" s="8">
        <v>96423.76</v>
      </c>
      <c r="BL135" s="2" t="s">
        <v>957</v>
      </c>
      <c r="BM135" s="7">
        <v>0.0007</v>
      </c>
      <c r="BN135" s="7">
        <v>0.0007</v>
      </c>
      <c r="BO135" s="4">
        <v>2</v>
      </c>
      <c r="BP135" s="8">
        <v>69.3</v>
      </c>
      <c r="BQ135" s="4"/>
      <c r="BR135" s="8"/>
      <c r="BS135" s="7"/>
      <c r="BT135" s="7"/>
      <c r="BU135" s="2" t="s">
        <v>107</v>
      </c>
      <c r="BV135" s="2" t="s">
        <v>97</v>
      </c>
      <c r="BW135" s="2" t="s">
        <v>131</v>
      </c>
      <c r="BX135" s="2" t="s">
        <v>958</v>
      </c>
      <c r="BY135" s="2" t="s">
        <v>110</v>
      </c>
      <c r="BZ135" s="2" t="s">
        <v>100</v>
      </c>
    </row>
    <row r="136">
      <c r="A136" s="2" t="s">
        <v>959</v>
      </c>
      <c r="B136" s="2" t="s">
        <v>848</v>
      </c>
      <c r="C136" s="2" t="s">
        <v>629</v>
      </c>
      <c r="D136" s="2" t="s">
        <v>849</v>
      </c>
      <c r="E136" s="2" t="s">
        <v>850</v>
      </c>
      <c r="F136" s="2" t="s">
        <v>937</v>
      </c>
      <c r="G136" s="2" t="s">
        <v>937</v>
      </c>
      <c r="H136" s="2" t="s">
        <v>937</v>
      </c>
      <c r="I136" s="2" t="s">
        <v>938</v>
      </c>
      <c r="J136" s="2" t="s">
        <v>939</v>
      </c>
      <c r="K136" s="2" t="s">
        <v>960</v>
      </c>
      <c r="L136" s="3">
        <v>32.9</v>
      </c>
      <c r="M136" s="3">
        <v>34.55</v>
      </c>
      <c r="N136" s="3">
        <v>69.99</v>
      </c>
      <c r="O136" s="2" t="s">
        <v>97</v>
      </c>
      <c r="P136" s="2" t="s">
        <v>159</v>
      </c>
      <c r="Q136" s="2" t="s">
        <v>99</v>
      </c>
      <c r="R136" s="2" t="s">
        <v>100</v>
      </c>
      <c r="S136" s="2" t="s">
        <v>961</v>
      </c>
      <c r="T136" s="2" t="s">
        <v>291</v>
      </c>
      <c r="U136" s="2" t="s">
        <v>676</v>
      </c>
      <c r="V136" s="2" t="s">
        <v>292</v>
      </c>
      <c r="W136" s="2" t="s">
        <v>103</v>
      </c>
      <c r="X136" s="2" t="s">
        <v>100</v>
      </c>
      <c r="Y136" s="2" t="s">
        <v>945</v>
      </c>
      <c r="Z136" s="4">
        <v>437</v>
      </c>
      <c r="AA136" s="4">
        <f>=ROUNDDOWN(9.37768240343348,0)</f>
      </c>
      <c r="AB136" s="5">
        <v>46.6</v>
      </c>
      <c r="AC136" s="2" t="s">
        <v>888</v>
      </c>
      <c r="AD136" s="4">
        <v>128</v>
      </c>
      <c r="AE136" s="4">
        <v>408</v>
      </c>
      <c r="AF136" s="6">
        <v>69</v>
      </c>
      <c r="AG136" s="6">
        <v>77</v>
      </c>
      <c r="AH136" s="7">
        <v>0.6649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>
        <v>0</v>
      </c>
      <c r="AP136" s="4">
        <v>2</v>
      </c>
      <c r="AQ136" s="8">
        <v>69.08</v>
      </c>
      <c r="AR136" s="4"/>
      <c r="AS136" s="8"/>
      <c r="AT136" s="7"/>
      <c r="AU136" s="7"/>
      <c r="AV136" s="4">
        <v>2</v>
      </c>
      <c r="AW136" s="8">
        <v>69.08</v>
      </c>
      <c r="AX136" s="4"/>
      <c r="AY136" s="8"/>
      <c r="AZ136" s="7"/>
      <c r="BA136" s="7"/>
      <c r="BB136" s="7">
        <v>1</v>
      </c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>
        <v>0.0998</v>
      </c>
      <c r="BJ136" s="4">
        <v>1139</v>
      </c>
      <c r="BK136" s="8">
        <v>38973.36</v>
      </c>
      <c r="BL136" s="2" t="s">
        <v>962</v>
      </c>
      <c r="BM136" s="7">
        <v>0.0018</v>
      </c>
      <c r="BN136" s="7">
        <v>0.0018</v>
      </c>
      <c r="BO136" s="4">
        <v>2</v>
      </c>
      <c r="BP136" s="8">
        <v>69.08</v>
      </c>
      <c r="BQ136" s="4"/>
      <c r="BR136" s="8"/>
      <c r="BS136" s="7"/>
      <c r="BT136" s="7"/>
      <c r="BU136" s="2" t="s">
        <v>107</v>
      </c>
      <c r="BV136" s="2" t="s">
        <v>97</v>
      </c>
      <c r="BW136" s="2" t="s">
        <v>276</v>
      </c>
      <c r="BX136" s="2" t="s">
        <v>963</v>
      </c>
      <c r="BY136" s="2" t="s">
        <v>110</v>
      </c>
      <c r="BZ136" s="2" t="s">
        <v>100</v>
      </c>
    </row>
    <row r="137">
      <c r="A137" s="2" t="s">
        <v>964</v>
      </c>
      <c r="B137" s="2" t="s">
        <v>848</v>
      </c>
      <c r="C137" s="2" t="s">
        <v>629</v>
      </c>
      <c r="D137" s="2" t="s">
        <v>849</v>
      </c>
      <c r="E137" s="2" t="s">
        <v>850</v>
      </c>
      <c r="F137" s="2" t="s">
        <v>949</v>
      </c>
      <c r="G137" s="2" t="s">
        <v>949</v>
      </c>
      <c r="H137" s="2" t="s">
        <v>949</v>
      </c>
      <c r="I137" s="2" t="s">
        <v>950</v>
      </c>
      <c r="J137" s="2" t="s">
        <v>617</v>
      </c>
      <c r="K137" s="2" t="s">
        <v>96</v>
      </c>
      <c r="L137" s="3">
        <v>32.9</v>
      </c>
      <c r="M137" s="3">
        <v>34.55</v>
      </c>
      <c r="N137" s="3">
        <v>69.99</v>
      </c>
      <c r="O137" s="2" t="s">
        <v>97</v>
      </c>
      <c r="P137" s="2" t="s">
        <v>114</v>
      </c>
      <c r="Q137" s="2" t="s">
        <v>99</v>
      </c>
      <c r="R137" s="2" t="s">
        <v>100</v>
      </c>
      <c r="S137" s="2" t="s">
        <v>965</v>
      </c>
      <c r="T137" s="2" t="s">
        <v>100</v>
      </c>
      <c r="U137" s="2" t="s">
        <v>966</v>
      </c>
      <c r="V137" s="2" t="s">
        <v>292</v>
      </c>
      <c r="W137" s="2" t="s">
        <v>658</v>
      </c>
      <c r="X137" s="2" t="s">
        <v>148</v>
      </c>
      <c r="Y137" s="2" t="s">
        <v>967</v>
      </c>
      <c r="Z137" s="4">
        <v>385</v>
      </c>
      <c r="AA137" s="4">
        <f>=ROUNDDOWN(39.2857142857143,0)</f>
      </c>
      <c r="AB137" s="5">
        <v>9.8</v>
      </c>
      <c r="AC137" s="2" t="s">
        <v>888</v>
      </c>
      <c r="AD137" s="4">
        <v>100</v>
      </c>
      <c r="AE137" s="4">
        <v>130</v>
      </c>
      <c r="AF137" s="6">
        <v>69</v>
      </c>
      <c r="AG137" s="6">
        <v>77</v>
      </c>
      <c r="AH137" s="7">
        <v>0.8638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>
        <v>0</v>
      </c>
      <c r="AP137" s="4">
        <v>1</v>
      </c>
      <c r="AQ137" s="8">
        <v>34.65</v>
      </c>
      <c r="AR137" s="4"/>
      <c r="AS137" s="8"/>
      <c r="AT137" s="7"/>
      <c r="AU137" s="7"/>
      <c r="AV137" s="4">
        <v>1</v>
      </c>
      <c r="AW137" s="8">
        <v>34.65</v>
      </c>
      <c r="AX137" s="4"/>
      <c r="AY137" s="8"/>
      <c r="AZ137" s="7"/>
      <c r="BA137" s="7"/>
      <c r="BB137" s="7">
        <v>1</v>
      </c>
      <c r="BC137" s="4" t="s">
        <v>100</v>
      </c>
      <c r="BD137" s="8" t="s">
        <v>100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0.0501</v>
      </c>
      <c r="BJ137" s="4">
        <v>527</v>
      </c>
      <c r="BK137" s="8">
        <v>18563.47</v>
      </c>
      <c r="BL137" s="2" t="s">
        <v>968</v>
      </c>
      <c r="BM137" s="7">
        <v>0.0019</v>
      </c>
      <c r="BN137" s="7">
        <v>0.0019</v>
      </c>
      <c r="BO137" s="4">
        <v>1</v>
      </c>
      <c r="BP137" s="8">
        <v>34.65</v>
      </c>
      <c r="BQ137" s="4"/>
      <c r="BR137" s="8"/>
      <c r="BS137" s="7"/>
      <c r="BT137" s="7"/>
      <c r="BU137" s="2" t="s">
        <v>107</v>
      </c>
      <c r="BV137" s="2" t="s">
        <v>97</v>
      </c>
      <c r="BW137" s="2" t="s">
        <v>857</v>
      </c>
      <c r="BX137" s="2" t="s">
        <v>969</v>
      </c>
      <c r="BY137" s="2" t="s">
        <v>110</v>
      </c>
      <c r="BZ137" s="2" t="s">
        <v>100</v>
      </c>
    </row>
    <row r="138">
      <c r="A138" s="2" t="s">
        <v>970</v>
      </c>
      <c r="B138" s="2" t="s">
        <v>848</v>
      </c>
      <c r="C138" s="2" t="s">
        <v>629</v>
      </c>
      <c r="D138" s="2" t="s">
        <v>849</v>
      </c>
      <c r="E138" s="2" t="s">
        <v>850</v>
      </c>
      <c r="F138" s="2" t="s">
        <v>949</v>
      </c>
      <c r="G138" s="2" t="s">
        <v>949</v>
      </c>
      <c r="H138" s="2" t="s">
        <v>949</v>
      </c>
      <c r="I138" s="2" t="s">
        <v>950</v>
      </c>
      <c r="J138" s="2" t="s">
        <v>617</v>
      </c>
      <c r="K138" s="2" t="s">
        <v>167</v>
      </c>
      <c r="L138" s="3">
        <v>32.9</v>
      </c>
      <c r="M138" s="3">
        <v>34.55</v>
      </c>
      <c r="N138" s="3">
        <v>69.99</v>
      </c>
      <c r="O138" s="2" t="s">
        <v>97</v>
      </c>
      <c r="P138" s="2" t="s">
        <v>114</v>
      </c>
      <c r="Q138" s="2" t="s">
        <v>99</v>
      </c>
      <c r="R138" s="2" t="s">
        <v>100</v>
      </c>
      <c r="S138" s="2" t="s">
        <v>971</v>
      </c>
      <c r="T138" s="2" t="s">
        <v>291</v>
      </c>
      <c r="U138" s="2" t="s">
        <v>966</v>
      </c>
      <c r="V138" s="2" t="s">
        <v>292</v>
      </c>
      <c r="W138" s="2" t="s">
        <v>103</v>
      </c>
      <c r="X138" s="2" t="s">
        <v>100</v>
      </c>
      <c r="Y138" s="2" t="s">
        <v>972</v>
      </c>
      <c r="Z138" s="4">
        <v>462</v>
      </c>
      <c r="AA138" s="4">
        <f>=ROUNDDOWN(21.7924528301887,0)</f>
      </c>
      <c r="AB138" s="5">
        <v>21.2</v>
      </c>
      <c r="AC138" s="2" t="s">
        <v>855</v>
      </c>
      <c r="AD138" s="4">
        <v>320</v>
      </c>
      <c r="AE138" s="4">
        <v>410</v>
      </c>
      <c r="AF138" s="6">
        <v>69</v>
      </c>
      <c r="AG138" s="6">
        <v>77</v>
      </c>
      <c r="AH138" s="7">
        <v>0.8965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>
        <v>0</v>
      </c>
      <c r="AP138" s="4">
        <v>1</v>
      </c>
      <c r="AQ138" s="8">
        <v>34.54</v>
      </c>
      <c r="AR138" s="4"/>
      <c r="AS138" s="8"/>
      <c r="AT138" s="7"/>
      <c r="AU138" s="7"/>
      <c r="AV138" s="4">
        <v>1</v>
      </c>
      <c r="AW138" s="8">
        <v>34.54</v>
      </c>
      <c r="AX138" s="4"/>
      <c r="AY138" s="8"/>
      <c r="AZ138" s="7"/>
      <c r="BA138" s="7"/>
      <c r="BB138" s="7">
        <v>1</v>
      </c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>
        <v>0.0499</v>
      </c>
      <c r="BJ138" s="4">
        <v>983</v>
      </c>
      <c r="BK138" s="8">
        <v>34294.2</v>
      </c>
      <c r="BL138" s="2" t="s">
        <v>973</v>
      </c>
      <c r="BM138" s="7">
        <v>0.001</v>
      </c>
      <c r="BN138" s="7">
        <v>0.001</v>
      </c>
      <c r="BO138" s="4">
        <v>1</v>
      </c>
      <c r="BP138" s="8">
        <v>34.54</v>
      </c>
      <c r="BQ138" s="4"/>
      <c r="BR138" s="8"/>
      <c r="BS138" s="7"/>
      <c r="BT138" s="7"/>
      <c r="BU138" s="2" t="s">
        <v>107</v>
      </c>
      <c r="BV138" s="2" t="s">
        <v>97</v>
      </c>
      <c r="BW138" s="2" t="s">
        <v>276</v>
      </c>
      <c r="BX138" s="2" t="s">
        <v>974</v>
      </c>
      <c r="BY138" s="2" t="s">
        <v>110</v>
      </c>
      <c r="BZ138" s="2" t="s">
        <v>100</v>
      </c>
    </row>
    <row r="139">
      <c r="A139" s="2" t="s">
        <v>975</v>
      </c>
      <c r="B139" s="2" t="s">
        <v>848</v>
      </c>
      <c r="C139" s="2" t="s">
        <v>629</v>
      </c>
      <c r="D139" s="2" t="s">
        <v>849</v>
      </c>
      <c r="E139" s="2" t="s">
        <v>850</v>
      </c>
      <c r="F139" s="2" t="s">
        <v>976</v>
      </c>
      <c r="G139" s="2" t="s">
        <v>976</v>
      </c>
      <c r="H139" s="2" t="s">
        <v>976</v>
      </c>
      <c r="I139" s="2" t="s">
        <v>977</v>
      </c>
      <c r="J139" s="2" t="s">
        <v>617</v>
      </c>
      <c r="K139" s="2" t="s">
        <v>978</v>
      </c>
      <c r="L139" s="3">
        <v>42.75</v>
      </c>
      <c r="M139" s="3">
        <v>44.89</v>
      </c>
      <c r="N139" s="3">
        <v>94.99</v>
      </c>
      <c r="O139" s="2" t="s">
        <v>97</v>
      </c>
      <c r="P139" s="2" t="s">
        <v>159</v>
      </c>
      <c r="Q139" s="2" t="s">
        <v>99</v>
      </c>
      <c r="R139" s="2" t="s">
        <v>100</v>
      </c>
      <c r="S139" s="2" t="s">
        <v>979</v>
      </c>
      <c r="T139" s="2" t="s">
        <v>291</v>
      </c>
      <c r="U139" s="2" t="s">
        <v>853</v>
      </c>
      <c r="V139" s="2" t="s">
        <v>292</v>
      </c>
      <c r="W139" s="2" t="s">
        <v>658</v>
      </c>
      <c r="X139" s="2" t="s">
        <v>103</v>
      </c>
      <c r="Y139" s="2" t="s">
        <v>980</v>
      </c>
      <c r="Z139" s="4">
        <v>363</v>
      </c>
      <c r="AA139" s="4">
        <f>=ROUNDDOWN(22.6875,0)</f>
      </c>
      <c r="AB139" s="5">
        <v>16</v>
      </c>
      <c r="AC139" s="2" t="s">
        <v>981</v>
      </c>
      <c r="AD139" s="4">
        <v>490</v>
      </c>
      <c r="AE139" s="4">
        <v>490</v>
      </c>
      <c r="AF139" s="6">
        <v>73</v>
      </c>
      <c r="AG139" s="6"/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>
        <v>0</v>
      </c>
      <c r="AP139" s="4">
        <v>4</v>
      </c>
      <c r="AQ139" s="8">
        <v>184.8</v>
      </c>
      <c r="AR139" s="4"/>
      <c r="AS139" s="8"/>
      <c r="AT139" s="7"/>
      <c r="AU139" s="7"/>
      <c r="AV139" s="4">
        <v>4</v>
      </c>
      <c r="AW139" s="8">
        <v>184.8</v>
      </c>
      <c r="AX139" s="4"/>
      <c r="AY139" s="8"/>
      <c r="AZ139" s="7"/>
      <c r="BA139" s="7"/>
      <c r="BB139" s="7">
        <v>1</v>
      </c>
      <c r="BC139" s="4">
        <v>10</v>
      </c>
      <c r="BD139" s="8">
        <v>462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0.4</v>
      </c>
      <c r="BJ139" s="4">
        <v>802</v>
      </c>
      <c r="BK139" s="8">
        <v>37264.73</v>
      </c>
      <c r="BL139" s="2" t="s">
        <v>982</v>
      </c>
      <c r="BM139" s="7">
        <v>0.005</v>
      </c>
      <c r="BN139" s="7">
        <v>0.005</v>
      </c>
      <c r="BO139" s="4">
        <v>4</v>
      </c>
      <c r="BP139" s="8">
        <v>184.8</v>
      </c>
      <c r="BQ139" s="4"/>
      <c r="BR139" s="8"/>
      <c r="BS139" s="7"/>
      <c r="BT139" s="7"/>
      <c r="BU139" s="2" t="s">
        <v>107</v>
      </c>
      <c r="BV139" s="2" t="s">
        <v>97</v>
      </c>
      <c r="BW139" s="2" t="s">
        <v>983</v>
      </c>
      <c r="BX139" s="2" t="s">
        <v>984</v>
      </c>
      <c r="BY139" s="2" t="s">
        <v>110</v>
      </c>
      <c r="BZ139" s="2" t="s">
        <v>100</v>
      </c>
    </row>
    <row r="140">
      <c r="A140" s="2" t="s">
        <v>985</v>
      </c>
      <c r="B140" s="2" t="s">
        <v>848</v>
      </c>
      <c r="C140" s="2" t="s">
        <v>629</v>
      </c>
      <c r="D140" s="2" t="s">
        <v>849</v>
      </c>
      <c r="E140" s="2" t="s">
        <v>850</v>
      </c>
      <c r="F140" s="2" t="s">
        <v>976</v>
      </c>
      <c r="G140" s="2" t="s">
        <v>976</v>
      </c>
      <c r="H140" s="2" t="s">
        <v>976</v>
      </c>
      <c r="I140" s="2" t="s">
        <v>977</v>
      </c>
      <c r="J140" s="2" t="s">
        <v>617</v>
      </c>
      <c r="K140" s="2" t="s">
        <v>128</v>
      </c>
      <c r="L140" s="3">
        <v>42.75</v>
      </c>
      <c r="M140" s="3">
        <v>44.89</v>
      </c>
      <c r="N140" s="3">
        <v>94.99</v>
      </c>
      <c r="O140" s="2" t="s">
        <v>97</v>
      </c>
      <c r="P140" s="2" t="s">
        <v>159</v>
      </c>
      <c r="Q140" s="2" t="s">
        <v>99</v>
      </c>
      <c r="R140" s="2" t="s">
        <v>100</v>
      </c>
      <c r="S140" s="2" t="s">
        <v>979</v>
      </c>
      <c r="T140" s="2" t="s">
        <v>291</v>
      </c>
      <c r="U140" s="2" t="s">
        <v>853</v>
      </c>
      <c r="V140" s="2" t="s">
        <v>292</v>
      </c>
      <c r="W140" s="2" t="s">
        <v>658</v>
      </c>
      <c r="X140" s="2" t="s">
        <v>103</v>
      </c>
      <c r="Y140" s="2" t="s">
        <v>986</v>
      </c>
      <c r="Z140" s="4">
        <v>477</v>
      </c>
      <c r="AA140" s="4">
        <f>=ROUNDDOWN(50.2105263157895,0)</f>
      </c>
      <c r="AB140" s="5">
        <v>9.5</v>
      </c>
      <c r="AC140" s="2" t="s">
        <v>981</v>
      </c>
      <c r="AD140" s="4">
        <v>490</v>
      </c>
      <c r="AE140" s="4">
        <v>490</v>
      </c>
      <c r="AF140" s="6">
        <v>73</v>
      </c>
      <c r="AG140" s="6"/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>
        <v>0</v>
      </c>
      <c r="AP140" s="4">
        <v>4</v>
      </c>
      <c r="AQ140" s="8">
        <v>184.8</v>
      </c>
      <c r="AR140" s="4"/>
      <c r="AS140" s="8"/>
      <c r="AT140" s="7"/>
      <c r="AU140" s="7"/>
      <c r="AV140" s="4">
        <v>4</v>
      </c>
      <c r="AW140" s="8">
        <v>184.8</v>
      </c>
      <c r="AX140" s="4"/>
      <c r="AY140" s="8"/>
      <c r="AZ140" s="7"/>
      <c r="BA140" s="7"/>
      <c r="BB140" s="7">
        <v>1</v>
      </c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>
        <v>0.4</v>
      </c>
      <c r="BJ140" s="4">
        <v>784</v>
      </c>
      <c r="BK140" s="8">
        <v>36818.81</v>
      </c>
      <c r="BL140" s="2" t="s">
        <v>987</v>
      </c>
      <c r="BM140" s="7">
        <v>0.0051</v>
      </c>
      <c r="BN140" s="7">
        <v>0.005</v>
      </c>
      <c r="BO140" s="4">
        <v>4</v>
      </c>
      <c r="BP140" s="8">
        <v>184.8</v>
      </c>
      <c r="BQ140" s="4"/>
      <c r="BR140" s="8"/>
      <c r="BS140" s="7"/>
      <c r="BT140" s="7"/>
      <c r="BU140" s="2" t="s">
        <v>107</v>
      </c>
      <c r="BV140" s="2" t="s">
        <v>97</v>
      </c>
      <c r="BW140" s="2" t="s">
        <v>895</v>
      </c>
      <c r="BX140" s="2" t="s">
        <v>984</v>
      </c>
      <c r="BY140" s="2" t="s">
        <v>110</v>
      </c>
      <c r="BZ140" s="2" t="s">
        <v>100</v>
      </c>
    </row>
    <row r="141">
      <c r="A141" s="2" t="s">
        <v>988</v>
      </c>
      <c r="B141" s="2" t="s">
        <v>848</v>
      </c>
      <c r="C141" s="2" t="s">
        <v>629</v>
      </c>
      <c r="D141" s="2" t="s">
        <v>849</v>
      </c>
      <c r="E141" s="2" t="s">
        <v>850</v>
      </c>
      <c r="F141" s="2" t="s">
        <v>976</v>
      </c>
      <c r="G141" s="2" t="s">
        <v>976</v>
      </c>
      <c r="H141" s="2" t="s">
        <v>976</v>
      </c>
      <c r="I141" s="2" t="s">
        <v>977</v>
      </c>
      <c r="J141" s="2" t="s">
        <v>617</v>
      </c>
      <c r="K141" s="2" t="s">
        <v>989</v>
      </c>
      <c r="L141" s="3">
        <v>42.75</v>
      </c>
      <c r="M141" s="3">
        <v>44.89</v>
      </c>
      <c r="N141" s="3">
        <v>94.99</v>
      </c>
      <c r="O141" s="2" t="s">
        <v>97</v>
      </c>
      <c r="P141" s="2" t="s">
        <v>98</v>
      </c>
      <c r="Q141" s="2" t="s">
        <v>99</v>
      </c>
      <c r="R141" s="2" t="s">
        <v>100</v>
      </c>
      <c r="S141" s="2" t="s">
        <v>979</v>
      </c>
      <c r="T141" s="2" t="s">
        <v>291</v>
      </c>
      <c r="U141" s="2" t="s">
        <v>853</v>
      </c>
      <c r="V141" s="2" t="s">
        <v>292</v>
      </c>
      <c r="W141" s="2" t="s">
        <v>658</v>
      </c>
      <c r="X141" s="2" t="s">
        <v>103</v>
      </c>
      <c r="Y141" s="2" t="s">
        <v>980</v>
      </c>
      <c r="Z141" s="4">
        <v>353</v>
      </c>
      <c r="AA141" s="4">
        <f>=ROUNDDOWN(28.6991869918699,0)</f>
      </c>
      <c r="AB141" s="5">
        <v>12.3</v>
      </c>
      <c r="AC141" s="2" t="s">
        <v>981</v>
      </c>
      <c r="AD141" s="4">
        <v>490</v>
      </c>
      <c r="AE141" s="4">
        <v>490</v>
      </c>
      <c r="AF141" s="6">
        <v>73</v>
      </c>
      <c r="AG141" s="6"/>
      <c r="AH141" s="7">
        <v>0.9864</v>
      </c>
      <c r="AI141" s="4"/>
      <c r="AJ141" s="4">
        <f>=ROUNDDOWN({0},0)</f>
      </c>
      <c r="AK141" s="5"/>
      <c r="AL141" s="2" t="s">
        <v>100</v>
      </c>
      <c r="AM141" s="4"/>
      <c r="AN141" s="4"/>
      <c r="AO141" s="7">
        <v>0</v>
      </c>
      <c r="AP141" s="4">
        <v>2</v>
      </c>
      <c r="AQ141" s="8">
        <v>92.4</v>
      </c>
      <c r="AR141" s="4"/>
      <c r="AS141" s="8"/>
      <c r="AT141" s="7"/>
      <c r="AU141" s="7"/>
      <c r="AV141" s="4">
        <v>2</v>
      </c>
      <c r="AW141" s="8">
        <v>92.4</v>
      </c>
      <c r="AX141" s="4"/>
      <c r="AY141" s="8"/>
      <c r="AZ141" s="7"/>
      <c r="BA141" s="7"/>
      <c r="BB141" s="7">
        <v>1</v>
      </c>
      <c r="BC141" s="4" t="s">
        <v>100</v>
      </c>
      <c r="BD141" s="8" t="s">
        <v>100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0.2</v>
      </c>
      <c r="BJ141" s="4">
        <v>972</v>
      </c>
      <c r="BK141" s="8">
        <v>45649.86</v>
      </c>
      <c r="BL141" s="2" t="s">
        <v>990</v>
      </c>
      <c r="BM141" s="7">
        <v>0.0021</v>
      </c>
      <c r="BN141" s="7">
        <v>0.002</v>
      </c>
      <c r="BO141" s="4">
        <v>2</v>
      </c>
      <c r="BP141" s="8">
        <v>92.4</v>
      </c>
      <c r="BQ141" s="4"/>
      <c r="BR141" s="8"/>
      <c r="BS141" s="7"/>
      <c r="BT141" s="7"/>
      <c r="BU141" s="2" t="s">
        <v>107</v>
      </c>
      <c r="BV141" s="2" t="s">
        <v>97</v>
      </c>
      <c r="BW141" s="2" t="s">
        <v>983</v>
      </c>
      <c r="BX141" s="2" t="s">
        <v>991</v>
      </c>
      <c r="BY141" s="2" t="s">
        <v>110</v>
      </c>
      <c r="BZ141" s="2" t="s">
        <v>100</v>
      </c>
    </row>
    <row r="142">
      <c r="A142" s="2" t="s">
        <v>992</v>
      </c>
      <c r="B142" s="2" t="s">
        <v>848</v>
      </c>
      <c r="C142" s="2" t="s">
        <v>629</v>
      </c>
      <c r="D142" s="2" t="s">
        <v>849</v>
      </c>
      <c r="E142" s="2" t="s">
        <v>850</v>
      </c>
      <c r="F142" s="2" t="s">
        <v>993</v>
      </c>
      <c r="G142" s="2" t="s">
        <v>993</v>
      </c>
      <c r="H142" s="2" t="s">
        <v>993</v>
      </c>
      <c r="I142" s="2" t="s">
        <v>994</v>
      </c>
      <c r="J142" s="2" t="s">
        <v>617</v>
      </c>
      <c r="K142" s="2" t="s">
        <v>199</v>
      </c>
      <c r="L142" s="3">
        <v>50.4</v>
      </c>
      <c r="M142" s="3">
        <v>52.92</v>
      </c>
      <c r="N142" s="3">
        <v>104.99</v>
      </c>
      <c r="O142" s="2" t="s">
        <v>97</v>
      </c>
      <c r="P142" s="2" t="s">
        <v>123</v>
      </c>
      <c r="Q142" s="2" t="s">
        <v>99</v>
      </c>
      <c r="R142" s="2" t="s">
        <v>100</v>
      </c>
      <c r="S142" s="2" t="s">
        <v>995</v>
      </c>
      <c r="T142" s="2" t="s">
        <v>291</v>
      </c>
      <c r="U142" s="2" t="s">
        <v>853</v>
      </c>
      <c r="V142" s="2" t="s">
        <v>292</v>
      </c>
      <c r="W142" s="2" t="s">
        <v>658</v>
      </c>
      <c r="X142" s="2" t="s">
        <v>148</v>
      </c>
      <c r="Y142" s="2" t="s">
        <v>996</v>
      </c>
      <c r="Z142" s="4">
        <v>74</v>
      </c>
      <c r="AA142" s="4">
        <f>=ROUNDDOWN(4.45783132530121,0)</f>
      </c>
      <c r="AB142" s="5">
        <v>16.6</v>
      </c>
      <c r="AC142" s="2" t="s">
        <v>705</v>
      </c>
      <c r="AD142" s="4">
        <v>300</v>
      </c>
      <c r="AE142" s="4">
        <v>900</v>
      </c>
      <c r="AF142" s="6">
        <v>67</v>
      </c>
      <c r="AG142" s="6"/>
      <c r="AH142" s="7">
        <v>0.8392</v>
      </c>
      <c r="AI142" s="4"/>
      <c r="AJ142" s="4">
        <f>=ROUNDDOWN({0},0)</f>
      </c>
      <c r="AK142" s="5"/>
      <c r="AL142" s="2" t="s">
        <v>100</v>
      </c>
      <c r="AM142" s="4"/>
      <c r="AN142" s="4"/>
      <c r="AO142" s="7">
        <v>0</v>
      </c>
      <c r="AP142" s="4">
        <v>4</v>
      </c>
      <c r="AQ142" s="8">
        <v>231</v>
      </c>
      <c r="AR142" s="4"/>
      <c r="AS142" s="8"/>
      <c r="AT142" s="7"/>
      <c r="AU142" s="7"/>
      <c r="AV142" s="4">
        <v>4</v>
      </c>
      <c r="AW142" s="8">
        <v>231</v>
      </c>
      <c r="AX142" s="4"/>
      <c r="AY142" s="8"/>
      <c r="AZ142" s="7"/>
      <c r="BA142" s="7"/>
      <c r="BB142" s="7">
        <v>1</v>
      </c>
      <c r="BC142" s="4">
        <v>8</v>
      </c>
      <c r="BD142" s="8">
        <v>462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0.5</v>
      </c>
      <c r="BJ142" s="4">
        <v>752</v>
      </c>
      <c r="BK142" s="8">
        <v>43277.56</v>
      </c>
      <c r="BL142" s="2" t="s">
        <v>997</v>
      </c>
      <c r="BM142" s="7">
        <v>0.0053</v>
      </c>
      <c r="BN142" s="7">
        <v>0.0053</v>
      </c>
      <c r="BO142" s="4">
        <v>4</v>
      </c>
      <c r="BP142" s="8">
        <v>231</v>
      </c>
      <c r="BQ142" s="4"/>
      <c r="BR142" s="8"/>
      <c r="BS142" s="7"/>
      <c r="BT142" s="7"/>
      <c r="BU142" s="2" t="s">
        <v>107</v>
      </c>
      <c r="BV142" s="2" t="s">
        <v>97</v>
      </c>
      <c r="BW142" s="2" t="s">
        <v>857</v>
      </c>
      <c r="BX142" s="2" t="s">
        <v>998</v>
      </c>
      <c r="BY142" s="2" t="s">
        <v>110</v>
      </c>
      <c r="BZ142" s="2" t="s">
        <v>100</v>
      </c>
    </row>
    <row r="143">
      <c r="A143" s="2" t="s">
        <v>999</v>
      </c>
      <c r="B143" s="2" t="s">
        <v>848</v>
      </c>
      <c r="C143" s="2" t="s">
        <v>629</v>
      </c>
      <c r="D143" s="2" t="s">
        <v>849</v>
      </c>
      <c r="E143" s="2" t="s">
        <v>850</v>
      </c>
      <c r="F143" s="2" t="s">
        <v>993</v>
      </c>
      <c r="G143" s="2" t="s">
        <v>993</v>
      </c>
      <c r="H143" s="2" t="s">
        <v>993</v>
      </c>
      <c r="I143" s="2" t="s">
        <v>994</v>
      </c>
      <c r="J143" s="2" t="s">
        <v>617</v>
      </c>
      <c r="K143" s="2" t="s">
        <v>289</v>
      </c>
      <c r="L143" s="3">
        <v>50.4</v>
      </c>
      <c r="M143" s="3">
        <v>52.92</v>
      </c>
      <c r="N143" s="3">
        <v>104.99</v>
      </c>
      <c r="O143" s="2" t="s">
        <v>97</v>
      </c>
      <c r="P143" s="2" t="s">
        <v>98</v>
      </c>
      <c r="Q143" s="2" t="s">
        <v>99</v>
      </c>
      <c r="R143" s="2" t="s">
        <v>100</v>
      </c>
      <c r="S143" s="2" t="s">
        <v>995</v>
      </c>
      <c r="T143" s="2" t="s">
        <v>291</v>
      </c>
      <c r="U143" s="2" t="s">
        <v>853</v>
      </c>
      <c r="V143" s="2" t="s">
        <v>292</v>
      </c>
      <c r="W143" s="2" t="s">
        <v>658</v>
      </c>
      <c r="X143" s="2" t="s">
        <v>148</v>
      </c>
      <c r="Y143" s="2" t="s">
        <v>996</v>
      </c>
      <c r="Z143" s="4">
        <v>622</v>
      </c>
      <c r="AA143" s="4">
        <f>=ROUNDDOWN(25.8091286307054,0)</f>
      </c>
      <c r="AB143" s="5">
        <v>24.1</v>
      </c>
      <c r="AC143" s="2" t="s">
        <v>1000</v>
      </c>
      <c r="AD143" s="4">
        <v>300</v>
      </c>
      <c r="AE143" s="4">
        <v>300</v>
      </c>
      <c r="AF143" s="6">
        <v>67</v>
      </c>
      <c r="AG143" s="6"/>
      <c r="AH143" s="7">
        <v>0.9728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>
        <v>0</v>
      </c>
      <c r="AP143" s="4">
        <v>2</v>
      </c>
      <c r="AQ143" s="8">
        <v>115.5</v>
      </c>
      <c r="AR143" s="4"/>
      <c r="AS143" s="8"/>
      <c r="AT143" s="7"/>
      <c r="AU143" s="7"/>
      <c r="AV143" s="4">
        <v>2</v>
      </c>
      <c r="AW143" s="8">
        <v>115.5</v>
      </c>
      <c r="AX143" s="4"/>
      <c r="AY143" s="8"/>
      <c r="AZ143" s="7"/>
      <c r="BA143" s="7"/>
      <c r="BB143" s="7">
        <v>1</v>
      </c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>
        <v>0.25</v>
      </c>
      <c r="BJ143" s="4">
        <v>1129</v>
      </c>
      <c r="BK143" s="8">
        <v>64741.56</v>
      </c>
      <c r="BL143" s="2" t="s">
        <v>1001</v>
      </c>
      <c r="BM143" s="7">
        <v>0.0018</v>
      </c>
      <c r="BN143" s="7">
        <v>0.0018</v>
      </c>
      <c r="BO143" s="4">
        <v>2</v>
      </c>
      <c r="BP143" s="8">
        <v>115.5</v>
      </c>
      <c r="BQ143" s="4"/>
      <c r="BR143" s="8"/>
      <c r="BS143" s="7"/>
      <c r="BT143" s="7"/>
      <c r="BU143" s="2" t="s">
        <v>107</v>
      </c>
      <c r="BV143" s="2" t="s">
        <v>97</v>
      </c>
      <c r="BW143" s="2" t="s">
        <v>857</v>
      </c>
      <c r="BX143" s="2" t="s">
        <v>1002</v>
      </c>
      <c r="BY143" s="2" t="s">
        <v>110</v>
      </c>
      <c r="BZ143" s="2" t="s">
        <v>100</v>
      </c>
    </row>
    <row r="144">
      <c r="A144" s="2" t="s">
        <v>1003</v>
      </c>
      <c r="B144" s="2" t="s">
        <v>848</v>
      </c>
      <c r="C144" s="2" t="s">
        <v>629</v>
      </c>
      <c r="D144" s="2" t="s">
        <v>849</v>
      </c>
      <c r="E144" s="2" t="s">
        <v>850</v>
      </c>
      <c r="F144" s="2" t="s">
        <v>993</v>
      </c>
      <c r="G144" s="2" t="s">
        <v>993</v>
      </c>
      <c r="H144" s="2" t="s">
        <v>993</v>
      </c>
      <c r="I144" s="2" t="s">
        <v>994</v>
      </c>
      <c r="J144" s="2" t="s">
        <v>617</v>
      </c>
      <c r="K144" s="2" t="s">
        <v>181</v>
      </c>
      <c r="L144" s="3">
        <v>50.4</v>
      </c>
      <c r="M144" s="3">
        <v>52.92</v>
      </c>
      <c r="N144" s="3">
        <v>104.99</v>
      </c>
      <c r="O144" s="2" t="s">
        <v>97</v>
      </c>
      <c r="P144" s="2" t="s">
        <v>159</v>
      </c>
      <c r="Q144" s="2" t="s">
        <v>99</v>
      </c>
      <c r="R144" s="2" t="s">
        <v>100</v>
      </c>
      <c r="S144" s="2" t="s">
        <v>995</v>
      </c>
      <c r="T144" s="2" t="s">
        <v>291</v>
      </c>
      <c r="U144" s="2" t="s">
        <v>853</v>
      </c>
      <c r="V144" s="2" t="s">
        <v>292</v>
      </c>
      <c r="W144" s="2" t="s">
        <v>658</v>
      </c>
      <c r="X144" s="2" t="s">
        <v>148</v>
      </c>
      <c r="Y144" s="2" t="s">
        <v>996</v>
      </c>
      <c r="Z144" s="4"/>
      <c r="AA144" s="4">
        <f>=ROUNDDOWN({0},0)</f>
      </c>
      <c r="AB144" s="5">
        <v>13.4</v>
      </c>
      <c r="AC144" s="2" t="s">
        <v>705</v>
      </c>
      <c r="AD144" s="4">
        <v>300</v>
      </c>
      <c r="AE144" s="4">
        <v>900</v>
      </c>
      <c r="AF144" s="6">
        <v>67</v>
      </c>
      <c r="AG144" s="6"/>
      <c r="AH144" s="7">
        <v>0.7248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>
        <v>0</v>
      </c>
      <c r="AP144" s="4">
        <v>1</v>
      </c>
      <c r="AQ144" s="8">
        <v>57.75</v>
      </c>
      <c r="AR144" s="4"/>
      <c r="AS144" s="8"/>
      <c r="AT144" s="7"/>
      <c r="AU144" s="7"/>
      <c r="AV144" s="4">
        <v>1</v>
      </c>
      <c r="AW144" s="8">
        <v>57.75</v>
      </c>
      <c r="AX144" s="4"/>
      <c r="AY144" s="8"/>
      <c r="AZ144" s="7"/>
      <c r="BA144" s="7"/>
      <c r="BB144" s="7">
        <v>1</v>
      </c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>
        <v>0.125</v>
      </c>
      <c r="BJ144" s="4">
        <v>600</v>
      </c>
      <c r="BK144" s="8">
        <v>34451.53</v>
      </c>
      <c r="BL144" s="2" t="s">
        <v>1004</v>
      </c>
      <c r="BM144" s="7">
        <v>0.0017</v>
      </c>
      <c r="BN144" s="7">
        <v>0.0017</v>
      </c>
      <c r="BO144" s="4">
        <v>1</v>
      </c>
      <c r="BP144" s="8">
        <v>57.75</v>
      </c>
      <c r="BQ144" s="4"/>
      <c r="BR144" s="8"/>
      <c r="BS144" s="7"/>
      <c r="BT144" s="7"/>
      <c r="BU144" s="2" t="s">
        <v>107</v>
      </c>
      <c r="BV144" s="2" t="s">
        <v>97</v>
      </c>
      <c r="BW144" s="2" t="s">
        <v>857</v>
      </c>
      <c r="BX144" s="2" t="s">
        <v>1005</v>
      </c>
      <c r="BY144" s="2" t="s">
        <v>110</v>
      </c>
      <c r="BZ144" s="2" t="s">
        <v>100</v>
      </c>
    </row>
    <row r="145">
      <c r="A145" s="2" t="s">
        <v>1006</v>
      </c>
      <c r="B145" s="2" t="s">
        <v>848</v>
      </c>
      <c r="C145" s="2" t="s">
        <v>629</v>
      </c>
      <c r="D145" s="2" t="s">
        <v>849</v>
      </c>
      <c r="E145" s="2" t="s">
        <v>850</v>
      </c>
      <c r="F145" s="2" t="s">
        <v>993</v>
      </c>
      <c r="G145" s="2" t="s">
        <v>993</v>
      </c>
      <c r="H145" s="2" t="s">
        <v>993</v>
      </c>
      <c r="I145" s="2" t="s">
        <v>994</v>
      </c>
      <c r="J145" s="2" t="s">
        <v>617</v>
      </c>
      <c r="K145" s="2" t="s">
        <v>863</v>
      </c>
      <c r="L145" s="3">
        <v>50.4</v>
      </c>
      <c r="M145" s="3">
        <v>52.92</v>
      </c>
      <c r="N145" s="3">
        <v>104.99</v>
      </c>
      <c r="O145" s="2" t="s">
        <v>97</v>
      </c>
      <c r="P145" s="2" t="s">
        <v>159</v>
      </c>
      <c r="Q145" s="2" t="s">
        <v>99</v>
      </c>
      <c r="R145" s="2" t="s">
        <v>100</v>
      </c>
      <c r="S145" s="2" t="s">
        <v>995</v>
      </c>
      <c r="T145" s="2" t="s">
        <v>291</v>
      </c>
      <c r="U145" s="2" t="s">
        <v>853</v>
      </c>
      <c r="V145" s="2" t="s">
        <v>292</v>
      </c>
      <c r="W145" s="2" t="s">
        <v>658</v>
      </c>
      <c r="X145" s="2" t="s">
        <v>148</v>
      </c>
      <c r="Y145" s="2" t="s">
        <v>996</v>
      </c>
      <c r="Z145" s="4">
        <v>29</v>
      </c>
      <c r="AA145" s="4">
        <f>=ROUNDDOWN(2.1969696969697,0)</f>
      </c>
      <c r="AB145" s="5">
        <v>13.2</v>
      </c>
      <c r="AC145" s="2" t="s">
        <v>705</v>
      </c>
      <c r="AD145" s="4">
        <v>300</v>
      </c>
      <c r="AE145" s="4">
        <v>900</v>
      </c>
      <c r="AF145" s="6">
        <v>67</v>
      </c>
      <c r="AG145" s="6"/>
      <c r="AH145" s="7">
        <v>0.7956</v>
      </c>
      <c r="AI145" s="4"/>
      <c r="AJ145" s="4">
        <f>=ROUNDDOWN({0},0)</f>
      </c>
      <c r="AK145" s="5"/>
      <c r="AL145" s="2" t="s">
        <v>100</v>
      </c>
      <c r="AM145" s="4"/>
      <c r="AN145" s="4"/>
      <c r="AO145" s="7">
        <v>0</v>
      </c>
      <c r="AP145" s="4">
        <v>1</v>
      </c>
      <c r="AQ145" s="8">
        <v>57.75</v>
      </c>
      <c r="AR145" s="4"/>
      <c r="AS145" s="8"/>
      <c r="AT145" s="7"/>
      <c r="AU145" s="7"/>
      <c r="AV145" s="4">
        <v>1</v>
      </c>
      <c r="AW145" s="8">
        <v>57.75</v>
      </c>
      <c r="AX145" s="4"/>
      <c r="AY145" s="8"/>
      <c r="AZ145" s="7"/>
      <c r="BA145" s="7"/>
      <c r="BB145" s="7">
        <v>1</v>
      </c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>
        <v>0.125</v>
      </c>
      <c r="BJ145" s="4">
        <v>561</v>
      </c>
      <c r="BK145" s="8">
        <v>32060.93</v>
      </c>
      <c r="BL145" s="2" t="s">
        <v>1007</v>
      </c>
      <c r="BM145" s="7">
        <v>0.0018</v>
      </c>
      <c r="BN145" s="7">
        <v>0.0018</v>
      </c>
      <c r="BO145" s="4">
        <v>1</v>
      </c>
      <c r="BP145" s="8">
        <v>57.75</v>
      </c>
      <c r="BQ145" s="4"/>
      <c r="BR145" s="8"/>
      <c r="BS145" s="7"/>
      <c r="BT145" s="7"/>
      <c r="BU145" s="2" t="s">
        <v>107</v>
      </c>
      <c r="BV145" s="2" t="s">
        <v>97</v>
      </c>
      <c r="BW145" s="2" t="s">
        <v>857</v>
      </c>
      <c r="BX145" s="2" t="s">
        <v>1008</v>
      </c>
      <c r="BY145" s="2" t="s">
        <v>110</v>
      </c>
      <c r="BZ145" s="2" t="s">
        <v>100</v>
      </c>
    </row>
    <row r="146">
      <c r="A146" s="2" t="s">
        <v>1009</v>
      </c>
      <c r="B146" s="2" t="s">
        <v>848</v>
      </c>
      <c r="C146" s="2" t="s">
        <v>816</v>
      </c>
      <c r="D146" s="2" t="s">
        <v>849</v>
      </c>
      <c r="E146" s="2" t="s">
        <v>850</v>
      </c>
      <c r="F146" s="2" t="s">
        <v>1010</v>
      </c>
      <c r="G146" s="2" t="s">
        <v>1010</v>
      </c>
      <c r="H146" s="2" t="s">
        <v>1010</v>
      </c>
      <c r="I146" s="2" t="s">
        <v>1011</v>
      </c>
      <c r="J146" s="2" t="s">
        <v>617</v>
      </c>
      <c r="K146" s="2" t="s">
        <v>1012</v>
      </c>
      <c r="L146" s="3">
        <v>26.4</v>
      </c>
      <c r="M146" s="3">
        <v>27.72</v>
      </c>
      <c r="N146" s="3">
        <v>54.99</v>
      </c>
      <c r="O146" s="2" t="s">
        <v>97</v>
      </c>
      <c r="P146" s="2" t="s">
        <v>159</v>
      </c>
      <c r="Q146" s="2" t="s">
        <v>99</v>
      </c>
      <c r="R146" s="2" t="s">
        <v>100</v>
      </c>
      <c r="S146" s="2" t="s">
        <v>1013</v>
      </c>
      <c r="T146" s="2" t="s">
        <v>291</v>
      </c>
      <c r="U146" s="2" t="s">
        <v>1014</v>
      </c>
      <c r="V146" s="2" t="s">
        <v>292</v>
      </c>
      <c r="W146" s="2" t="s">
        <v>293</v>
      </c>
      <c r="X146" s="2" t="s">
        <v>100</v>
      </c>
      <c r="Y146" s="2" t="s">
        <v>1015</v>
      </c>
      <c r="Z146" s="4">
        <v>496</v>
      </c>
      <c r="AA146" s="4">
        <f>=ROUNDDOWN(22.962962962963,0)</f>
      </c>
      <c r="AB146" s="5">
        <v>21.6</v>
      </c>
      <c r="AC146" s="2" t="s">
        <v>725</v>
      </c>
      <c r="AD146" s="4">
        <v>400</v>
      </c>
      <c r="AE146" s="4">
        <v>800</v>
      </c>
      <c r="AF146" s="6">
        <v>69</v>
      </c>
      <c r="AG146" s="6"/>
      <c r="AH146" s="7">
        <v>0.891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>
        <v>0</v>
      </c>
      <c r="AP146" s="4">
        <v>13</v>
      </c>
      <c r="AQ146" s="8">
        <v>375.44</v>
      </c>
      <c r="AR146" s="4"/>
      <c r="AS146" s="8"/>
      <c r="AT146" s="7"/>
      <c r="AU146" s="7"/>
      <c r="AV146" s="4">
        <v>13</v>
      </c>
      <c r="AW146" s="8">
        <v>375.44</v>
      </c>
      <c r="AX146" s="4"/>
      <c r="AY146" s="8"/>
      <c r="AZ146" s="7"/>
      <c r="BA146" s="7"/>
      <c r="BB146" s="7">
        <v>1</v>
      </c>
      <c r="BC146" s="4">
        <v>19</v>
      </c>
      <c r="BD146" s="8">
        <v>548.72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>
        <v>0.6842</v>
      </c>
      <c r="BJ146" s="4">
        <v>1432</v>
      </c>
      <c r="BK146" s="8">
        <v>40848.85</v>
      </c>
      <c r="BL146" s="2" t="s">
        <v>1016</v>
      </c>
      <c r="BM146" s="7">
        <v>0.0091</v>
      </c>
      <c r="BN146" s="7">
        <v>0.0092</v>
      </c>
      <c r="BO146" s="4">
        <v>13</v>
      </c>
      <c r="BP146" s="8">
        <v>375.44</v>
      </c>
      <c r="BQ146" s="4"/>
      <c r="BR146" s="8"/>
      <c r="BS146" s="7"/>
      <c r="BT146" s="7"/>
      <c r="BU146" s="2" t="s">
        <v>107</v>
      </c>
      <c r="BV146" s="2" t="s">
        <v>97</v>
      </c>
      <c r="BW146" s="2" t="s">
        <v>1017</v>
      </c>
      <c r="BX146" s="2" t="s">
        <v>945</v>
      </c>
      <c r="BY146" s="2" t="s">
        <v>110</v>
      </c>
      <c r="BZ146" s="2" t="s">
        <v>100</v>
      </c>
    </row>
    <row r="147">
      <c r="A147" s="2" t="s">
        <v>1018</v>
      </c>
      <c r="B147" s="2" t="s">
        <v>848</v>
      </c>
      <c r="C147" s="2" t="s">
        <v>816</v>
      </c>
      <c r="D147" s="2" t="s">
        <v>849</v>
      </c>
      <c r="E147" s="2" t="s">
        <v>850</v>
      </c>
      <c r="F147" s="2" t="s">
        <v>1010</v>
      </c>
      <c r="G147" s="2" t="s">
        <v>1010</v>
      </c>
      <c r="H147" s="2" t="s">
        <v>1010</v>
      </c>
      <c r="I147" s="2" t="s">
        <v>1011</v>
      </c>
      <c r="J147" s="2" t="s">
        <v>617</v>
      </c>
      <c r="K147" s="2" t="s">
        <v>181</v>
      </c>
      <c r="L147" s="3">
        <v>26.4</v>
      </c>
      <c r="M147" s="3">
        <v>27.72</v>
      </c>
      <c r="N147" s="3">
        <v>54.99</v>
      </c>
      <c r="O147" s="2" t="s">
        <v>97</v>
      </c>
      <c r="P147" s="2" t="s">
        <v>123</v>
      </c>
      <c r="Q147" s="2" t="s">
        <v>99</v>
      </c>
      <c r="R147" s="2" t="s">
        <v>100</v>
      </c>
      <c r="S147" s="2" t="s">
        <v>1013</v>
      </c>
      <c r="T147" s="2" t="s">
        <v>291</v>
      </c>
      <c r="U147" s="2" t="s">
        <v>1014</v>
      </c>
      <c r="V147" s="2" t="s">
        <v>292</v>
      </c>
      <c r="W147" s="2" t="s">
        <v>293</v>
      </c>
      <c r="X147" s="2" t="s">
        <v>100</v>
      </c>
      <c r="Y147" s="2" t="s">
        <v>980</v>
      </c>
      <c r="Z147" s="4">
        <v>636</v>
      </c>
      <c r="AA147" s="4">
        <f>=ROUNDDOWN(16.3917525773196,0)</f>
      </c>
      <c r="AB147" s="5">
        <v>38.8</v>
      </c>
      <c r="AC147" s="2" t="s">
        <v>855</v>
      </c>
      <c r="AD147" s="4">
        <v>619</v>
      </c>
      <c r="AE147" s="4">
        <v>2069</v>
      </c>
      <c r="AF147" s="6">
        <v>69</v>
      </c>
      <c r="AG147" s="6"/>
      <c r="AH147" s="7">
        <v>0.9101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>
        <v>0</v>
      </c>
      <c r="AP147" s="4">
        <v>4</v>
      </c>
      <c r="AQ147" s="8">
        <v>115.52</v>
      </c>
      <c r="AR147" s="4"/>
      <c r="AS147" s="8"/>
      <c r="AT147" s="7"/>
      <c r="AU147" s="7"/>
      <c r="AV147" s="4">
        <v>4</v>
      </c>
      <c r="AW147" s="8">
        <v>115.52</v>
      </c>
      <c r="AX147" s="4"/>
      <c r="AY147" s="8"/>
      <c r="AZ147" s="7"/>
      <c r="BA147" s="7"/>
      <c r="BB147" s="7">
        <v>1</v>
      </c>
      <c r="BC147" s="4" t="s">
        <v>100</v>
      </c>
      <c r="BD147" s="8" t="s">
        <v>100</v>
      </c>
      <c r="BE147" s="4" t="s">
        <v>100</v>
      </c>
      <c r="BF147" s="8" t="s">
        <v>100</v>
      </c>
      <c r="BG147" s="7" t="s">
        <v>100</v>
      </c>
      <c r="BH147" s="7" t="s">
        <v>100</v>
      </c>
      <c r="BI147" s="7">
        <v>0.2105</v>
      </c>
      <c r="BJ147" s="4">
        <v>2401</v>
      </c>
      <c r="BK147" s="8">
        <v>68546.45</v>
      </c>
      <c r="BL147" s="2" t="s">
        <v>1019</v>
      </c>
      <c r="BM147" s="7">
        <v>0.0017</v>
      </c>
      <c r="BN147" s="7">
        <v>0.0017</v>
      </c>
      <c r="BO147" s="4">
        <v>4</v>
      </c>
      <c r="BP147" s="8">
        <v>115.52</v>
      </c>
      <c r="BQ147" s="4"/>
      <c r="BR147" s="8"/>
      <c r="BS147" s="7"/>
      <c r="BT147" s="7"/>
      <c r="BU147" s="2" t="s">
        <v>107</v>
      </c>
      <c r="BV147" s="2" t="s">
        <v>97</v>
      </c>
      <c r="BW147" s="2" t="s">
        <v>857</v>
      </c>
      <c r="BX147" s="2" t="s">
        <v>1020</v>
      </c>
      <c r="BY147" s="2" t="s">
        <v>110</v>
      </c>
      <c r="BZ147" s="2" t="s">
        <v>100</v>
      </c>
    </row>
    <row r="148">
      <c r="A148" s="2" t="s">
        <v>1021</v>
      </c>
      <c r="B148" s="2" t="s">
        <v>848</v>
      </c>
      <c r="C148" s="2" t="s">
        <v>816</v>
      </c>
      <c r="D148" s="2" t="s">
        <v>849</v>
      </c>
      <c r="E148" s="2" t="s">
        <v>850</v>
      </c>
      <c r="F148" s="2" t="s">
        <v>1010</v>
      </c>
      <c r="G148" s="2" t="s">
        <v>1010</v>
      </c>
      <c r="H148" s="2" t="s">
        <v>1010</v>
      </c>
      <c r="I148" s="2" t="s">
        <v>1011</v>
      </c>
      <c r="J148" s="2" t="s">
        <v>617</v>
      </c>
      <c r="K148" s="2" t="s">
        <v>289</v>
      </c>
      <c r="L148" s="3">
        <v>26.4</v>
      </c>
      <c r="M148" s="3">
        <v>27.72</v>
      </c>
      <c r="N148" s="3">
        <v>54.99</v>
      </c>
      <c r="O148" s="2" t="s">
        <v>97</v>
      </c>
      <c r="P148" s="2" t="s">
        <v>123</v>
      </c>
      <c r="Q148" s="2" t="s">
        <v>99</v>
      </c>
      <c r="R148" s="2" t="s">
        <v>100</v>
      </c>
      <c r="S148" s="2" t="s">
        <v>1013</v>
      </c>
      <c r="T148" s="2" t="s">
        <v>291</v>
      </c>
      <c r="U148" s="2" t="s">
        <v>1014</v>
      </c>
      <c r="V148" s="2" t="s">
        <v>292</v>
      </c>
      <c r="W148" s="2" t="s">
        <v>293</v>
      </c>
      <c r="X148" s="2" t="s">
        <v>100</v>
      </c>
      <c r="Y148" s="2" t="s">
        <v>980</v>
      </c>
      <c r="Z148" s="4">
        <v>2079</v>
      </c>
      <c r="AA148" s="4">
        <f>=ROUNDDOWN(47.6834862385321,0)</f>
      </c>
      <c r="AB148" s="5">
        <v>43.6</v>
      </c>
      <c r="AC148" s="2" t="s">
        <v>100</v>
      </c>
      <c r="AD148" s="4"/>
      <c r="AE148" s="4"/>
      <c r="AF148" s="6">
        <v>69</v>
      </c>
      <c r="AG148" s="6"/>
      <c r="AH148" s="7">
        <v>0.7766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>
        <v>0</v>
      </c>
      <c r="AP148" s="4">
        <v>2</v>
      </c>
      <c r="AQ148" s="8">
        <v>57.76</v>
      </c>
      <c r="AR148" s="4"/>
      <c r="AS148" s="8"/>
      <c r="AT148" s="7"/>
      <c r="AU148" s="7"/>
      <c r="AV148" s="4">
        <v>2</v>
      </c>
      <c r="AW148" s="8">
        <v>57.76</v>
      </c>
      <c r="AX148" s="4"/>
      <c r="AY148" s="8"/>
      <c r="AZ148" s="7"/>
      <c r="BA148" s="7"/>
      <c r="BB148" s="7">
        <v>1</v>
      </c>
      <c r="BC148" s="4" t="s">
        <v>100</v>
      </c>
      <c r="BD148" s="8" t="s">
        <v>100</v>
      </c>
      <c r="BE148" s="4" t="s">
        <v>100</v>
      </c>
      <c r="BF148" s="8" t="s">
        <v>100</v>
      </c>
      <c r="BG148" s="7" t="s">
        <v>100</v>
      </c>
      <c r="BH148" s="7" t="s">
        <v>100</v>
      </c>
      <c r="BI148" s="7">
        <v>0.1053</v>
      </c>
      <c r="BJ148" s="4">
        <v>2102</v>
      </c>
      <c r="BK148" s="8">
        <v>61122.07</v>
      </c>
      <c r="BL148" s="2" t="s">
        <v>1022</v>
      </c>
      <c r="BM148" s="7">
        <v>0.001</v>
      </c>
      <c r="BN148" s="7">
        <v>0.0009</v>
      </c>
      <c r="BO148" s="4">
        <v>2</v>
      </c>
      <c r="BP148" s="8">
        <v>57.76</v>
      </c>
      <c r="BQ148" s="4"/>
      <c r="BR148" s="8"/>
      <c r="BS148" s="7"/>
      <c r="BT148" s="7"/>
      <c r="BU148" s="2" t="s">
        <v>107</v>
      </c>
      <c r="BV148" s="2" t="s">
        <v>97</v>
      </c>
      <c r="BW148" s="2" t="s">
        <v>857</v>
      </c>
      <c r="BX148" s="2" t="s">
        <v>1023</v>
      </c>
      <c r="BY148" s="2" t="s">
        <v>110</v>
      </c>
      <c r="BZ148" s="2" t="s">
        <v>100</v>
      </c>
    </row>
    <row r="149">
      <c r="A149" s="2" t="s">
        <v>1024</v>
      </c>
      <c r="B149" s="2" t="s">
        <v>848</v>
      </c>
      <c r="C149" s="2" t="s">
        <v>816</v>
      </c>
      <c r="D149" s="2" t="s">
        <v>849</v>
      </c>
      <c r="E149" s="2" t="s">
        <v>850</v>
      </c>
      <c r="F149" s="2" t="s">
        <v>1025</v>
      </c>
      <c r="G149" s="2" t="s">
        <v>1025</v>
      </c>
      <c r="H149" s="2" t="s">
        <v>1025</v>
      </c>
      <c r="I149" s="2" t="s">
        <v>1026</v>
      </c>
      <c r="J149" s="2" t="s">
        <v>617</v>
      </c>
      <c r="K149" s="2" t="s">
        <v>113</v>
      </c>
      <c r="L149" s="3">
        <v>22</v>
      </c>
      <c r="M149" s="3">
        <v>23.1</v>
      </c>
      <c r="N149" s="3">
        <v>49.99</v>
      </c>
      <c r="O149" s="2" t="s">
        <v>97</v>
      </c>
      <c r="P149" s="2" t="s">
        <v>114</v>
      </c>
      <c r="Q149" s="2" t="s">
        <v>99</v>
      </c>
      <c r="R149" s="2" t="s">
        <v>100</v>
      </c>
      <c r="S149" s="2" t="s">
        <v>1027</v>
      </c>
      <c r="T149" s="2" t="s">
        <v>291</v>
      </c>
      <c r="U149" s="2" t="s">
        <v>853</v>
      </c>
      <c r="V149" s="2" t="s">
        <v>292</v>
      </c>
      <c r="W149" s="2" t="s">
        <v>293</v>
      </c>
      <c r="X149" s="2" t="s">
        <v>100</v>
      </c>
      <c r="Y149" s="2" t="s">
        <v>1028</v>
      </c>
      <c r="Z149" s="4">
        <v>415</v>
      </c>
      <c r="AA149" s="4">
        <f>=ROUNDDOWN(29.020979020979,0)</f>
      </c>
      <c r="AB149" s="5">
        <v>14.3</v>
      </c>
      <c r="AC149" s="2" t="s">
        <v>1029</v>
      </c>
      <c r="AD149" s="4">
        <v>70</v>
      </c>
      <c r="AE149" s="4">
        <v>280</v>
      </c>
      <c r="AF149" s="6">
        <v>65</v>
      </c>
      <c r="AG149" s="6"/>
      <c r="AH149" s="7">
        <v>0.8719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>
        <v>0</v>
      </c>
      <c r="AP149" s="4">
        <v>6</v>
      </c>
      <c r="AQ149" s="8">
        <v>138.6</v>
      </c>
      <c r="AR149" s="4"/>
      <c r="AS149" s="8"/>
      <c r="AT149" s="7"/>
      <c r="AU149" s="7"/>
      <c r="AV149" s="4">
        <v>6</v>
      </c>
      <c r="AW149" s="8">
        <v>138.6</v>
      </c>
      <c r="AX149" s="4"/>
      <c r="AY149" s="8"/>
      <c r="AZ149" s="7"/>
      <c r="BA149" s="7"/>
      <c r="BB149" s="7">
        <v>1</v>
      </c>
      <c r="BC149" s="4">
        <v>11</v>
      </c>
      <c r="BD149" s="8">
        <v>254.1</v>
      </c>
      <c r="BE149" s="4" t="s">
        <v>100</v>
      </c>
      <c r="BF149" s="8" t="s">
        <v>100</v>
      </c>
      <c r="BG149" s="7" t="s">
        <v>100</v>
      </c>
      <c r="BH149" s="7" t="s">
        <v>100</v>
      </c>
      <c r="BI149" s="7">
        <v>0.5455</v>
      </c>
      <c r="BJ149" s="4">
        <v>678</v>
      </c>
      <c r="BK149" s="8">
        <v>16353.2</v>
      </c>
      <c r="BL149" s="2" t="s">
        <v>1030</v>
      </c>
      <c r="BM149" s="7">
        <v>0.0088</v>
      </c>
      <c r="BN149" s="7">
        <v>0.0085</v>
      </c>
      <c r="BO149" s="4">
        <v>6</v>
      </c>
      <c r="BP149" s="8">
        <v>138.6</v>
      </c>
      <c r="BQ149" s="4"/>
      <c r="BR149" s="8"/>
      <c r="BS149" s="7"/>
      <c r="BT149" s="7"/>
      <c r="BU149" s="2" t="s">
        <v>107</v>
      </c>
      <c r="BV149" s="2" t="s">
        <v>97</v>
      </c>
      <c r="BW149" s="2" t="s">
        <v>276</v>
      </c>
      <c r="BX149" s="2" t="s">
        <v>1031</v>
      </c>
      <c r="BY149" s="2" t="s">
        <v>110</v>
      </c>
      <c r="BZ149" s="2" t="s">
        <v>100</v>
      </c>
    </row>
    <row r="150">
      <c r="A150" s="2" t="s">
        <v>1032</v>
      </c>
      <c r="B150" s="2" t="s">
        <v>848</v>
      </c>
      <c r="C150" s="2" t="s">
        <v>816</v>
      </c>
      <c r="D150" s="2" t="s">
        <v>849</v>
      </c>
      <c r="E150" s="2" t="s">
        <v>850</v>
      </c>
      <c r="F150" s="2" t="s">
        <v>1025</v>
      </c>
      <c r="G150" s="2" t="s">
        <v>1025</v>
      </c>
      <c r="H150" s="2" t="s">
        <v>1025</v>
      </c>
      <c r="I150" s="2" t="s">
        <v>1026</v>
      </c>
      <c r="J150" s="2" t="s">
        <v>617</v>
      </c>
      <c r="K150" s="2" t="s">
        <v>289</v>
      </c>
      <c r="L150" s="3">
        <v>22</v>
      </c>
      <c r="M150" s="3">
        <v>23.1</v>
      </c>
      <c r="N150" s="3">
        <v>49.99</v>
      </c>
      <c r="O150" s="2" t="s">
        <v>97</v>
      </c>
      <c r="P150" s="2" t="s">
        <v>114</v>
      </c>
      <c r="Q150" s="2" t="s">
        <v>99</v>
      </c>
      <c r="R150" s="2" t="s">
        <v>100</v>
      </c>
      <c r="S150" s="2" t="s">
        <v>1033</v>
      </c>
      <c r="T150" s="2" t="s">
        <v>291</v>
      </c>
      <c r="U150" s="2" t="s">
        <v>853</v>
      </c>
      <c r="V150" s="2" t="s">
        <v>292</v>
      </c>
      <c r="W150" s="2" t="s">
        <v>293</v>
      </c>
      <c r="X150" s="2" t="s">
        <v>100</v>
      </c>
      <c r="Y150" s="2" t="s">
        <v>1028</v>
      </c>
      <c r="Z150" s="4">
        <v>278</v>
      </c>
      <c r="AA150" s="4">
        <f>=ROUNDDOWN(33.0952380952381,0)</f>
      </c>
      <c r="AB150" s="5">
        <v>8.4</v>
      </c>
      <c r="AC150" s="2" t="s">
        <v>1029</v>
      </c>
      <c r="AD150" s="4">
        <v>100</v>
      </c>
      <c r="AE150" s="4">
        <v>260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>
        <v>0</v>
      </c>
      <c r="AP150" s="4">
        <v>3</v>
      </c>
      <c r="AQ150" s="8">
        <v>69.3</v>
      </c>
      <c r="AR150" s="4"/>
      <c r="AS150" s="8"/>
      <c r="AT150" s="7"/>
      <c r="AU150" s="7"/>
      <c r="AV150" s="4">
        <v>3</v>
      </c>
      <c r="AW150" s="8">
        <v>69.3</v>
      </c>
      <c r="AX150" s="4"/>
      <c r="AY150" s="8"/>
      <c r="AZ150" s="7"/>
      <c r="BA150" s="7"/>
      <c r="BB150" s="7">
        <v>1</v>
      </c>
      <c r="BC150" s="4" t="s">
        <v>100</v>
      </c>
      <c r="BD150" s="8" t="s">
        <v>100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0.2727</v>
      </c>
      <c r="BJ150" s="4">
        <v>497</v>
      </c>
      <c r="BK150" s="8">
        <v>12044.72</v>
      </c>
      <c r="BL150" s="2" t="s">
        <v>1034</v>
      </c>
      <c r="BM150" s="7">
        <v>0.006</v>
      </c>
      <c r="BN150" s="7">
        <v>0.0058</v>
      </c>
      <c r="BO150" s="4">
        <v>3</v>
      </c>
      <c r="BP150" s="8">
        <v>69.3</v>
      </c>
      <c r="BQ150" s="4"/>
      <c r="BR150" s="8"/>
      <c r="BS150" s="7"/>
      <c r="BT150" s="7"/>
      <c r="BU150" s="2" t="s">
        <v>107</v>
      </c>
      <c r="BV150" s="2" t="s">
        <v>97</v>
      </c>
      <c r="BW150" s="2" t="s">
        <v>276</v>
      </c>
      <c r="BX150" s="2" t="s">
        <v>1035</v>
      </c>
      <c r="BY150" s="2" t="s">
        <v>110</v>
      </c>
      <c r="BZ150" s="2" t="s">
        <v>100</v>
      </c>
    </row>
    <row r="151">
      <c r="A151" s="2" t="s">
        <v>1036</v>
      </c>
      <c r="B151" s="2" t="s">
        <v>848</v>
      </c>
      <c r="C151" s="2" t="s">
        <v>816</v>
      </c>
      <c r="D151" s="2" t="s">
        <v>849</v>
      </c>
      <c r="E151" s="2" t="s">
        <v>850</v>
      </c>
      <c r="F151" s="2" t="s">
        <v>1025</v>
      </c>
      <c r="G151" s="2" t="s">
        <v>1025</v>
      </c>
      <c r="H151" s="2" t="s">
        <v>1025</v>
      </c>
      <c r="I151" s="2" t="s">
        <v>1026</v>
      </c>
      <c r="J151" s="2" t="s">
        <v>617</v>
      </c>
      <c r="K151" s="2" t="s">
        <v>208</v>
      </c>
      <c r="L151" s="3">
        <v>22</v>
      </c>
      <c r="M151" s="3">
        <v>23.1</v>
      </c>
      <c r="N151" s="3">
        <v>49.99</v>
      </c>
      <c r="O151" s="2" t="s">
        <v>97</v>
      </c>
      <c r="P151" s="2" t="s">
        <v>114</v>
      </c>
      <c r="Q151" s="2" t="s">
        <v>99</v>
      </c>
      <c r="R151" s="2" t="s">
        <v>100</v>
      </c>
      <c r="S151" s="2" t="s">
        <v>1037</v>
      </c>
      <c r="T151" s="2" t="s">
        <v>291</v>
      </c>
      <c r="U151" s="2" t="s">
        <v>853</v>
      </c>
      <c r="V151" s="2" t="s">
        <v>292</v>
      </c>
      <c r="W151" s="2" t="s">
        <v>293</v>
      </c>
      <c r="X151" s="2" t="s">
        <v>100</v>
      </c>
      <c r="Y151" s="2" t="s">
        <v>1028</v>
      </c>
      <c r="Z151" s="4">
        <v>333</v>
      </c>
      <c r="AA151" s="4">
        <f>=ROUNDDOWN(25.0375939849624,0)</f>
      </c>
      <c r="AB151" s="5">
        <v>13.3</v>
      </c>
      <c r="AC151" s="2" t="s">
        <v>1029</v>
      </c>
      <c r="AD151" s="4">
        <v>210</v>
      </c>
      <c r="AE151" s="4">
        <v>440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>
        <v>0</v>
      </c>
      <c r="AP151" s="4">
        <v>1</v>
      </c>
      <c r="AQ151" s="8">
        <v>23.1</v>
      </c>
      <c r="AR151" s="4"/>
      <c r="AS151" s="8"/>
      <c r="AT151" s="7"/>
      <c r="AU151" s="7"/>
      <c r="AV151" s="4">
        <v>1</v>
      </c>
      <c r="AW151" s="8">
        <v>23.1</v>
      </c>
      <c r="AX151" s="4"/>
      <c r="AY151" s="8"/>
      <c r="AZ151" s="7"/>
      <c r="BA151" s="7"/>
      <c r="BB151" s="7">
        <v>1</v>
      </c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>
        <v>0.0909</v>
      </c>
      <c r="BJ151" s="4">
        <v>951</v>
      </c>
      <c r="BK151" s="8">
        <v>22428.79</v>
      </c>
      <c r="BL151" s="2" t="s">
        <v>1038</v>
      </c>
      <c r="BM151" s="7">
        <v>0.0011</v>
      </c>
      <c r="BN151" s="7">
        <v>0.001</v>
      </c>
      <c r="BO151" s="4">
        <v>1</v>
      </c>
      <c r="BP151" s="8">
        <v>23.1</v>
      </c>
      <c r="BQ151" s="4"/>
      <c r="BR151" s="8"/>
      <c r="BS151" s="7"/>
      <c r="BT151" s="7"/>
      <c r="BU151" s="2" t="s">
        <v>107</v>
      </c>
      <c r="BV151" s="2" t="s">
        <v>97</v>
      </c>
      <c r="BW151" s="2" t="s">
        <v>276</v>
      </c>
      <c r="BX151" s="2" t="s">
        <v>1039</v>
      </c>
      <c r="BY151" s="2" t="s">
        <v>110</v>
      </c>
      <c r="BZ151" s="2" t="s">
        <v>100</v>
      </c>
    </row>
    <row r="152">
      <c r="A152" s="2" t="s">
        <v>1040</v>
      </c>
      <c r="B152" s="2" t="s">
        <v>848</v>
      </c>
      <c r="C152" s="2" t="s">
        <v>816</v>
      </c>
      <c r="D152" s="2" t="s">
        <v>849</v>
      </c>
      <c r="E152" s="2" t="s">
        <v>850</v>
      </c>
      <c r="F152" s="2" t="s">
        <v>1025</v>
      </c>
      <c r="G152" s="2" t="s">
        <v>1025</v>
      </c>
      <c r="H152" s="2" t="s">
        <v>1025</v>
      </c>
      <c r="I152" s="2" t="s">
        <v>1026</v>
      </c>
      <c r="J152" s="2" t="s">
        <v>617</v>
      </c>
      <c r="K152" s="2" t="s">
        <v>181</v>
      </c>
      <c r="L152" s="3">
        <v>22</v>
      </c>
      <c r="M152" s="3">
        <v>23.1</v>
      </c>
      <c r="N152" s="3">
        <v>49.99</v>
      </c>
      <c r="O152" s="2" t="s">
        <v>97</v>
      </c>
      <c r="P152" s="2" t="s">
        <v>114</v>
      </c>
      <c r="Q152" s="2" t="s">
        <v>99</v>
      </c>
      <c r="R152" s="2" t="s">
        <v>100</v>
      </c>
      <c r="S152" s="2" t="s">
        <v>1041</v>
      </c>
      <c r="T152" s="2" t="s">
        <v>291</v>
      </c>
      <c r="U152" s="2" t="s">
        <v>853</v>
      </c>
      <c r="V152" s="2" t="s">
        <v>292</v>
      </c>
      <c r="W152" s="2" t="s">
        <v>293</v>
      </c>
      <c r="X152" s="2" t="s">
        <v>100</v>
      </c>
      <c r="Y152" s="2" t="s">
        <v>1028</v>
      </c>
      <c r="Z152" s="4">
        <v>351</v>
      </c>
      <c r="AA152" s="4">
        <f>=ROUNDDOWN(34.4117647058824,0)</f>
      </c>
      <c r="AB152" s="5">
        <v>10.2</v>
      </c>
      <c r="AC152" s="2" t="s">
        <v>1029</v>
      </c>
      <c r="AD152" s="4">
        <v>60</v>
      </c>
      <c r="AE152" s="4">
        <v>240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>
        <v>0</v>
      </c>
      <c r="AP152" s="4">
        <v>1</v>
      </c>
      <c r="AQ152" s="8">
        <v>23.1</v>
      </c>
      <c r="AR152" s="4"/>
      <c r="AS152" s="8"/>
      <c r="AT152" s="7"/>
      <c r="AU152" s="7"/>
      <c r="AV152" s="4">
        <v>1</v>
      </c>
      <c r="AW152" s="8">
        <v>23.1</v>
      </c>
      <c r="AX152" s="4"/>
      <c r="AY152" s="8"/>
      <c r="AZ152" s="7"/>
      <c r="BA152" s="7"/>
      <c r="BB152" s="7">
        <v>1</v>
      </c>
      <c r="BC152" s="4" t="s">
        <v>100</v>
      </c>
      <c r="BD152" s="8" t="s">
        <v>100</v>
      </c>
      <c r="BE152" s="4" t="s">
        <v>100</v>
      </c>
      <c r="BF152" s="8" t="s">
        <v>100</v>
      </c>
      <c r="BG152" s="7" t="s">
        <v>100</v>
      </c>
      <c r="BH152" s="7" t="s">
        <v>100</v>
      </c>
      <c r="BI152" s="7">
        <v>0.0909</v>
      </c>
      <c r="BJ152" s="4">
        <v>594</v>
      </c>
      <c r="BK152" s="8">
        <v>14038.96</v>
      </c>
      <c r="BL152" s="2" t="s">
        <v>1042</v>
      </c>
      <c r="BM152" s="7">
        <v>0.0017</v>
      </c>
      <c r="BN152" s="7">
        <v>0.0016</v>
      </c>
      <c r="BO152" s="4">
        <v>1</v>
      </c>
      <c r="BP152" s="8">
        <v>23.1</v>
      </c>
      <c r="BQ152" s="4"/>
      <c r="BR152" s="8"/>
      <c r="BS152" s="7"/>
      <c r="BT152" s="7"/>
      <c r="BU152" s="2" t="s">
        <v>107</v>
      </c>
      <c r="BV152" s="2" t="s">
        <v>97</v>
      </c>
      <c r="BW152" s="2" t="s">
        <v>276</v>
      </c>
      <c r="BX152" s="2" t="s">
        <v>1043</v>
      </c>
      <c r="BY152" s="2" t="s">
        <v>110</v>
      </c>
      <c r="BZ152" s="2" t="s">
        <v>100</v>
      </c>
    </row>
    <row r="153">
      <c r="A153" s="2" t="s">
        <v>1044</v>
      </c>
      <c r="B153" s="2" t="s">
        <v>848</v>
      </c>
      <c r="C153" s="2" t="s">
        <v>698</v>
      </c>
      <c r="D153" s="2" t="s">
        <v>849</v>
      </c>
      <c r="E153" s="2" t="s">
        <v>850</v>
      </c>
      <c r="F153" s="2" t="s">
        <v>1045</v>
      </c>
      <c r="G153" s="2" t="s">
        <v>1046</v>
      </c>
      <c r="H153" s="2" t="s">
        <v>1047</v>
      </c>
      <c r="I153" s="2" t="s">
        <v>1048</v>
      </c>
      <c r="J153" s="2" t="s">
        <v>913</v>
      </c>
      <c r="K153" s="2" t="s">
        <v>269</v>
      </c>
      <c r="L153" s="3">
        <v>18.4</v>
      </c>
      <c r="M153" s="3">
        <v>19.32</v>
      </c>
      <c r="N153" s="3">
        <v>39.99</v>
      </c>
      <c r="O153" s="2" t="s">
        <v>97</v>
      </c>
      <c r="P153" s="2" t="s">
        <v>114</v>
      </c>
      <c r="Q153" s="2" t="s">
        <v>99</v>
      </c>
      <c r="R153" s="2" t="s">
        <v>100</v>
      </c>
      <c r="S153" s="2" t="s">
        <v>100</v>
      </c>
      <c r="T153" s="2" t="s">
        <v>100</v>
      </c>
      <c r="U153" s="2" t="s">
        <v>100</v>
      </c>
      <c r="V153" s="2" t="s">
        <v>292</v>
      </c>
      <c r="W153" s="2" t="s">
        <v>293</v>
      </c>
      <c r="X153" s="2" t="s">
        <v>100</v>
      </c>
      <c r="Y153" s="2" t="s">
        <v>600</v>
      </c>
      <c r="Z153" s="4">
        <v>1153</v>
      </c>
      <c r="AA153" s="4">
        <f>=ROUNDDOWN(38.6912751677852,0)</f>
      </c>
      <c r="AB153" s="5">
        <v>29.8</v>
      </c>
      <c r="AC153" s="2" t="s">
        <v>869</v>
      </c>
      <c r="AD153" s="4">
        <v>620</v>
      </c>
      <c r="AE153" s="4">
        <v>620</v>
      </c>
      <c r="AF153" s="6">
        <v>69</v>
      </c>
      <c r="AG153" s="6"/>
      <c r="AH153" s="7">
        <v>0.7275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>
        <v>0</v>
      </c>
      <c r="AP153" s="4">
        <v>8</v>
      </c>
      <c r="AQ153" s="8">
        <v>152.4</v>
      </c>
      <c r="AR153" s="4"/>
      <c r="AS153" s="8"/>
      <c r="AT153" s="7"/>
      <c r="AU153" s="7"/>
      <c r="AV153" s="4">
        <v>8</v>
      </c>
      <c r="AW153" s="8">
        <v>152.4</v>
      </c>
      <c r="AX153" s="4"/>
      <c r="AY153" s="8"/>
      <c r="AZ153" s="7"/>
      <c r="BA153" s="7"/>
      <c r="BB153" s="7">
        <v>1</v>
      </c>
      <c r="BC153" s="4">
        <v>21</v>
      </c>
      <c r="BD153" s="8">
        <v>400.05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0.381</v>
      </c>
      <c r="BJ153" s="4">
        <v>1543</v>
      </c>
      <c r="BK153" s="8">
        <v>29409.01</v>
      </c>
      <c r="BL153" s="2" t="s">
        <v>1049</v>
      </c>
      <c r="BM153" s="7">
        <v>0.0052</v>
      </c>
      <c r="BN153" s="7">
        <v>0.0052</v>
      </c>
      <c r="BO153" s="4">
        <v>8</v>
      </c>
      <c r="BP153" s="8">
        <v>152.4</v>
      </c>
      <c r="BQ153" s="4"/>
      <c r="BR153" s="8"/>
      <c r="BS153" s="7"/>
      <c r="BT153" s="7"/>
      <c r="BU153" s="2" t="s">
        <v>107</v>
      </c>
      <c r="BV153" s="2" t="s">
        <v>97</v>
      </c>
      <c r="BW153" s="2" t="s">
        <v>529</v>
      </c>
      <c r="BX153" s="2" t="s">
        <v>1050</v>
      </c>
      <c r="BY153" s="2" t="s">
        <v>110</v>
      </c>
      <c r="BZ153" s="2" t="s">
        <v>100</v>
      </c>
    </row>
    <row r="154">
      <c r="A154" s="2" t="s">
        <v>1051</v>
      </c>
      <c r="B154" s="2" t="s">
        <v>848</v>
      </c>
      <c r="C154" s="2" t="s">
        <v>698</v>
      </c>
      <c r="D154" s="2" t="s">
        <v>849</v>
      </c>
      <c r="E154" s="2" t="s">
        <v>850</v>
      </c>
      <c r="F154" s="2" t="s">
        <v>1045</v>
      </c>
      <c r="G154" s="2" t="s">
        <v>1046</v>
      </c>
      <c r="H154" s="2" t="s">
        <v>1047</v>
      </c>
      <c r="I154" s="2" t="s">
        <v>1048</v>
      </c>
      <c r="J154" s="2" t="s">
        <v>913</v>
      </c>
      <c r="K154" s="2" t="s">
        <v>1052</v>
      </c>
      <c r="L154" s="3">
        <v>18.4</v>
      </c>
      <c r="M154" s="3">
        <v>19.32</v>
      </c>
      <c r="N154" s="3">
        <v>39.99</v>
      </c>
      <c r="O154" s="2" t="s">
        <v>97</v>
      </c>
      <c r="P154" s="2" t="s">
        <v>114</v>
      </c>
      <c r="Q154" s="2" t="s">
        <v>99</v>
      </c>
      <c r="R154" s="2" t="s">
        <v>100</v>
      </c>
      <c r="S154" s="2" t="s">
        <v>100</v>
      </c>
      <c r="T154" s="2" t="s">
        <v>100</v>
      </c>
      <c r="U154" s="2" t="s">
        <v>100</v>
      </c>
      <c r="V154" s="2" t="s">
        <v>292</v>
      </c>
      <c r="W154" s="2" t="s">
        <v>293</v>
      </c>
      <c r="X154" s="2" t="s">
        <v>100</v>
      </c>
      <c r="Y154" s="2" t="s">
        <v>600</v>
      </c>
      <c r="Z154" s="4">
        <v>823</v>
      </c>
      <c r="AA154" s="4">
        <f>=ROUNDDOWN(34.2916666666667,0)</f>
      </c>
      <c r="AB154" s="5">
        <v>24</v>
      </c>
      <c r="AC154" s="2" t="s">
        <v>869</v>
      </c>
      <c r="AD154" s="4">
        <v>620</v>
      </c>
      <c r="AE154" s="4">
        <v>620</v>
      </c>
      <c r="AF154" s="6">
        <v>69</v>
      </c>
      <c r="AG154" s="6"/>
      <c r="AH154" s="7">
        <v>0.7439</v>
      </c>
      <c r="AI154" s="4"/>
      <c r="AJ154" s="4">
        <f>=ROUNDDOWN({0},0)</f>
      </c>
      <c r="AK154" s="5"/>
      <c r="AL154" s="2" t="s">
        <v>100</v>
      </c>
      <c r="AM154" s="4"/>
      <c r="AN154" s="4"/>
      <c r="AO154" s="7">
        <v>0</v>
      </c>
      <c r="AP154" s="4">
        <v>7</v>
      </c>
      <c r="AQ154" s="8">
        <v>133.35</v>
      </c>
      <c r="AR154" s="4"/>
      <c r="AS154" s="8"/>
      <c r="AT154" s="7"/>
      <c r="AU154" s="7"/>
      <c r="AV154" s="4">
        <v>7</v>
      </c>
      <c r="AW154" s="8">
        <v>133.35</v>
      </c>
      <c r="AX154" s="4"/>
      <c r="AY154" s="8"/>
      <c r="AZ154" s="7"/>
      <c r="BA154" s="7"/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0.3333</v>
      </c>
      <c r="BJ154" s="4">
        <v>1427</v>
      </c>
      <c r="BK154" s="8">
        <v>27231.05</v>
      </c>
      <c r="BL154" s="2" t="s">
        <v>1053</v>
      </c>
      <c r="BM154" s="7">
        <v>0.0049</v>
      </c>
      <c r="BN154" s="7">
        <v>0.0049</v>
      </c>
      <c r="BO154" s="4">
        <v>7</v>
      </c>
      <c r="BP154" s="8">
        <v>133.35</v>
      </c>
      <c r="BQ154" s="4"/>
      <c r="BR154" s="8"/>
      <c r="BS154" s="7"/>
      <c r="BT154" s="7"/>
      <c r="BU154" s="2" t="s">
        <v>107</v>
      </c>
      <c r="BV154" s="2" t="s">
        <v>97</v>
      </c>
      <c r="BW154" s="2" t="s">
        <v>529</v>
      </c>
      <c r="BX154" s="2" t="s">
        <v>1050</v>
      </c>
      <c r="BY154" s="2" t="s">
        <v>110</v>
      </c>
      <c r="BZ154" s="2" t="s">
        <v>100</v>
      </c>
    </row>
    <row r="155">
      <c r="A155" s="2" t="s">
        <v>1054</v>
      </c>
      <c r="B155" s="2" t="s">
        <v>848</v>
      </c>
      <c r="C155" s="2" t="s">
        <v>698</v>
      </c>
      <c r="D155" s="2" t="s">
        <v>849</v>
      </c>
      <c r="E155" s="2" t="s">
        <v>850</v>
      </c>
      <c r="F155" s="2" t="s">
        <v>1045</v>
      </c>
      <c r="G155" s="2" t="s">
        <v>1046</v>
      </c>
      <c r="H155" s="2" t="s">
        <v>1047</v>
      </c>
      <c r="I155" s="2" t="s">
        <v>1048</v>
      </c>
      <c r="J155" s="2" t="s">
        <v>913</v>
      </c>
      <c r="K155" s="2" t="s">
        <v>384</v>
      </c>
      <c r="L155" s="3">
        <v>18.4</v>
      </c>
      <c r="M155" s="3">
        <v>19.32</v>
      </c>
      <c r="N155" s="3">
        <v>39.99</v>
      </c>
      <c r="O155" s="2" t="s">
        <v>97</v>
      </c>
      <c r="P155" s="2" t="s">
        <v>123</v>
      </c>
      <c r="Q155" s="2" t="s">
        <v>99</v>
      </c>
      <c r="R155" s="2" t="s">
        <v>100</v>
      </c>
      <c r="S155" s="2" t="s">
        <v>100</v>
      </c>
      <c r="T155" s="2" t="s">
        <v>100</v>
      </c>
      <c r="U155" s="2" t="s">
        <v>100</v>
      </c>
      <c r="V155" s="2" t="s">
        <v>292</v>
      </c>
      <c r="W155" s="2" t="s">
        <v>293</v>
      </c>
      <c r="X155" s="2" t="s">
        <v>100</v>
      </c>
      <c r="Y155" s="2" t="s">
        <v>600</v>
      </c>
      <c r="Z155" s="4">
        <v>1277</v>
      </c>
      <c r="AA155" s="4">
        <f>=ROUNDDOWN(30.1891252955083,0)</f>
      </c>
      <c r="AB155" s="5">
        <v>42.3</v>
      </c>
      <c r="AC155" s="2" t="s">
        <v>869</v>
      </c>
      <c r="AD155" s="4">
        <v>620</v>
      </c>
      <c r="AE155" s="4">
        <v>1240</v>
      </c>
      <c r="AF155" s="6">
        <v>69</v>
      </c>
      <c r="AG155" s="6"/>
      <c r="AH155" s="7">
        <v>0.7711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>
        <v>0</v>
      </c>
      <c r="AP155" s="4">
        <v>3</v>
      </c>
      <c r="AQ155" s="8">
        <v>57.15</v>
      </c>
      <c r="AR155" s="4"/>
      <c r="AS155" s="8"/>
      <c r="AT155" s="7"/>
      <c r="AU155" s="7"/>
      <c r="AV155" s="4">
        <v>3</v>
      </c>
      <c r="AW155" s="8">
        <v>57.15</v>
      </c>
      <c r="AX155" s="4"/>
      <c r="AY155" s="8"/>
      <c r="AZ155" s="7"/>
      <c r="BA155" s="7"/>
      <c r="BB155" s="7">
        <v>1</v>
      </c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>
        <v>0.1429</v>
      </c>
      <c r="BJ155" s="4">
        <v>2025</v>
      </c>
      <c r="BK155" s="8">
        <v>38872.31</v>
      </c>
      <c r="BL155" s="2" t="s">
        <v>1055</v>
      </c>
      <c r="BM155" s="7">
        <v>0.0015</v>
      </c>
      <c r="BN155" s="7">
        <v>0.0015</v>
      </c>
      <c r="BO155" s="4">
        <v>3</v>
      </c>
      <c r="BP155" s="8">
        <v>57.15</v>
      </c>
      <c r="BQ155" s="4"/>
      <c r="BR155" s="8"/>
      <c r="BS155" s="7"/>
      <c r="BT155" s="7"/>
      <c r="BU155" s="2" t="s">
        <v>107</v>
      </c>
      <c r="BV155" s="2" t="s">
        <v>97</v>
      </c>
      <c r="BW155" s="2" t="s">
        <v>529</v>
      </c>
      <c r="BX155" s="2" t="s">
        <v>1056</v>
      </c>
      <c r="BY155" s="2" t="s">
        <v>110</v>
      </c>
      <c r="BZ155" s="2" t="s">
        <v>100</v>
      </c>
    </row>
    <row r="156">
      <c r="A156" s="2" t="s">
        <v>1057</v>
      </c>
      <c r="B156" s="2" t="s">
        <v>848</v>
      </c>
      <c r="C156" s="2" t="s">
        <v>698</v>
      </c>
      <c r="D156" s="2" t="s">
        <v>849</v>
      </c>
      <c r="E156" s="2" t="s">
        <v>850</v>
      </c>
      <c r="F156" s="2" t="s">
        <v>1045</v>
      </c>
      <c r="G156" s="2" t="s">
        <v>1046</v>
      </c>
      <c r="H156" s="2" t="s">
        <v>1047</v>
      </c>
      <c r="I156" s="2" t="s">
        <v>1048</v>
      </c>
      <c r="J156" s="2" t="s">
        <v>913</v>
      </c>
      <c r="K156" s="2" t="s">
        <v>430</v>
      </c>
      <c r="L156" s="3">
        <v>18.4</v>
      </c>
      <c r="M156" s="3">
        <v>19.32</v>
      </c>
      <c r="N156" s="3">
        <v>39.99</v>
      </c>
      <c r="O156" s="2" t="s">
        <v>97</v>
      </c>
      <c r="P156" s="2" t="s">
        <v>114</v>
      </c>
      <c r="Q156" s="2" t="s">
        <v>99</v>
      </c>
      <c r="R156" s="2" t="s">
        <v>100</v>
      </c>
      <c r="S156" s="2" t="s">
        <v>1058</v>
      </c>
      <c r="T156" s="2" t="s">
        <v>291</v>
      </c>
      <c r="U156" s="2" t="s">
        <v>853</v>
      </c>
      <c r="V156" s="2" t="s">
        <v>292</v>
      </c>
      <c r="W156" s="2" t="s">
        <v>293</v>
      </c>
      <c r="X156" s="2" t="s">
        <v>100</v>
      </c>
      <c r="Y156" s="2" t="s">
        <v>1059</v>
      </c>
      <c r="Z156" s="4">
        <v>986</v>
      </c>
      <c r="AA156" s="4">
        <f>=ROUNDDOWN(43.4361233480176,0)</f>
      </c>
      <c r="AB156" s="5">
        <v>22.7</v>
      </c>
      <c r="AC156" s="2" t="s">
        <v>869</v>
      </c>
      <c r="AD156" s="4">
        <v>620</v>
      </c>
      <c r="AE156" s="4">
        <v>620</v>
      </c>
      <c r="AF156" s="6">
        <v>69</v>
      </c>
      <c r="AG156" s="6"/>
      <c r="AH156" s="7">
        <v>0.7602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>
        <v>0</v>
      </c>
      <c r="AP156" s="4">
        <v>3</v>
      </c>
      <c r="AQ156" s="8">
        <v>57.15</v>
      </c>
      <c r="AR156" s="4"/>
      <c r="AS156" s="8"/>
      <c r="AT156" s="7"/>
      <c r="AU156" s="7"/>
      <c r="AV156" s="4">
        <v>3</v>
      </c>
      <c r="AW156" s="8">
        <v>57.15</v>
      </c>
      <c r="AX156" s="4"/>
      <c r="AY156" s="8"/>
      <c r="AZ156" s="7"/>
      <c r="BA156" s="7"/>
      <c r="BB156" s="7">
        <v>1</v>
      </c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>
        <v>0.1429</v>
      </c>
      <c r="BJ156" s="4">
        <v>1422</v>
      </c>
      <c r="BK156" s="8">
        <v>27462.92</v>
      </c>
      <c r="BL156" s="2" t="s">
        <v>1060</v>
      </c>
      <c r="BM156" s="7">
        <v>0.0021</v>
      </c>
      <c r="BN156" s="7">
        <v>0.0021</v>
      </c>
      <c r="BO156" s="4">
        <v>3</v>
      </c>
      <c r="BP156" s="8">
        <v>57.15</v>
      </c>
      <c r="BQ156" s="4"/>
      <c r="BR156" s="8"/>
      <c r="BS156" s="7"/>
      <c r="BT156" s="7"/>
      <c r="BU156" s="2" t="s">
        <v>107</v>
      </c>
      <c r="BV156" s="2" t="s">
        <v>97</v>
      </c>
      <c r="BW156" s="2" t="s">
        <v>857</v>
      </c>
      <c r="BX156" s="2" t="s">
        <v>1061</v>
      </c>
      <c r="BY156" s="2" t="s">
        <v>110</v>
      </c>
      <c r="BZ156" s="2" t="s">
        <v>100</v>
      </c>
    </row>
    <row r="157">
      <c r="A157" s="16" t="s">
        <v>1062</v>
      </c>
      <c r="B157" s="9" t="s">
        <v>100</v>
      </c>
      <c r="C157" s="9" t="s">
        <v>100</v>
      </c>
      <c r="D157" s="9" t="s">
        <v>100</v>
      </c>
      <c r="E157" s="9" t="s">
        <v>100</v>
      </c>
      <c r="F157" s="9" t="s">
        <v>100</v>
      </c>
      <c r="G157" s="9" t="s">
        <v>100</v>
      </c>
      <c r="H157" s="9" t="s">
        <v>100</v>
      </c>
      <c r="I157" s="9" t="s">
        <v>100</v>
      </c>
      <c r="J157" s="9" t="s">
        <v>100</v>
      </c>
      <c r="K157" s="9" t="s">
        <v>100</v>
      </c>
      <c r="L157" s="10"/>
      <c r="M157" s="10"/>
      <c r="N157" s="10"/>
      <c r="O157" s="9" t="s">
        <v>100</v>
      </c>
      <c r="P157" s="9" t="s">
        <v>100</v>
      </c>
      <c r="Q157" s="9" t="s">
        <v>100</v>
      </c>
      <c r="R157" s="9" t="s">
        <v>100</v>
      </c>
      <c r="S157" s="9" t="s">
        <v>100</v>
      </c>
      <c r="T157" s="9" t="s">
        <v>100</v>
      </c>
      <c r="U157" s="9" t="s">
        <v>100</v>
      </c>
      <c r="V157" s="9" t="s">
        <v>100</v>
      </c>
      <c r="W157" s="9" t="s">
        <v>100</v>
      </c>
      <c r="X157" s="9" t="s">
        <v>100</v>
      </c>
      <c r="Y157" s="9" t="s">
        <v>100</v>
      </c>
      <c r="Z157" s="11">
        <v>86069</v>
      </c>
      <c r="AA157" s="11">
        <f>=ROUNDDOWN({0},0)</f>
      </c>
      <c r="AB157" s="12">
        <v>4106.6</v>
      </c>
      <c r="AC157" s="9" t="s">
        <v>100</v>
      </c>
      <c r="AD157" s="11"/>
      <c r="AE157" s="11">
        <v>101971</v>
      </c>
      <c r="AF157" s="13"/>
      <c r="AG157" s="13"/>
      <c r="AH157" s="14"/>
      <c r="AI157" s="11"/>
      <c r="AJ157" s="11">
        <f>=ROUNDDOWN({0},0)</f>
      </c>
      <c r="AK157" s="12">
        <v>12.3</v>
      </c>
      <c r="AL157" s="9" t="s">
        <v>100</v>
      </c>
      <c r="AM157" s="11"/>
      <c r="AN157" s="11"/>
      <c r="AO157" s="14"/>
      <c r="AP157" s="11">
        <v>1326</v>
      </c>
      <c r="AQ157" s="15">
        <v>26707.23</v>
      </c>
      <c r="AR157" s="11"/>
      <c r="AS157" s="15"/>
      <c r="AT157" s="14"/>
      <c r="AU157" s="14"/>
      <c r="AV157" s="11">
        <v>1326</v>
      </c>
      <c r="AW157" s="15">
        <v>26707.23</v>
      </c>
      <c r="AX157" s="11"/>
      <c r="AY157" s="15"/>
      <c r="AZ157" s="14"/>
      <c r="BA157" s="14"/>
      <c r="BB157" s="14"/>
      <c r="BC157" s="11">
        <v>1326</v>
      </c>
      <c r="BD157" s="15">
        <v>26707.23</v>
      </c>
      <c r="BE157" s="11"/>
      <c r="BF157" s="15"/>
      <c r="BG157" s="14"/>
      <c r="BH157" s="14"/>
      <c r="BI157" s="14"/>
      <c r="BJ157" s="11"/>
      <c r="BK157" s="15"/>
      <c r="BL157" s="9" t="s">
        <v>100</v>
      </c>
      <c r="BM157" s="14"/>
      <c r="BN157" s="14"/>
      <c r="BO157" s="11">
        <v>1326</v>
      </c>
      <c r="BP157" s="15">
        <v>26707.23</v>
      </c>
      <c r="BQ157" s="11"/>
      <c r="BR157" s="15"/>
      <c r="BS157" s="14"/>
      <c r="BT157" s="14"/>
      <c r="BU157" s="9" t="s">
        <v>100</v>
      </c>
      <c r="BV157" s="9" t="s">
        <v>100</v>
      </c>
      <c r="BW157" s="9" t="s">
        <v>100</v>
      </c>
      <c r="BX157" s="9" t="s">
        <v>100</v>
      </c>
      <c r="BY157" s="9" t="s">
        <v>100</v>
      </c>
      <c r="BZ157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10"/>
    <mergeCell ref="BD6:BD10"/>
    <mergeCell ref="BE6:BE10"/>
    <mergeCell ref="BF6:BF10"/>
    <mergeCell ref="BG6:BG10"/>
    <mergeCell ref="BH6:BH10"/>
    <mergeCell ref="BC12:BC14"/>
    <mergeCell ref="BD12:BD14"/>
    <mergeCell ref="BE12:BE14"/>
    <mergeCell ref="BF12:BF14"/>
    <mergeCell ref="BG12:BG14"/>
    <mergeCell ref="BH12:BH14"/>
    <mergeCell ref="BC15:BC20"/>
    <mergeCell ref="BD15:BD20"/>
    <mergeCell ref="BE15:BE20"/>
    <mergeCell ref="BF15:BF20"/>
    <mergeCell ref="BG15:BG20"/>
    <mergeCell ref="BH15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8:BC29"/>
    <mergeCell ref="BD28:BD29"/>
    <mergeCell ref="BE28:BE29"/>
    <mergeCell ref="BF28:BF29"/>
    <mergeCell ref="BG28:BG29"/>
    <mergeCell ref="BH28:BH29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9:BC57"/>
    <mergeCell ref="BD49:BD57"/>
    <mergeCell ref="BE49:BE57"/>
    <mergeCell ref="BF49:BF57"/>
    <mergeCell ref="BG49:BG57"/>
    <mergeCell ref="BH49:BH57"/>
    <mergeCell ref="BC58:BC61"/>
    <mergeCell ref="BD58:BD61"/>
    <mergeCell ref="BE58:BE61"/>
    <mergeCell ref="BF58:BF61"/>
    <mergeCell ref="BG58:BG61"/>
    <mergeCell ref="BH58:BH61"/>
    <mergeCell ref="BC62:BC69"/>
    <mergeCell ref="BD62:BD69"/>
    <mergeCell ref="BE62:BE69"/>
    <mergeCell ref="BF62:BF69"/>
    <mergeCell ref="BG62:BG69"/>
    <mergeCell ref="BH62:BH69"/>
    <mergeCell ref="BC70:BC72"/>
    <mergeCell ref="BD70:BD72"/>
    <mergeCell ref="BE70:BE72"/>
    <mergeCell ref="BF70:BF72"/>
    <mergeCell ref="BG70:BG72"/>
    <mergeCell ref="BH70:BH72"/>
    <mergeCell ref="BC73:BC74"/>
    <mergeCell ref="BD73:BD74"/>
    <mergeCell ref="BE73:BE74"/>
    <mergeCell ref="BF73:BF74"/>
    <mergeCell ref="BG73:BG74"/>
    <mergeCell ref="BH73:BH74"/>
    <mergeCell ref="BC75:BC77"/>
    <mergeCell ref="BD75:BD77"/>
    <mergeCell ref="BE75:BE77"/>
    <mergeCell ref="BF75:BF77"/>
    <mergeCell ref="BG75:BG77"/>
    <mergeCell ref="BH75:BH77"/>
    <mergeCell ref="BC79:BC80"/>
    <mergeCell ref="BD79:BD80"/>
    <mergeCell ref="BE79:BE80"/>
    <mergeCell ref="BF79:BF80"/>
    <mergeCell ref="BG79:BG80"/>
    <mergeCell ref="BH79:BH80"/>
    <mergeCell ref="BC81:BC92"/>
    <mergeCell ref="BD81:BD92"/>
    <mergeCell ref="BE81:BE92"/>
    <mergeCell ref="BF81:BF92"/>
    <mergeCell ref="BG81:BG92"/>
    <mergeCell ref="BH81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5:BC107"/>
    <mergeCell ref="BD105:BD107"/>
    <mergeCell ref="BE105:BE107"/>
    <mergeCell ref="BF105:BF107"/>
    <mergeCell ref="BG105:BG107"/>
    <mergeCell ref="BH105:BH107"/>
    <mergeCell ref="BC114:BC120"/>
    <mergeCell ref="BD114:BD120"/>
    <mergeCell ref="BE114:BE120"/>
    <mergeCell ref="BF114:BF120"/>
    <mergeCell ref="BG114:BG120"/>
    <mergeCell ref="BH114:BH120"/>
    <mergeCell ref="BC121:BC124"/>
    <mergeCell ref="BD121:BD124"/>
    <mergeCell ref="BE121:BE124"/>
    <mergeCell ref="BF121:BF124"/>
    <mergeCell ref="BG121:BG124"/>
    <mergeCell ref="BH121:BH124"/>
    <mergeCell ref="BC126:BC131"/>
    <mergeCell ref="BD126:BD131"/>
    <mergeCell ref="BE126:BE131"/>
    <mergeCell ref="BF126:BF131"/>
    <mergeCell ref="BG126:BG131"/>
    <mergeCell ref="BH126:BH131"/>
    <mergeCell ref="BC132:BC138"/>
    <mergeCell ref="BD132:BD138"/>
    <mergeCell ref="BE132:BE138"/>
    <mergeCell ref="BF132:BF138"/>
    <mergeCell ref="BG132:BG138"/>
    <mergeCell ref="BH132:BH138"/>
    <mergeCell ref="BC139:BC141"/>
    <mergeCell ref="BD139:BD141"/>
    <mergeCell ref="BE139:BE141"/>
    <mergeCell ref="BF139:BF141"/>
    <mergeCell ref="BG139:BG141"/>
    <mergeCell ref="BH139:BH141"/>
    <mergeCell ref="BC142:BC145"/>
    <mergeCell ref="BD142:BD145"/>
    <mergeCell ref="BE142:BE145"/>
    <mergeCell ref="BF142:BF145"/>
    <mergeCell ref="BG142:BG145"/>
    <mergeCell ref="BH142:BH145"/>
    <mergeCell ref="BC146:BC148"/>
    <mergeCell ref="BD146:BD148"/>
    <mergeCell ref="BE146:BE148"/>
    <mergeCell ref="BF146:BF148"/>
    <mergeCell ref="BG146:BG148"/>
    <mergeCell ref="BH146:BH148"/>
    <mergeCell ref="BC149:BC152"/>
    <mergeCell ref="BD149:BD152"/>
    <mergeCell ref="BE149:BE152"/>
    <mergeCell ref="BF149:BF152"/>
    <mergeCell ref="BG149:BG152"/>
    <mergeCell ref="BH149:BH152"/>
    <mergeCell ref="BC153:BC156"/>
    <mergeCell ref="BD153:BD156"/>
    <mergeCell ref="BE153:BE156"/>
    <mergeCell ref="BF153:BF156"/>
    <mergeCell ref="BG153:BG156"/>
    <mergeCell ref="BH153:BH156"/>
    <mergeCell ref="AV15:AV17"/>
    <mergeCell ref="AW15:AW17"/>
    <mergeCell ref="AX15:AX17"/>
    <mergeCell ref="AY15:AY17"/>
    <mergeCell ref="AZ15:AZ17"/>
    <mergeCell ref="BA15:BA17"/>
    <mergeCell ref="BI15:BI17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5"/>
    <mergeCell ref="AW53:AW55"/>
    <mergeCell ref="AX53:AX55"/>
    <mergeCell ref="AY53:AY55"/>
    <mergeCell ref="AZ53:AZ55"/>
    <mergeCell ref="BA53:BA55"/>
    <mergeCell ref="BI53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70:AV71"/>
    <mergeCell ref="AW70:AW71"/>
    <mergeCell ref="AX70:AX71"/>
    <mergeCell ref="AY70:AY71"/>
    <mergeCell ref="AZ70:AZ71"/>
    <mergeCell ref="BA70:BA71"/>
    <mergeCell ref="BI70:BI71"/>
    <mergeCell ref="AV73:AV74"/>
    <mergeCell ref="AW73:AW74"/>
    <mergeCell ref="AX73:AX74"/>
    <mergeCell ref="AY73:AY74"/>
    <mergeCell ref="AZ73:AZ74"/>
    <mergeCell ref="BA73:BA74"/>
    <mergeCell ref="BI73:BI74"/>
    <mergeCell ref="AV81:AV84"/>
    <mergeCell ref="AW81:AW84"/>
    <mergeCell ref="AX81:AX84"/>
    <mergeCell ref="AY81:AY84"/>
    <mergeCell ref="AZ81:AZ84"/>
    <mergeCell ref="BA81:BA84"/>
    <mergeCell ref="BI81:BI84"/>
    <mergeCell ref="AV85:AV87"/>
    <mergeCell ref="AW85:AW87"/>
    <mergeCell ref="AX85:AX87"/>
    <mergeCell ref="AY85:AY87"/>
    <mergeCell ref="AZ85:AZ87"/>
    <mergeCell ref="BA85:BA87"/>
    <mergeCell ref="BI85:BI87"/>
    <mergeCell ref="AV88:AV90"/>
    <mergeCell ref="AW88:AW90"/>
    <mergeCell ref="AX88:AX90"/>
    <mergeCell ref="AY88:AY90"/>
    <mergeCell ref="AZ88:AZ90"/>
    <mergeCell ref="BA88:BA90"/>
    <mergeCell ref="BI88:BI90"/>
    <mergeCell ref="AV91:AV92"/>
    <mergeCell ref="AW91:AW92"/>
    <mergeCell ref="AX91:AX92"/>
    <mergeCell ref="AY91:AY92"/>
    <mergeCell ref="AZ91:AZ92"/>
    <mergeCell ref="BA91:BA92"/>
    <mergeCell ref="BI91:BI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1063</v>
      </c>
      <c r="D2" s="0" t="s">
        <v>1064</v>
      </c>
      <c r="E2" s="0" t="s">
        <v>1065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1066</v>
      </c>
      <c r="J4" s="1" t="s">
        <v>1067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1068</v>
      </c>
      <c r="P4" s="1" t="s">
        <v>1069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1070</v>
      </c>
      <c r="F5" s="1" t="s">
        <v>1071</v>
      </c>
      <c r="G5" s="1" t="s">
        <v>1070</v>
      </c>
      <c r="H5" s="1" t="s">
        <v>1071</v>
      </c>
      <c r="I5" s="1" t="s">
        <v>1066</v>
      </c>
      <c r="J5" s="1" t="s">
        <v>1067</v>
      </c>
      <c r="K5" s="1" t="s">
        <v>1072</v>
      </c>
      <c r="L5" s="1" t="s">
        <v>1073</v>
      </c>
      <c r="M5" s="1" t="s">
        <v>1072</v>
      </c>
      <c r="N5" s="1" t="s">
        <v>1073</v>
      </c>
      <c r="O5" s="1" t="s">
        <v>1068</v>
      </c>
      <c r="P5" s="1" t="s">
        <v>1069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584</v>
      </c>
      <c r="F6" s="8">
        <v>10339.21</v>
      </c>
      <c r="G6" s="4"/>
      <c r="H6" s="8"/>
      <c r="I6" s="7"/>
      <c r="J6" s="7"/>
      <c r="K6" s="4">
        <v>584</v>
      </c>
      <c r="L6" s="8">
        <v>10339.21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452</v>
      </c>
      <c r="D7" s="2" t="s">
        <v>453</v>
      </c>
      <c r="E7" s="4">
        <v>244</v>
      </c>
      <c r="F7" s="8">
        <v>4971.72</v>
      </c>
      <c r="G7" s="4"/>
      <c r="H7" s="8"/>
      <c r="I7" s="7"/>
      <c r="J7" s="7"/>
      <c r="K7" s="4">
        <v>244</v>
      </c>
      <c r="L7" s="8">
        <v>4971.72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613</v>
      </c>
      <c r="D8" s="2" t="s">
        <v>614</v>
      </c>
      <c r="E8" s="4">
        <v>23</v>
      </c>
      <c r="F8" s="8">
        <v>483</v>
      </c>
      <c r="G8" s="4"/>
      <c r="H8" s="8"/>
      <c r="I8" s="7"/>
      <c r="J8" s="7"/>
      <c r="K8" s="4">
        <v>23</v>
      </c>
      <c r="L8" s="8">
        <v>483</v>
      </c>
      <c r="M8" s="4"/>
      <c r="N8" s="8"/>
      <c r="O8" s="7"/>
      <c r="P8" s="7"/>
    </row>
    <row r="9">
      <c r="A9" s="2" t="s">
        <v>87</v>
      </c>
      <c r="B9" s="2" t="s">
        <v>629</v>
      </c>
      <c r="C9" s="2" t="s">
        <v>452</v>
      </c>
      <c r="D9" s="2" t="s">
        <v>453</v>
      </c>
      <c r="E9" s="4">
        <v>64</v>
      </c>
      <c r="F9" s="8">
        <v>1378.3</v>
      </c>
      <c r="G9" s="4"/>
      <c r="H9" s="8"/>
      <c r="I9" s="7"/>
      <c r="J9" s="7"/>
      <c r="K9" s="4">
        <v>64</v>
      </c>
      <c r="L9" s="8">
        <v>1378.3</v>
      </c>
      <c r="M9" s="4"/>
      <c r="N9" s="8"/>
      <c r="O9" s="7"/>
      <c r="P9" s="7"/>
    </row>
    <row r="10">
      <c r="A10" s="2" t="s">
        <v>87</v>
      </c>
      <c r="B10" s="2" t="s">
        <v>698</v>
      </c>
      <c r="C10" s="2" t="s">
        <v>89</v>
      </c>
      <c r="D10" s="2" t="s">
        <v>90</v>
      </c>
      <c r="E10" s="4">
        <v>73</v>
      </c>
      <c r="F10" s="8">
        <v>1023.78</v>
      </c>
      <c r="G10" s="4"/>
      <c r="H10" s="8"/>
      <c r="I10" s="7"/>
      <c r="J10" s="7"/>
      <c r="K10" s="4">
        <v>73</v>
      </c>
      <c r="L10" s="8">
        <v>1023.78</v>
      </c>
      <c r="M10" s="4"/>
      <c r="N10" s="8"/>
      <c r="O10" s="7"/>
      <c r="P10" s="7"/>
    </row>
    <row r="11">
      <c r="A11" s="2" t="s">
        <v>87</v>
      </c>
      <c r="B11" s="2" t="s">
        <v>728</v>
      </c>
      <c r="C11" s="2" t="s">
        <v>89</v>
      </c>
      <c r="D11" s="2" t="s">
        <v>90</v>
      </c>
      <c r="E11" s="4">
        <v>31</v>
      </c>
      <c r="F11" s="8">
        <v>654.99</v>
      </c>
      <c r="G11" s="4"/>
      <c r="H11" s="8"/>
      <c r="I11" s="7"/>
      <c r="J11" s="7"/>
      <c r="K11" s="4">
        <v>31</v>
      </c>
      <c r="L11" s="8">
        <v>654.99</v>
      </c>
      <c r="M11" s="4"/>
      <c r="N11" s="8"/>
      <c r="O11" s="7"/>
      <c r="P11" s="7"/>
    </row>
    <row r="12">
      <c r="A12" s="2" t="s">
        <v>87</v>
      </c>
      <c r="B12" s="2" t="s">
        <v>763</v>
      </c>
      <c r="C12" s="2" t="s">
        <v>89</v>
      </c>
      <c r="D12" s="2" t="s">
        <v>90</v>
      </c>
      <c r="E12" s="4">
        <v>30</v>
      </c>
      <c r="F12" s="8">
        <v>434.72</v>
      </c>
      <c r="G12" s="4"/>
      <c r="H12" s="8"/>
      <c r="I12" s="7"/>
      <c r="J12" s="7"/>
      <c r="K12" s="4">
        <v>30</v>
      </c>
      <c r="L12" s="8">
        <v>434.72</v>
      </c>
      <c r="M12" s="4"/>
      <c r="N12" s="8"/>
      <c r="O12" s="7"/>
      <c r="P12" s="7"/>
    </row>
    <row r="13">
      <c r="A13" s="2" t="s">
        <v>87</v>
      </c>
      <c r="B13" s="2" t="s">
        <v>799</v>
      </c>
      <c r="C13" s="2" t="s">
        <v>89</v>
      </c>
      <c r="D13" s="2" t="s">
        <v>90</v>
      </c>
      <c r="E13" s="4">
        <v>20</v>
      </c>
      <c r="F13" s="8">
        <v>272.2</v>
      </c>
      <c r="G13" s="4"/>
      <c r="H13" s="8"/>
      <c r="I13" s="7"/>
      <c r="J13" s="7"/>
      <c r="K13" s="4">
        <v>20</v>
      </c>
      <c r="L13" s="8">
        <v>272.2</v>
      </c>
      <c r="M13" s="4"/>
      <c r="N13" s="8"/>
      <c r="O13" s="7"/>
      <c r="P13" s="7"/>
    </row>
    <row r="14">
      <c r="A14" s="2" t="s">
        <v>87</v>
      </c>
      <c r="B14" s="2" t="s">
        <v>816</v>
      </c>
      <c r="C14" s="2" t="s">
        <v>89</v>
      </c>
      <c r="D14" s="2" t="s">
        <v>90</v>
      </c>
      <c r="E14" s="4">
        <v>18</v>
      </c>
      <c r="F14" s="8">
        <v>214.83</v>
      </c>
      <c r="G14" s="4"/>
      <c r="H14" s="8"/>
      <c r="I14" s="7"/>
      <c r="J14" s="7"/>
      <c r="K14" s="4">
        <v>18</v>
      </c>
      <c r="L14" s="8">
        <v>214.83</v>
      </c>
      <c r="M14" s="4"/>
      <c r="N14" s="8"/>
      <c r="O14" s="7"/>
      <c r="P14" s="7"/>
    </row>
    <row r="15">
      <c r="A15" s="2" t="s">
        <v>87</v>
      </c>
      <c r="B15" s="2" t="s">
        <v>836</v>
      </c>
      <c r="C15" s="2" t="s">
        <v>89</v>
      </c>
      <c r="D15" s="2" t="s">
        <v>90</v>
      </c>
      <c r="E15" s="4">
        <v>8</v>
      </c>
      <c r="F15" s="8">
        <v>181.6</v>
      </c>
      <c r="G15" s="4"/>
      <c r="H15" s="8"/>
      <c r="I15" s="7"/>
      <c r="J15" s="7"/>
      <c r="K15" s="4">
        <v>8</v>
      </c>
      <c r="L15" s="8">
        <v>181.6</v>
      </c>
      <c r="M15" s="4"/>
      <c r="N15" s="8"/>
      <c r="O15" s="7"/>
      <c r="P15" s="7"/>
    </row>
    <row r="16">
      <c r="A16" s="2" t="s">
        <v>848</v>
      </c>
      <c r="B16" s="2" t="s">
        <v>88</v>
      </c>
      <c r="C16" s="2" t="s">
        <v>849</v>
      </c>
      <c r="D16" s="2" t="s">
        <v>850</v>
      </c>
      <c r="E16" s="4">
        <v>123</v>
      </c>
      <c r="F16" s="8">
        <v>3231.65</v>
      </c>
      <c r="G16" s="4"/>
      <c r="H16" s="8"/>
      <c r="I16" s="7"/>
      <c r="J16" s="7"/>
      <c r="K16" s="4">
        <v>123</v>
      </c>
      <c r="L16" s="8">
        <v>3231.65</v>
      </c>
      <c r="M16" s="4"/>
      <c r="N16" s="8"/>
      <c r="O16" s="7"/>
      <c r="P16" s="7"/>
    </row>
    <row r="17">
      <c r="A17" s="2" t="s">
        <v>848</v>
      </c>
      <c r="B17" s="2" t="s">
        <v>629</v>
      </c>
      <c r="C17" s="2" t="s">
        <v>849</v>
      </c>
      <c r="D17" s="2" t="s">
        <v>850</v>
      </c>
      <c r="E17" s="4">
        <v>57</v>
      </c>
      <c r="F17" s="8">
        <v>2318.36</v>
      </c>
      <c r="G17" s="4"/>
      <c r="H17" s="8"/>
      <c r="I17" s="7"/>
      <c r="J17" s="7"/>
      <c r="K17" s="4">
        <v>57</v>
      </c>
      <c r="L17" s="8">
        <v>2318.36</v>
      </c>
      <c r="M17" s="4"/>
      <c r="N17" s="8"/>
      <c r="O17" s="7"/>
      <c r="P17" s="7"/>
    </row>
    <row r="18">
      <c r="A18" s="2" t="s">
        <v>848</v>
      </c>
      <c r="B18" s="2" t="s">
        <v>816</v>
      </c>
      <c r="C18" s="2" t="s">
        <v>849</v>
      </c>
      <c r="D18" s="2" t="s">
        <v>850</v>
      </c>
      <c r="E18" s="4">
        <v>30</v>
      </c>
      <c r="F18" s="8">
        <v>802.82</v>
      </c>
      <c r="G18" s="4"/>
      <c r="H18" s="8"/>
      <c r="I18" s="7"/>
      <c r="J18" s="7"/>
      <c r="K18" s="4">
        <v>30</v>
      </c>
      <c r="L18" s="8">
        <v>802.82</v>
      </c>
      <c r="M18" s="4"/>
      <c r="N18" s="8"/>
      <c r="O18" s="7"/>
      <c r="P18" s="7"/>
    </row>
    <row r="19">
      <c r="A19" s="2" t="s">
        <v>848</v>
      </c>
      <c r="B19" s="2" t="s">
        <v>698</v>
      </c>
      <c r="C19" s="2" t="s">
        <v>849</v>
      </c>
      <c r="D19" s="2" t="s">
        <v>850</v>
      </c>
      <c r="E19" s="4">
        <v>21</v>
      </c>
      <c r="F19" s="8">
        <v>400.05</v>
      </c>
      <c r="G19" s="4"/>
      <c r="H19" s="8"/>
      <c r="I19" s="7"/>
      <c r="J19" s="7"/>
      <c r="K19" s="4">
        <v>21</v>
      </c>
      <c r="L19" s="8">
        <v>400.05</v>
      </c>
      <c r="M19" s="4"/>
      <c r="N19" s="8"/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1063</v>
      </c>
      <c r="D2" s="0" t="s">
        <v>1064</v>
      </c>
      <c r="E2" s="0" t="s">
        <v>1065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1066</v>
      </c>
      <c r="I4" s="1" t="s">
        <v>1067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1068</v>
      </c>
      <c r="O4" s="1" t="s">
        <v>1069</v>
      </c>
    </row>
    <row r="5">
      <c r="A5" s="1" t="s">
        <v>52</v>
      </c>
      <c r="B5" s="1" t="s">
        <v>54</v>
      </c>
      <c r="C5" s="1" t="s">
        <v>55</v>
      </c>
      <c r="D5" s="1" t="s">
        <v>1070</v>
      </c>
      <c r="E5" s="1" t="s">
        <v>1071</v>
      </c>
      <c r="F5" s="1" t="s">
        <v>1070</v>
      </c>
      <c r="G5" s="1" t="s">
        <v>1071</v>
      </c>
      <c r="H5" s="1" t="s">
        <v>1066</v>
      </c>
      <c r="I5" s="1" t="s">
        <v>1067</v>
      </c>
      <c r="J5" s="1" t="s">
        <v>1072</v>
      </c>
      <c r="K5" s="1" t="s">
        <v>1073</v>
      </c>
      <c r="L5" s="1" t="s">
        <v>1072</v>
      </c>
      <c r="M5" s="1" t="s">
        <v>1073</v>
      </c>
      <c r="N5" s="1" t="s">
        <v>1068</v>
      </c>
      <c r="O5" s="1" t="s">
        <v>1069</v>
      </c>
    </row>
    <row r="6">
      <c r="A6" s="2" t="s">
        <v>87</v>
      </c>
      <c r="B6" s="2" t="s">
        <v>89</v>
      </c>
      <c r="C6" s="2" t="s">
        <v>90</v>
      </c>
      <c r="D6" s="4">
        <v>764</v>
      </c>
      <c r="E6" s="8">
        <v>13121.33</v>
      </c>
      <c r="F6" s="4"/>
      <c r="G6" s="8"/>
      <c r="H6" s="7"/>
      <c r="I6" s="7"/>
      <c r="J6" s="4">
        <v>764</v>
      </c>
      <c r="K6" s="8">
        <v>13121.33</v>
      </c>
      <c r="L6" s="4"/>
      <c r="M6" s="8"/>
      <c r="N6" s="7"/>
      <c r="O6" s="7"/>
    </row>
    <row r="7">
      <c r="A7" s="2" t="s">
        <v>87</v>
      </c>
      <c r="B7" s="2" t="s">
        <v>452</v>
      </c>
      <c r="C7" s="2" t="s">
        <v>453</v>
      </c>
      <c r="D7" s="4">
        <v>308</v>
      </c>
      <c r="E7" s="8">
        <v>6350.02</v>
      </c>
      <c r="F7" s="4"/>
      <c r="G7" s="8"/>
      <c r="H7" s="7"/>
      <c r="I7" s="7"/>
      <c r="J7" s="4">
        <v>308</v>
      </c>
      <c r="K7" s="8">
        <v>6350.02</v>
      </c>
      <c r="L7" s="4"/>
      <c r="M7" s="8"/>
      <c r="N7" s="7"/>
      <c r="O7" s="7"/>
    </row>
    <row r="8">
      <c r="A8" s="2" t="s">
        <v>87</v>
      </c>
      <c r="B8" s="2" t="s">
        <v>613</v>
      </c>
      <c r="C8" s="2" t="s">
        <v>614</v>
      </c>
      <c r="D8" s="4">
        <v>23</v>
      </c>
      <c r="E8" s="8">
        <v>483</v>
      </c>
      <c r="F8" s="4"/>
      <c r="G8" s="8"/>
      <c r="H8" s="7"/>
      <c r="I8" s="7"/>
      <c r="J8" s="4">
        <v>23</v>
      </c>
      <c r="K8" s="8">
        <v>483</v>
      </c>
      <c r="L8" s="4"/>
      <c r="M8" s="8"/>
      <c r="N8" s="7"/>
      <c r="O8" s="7"/>
    </row>
    <row r="9">
      <c r="A9" s="2" t="s">
        <v>848</v>
      </c>
      <c r="B9" s="2" t="s">
        <v>849</v>
      </c>
      <c r="C9" s="2" t="s">
        <v>850</v>
      </c>
      <c r="D9" s="4">
        <v>231</v>
      </c>
      <c r="E9" s="8">
        <v>6752.88</v>
      </c>
      <c r="F9" s="4"/>
      <c r="G9" s="8"/>
      <c r="H9" s="7"/>
      <c r="I9" s="7"/>
      <c r="J9" s="4">
        <v>231</v>
      </c>
      <c r="K9" s="8">
        <v>6752.88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