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535466A-3F3C-4742-91B7-47D513B1C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PAK-Gloria 11242025" sheetId="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ESSORIES" localSheetId="1">'[1]x-Lists'!$AH$2:$AH$12</definedName>
    <definedName name="ACCESSORIES">'[2]x-Lists'!$AH$2:$AH$12</definedName>
    <definedName name="ALLOCATION" localSheetId="1">'[1]x-Lists'!$Q$2</definedName>
    <definedName name="ALLOCATION">'[2]x-Lists'!$Q$2</definedName>
    <definedName name="APL" localSheetId="1">[3]Instructions!$DP$3:$DP$6</definedName>
    <definedName name="APL">[4]Instructions!$DP$3:$DP$6</definedName>
    <definedName name="AssortedSKU_Range" localSheetId="1">[5]Mapping!$J$2:$J$3</definedName>
    <definedName name="AssortedSKU_Range">[6]Mapping!$J$2:$J$3</definedName>
    <definedName name="Banner" localSheetId="1">'[7]Hardline Drop down'!$H$5:$H$9</definedName>
    <definedName name="Banner">'[8]Hardline Drop down'!$H$5:$H$9</definedName>
    <definedName name="BIG_IDEAS" localSheetId="1">'[1]x-Lists'!$AU$2:$AU$17</definedName>
    <definedName name="BIG_IDEAS">'[2]x-Lists'!$AU$2:$AU$17</definedName>
    <definedName name="BULKPREPACKTYPE" localSheetId="1">'[1]x-Lists'!$H$2:$H$4</definedName>
    <definedName name="BULKPREPACKTYPE">'[2]x-Lists'!$H$2:$H$4</definedName>
    <definedName name="BuyUnits_Range" localSheetId="1">[5]Mapping!$B$2:$B$55</definedName>
    <definedName name="BuyUnits_Range">[6]Mapping!$B$2:$B$55</definedName>
    <definedName name="ca_available_Range" localSheetId="1">[5]Mapping!$AB$2:$AB$5</definedName>
    <definedName name="ca_available_Range">[6]Mapping!$AB$2:$AB$5</definedName>
    <definedName name="ca_Compliant_Range" localSheetId="1">[5]Mapping!$BJ$2:$BJ$4</definedName>
    <definedName name="ca_Compliant_Range">[6]Mapping!$BJ$2:$BJ$4</definedName>
    <definedName name="ca_CompliantReason_Range" localSheetId="1">[5]Mapping!$BL$2:$BL$13</definedName>
    <definedName name="ca_CompliantReason_Range">[6]Mapping!$BL$2:$BL$13</definedName>
    <definedName name="ca_SisVendor_Range" localSheetId="1">[5]Mapping!$BH$2:$BH$3</definedName>
    <definedName name="ca_SisVendor_Range">[6]Mapping!$BH$2:$BH$3</definedName>
    <definedName name="ca_stuffedarticlesreg_Range" localSheetId="1">[5]Mapping!$AD$2:$AD$6</definedName>
    <definedName name="ca_stuffedarticlesreg_Range">[6]Mapping!$AD$2:$AD$6</definedName>
    <definedName name="Case_Freight_Range" localSheetId="1">[5]Mapping!$F$2:$F$19</definedName>
    <definedName name="Case_Freight_Range">[6]Mapping!$F$2:$F$19</definedName>
    <definedName name="CATEGORY" localSheetId="1">[9]Sheet1!$DW$2:$DW$3</definedName>
    <definedName name="CATEGORY">[10]Sheet1!$DW$2:$DW$3</definedName>
    <definedName name="CFSCY" localSheetId="1">'[1]x-imports'!$A$2:$A$3</definedName>
    <definedName name="CFSCY">'[2]x-imports'!$A$2:$A$3</definedName>
    <definedName name="CLIMATE" localSheetId="1">'[1]x-Lists'!$O$2:$O$11</definedName>
    <definedName name="CLIMATE">'[2]x-Lists'!$O$2:$O$11</definedName>
    <definedName name="COLOR" localSheetId="1">'[1]x-Lists'!$AB$2:$AB$7</definedName>
    <definedName name="COLOR">'[2]x-Lists'!$AB$2:$AB$7</definedName>
    <definedName name="COLOR_FAMILY" localSheetId="1">'[1]x-Lists'!$AC$2:$AC$19</definedName>
    <definedName name="COLOR_FAMILY">'[2]x-Lists'!$AC$2:$AC$19</definedName>
    <definedName name="colour" localSheetId="1">[9]Sheet1!$EH$2:$EH$3</definedName>
    <definedName name="colour">[10]Sheet1!$EH$2:$EH$3</definedName>
    <definedName name="COO_Dest" localSheetId="1">[5]COO!$D$1:$D$3:'[5]COO'!$D$2</definedName>
    <definedName name="COO_Dest">[6]COO!$D$1:$D$3:'[6]COO'!$D$2</definedName>
    <definedName name="COOCountry_Range" localSheetId="1">[5]Mapping!$R$2:$R$245</definedName>
    <definedName name="COOCountry_Range">[6]Mapping!$R$2:$R$245</definedName>
    <definedName name="COODest_Range" localSheetId="1">[5]Mapping!$P$2:$P$3</definedName>
    <definedName name="COODest_Range">[6]Mapping!$P$2:$P$3</definedName>
    <definedName name="d" localSheetId="1">[11]Mapping!$AR$2:$AR$84</definedName>
    <definedName name="d">[12]Mapping!$AR$2:$AR$84</definedName>
    <definedName name="_xlnm.Database" localSheetId="1">'[1]x-Lists'!$A$2:$A$9</definedName>
    <definedName name="_xlnm.Database">'[2]x-Lists'!$A$2:$A$9</definedName>
    <definedName name="dealPricing_Range" localSheetId="1">[5]Mapping!$BD$2:$BD$3</definedName>
    <definedName name="dealPricing_Range">[6]Mapping!$BD$2:$BD$3</definedName>
    <definedName name="Description1_Range" localSheetId="1">[5]Mapping!$AQ$2:$AQ$72</definedName>
    <definedName name="Description1_Range">[6]Mapping!$AQ$2:$AQ$72</definedName>
    <definedName name="Description2_Range" localSheetId="1">[5]Mapping!$AR$2:$AR$84</definedName>
    <definedName name="Description2_Range">[6]Mapping!$AR$2:$AR$84</definedName>
    <definedName name="DESTINATIONPORT" localSheetId="1">'[1]x-imports'!$B$2:$B$3</definedName>
    <definedName name="DESTINATIONPORT">'[2]x-imports'!$B$2:$B$3</definedName>
    <definedName name="DIAMETER" localSheetId="1">'[1]x-Lists'!$AM$2:$AM$9</definedName>
    <definedName name="DIAMETER">'[2]x-Lists'!$AM$2:$AM$9</definedName>
    <definedName name="Division1" localSheetId="1">'[7]Hardline Drop down'!$A$5:$A$16</definedName>
    <definedName name="Division1">'[8]Hardline Drop down'!$A$5:$A$16</definedName>
    <definedName name="ENERGY_EFFICIENT" localSheetId="1">'[1]x-Lists'!$AJ$2:$AJ$7</definedName>
    <definedName name="ENERGY_EFFICIENT">'[2]x-Lists'!$AJ$2:$AJ$7</definedName>
    <definedName name="EVENT" localSheetId="1">'[1]x-Lists'!$AQ$2:$AQ$8</definedName>
    <definedName name="EVENT">'[2]x-Lists'!$AQ$2:$AQ$8</definedName>
    <definedName name="FABRIC_WEIGHT" localSheetId="1">'[1]x-Lists'!$AI$2:$AI$5</definedName>
    <definedName name="FABRIC_WEIGHT">'[2]x-Lists'!$AI$2:$AI$5</definedName>
    <definedName name="Feature1_Range" localSheetId="1">[5]Mapping!$AG$2:$AG$20</definedName>
    <definedName name="Feature1_Range">[6]Mapping!$AG$2:$AG$20</definedName>
    <definedName name="Feature10_Range" localSheetId="1">[5]Mapping!$AP$2:$AP$20</definedName>
    <definedName name="Feature10_Range">[6]Mapping!$AP$2:$AP$20</definedName>
    <definedName name="Feature2_Range" localSheetId="1">[5]Mapping!$AH$2:$AH$25</definedName>
    <definedName name="Feature2_Range">[6]Mapping!$AH$2:$AH$25</definedName>
    <definedName name="Feature3_Range" localSheetId="1">[5]Mapping!$AI$2:$AI$7</definedName>
    <definedName name="Feature3_Range">[6]Mapping!$AI$2:$AI$7</definedName>
    <definedName name="Feature4_Range" localSheetId="1">[5]Mapping!$AJ$2:$AJ$6</definedName>
    <definedName name="Feature4_Range">[6]Mapping!$AJ$2:$AJ$6</definedName>
    <definedName name="Feature5_Range" localSheetId="1">[5]Mapping!$AK$2:$AK$15</definedName>
    <definedName name="Feature5_Range">[6]Mapping!$AK$2:$AK$15</definedName>
    <definedName name="Feature6_Range" localSheetId="1">[5]Mapping!$AL$2:$AL$17</definedName>
    <definedName name="Feature6_Range">[6]Mapping!$AL$2:$AL$17</definedName>
    <definedName name="Feature7_Range" localSheetId="1">[5]Mapping!$AM$2:$AM$21</definedName>
    <definedName name="Feature7_Range">[6]Mapping!$AM$2:$AM$21</definedName>
    <definedName name="Feature8_Range" localSheetId="1">[5]Mapping!$AN$2:$AN$9</definedName>
    <definedName name="Feature8_Range">[6]Mapping!$AN$2:$AN$9</definedName>
    <definedName name="Feature9_Range" localSheetId="1">[5]Mapping!$AO$2:$AO$5</definedName>
    <definedName name="Feature9_Range">[6]Mapping!$AO$2:$AO$5</definedName>
    <definedName name="FIFRACompliance_Range" localSheetId="1">[5]Mapping!$L$2:$L$10</definedName>
    <definedName name="FIFRACompliance_Range">[6]Mapping!$L$2:$L$10</definedName>
    <definedName name="FIFRAExemption_Range" localSheetId="1">[5]Mapping!$N$2:$N$3</definedName>
    <definedName name="FIFRAExemption_Range">[6]Mapping!$N$2:$N$3</definedName>
    <definedName name="FILL" localSheetId="1">'[1]x-Lists'!$AR$2:$AR$7</definedName>
    <definedName name="FILL">'[2]x-Lists'!$AR$2:$AR$7</definedName>
    <definedName name="foam" localSheetId="1">[9]Sheet1!$EC$2:$EC$3</definedName>
    <definedName name="foam">[10]Sheet1!$EC$2:$EC$3</definedName>
    <definedName name="FOBPORT" localSheetId="1">'[1]x-imports'!$C$2:$C$40</definedName>
    <definedName name="FOBPORT">'[2]x-imports'!$C$2:$C$40</definedName>
    <definedName name="FREIGHT" localSheetId="1">'[1]x-Lists'!$I$2:$I$5</definedName>
    <definedName name="FREIGHT">'[2]x-Lists'!$I$2:$I$5</definedName>
    <definedName name="gen_nontxtl_UOM_Range" localSheetId="1">[5]Mapping!$Z$2:$Z$11</definedName>
    <definedName name="gen_nontxtl_UOM_Range">[6]Mapping!$Z$2:$Z$11</definedName>
    <definedName name="gen_txtl_permlbl_careinstr_Range" localSheetId="1">[5]Mapping!$V$2:$V$9</definedName>
    <definedName name="gen_txtl_permlbl_careinstr_Range">[6]Mapping!$V$2:$V$9</definedName>
    <definedName name="gen_txtl_permlbl_fabrcont_Range" localSheetId="1">[5]Mapping!$X$2:$X$12</definedName>
    <definedName name="gen_txtl_permlbl_fabrcont_Range">[6]Mapping!$X$2:$X$12</definedName>
    <definedName name="gen_txtl_permlbl_vendinfo_Range" localSheetId="1">[5]Mapping!$T$2:$T$8</definedName>
    <definedName name="gen_txtl_permlbl_vendinfo_Range">[6]Mapping!$T$2:$T$8</definedName>
    <definedName name="GENDER" localSheetId="1">'[1]x-Lists'!$AD$2:$AD$5</definedName>
    <definedName name="GENDER">'[2]x-Lists'!$AD$2:$AD$5</definedName>
    <definedName name="HOLIDAY" localSheetId="1">'[1]x-Lists'!$AP$2:$AP$10</definedName>
    <definedName name="HOLIDAY">'[2]x-Lists'!$AP$2:$AP$10</definedName>
    <definedName name="KD" localSheetId="1">[9]Sheet1!$DS$2:$DS$2</definedName>
    <definedName name="KD">[10]Sheet1!$DS$2:$DS$2</definedName>
    <definedName name="LicensedProduct_Range" localSheetId="1">[5]Mapping!$AF$2:$AF$3</definedName>
    <definedName name="LicensedProduct_Range">[6]Mapping!$AF$2:$AF$3</definedName>
    <definedName name="LIFESTYLE" localSheetId="1">'[1]x-Lists'!$T$2:$T$5</definedName>
    <definedName name="LIFESTYLE">'[2]x-Lists'!$T$2:$T$5</definedName>
    <definedName name="LOCALIZATION__PRICEPOINT" localSheetId="1">'[1]x-Lists'!$Z$2:$Z$5</definedName>
    <definedName name="LOCALIZATION__PRICEPOINT">'[2]x-Lists'!$Z$2:$Z$5</definedName>
    <definedName name="M" localSheetId="1">[9]Sheet1!$EA$2:$EA$3</definedName>
    <definedName name="M">[10]Sheet1!$EA$2:$EA$3</definedName>
    <definedName name="MATERIAL" localSheetId="1">'[1]x-Lists'!$AE$2:$AE$83</definedName>
    <definedName name="MATERIAL">'[2]x-Lists'!$AE$2:$AE$83</definedName>
    <definedName name="NumberOfGroups">12</definedName>
    <definedName name="Office" localSheetId="1">'[7]Hardline Drop down'!$C$5:$C$21</definedName>
    <definedName name="Office">'[8]Hardline Drop down'!$C$5:$C$21</definedName>
    <definedName name="PACK" localSheetId="1">[9]Sheet1!$EE$2:$EE$3</definedName>
    <definedName name="PACK">[10]Sheet1!$EE$2:$EE$3</definedName>
    <definedName name="PACK_SET" localSheetId="1">'[1]x-Lists'!$AO$2:$AO$34</definedName>
    <definedName name="PACK_SET">'[2]x-Lists'!$AO$2:$AO$34</definedName>
    <definedName name="PATTERN" localSheetId="1">'[1]x-Lists'!$AF$2:$AF$49</definedName>
    <definedName name="PATTERN">'[2]x-Lists'!$AF$2:$AF$49</definedName>
    <definedName name="PAYMENTTERMS" localSheetId="1">'[1]x-imports'!$E$2:$E$3</definedName>
    <definedName name="PAYMENTTERMS">'[2]x-imports'!$E$2:$E$3</definedName>
    <definedName name="PO_BUY_TYPE" localSheetId="1">'[1]x-Lists'!$W$2:$W$5</definedName>
    <definedName name="PO_BUY_TYPE">'[2]x-Lists'!$W$2:$W$5</definedName>
    <definedName name="PORT_IFF" localSheetId="1">[13]a!$A$10:$B$35</definedName>
    <definedName name="PORT_IFF">[14]a!$A$10:$B$35</definedName>
    <definedName name="POtype" localSheetId="1">#REF!</definedName>
    <definedName name="POtype">#REF!</definedName>
    <definedName name="Preticketed_Range" localSheetId="1">[5]Mapping!$H$2:$H$3</definedName>
    <definedName name="Preticketed_Range">[6]Mapping!$H$2:$H$3</definedName>
    <definedName name="QUEUING" localSheetId="1">'[1]x-Lists'!$P$2</definedName>
    <definedName name="QUEUING">'[2]x-Lists'!$P$2</definedName>
    <definedName name="QUEUING_ITEMS" localSheetId="1">'[1]x-Lists'!$Y$2:$Y$50</definedName>
    <definedName name="QUEUING_ITEMS">'[2]x-Lists'!$Y$2:$Y$50</definedName>
    <definedName name="retailAK_O_YN_Range" localSheetId="1">[5]Mapping!$AV$2:$AV$3</definedName>
    <definedName name="retailAK_O_YN_Range">[6]Mapping!$AV$2:$AV$3</definedName>
    <definedName name="retailCA_O_YN_Range" localSheetId="1">[5]Mapping!$AZ$2:$AZ$3</definedName>
    <definedName name="retailCA_O_YN_Range">[6]Mapping!$AZ$2:$AZ$3</definedName>
    <definedName name="retailHA_O_YN_Range" localSheetId="1">[5]Mapping!$BB$2:$BB$3</definedName>
    <definedName name="retailHA_O_YN_Range">[6]Mapping!$BB$2:$BB$3</definedName>
    <definedName name="retailPR_O_YN_Range" localSheetId="1">[5]Mapping!$AX$2:$AX$3</definedName>
    <definedName name="retailPR_O_YN_Range">[6]Mapping!$AX$2:$AX$3</definedName>
    <definedName name="retailUS_O_YN_Range" localSheetId="1">[5]Mapping!$AT$2:$AT$3</definedName>
    <definedName name="retailUS_O_YN_Range">[6]Mapping!$AT$2:$AT$3</definedName>
    <definedName name="SCORECARD" localSheetId="1">'[1]x-Lists'!$E$2:$E$5</definedName>
    <definedName name="SCORECARD">'[2]x-Lists'!$E$2:$E$5</definedName>
    <definedName name="SEASON" localSheetId="1">'[1]x-Lists'!$L$2:$L$6</definedName>
    <definedName name="SEASON">'[2]x-Lists'!$L$2:$L$6</definedName>
    <definedName name="SellUnits_Range" localSheetId="1">[5]Mapping!$D$2:$D$53</definedName>
    <definedName name="SellUnits_Range">[6]Mapping!$D$2:$D$53</definedName>
    <definedName name="SHAPE" localSheetId="1">'[1]x-Lists'!$AK$2:$AK$10</definedName>
    <definedName name="SHAPE">'[2]x-Lists'!$AK$2:$AK$10</definedName>
    <definedName name="SHIPTO" localSheetId="1">'[1]x-Lists'!$B$2:$B$6</definedName>
    <definedName name="SHIPTO">'[2]x-Lists'!$B$2:$B$6</definedName>
    <definedName name="SIZE" localSheetId="1">'[1]x-Lists'!$AL$2:$AL$66</definedName>
    <definedName name="SIZE">'[2]x-Lists'!$AL$2:$AL$66</definedName>
    <definedName name="SPECIAL_PROCESSING" localSheetId="1">'[1]x-Lists'!$R$2:$R$15</definedName>
    <definedName name="SPECIAL_PROCESSING">'[2]x-Lists'!$R$2:$R$15</definedName>
    <definedName name="suggestedMessage_Range" localSheetId="1">[5]Mapping!$BF$2:$BF$3</definedName>
    <definedName name="suggestedMessage_Range">[6]Mapping!$BF$2:$BF$3</definedName>
    <definedName name="TESTING" localSheetId="1">'[1]x-Lists'!$AV$2:$AV$3</definedName>
    <definedName name="TESTING">'[2]x-Lists'!$AV$2:$AV$3</definedName>
    <definedName name="TEXTILE_ITEM" localSheetId="1">'[1]x-Lists'!$AG$2:$AG$62</definedName>
    <definedName name="TEXTILE_ITEM">'[2]x-Lists'!$AG$2:$AG$62</definedName>
    <definedName name="THEME" localSheetId="1">'[1]x-Lists'!$AS$2:$AS$14</definedName>
    <definedName name="THEME">'[2]x-Lists'!$AS$2:$AS$14</definedName>
    <definedName name="THREAD_COUNT" localSheetId="1">'[1]x-Lists'!$AN$2:$AN$27</definedName>
    <definedName name="THREAD_COUNT">'[2]x-Lists'!$AN$2:$AN$27</definedName>
    <definedName name="TICKETTYPE" localSheetId="1">'[1]x-Lists'!$N$2:$N$8</definedName>
    <definedName name="TICKETTYPE">'[2]x-Lists'!$N$2:$N$8</definedName>
    <definedName name="TREATMENT" localSheetId="1">'[1]x-Lists'!$AT$2:$AT$28</definedName>
    <definedName name="TREATMENT">'[2]x-Lists'!$AT$2:$AT$28</definedName>
    <definedName name="UNIT" localSheetId="1">[9]Sheet1!$EF$2:$EF$3</definedName>
    <definedName name="UNIT">[10]Sheet1!$EF$2:$EF$3</definedName>
    <definedName name="Upload" localSheetId="1">'[7]Hardline Drop down'!$E$5</definedName>
    <definedName name="Upload">'[8]Hardline Drop down'!$E$5</definedName>
    <definedName name="VendorType" localSheetId="1">'[7]Hardline Drop down'!$F$5:$F$8</definedName>
    <definedName name="VendorType">'[8]Hardline Drop down'!$F$5:$F$8</definedName>
    <definedName name="WEB_SIZE_CHART" localSheetId="1">'[1]x-Lists'!$X$2:$X$46</definedName>
    <definedName name="WEB_SIZE_CHART">'[2]x-Lists'!$X$2:$X$46</definedName>
    <definedName name="wood" localSheetId="1">[9]Sheet1!$EG$2:$EG$3</definedName>
    <definedName name="wood">[10]Sheet1!$EG$2:$EG$3</definedName>
    <definedName name="YESNO" localSheetId="1">'[1]x-Lists'!$D$2:$D$3</definedName>
    <definedName name="YESNO">'[2]x-Lists'!$D$2:$D$3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8" l="1"/>
  <c r="T15" i="8" s="1"/>
  <c r="S14" i="8"/>
  <c r="T14" i="8" s="1"/>
  <c r="S13" i="8"/>
  <c r="T13" i="8" s="1"/>
  <c r="S8" i="8"/>
  <c r="T8" i="8" s="1"/>
  <c r="S7" i="8"/>
  <c r="T7" i="8" s="1"/>
  <c r="S6" i="8"/>
  <c r="T6" i="8" s="1"/>
  <c r="AY4" i="5"/>
  <c r="AS4" i="5"/>
  <c r="AO4" i="5"/>
  <c r="AM4" i="5"/>
  <c r="AK4" i="5"/>
  <c r="AG4" i="5"/>
  <c r="AB4" i="5"/>
  <c r="AC4" i="5" s="1"/>
  <c r="AE4" i="5" s="1"/>
  <c r="AY3" i="5"/>
  <c r="AS3" i="5"/>
  <c r="AO3" i="5"/>
  <c r="AM3" i="5"/>
  <c r="AK3" i="5"/>
  <c r="AG3" i="5"/>
  <c r="AB3" i="5"/>
  <c r="AC3" i="5" s="1"/>
  <c r="AE3" i="5" s="1"/>
  <c r="AY2" i="5"/>
  <c r="AS2" i="5"/>
  <c r="AO2" i="5"/>
  <c r="AM2" i="5"/>
  <c r="AK2" i="5"/>
  <c r="AG2" i="5"/>
  <c r="AB2" i="5"/>
  <c r="AC2" i="5" s="1"/>
  <c r="AE2" i="5" s="1"/>
  <c r="AT4" i="5" l="1"/>
  <c r="AT3" i="5"/>
  <c r="AT2" i="5"/>
  <c r="AH4" i="5"/>
  <c r="AI4" i="5" s="1"/>
  <c r="AU4" i="5" s="1"/>
  <c r="AV4" i="5" s="1"/>
  <c r="AH3" i="5"/>
  <c r="AI3" i="5" s="1"/>
  <c r="AU3" i="5" s="1"/>
  <c r="AV3" i="5" s="1"/>
  <c r="AH2" i="5"/>
  <c r="AI2" i="5" s="1"/>
  <c r="AU2" i="5" l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<sst xmlns="http://schemas.openxmlformats.org/spreadsheetml/2006/main" count="154" uniqueCount="112">
  <si>
    <t xml:space="preserve"> </t>
  </si>
  <si>
    <t>Customer</t>
  </si>
  <si>
    <t>Gloria</t>
  </si>
  <si>
    <t>Brand</t>
  </si>
  <si>
    <t>Comfort Spaces</t>
  </si>
  <si>
    <t>Licensor</t>
  </si>
  <si>
    <t>QUILT</t>
  </si>
  <si>
    <t>Pakistan Office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</si>
  <si>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</si>
  <si>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</si>
  <si>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</si>
  <si>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</si>
  <si>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</si>
  <si>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</si>
  <si>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</si>
  <si>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</si>
  <si>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</si>
  <si>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</si>
  <si>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</si>
  <si>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</si>
  <si>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</si>
  <si>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</si>
  <si>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</si>
  <si>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</si>
  <si>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</si>
  <si>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</si>
  <si>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</si>
  <si>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</si>
  <si>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</si>
  <si>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</si>
  <si>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</si>
  <si>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</si>
  <si>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</si>
  <si>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</si>
  <si>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</si>
  <si>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</si>
  <si>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</si>
  <si>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</si>
  <si>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</si>
  <si>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</si>
  <si>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</si>
  <si>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</si>
  <si>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</si>
  <si>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</si>
  <si>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</si>
  <si>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</si>
  <si>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</si>
  <si>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</si>
  <si>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</si>
  <si>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</si>
  <si>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</si>
  <si>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</si>
  <si>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</si>
  <si>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</si>
  <si>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</si>
  <si>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</si>
  <si>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</si>
  <si>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</si>
  <si>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100% Polyester Quilt</t>
  </si>
  <si>
    <t>Quilt/sham face: 100% polyester microfiber 85gram printed; Back: 85gsm solid microfiber solid; Quilt filling: 120gsm 100% polyester</t>
  </si>
  <si>
    <t>Polyester Microfiber</t>
  </si>
  <si>
    <t>Gray/Yellow</t>
  </si>
  <si>
    <t>Piece</t>
  </si>
  <si>
    <t>Compressed/Knocked Down</t>
  </si>
  <si>
    <t>9404.40.9022</t>
  </si>
  <si>
    <t>$18.96</t>
  </si>
  <si>
    <t>$25.28</t>
  </si>
  <si>
    <t>$28.44</t>
  </si>
  <si>
    <t>JLA HOME Price Quote Sheet</t>
  </si>
  <si>
    <t>CS</t>
  </si>
  <si>
    <t>Quote date</t>
  </si>
  <si>
    <t>PVC Bag/1/ctn</t>
  </si>
  <si>
    <t>Gift box/3/ctn</t>
  </si>
  <si>
    <t>Project Name</t>
  </si>
  <si>
    <t>Quilt set</t>
  </si>
  <si>
    <t>Quote by</t>
  </si>
  <si>
    <t>Style</t>
  </si>
  <si>
    <t>Fiber Content</t>
  </si>
  <si>
    <t>Fabric / Construction</t>
  </si>
  <si>
    <t>Size</t>
  </si>
  <si>
    <t>Liberty</t>
  </si>
  <si>
    <t>Liberty
(Final price)</t>
  </si>
  <si>
    <t>Yunus</t>
  </si>
  <si>
    <t>Utopia</t>
  </si>
  <si>
    <t>Size / Spec/Special Features</t>
  </si>
  <si>
    <t>Packaging</t>
  </si>
  <si>
    <t>MOQ</t>
  </si>
  <si>
    <t>Carton size 
pack size: 17x13x 4, 5, 6"</t>
  </si>
  <si>
    <t>Total units per carton</t>
  </si>
  <si>
    <t>Cubic Meter/ per CTN</t>
  </si>
  <si>
    <t>Total units per 40' HQ</t>
  </si>
  <si>
    <t>Freight cost per 40' HQ</t>
  </si>
  <si>
    <t>Freight cost per item $</t>
  </si>
  <si>
    <t>AMB Finish</t>
  </si>
  <si>
    <t>L (cm)</t>
  </si>
  <si>
    <t>W (cm)</t>
  </si>
  <si>
    <t xml:space="preserve"> H (cm)</t>
  </si>
  <si>
    <t>Mini Quilt Set</t>
  </si>
  <si>
    <t>100% Polyester</t>
  </si>
  <si>
    <t>85GSM MF</t>
  </si>
  <si>
    <t>66x90", 20x26"(1)</t>
  </si>
  <si>
    <r>
      <rPr>
        <sz val="11"/>
        <rFont val="等线"/>
        <family val="3"/>
        <charset val="134"/>
        <scheme val="minor"/>
      </rPr>
      <t xml:space="preserve">Face rotary print with AMB treatment, Rev solid dyed with AMB treatment. Quilt with </t>
    </r>
    <r>
      <rPr>
        <sz val="11"/>
        <color rgb="FFFF0000"/>
        <rFont val="等线"/>
        <family val="3"/>
        <charset val="134"/>
        <scheme val="minor"/>
      </rPr>
      <t>120GSM Polyfill, 4"x4" Vermicelli quilting.</t>
    </r>
    <r>
      <rPr>
        <sz val="11"/>
        <rFont val="等线"/>
        <family val="3"/>
        <charset val="134"/>
        <scheme val="minor"/>
      </rPr>
      <t xml:space="preserve"> Sham face random cut with 40 gsm non-woven lining &amp; 80 GSM polyfill, Vermicelli quilting on Sham face only. Quilt &amp; sham are with 1/2" flat binding closure. </t>
    </r>
  </si>
  <si>
    <t>PVC non wire bag with insert</t>
  </si>
  <si>
    <t>90x90", 20x26" (2)</t>
  </si>
  <si>
    <t>104x90", 20x36" (2)</t>
  </si>
  <si>
    <t>China CIF Printed Fabric</t>
  </si>
  <si>
    <t>Estimated Carton size 17"x13"x10, 13 &amp; 16
Gift Box size 16.12wx12.20hx G3,4,5"</t>
  </si>
  <si>
    <t>Compressed in plain gift box +insert sticker+ Master Carton</t>
  </si>
  <si>
    <t>Twin/Twin XL
1 Quilt 66"W x 90"L
1 Sham 20"W x 26"L</t>
    <phoneticPr fontId="17" type="noConversion"/>
  </si>
  <si>
    <t>Full/Queen
1 Quilt 90"W x 90"L
2 Sham 20"W x 26"L(2)</t>
    <phoneticPr fontId="17" type="noConversion"/>
  </si>
  <si>
    <t>King
1 Quilt 104"W x 90"L
2 Sham 20"W x 36"L(2)</t>
    <phoneticPr fontId="17" type="noConversion"/>
  </si>
  <si>
    <t>100% Polyester Quilt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</si>
</sst>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.000"/>
    <numFmt numFmtId="178" formatCode="0.0"/>
    <numFmt numFmtId="179" formatCode="0.0000"/>
    <numFmt numFmtId="180" formatCode="[$¥-478]#,##0.00"/>
    <numFmt numFmtId="181" formatCode="&quot;$&quot;#,##0.00"/>
    <numFmt numFmtId="182" formatCode="&quot;$&quot;#,##0.00_);[Red]\(&quot;$&quot;#,##0.00\)"/>
    <numFmt numFmtId="183" formatCode="&quot;$&quot;#,##0_);[Red]\(&quot;$&quot;#,##0\)"/>
    <numFmt numFmtId="184" formatCode="_(&quot;$&quot;* #,##0.00_);_(&quot;$&quot;* \(#,##0.00\);_(&quot;$&quot;* &quot;-&quot;??_);_(@_)"/>
  </numFmts>
  <fonts count="18">
    <font>
      <sz val="11"/>
      <name val="Calibri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rgb="FF000000"/>
      <name val="Microsoft YaHei"/>
      <charset val="134"/>
    </font>
    <font>
      <b/>
      <sz val="8"/>
      <name val="等线"/>
      <family val="3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9" fillId="0" borderId="0"/>
    <xf numFmtId="0" fontId="14" fillId="0" borderId="0" applyFont="0" applyFill="0" applyBorder="0" applyAlignment="0" applyProtection="0">
      <alignment vertical="center"/>
    </xf>
    <xf numFmtId="0" fontId="9" fillId="0" borderId="0"/>
    <xf numFmtId="184" fontId="9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9" fillId="0" borderId="0"/>
    <xf numFmtId="0" fontId="14" fillId="0" borderId="0"/>
    <xf numFmtId="9" fontId="16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6" fillId="0" borderId="0"/>
    <xf numFmtId="0" fontId="9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/>
    <xf numFmtId="16" fontId="1" fillId="0" borderId="0" xfId="1" applyNumberFormat="1" applyFont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182" fontId="1" fillId="0" borderId="1" xfId="4" applyNumberFormat="1" applyFont="1" applyFill="1" applyBorder="1" applyAlignment="1">
      <alignment horizontal="center" vertical="center"/>
    </xf>
    <xf numFmtId="182" fontId="4" fillId="0" borderId="7" xfId="9" applyNumberFormat="1" applyFont="1" applyFill="1" applyBorder="1" applyAlignment="1">
      <alignment horizontal="center" vertical="center"/>
    </xf>
    <xf numFmtId="181" fontId="1" fillId="5" borderId="1" xfId="0" applyNumberFormat="1" applyFont="1" applyFill="1" applyBorder="1" applyAlignment="1">
      <alignment horizontal="center" vertical="center"/>
    </xf>
    <xf numFmtId="181" fontId="1" fillId="5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" fontId="1" fillId="0" borderId="10" xfId="1" applyNumberFormat="1" applyFont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182" fontId="1" fillId="0" borderId="17" xfId="9" applyNumberFormat="1" applyFont="1" applyFill="1" applyBorder="1" applyAlignment="1">
      <alignment horizontal="center" vertical="center"/>
    </xf>
    <xf numFmtId="182" fontId="2" fillId="6" borderId="1" xfId="9" applyNumberFormat="1" applyFont="1" applyFill="1" applyBorder="1" applyAlignment="1">
      <alignment horizontal="center" vertical="center"/>
    </xf>
    <xf numFmtId="182" fontId="5" fillId="6" borderId="1" xfId="9" applyNumberFormat="1" applyFont="1" applyFill="1" applyBorder="1" applyAlignment="1">
      <alignment horizontal="center" vertical="center"/>
    </xf>
    <xf numFmtId="181" fontId="1" fillId="5" borderId="17" xfId="0" applyNumberFormat="1" applyFont="1" applyFill="1" applyBorder="1" applyAlignment="1">
      <alignment horizontal="center" vertical="center"/>
    </xf>
    <xf numFmtId="181" fontId="2" fillId="5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2" fontId="6" fillId="0" borderId="0" xfId="0" applyNumberFormat="1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1" fontId="1" fillId="0" borderId="1" xfId="2" applyNumberFormat="1" applyFont="1" applyFill="1" applyBorder="1" applyAlignment="1">
      <alignment horizontal="center" vertical="center" wrapText="1"/>
    </xf>
    <xf numFmtId="181" fontId="1" fillId="0" borderId="1" xfId="1" applyNumberFormat="1" applyFont="1" applyBorder="1" applyAlignment="1">
      <alignment horizontal="center" vertical="center" wrapText="1"/>
    </xf>
    <xf numFmtId="0" fontId="11" fillId="0" borderId="0" xfId="10" applyFont="1" applyAlignment="1">
      <alignment wrapText="1"/>
    </xf>
    <xf numFmtId="0" fontId="16" fillId="0" borderId="0" xfId="10" applyAlignment="1">
      <alignment horizontal="center" wrapText="1"/>
    </xf>
    <xf numFmtId="0" fontId="16" fillId="0" borderId="0" xfId="10" applyAlignment="1">
      <alignment wrapText="1"/>
    </xf>
    <xf numFmtId="180" fontId="16" fillId="0" borderId="0" xfId="10" applyNumberFormat="1" applyAlignment="1">
      <alignment wrapText="1"/>
    </xf>
    <xf numFmtId="2" fontId="16" fillId="0" borderId="0" xfId="10" applyNumberFormat="1" applyAlignment="1">
      <alignment wrapText="1"/>
    </xf>
    <xf numFmtId="181" fontId="16" fillId="0" borderId="0" xfId="10" applyNumberFormat="1" applyAlignment="1">
      <alignment wrapText="1"/>
    </xf>
    <xf numFmtId="178" fontId="16" fillId="0" borderId="0" xfId="10" applyNumberFormat="1" applyAlignment="1">
      <alignment wrapText="1"/>
    </xf>
    <xf numFmtId="1" fontId="16" fillId="0" borderId="0" xfId="10" applyNumberFormat="1" applyAlignment="1">
      <alignment wrapText="1"/>
    </xf>
    <xf numFmtId="177" fontId="16" fillId="0" borderId="0" xfId="10" applyNumberFormat="1" applyAlignment="1">
      <alignment wrapText="1"/>
    </xf>
    <xf numFmtId="10" fontId="16" fillId="0" borderId="0" xfId="10" applyNumberFormat="1" applyAlignment="1">
      <alignment wrapText="1"/>
    </xf>
    <xf numFmtId="0" fontId="8" fillId="0" borderId="1" xfId="10" applyFont="1" applyBorder="1" applyAlignment="1">
      <alignment horizontal="center" wrapText="1"/>
    </xf>
    <xf numFmtId="0" fontId="8" fillId="9" borderId="1" xfId="10" applyFont="1" applyFill="1" applyBorder="1" applyAlignment="1">
      <alignment horizontal="center" wrapText="1"/>
    </xf>
    <xf numFmtId="0" fontId="10" fillId="9" borderId="1" xfId="10" applyFont="1" applyFill="1" applyBorder="1" applyAlignment="1">
      <alignment horizontal="center" wrapText="1"/>
    </xf>
    <xf numFmtId="0" fontId="11" fillId="0" borderId="1" xfId="10" applyFont="1" applyBorder="1" applyAlignment="1">
      <alignment horizontal="center" wrapText="1"/>
    </xf>
    <xf numFmtId="0" fontId="11" fillId="0" borderId="1" xfId="10" applyFont="1" applyBorder="1" applyAlignment="1">
      <alignment wrapText="1"/>
    </xf>
    <xf numFmtId="0" fontId="10" fillId="8" borderId="1" xfId="10" applyFont="1" applyFill="1" applyBorder="1" applyAlignment="1">
      <alignment horizontal="center" wrapText="1"/>
    </xf>
    <xf numFmtId="0" fontId="8" fillId="8" borderId="1" xfId="10" applyFont="1" applyFill="1" applyBorder="1" applyAlignment="1">
      <alignment horizontal="center" wrapText="1"/>
    </xf>
    <xf numFmtId="0" fontId="0" fillId="0" borderId="1" xfId="0" applyBorder="1"/>
    <xf numFmtId="0" fontId="11" fillId="0" borderId="1" xfId="0" applyFont="1" applyBorder="1"/>
    <xf numFmtId="49" fontId="11" fillId="0" borderId="1" xfId="10" applyNumberFormat="1" applyFont="1" applyBorder="1" applyAlignment="1">
      <alignment wrapText="1"/>
    </xf>
    <xf numFmtId="180" fontId="8" fillId="10" borderId="1" xfId="10" applyNumberFormat="1" applyFont="1" applyFill="1" applyBorder="1" applyAlignment="1">
      <alignment horizontal="center" wrapText="1"/>
    </xf>
    <xf numFmtId="2" fontId="8" fillId="10" borderId="1" xfId="10" applyNumberFormat="1" applyFont="1" applyFill="1" applyBorder="1" applyAlignment="1">
      <alignment horizontal="center" wrapText="1"/>
    </xf>
    <xf numFmtId="181" fontId="12" fillId="10" borderId="1" xfId="11" applyNumberFormat="1" applyFont="1" applyFill="1" applyBorder="1" applyAlignment="1">
      <alignment wrapText="1"/>
    </xf>
    <xf numFmtId="181" fontId="8" fillId="11" borderId="7" xfId="10" applyNumberFormat="1" applyFont="1" applyFill="1" applyBorder="1" applyAlignment="1">
      <alignment horizontal="center" wrapText="1"/>
    </xf>
    <xf numFmtId="180" fontId="11" fillId="0" borderId="1" xfId="10" applyNumberFormat="1" applyFont="1" applyBorder="1" applyAlignment="1">
      <alignment wrapText="1"/>
    </xf>
    <xf numFmtId="2" fontId="11" fillId="0" borderId="1" xfId="10" applyNumberFormat="1" applyFont="1" applyBorder="1" applyAlignment="1">
      <alignment wrapText="1"/>
    </xf>
    <xf numFmtId="181" fontId="11" fillId="12" borderId="1" xfId="5" applyNumberFormat="1" applyFont="1" applyFill="1" applyBorder="1" applyAlignment="1">
      <alignment wrapText="1"/>
    </xf>
    <xf numFmtId="181" fontId="11" fillId="0" borderId="7" xfId="10" applyNumberFormat="1" applyFont="1" applyBorder="1" applyAlignment="1">
      <alignment wrapText="1"/>
    </xf>
    <xf numFmtId="181" fontId="8" fillId="10" borderId="1" xfId="10" applyNumberFormat="1" applyFont="1" applyFill="1" applyBorder="1" applyAlignment="1">
      <alignment horizontal="center" wrapText="1"/>
    </xf>
    <xf numFmtId="0" fontId="10" fillId="0" borderId="1" xfId="10" applyFont="1" applyBorder="1" applyAlignment="1">
      <alignment horizontal="center" wrapText="1"/>
    </xf>
    <xf numFmtId="178" fontId="8" fillId="0" borderId="1" xfId="10" applyNumberFormat="1" applyFont="1" applyBorder="1" applyAlignment="1">
      <alignment horizontal="center" wrapText="1"/>
    </xf>
    <xf numFmtId="181" fontId="11" fillId="0" borderId="1" xfId="10" applyNumberFormat="1" applyFont="1" applyBorder="1" applyAlignment="1">
      <alignment wrapText="1"/>
    </xf>
    <xf numFmtId="178" fontId="11" fillId="0" borderId="1" xfId="10" applyNumberFormat="1" applyFont="1" applyBorder="1" applyAlignment="1">
      <alignment wrapText="1"/>
    </xf>
    <xf numFmtId="2" fontId="8" fillId="0" borderId="1" xfId="10" applyNumberFormat="1" applyFont="1" applyBorder="1" applyAlignment="1">
      <alignment horizontal="center" wrapText="1"/>
    </xf>
    <xf numFmtId="1" fontId="8" fillId="0" borderId="1" xfId="10" applyNumberFormat="1" applyFont="1" applyBorder="1" applyAlignment="1">
      <alignment horizontal="center" wrapText="1"/>
    </xf>
    <xf numFmtId="177" fontId="12" fillId="0" borderId="1" xfId="11" applyNumberFormat="1" applyFont="1" applyBorder="1" applyAlignment="1">
      <alignment wrapText="1"/>
    </xf>
    <xf numFmtId="1" fontId="11" fillId="0" borderId="1" xfId="10" applyNumberFormat="1" applyFont="1" applyBorder="1" applyAlignment="1">
      <alignment wrapText="1"/>
    </xf>
    <xf numFmtId="177" fontId="11" fillId="12" borderId="1" xfId="10" applyNumberFormat="1" applyFont="1" applyFill="1" applyBorder="1" applyAlignment="1">
      <alignment wrapText="1"/>
    </xf>
    <xf numFmtId="1" fontId="12" fillId="0" borderId="1" xfId="11" applyNumberFormat="1" applyFont="1" applyBorder="1" applyAlignment="1">
      <alignment wrapText="1"/>
    </xf>
    <xf numFmtId="181" fontId="12" fillId="0" borderId="1" xfId="11" applyNumberFormat="1" applyFont="1" applyBorder="1" applyAlignment="1">
      <alignment wrapText="1"/>
    </xf>
    <xf numFmtId="1" fontId="11" fillId="12" borderId="1" xfId="10" applyNumberFormat="1" applyFont="1" applyFill="1" applyBorder="1" applyAlignment="1">
      <alignment wrapText="1"/>
    </xf>
    <xf numFmtId="183" fontId="11" fillId="0" borderId="1" xfId="10" applyNumberFormat="1" applyFont="1" applyBorder="1" applyAlignment="1">
      <alignment wrapText="1"/>
    </xf>
    <xf numFmtId="181" fontId="11" fillId="12" borderId="1" xfId="10" applyNumberFormat="1" applyFont="1" applyFill="1" applyBorder="1" applyAlignment="1">
      <alignment wrapText="1"/>
    </xf>
    <xf numFmtId="10" fontId="8" fillId="0" borderId="1" xfId="10" applyNumberFormat="1" applyFont="1" applyBorder="1" applyAlignment="1">
      <alignment horizontal="center" wrapText="1"/>
    </xf>
    <xf numFmtId="10" fontId="11" fillId="0" borderId="1" xfId="10" applyNumberFormat="1" applyFont="1" applyBorder="1" applyAlignment="1">
      <alignment wrapText="1"/>
    </xf>
    <xf numFmtId="181" fontId="12" fillId="6" borderId="1" xfId="11" applyNumberFormat="1" applyFont="1" applyFill="1" applyBorder="1" applyAlignment="1">
      <alignment wrapText="1"/>
    </xf>
    <xf numFmtId="10" fontId="12" fillId="6" borderId="1" xfId="11" applyNumberFormat="1" applyFont="1" applyFill="1" applyBorder="1" applyAlignment="1">
      <alignment wrapText="1"/>
    </xf>
    <xf numFmtId="176" fontId="13" fillId="12" borderId="1" xfId="8" applyNumberFormat="1" applyFont="1" applyFill="1" applyBorder="1" applyAlignment="1">
      <alignment wrapText="1"/>
    </xf>
    <xf numFmtId="181" fontId="8" fillId="6" borderId="1" xfId="10" applyNumberFormat="1" applyFont="1" applyFill="1" applyBorder="1" applyAlignment="1">
      <alignment horizontal="center" wrapText="1"/>
    </xf>
    <xf numFmtId="10" fontId="8" fillId="6" borderId="1" xfId="10" applyNumberFormat="1" applyFont="1" applyFill="1" applyBorder="1" applyAlignment="1">
      <alignment horizontal="center" wrapText="1"/>
    </xf>
    <xf numFmtId="181" fontId="11" fillId="12" borderId="1" xfId="1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horizontal="center"/>
    </xf>
    <xf numFmtId="9" fontId="11" fillId="0" borderId="1" xfId="10" applyNumberFormat="1" applyFont="1" applyBorder="1" applyAlignment="1">
      <alignment wrapText="1"/>
    </xf>
    <xf numFmtId="0" fontId="11" fillId="0" borderId="2" xfId="10" applyFont="1" applyBorder="1" applyAlignment="1">
      <alignment horizontal="center" wrapText="1"/>
    </xf>
    <xf numFmtId="0" fontId="11" fillId="0" borderId="3" xfId="10" applyFont="1" applyBorder="1" applyAlignment="1">
      <alignment horizontal="center" wrapText="1"/>
    </xf>
    <xf numFmtId="0" fontId="11" fillId="0" borderId="4" xfId="1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58" fontId="4" fillId="7" borderId="11" xfId="1" applyNumberFormat="1" applyFont="1" applyFill="1" applyBorder="1" applyAlignment="1">
      <alignment horizontal="center" vertical="center" wrapText="1"/>
    </xf>
    <xf numFmtId="58" fontId="4" fillId="7" borderId="12" xfId="1" applyNumberFormat="1" applyFont="1" applyFill="1" applyBorder="1" applyAlignment="1">
      <alignment horizontal="center" vertical="center" wrapText="1"/>
    </xf>
    <xf numFmtId="58" fontId="4" fillId="7" borderId="13" xfId="1" applyNumberFormat="1" applyFont="1" applyFill="1" applyBorder="1" applyAlignment="1">
      <alignment horizontal="center" vertical="center" wrapText="1"/>
    </xf>
    <xf numFmtId="58" fontId="4" fillId="7" borderId="14" xfId="1" applyNumberFormat="1" applyFont="1" applyFill="1" applyBorder="1" applyAlignment="1">
      <alignment horizontal="center" vertical="center" wrapText="1"/>
    </xf>
    <xf numFmtId="58" fontId="4" fillId="7" borderId="15" xfId="1" applyNumberFormat="1" applyFont="1" applyFill="1" applyBorder="1" applyAlignment="1">
      <alignment horizontal="center" vertical="center" wrapText="1"/>
    </xf>
    <xf numFmtId="58" fontId="4" fillId="7" borderId="16" xfId="1" applyNumberFormat="1" applyFont="1" applyFill="1" applyBorder="1" applyAlignment="1">
      <alignment horizontal="center" vertical="center" wrapText="1"/>
    </xf>
    <xf numFmtId="58" fontId="2" fillId="0" borderId="2" xfId="1" applyNumberFormat="1" applyFont="1" applyBorder="1" applyAlignment="1">
      <alignment horizontal="center" vertical="center" wrapText="1"/>
    </xf>
    <xf numFmtId="58" fontId="2" fillId="0" borderId="4" xfId="1" applyNumberFormat="1" applyFont="1" applyBorder="1" applyAlignment="1">
      <alignment horizontal="center" vertical="center" wrapText="1"/>
    </xf>
    <xf numFmtId="58" fontId="2" fillId="0" borderId="5" xfId="1" applyNumberFormat="1" applyFont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 vertical="center" wrapText="1"/>
    </xf>
    <xf numFmtId="0" fontId="1" fillId="0" borderId="2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1" xfId="7" applyFont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16" fontId="1" fillId="6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</cellXfs>
  <cellStyles count="12">
    <cellStyle name="Currency 2" xfId="5" xr:uid="{00000000-0005-0000-0000-000016000000}"/>
    <cellStyle name="Currency 2 3 2" xfId="4" xr:uid="{00000000-0005-0000-0000-000011000000}"/>
    <cellStyle name="Currency 2 3 2 2" xfId="9" xr:uid="{00000000-0005-0000-0000-000034000000}"/>
    <cellStyle name="Currency_Sheet1 2" xfId="2" xr:uid="{00000000-0005-0000-0000-000002000000}"/>
    <cellStyle name="Normal 2" xfId="10" xr:uid="{00000000-0005-0000-0000-000036000000}"/>
    <cellStyle name="Normal 2 18 2" xfId="11" xr:uid="{00000000-0005-0000-0000-000038000000}"/>
    <cellStyle name="Normal_Copy of Request For Quote -- updated by VV on 043008 FINAL FINAL (4)" xfId="7" xr:uid="{00000000-0005-0000-0000-000028000000}"/>
    <cellStyle name="Normal_Sheet1" xfId="1" xr:uid="{00000000-0005-0000-0000-000001000000}"/>
    <cellStyle name="Percent 2" xfId="8" xr:uid="{00000000-0005-0000-0000-00002B000000}"/>
    <cellStyle name="Style 1" xfId="6" xr:uid="{00000000-0005-0000-0000-00001C000000}"/>
    <cellStyle name="常规" xfId="0" builtinId="0"/>
    <cellStyle name="样式 1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4</xdr:row>
      <xdr:rowOff>0</xdr:rowOff>
    </xdr:from>
    <xdr:to>
      <xdr:col>7</xdr:col>
      <xdr:colOff>825500</xdr:colOff>
      <xdr:row>6</xdr:row>
      <xdr:rowOff>25400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5781675" y="4457700"/>
          <a:ext cx="406400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276225</xdr:colOff>
      <xdr:row>4</xdr:row>
      <xdr:rowOff>0</xdr:rowOff>
    </xdr:from>
    <xdr:to>
      <xdr:col>8</xdr:col>
      <xdr:colOff>682625</xdr:colOff>
      <xdr:row>6</xdr:row>
      <xdr:rowOff>25400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572250" y="4343400"/>
          <a:ext cx="406400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1581150</xdr:colOff>
      <xdr:row>4</xdr:row>
      <xdr:rowOff>0</xdr:rowOff>
    </xdr:from>
    <xdr:to>
      <xdr:col>10</xdr:col>
      <xdr:colOff>101600</xdr:colOff>
      <xdr:row>6</xdr:row>
      <xdr:rowOff>50800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8620125" y="3952875"/>
          <a:ext cx="406400" cy="431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1247775</xdr:colOff>
      <xdr:row>4</xdr:row>
      <xdr:rowOff>0</xdr:rowOff>
    </xdr:from>
    <xdr:to>
      <xdr:col>12</xdr:col>
      <xdr:colOff>101600</xdr:colOff>
      <xdr:row>6</xdr:row>
      <xdr:rowOff>50800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11058525" y="4219575"/>
          <a:ext cx="40640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193676</xdr:colOff>
      <xdr:row>10</xdr:row>
      <xdr:rowOff>16185</xdr:rowOff>
    </xdr:from>
    <xdr:to>
      <xdr:col>9</xdr:col>
      <xdr:colOff>763271</xdr:colOff>
      <xdr:row>13</xdr:row>
      <xdr:rowOff>258120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77055" y="3500755"/>
          <a:ext cx="2001520" cy="1378585"/>
        </a:xfrm>
        <a:prstGeom prst="rect">
          <a:avLst/>
        </a:prstGeom>
      </xdr:spPr>
    </xdr:pic>
    <xdr:clientData/>
  </xdr:twoCellAnchor>
  <xdr:twoCellAnchor editAs="oneCell">
    <xdr:from>
      <xdr:col>5</xdr:col>
      <xdr:colOff>187327</xdr:colOff>
      <xdr:row>13</xdr:row>
      <xdr:rowOff>244403</xdr:rowOff>
    </xdr:from>
    <xdr:to>
      <xdr:col>9</xdr:col>
      <xdr:colOff>756922</xdr:colOff>
      <xdr:row>19</xdr:row>
      <xdr:rowOff>169473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77055" y="4865370"/>
          <a:ext cx="1995170" cy="1330960"/>
        </a:xfrm>
        <a:prstGeom prst="rect">
          <a:avLst/>
        </a:prstGeom>
      </xdr:spPr>
    </xdr:pic>
    <xdr:clientData/>
  </xdr:twoCellAnchor>
  <xdr:twoCellAnchor editAs="oneCell">
    <xdr:from>
      <xdr:col>5</xdr:col>
      <xdr:colOff>373591</xdr:colOff>
      <xdr:row>19</xdr:row>
      <xdr:rowOff>171370</xdr:rowOff>
    </xdr:from>
    <xdr:to>
      <xdr:col>9</xdr:col>
      <xdr:colOff>830791</xdr:colOff>
      <xdr:row>28</xdr:row>
      <xdr:rowOff>92630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4377055" y="6198235"/>
          <a:ext cx="2068830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179916</xdr:rowOff>
    </xdr:from>
    <xdr:to>
      <xdr:col>4</xdr:col>
      <xdr:colOff>245745</xdr:colOff>
      <xdr:row>26</xdr:row>
      <xdr:rowOff>152611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0" y="3451225"/>
          <a:ext cx="3443605" cy="422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126365</xdr:colOff>
      <xdr:row>18</xdr:row>
      <xdr:rowOff>200660</xdr:rowOff>
    </xdr:from>
    <xdr:to>
      <xdr:col>12</xdr:col>
      <xdr:colOff>466090</xdr:colOff>
      <xdr:row>25</xdr:row>
      <xdr:rowOff>195580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73975" r="16167" b="1580"/>
        <a:stretch>
          <a:fillRect/>
        </a:stretch>
      </xdr:blipFill>
      <xdr:spPr>
        <a:xfrm>
          <a:off x="7032625" y="6014720"/>
          <a:ext cx="5819140" cy="14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S:/Kristina%20Lance-Bedding/MYTEX/POS%202015/MYTEX%20FEB-MAR%20IMPORTS.xlsx" TargetMode="External"/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192.168.20.8/&#23478;&#32442;&#20845;&#37096;/joyce/customer/CS/CS%20stock%20list(ET)-081030.xls" TargetMode="External"/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: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Relationship Id="rId2" Type="http://schemas.microsoft.com/office/2019/04/relationships/externalLinkLongPath" Target="/Users/Lululin/Desktop/Adult%202025/comfort%20spaces/CMS/Users/Lululin/Desktop/E:/Documents%20and%20Settings/qianyueyun/Local%20Settings/Temporary%20Internet%20Files/Content.Outlook/S0EW6CGV/BBB%20VENDOR%20SET%20UP%20%20ROVERTALLEN%20CHARLESTON%206%2015%2011.XLS?E93579F7" TargetMode="External"/><Relationship Id="rId1" Type="http://schemas.openxmlformats.org/officeDocument/2006/relationships/externalLinkPath" Target="file:///\\E93579F7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S: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comfort%20spaces/CMS/Users/Lululin/Desktop/S:/Documents%20and%20Settings/dingxiaoping/Local%20Settings/Temporary%20Internet%20Files/Content.IE5/K9AN0PEF/files/TARGET/FORMS/TARGET%20QUOTE%20SHEET%20FORMAT.XLS" TargetMode="External"/><Relationship Id="rId2" Type="http://schemas.microsoft.com/office/2019/04/relationships/externalLinkLongPath" Target="/Users/Lululin/Desktop/Adult%202025/comfort%20spaces/CMS/Users/Lululin/Desktop/S:/Documents%20and%20Settings/dingxiaoping/Local%20Settings/Temporary%20Internet%20Files/Content.IE5/K9AN0PEF/files/TARGET/FORMS/TARGET%20QUOTE%20SHEET%20FORMAT.XLS?AB2B7AC9" TargetMode="External"/><Relationship Id="rId1" Type="http://schemas.openxmlformats.org/officeDocument/2006/relationships/externalLinkPath" Target="file:///\\AB2B7AC9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S:/Kristina%20Lance-Bedding/MYTEX/POS%202015/MYTEX%20FEB-MAR%20IMPORTS.xlsx" TargetMode="External"/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Users/lulu.lin/Desktop/&#36164;&#26009;/Commitment%20sheet%20format%202023.9.6.xlsx" TargetMode="External"/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Users/lulu.lin/Desktop/&#36164;&#26009;/Commitment%20sheet%20format%202023.9.6.xlsx" TargetMode="External"/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: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E: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&#23478;&#32442;&#20845;&#37096;/joyce/customer/CS/CS%20stock%20list(ET)-081030.xls" TargetMode="External"/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"/>
  <sheetViews>
    <sheetView tabSelected="1" topLeftCell="AN1" workbookViewId="0">
      <selection activeCell="AX2" sqref="AX2:AX4"/>
    </sheetView>
  </sheetViews>
  <sheetFormatPr defaultColWidth="9.28515625" defaultRowHeight="15"/>
  <cols>
    <col min="1" max="1" width="10.28515625" style="49" customWidth="1"/>
    <col min="2" max="2" width="19.85546875" style="50" customWidth="1"/>
    <col min="3" max="3" width="8.42578125" style="50" customWidth="1"/>
    <col min="4" max="4" width="10.42578125" style="50" customWidth="1"/>
    <col min="5" max="5" width="10.85546875" style="50" customWidth="1"/>
    <col min="6" max="6" width="11.28515625" style="50" customWidth="1"/>
    <col min="7" max="7" width="9.28515625" style="50" customWidth="1"/>
    <col min="8" max="8" width="14" style="50" customWidth="1"/>
    <col min="9" max="9" width="14.28515625" style="50" customWidth="1"/>
    <col min="10" max="10" width="28.28515625" style="50" customWidth="1"/>
    <col min="11" max="11" width="13.28515625" style="50" customWidth="1"/>
    <col min="12" max="12" width="23.28515625" style="50" customWidth="1"/>
    <col min="13" max="13" width="12.85546875" style="50" bestFit="1" customWidth="1"/>
    <col min="14" max="14" width="14.42578125" style="50" customWidth="1"/>
    <col min="15" max="15" width="15.42578125" style="50" customWidth="1"/>
    <col min="16" max="16" width="8.7109375" style="50" customWidth="1"/>
    <col min="17" max="17" width="11.140625" style="51" customWidth="1"/>
    <col min="18" max="18" width="9.85546875" style="52" customWidth="1"/>
    <col min="19" max="19" width="12" style="53" customWidth="1"/>
    <col min="20" max="20" width="10.140625" style="53" customWidth="1"/>
    <col min="21" max="21" width="8.140625" style="53" customWidth="1"/>
    <col min="22" max="22" width="9.28515625" style="50" customWidth="1"/>
    <col min="23" max="23" width="10.28515625" style="54" customWidth="1"/>
    <col min="24" max="24" width="12.5703125" style="54" customWidth="1"/>
    <col min="25" max="25" width="10.28515625" style="54" customWidth="1"/>
    <col min="26" max="26" width="12.7109375" style="52" customWidth="1"/>
    <col min="27" max="27" width="9.28515625" style="55" customWidth="1"/>
    <col min="28" max="28" width="13" style="56" customWidth="1"/>
    <col min="29" max="29" width="14.140625" style="55" customWidth="1"/>
    <col min="30" max="30" width="13.85546875" style="50" customWidth="1"/>
    <col min="31" max="31" width="13.7109375" style="53" customWidth="1"/>
    <col min="32" max="32" width="11.85546875" style="50" customWidth="1"/>
    <col min="33" max="33" width="10.28515625" style="57" customWidth="1"/>
    <col min="34" max="34" width="12.42578125" style="53" customWidth="1"/>
    <col min="35" max="35" width="9.85546875" style="53" customWidth="1"/>
    <col min="36" max="36" width="7.85546875" style="57" customWidth="1"/>
    <col min="37" max="37" width="7.42578125" style="53" customWidth="1"/>
    <col min="38" max="38" width="8.42578125" style="57" customWidth="1"/>
    <col min="39" max="39" width="12" style="53" customWidth="1"/>
    <col min="40" max="40" width="11.7109375" style="57" customWidth="1"/>
    <col min="41" max="41" width="10.85546875" style="53" customWidth="1"/>
    <col min="42" max="42" width="10.7109375" style="53" customWidth="1"/>
    <col min="43" max="43" width="9.7109375" style="50" customWidth="1"/>
    <col min="44" max="44" width="9.7109375" style="57" customWidth="1"/>
    <col min="45" max="45" width="10" style="53" customWidth="1"/>
    <col min="46" max="46" width="9.5703125" style="53" customWidth="1"/>
    <col min="47" max="47" width="11.7109375" style="53" customWidth="1"/>
    <col min="48" max="48" width="11.140625" style="57" customWidth="1"/>
    <col min="49" max="49" width="11.28515625" style="53" customWidth="1"/>
    <col min="50" max="50" width="12.7109375" style="53" customWidth="1"/>
    <col min="51" max="51" width="12.140625" style="57" customWidth="1"/>
    <col min="52" max="52" width="20" style="50" customWidth="1"/>
    <col min="53" max="53" width="9.28515625" style="50" customWidth="1"/>
    <col min="54" max="16384" width="9.28515625" style="50"/>
  </cols>
  <sheetData>
    <row r="1" spans="1:51" ht="63.4" customHeight="1">
      <c r="A1" s="58" t="s">
        <v>9</v>
      </c>
      <c r="B1" s="58" t="s">
        <v>10</v>
      </c>
      <c r="C1" s="59" t="s">
        <v>11</v>
      </c>
      <c r="D1" s="60" t="s">
        <v>3</v>
      </c>
      <c r="E1" s="60" t="s">
        <v>5</v>
      </c>
      <c r="F1" s="63" t="s">
        <v>12</v>
      </c>
      <c r="G1" s="59" t="s">
        <v>13</v>
      </c>
      <c r="H1" s="64" t="s">
        <v>14</v>
      </c>
      <c r="I1" s="64" t="s">
        <v>15</v>
      </c>
      <c r="J1" s="64" t="s">
        <v>16</v>
      </c>
      <c r="K1" s="64" t="s">
        <v>17</v>
      </c>
      <c r="L1" s="64" t="s">
        <v>18</v>
      </c>
      <c r="M1" s="64" t="s">
        <v>19</v>
      </c>
      <c r="N1" s="59" t="s">
        <v>20</v>
      </c>
      <c r="O1" s="59" t="s">
        <v>21</v>
      </c>
      <c r="P1" s="64" t="s">
        <v>22</v>
      </c>
      <c r="Q1" s="68" t="s">
        <v>23</v>
      </c>
      <c r="R1" s="69" t="s">
        <v>24</v>
      </c>
      <c r="S1" s="70" t="s">
        <v>25</v>
      </c>
      <c r="T1" s="71" t="s">
        <v>26</v>
      </c>
      <c r="U1" s="76" t="s">
        <v>27</v>
      </c>
      <c r="V1" s="77" t="s">
        <v>28</v>
      </c>
      <c r="W1" s="78" t="s">
        <v>29</v>
      </c>
      <c r="X1" s="78" t="s">
        <v>30</v>
      </c>
      <c r="Y1" s="78" t="s">
        <v>31</v>
      </c>
      <c r="Z1" s="81" t="s">
        <v>32</v>
      </c>
      <c r="AA1" s="82" t="s">
        <v>33</v>
      </c>
      <c r="AB1" s="83" t="s">
        <v>34</v>
      </c>
      <c r="AC1" s="86" t="s">
        <v>35</v>
      </c>
      <c r="AD1" s="58" t="s">
        <v>36</v>
      </c>
      <c r="AE1" s="87" t="s">
        <v>37</v>
      </c>
      <c r="AF1" s="58" t="s">
        <v>38</v>
      </c>
      <c r="AG1" s="91" t="s">
        <v>39</v>
      </c>
      <c r="AH1" s="87" t="s">
        <v>40</v>
      </c>
      <c r="AI1" s="87" t="s">
        <v>41</v>
      </c>
      <c r="AJ1" s="91" t="s">
        <v>42</v>
      </c>
      <c r="AK1" s="87" t="s">
        <v>43</v>
      </c>
      <c r="AL1" s="91" t="s">
        <v>44</v>
      </c>
      <c r="AM1" s="87" t="s">
        <v>45</v>
      </c>
      <c r="AN1" s="91" t="s">
        <v>46</v>
      </c>
      <c r="AO1" s="87" t="s">
        <v>47</v>
      </c>
      <c r="AP1" s="87" t="s">
        <v>48</v>
      </c>
      <c r="AQ1" s="77" t="s">
        <v>49</v>
      </c>
      <c r="AR1" s="91" t="s">
        <v>50</v>
      </c>
      <c r="AS1" s="87" t="s">
        <v>51</v>
      </c>
      <c r="AT1" s="87" t="s">
        <v>52</v>
      </c>
      <c r="AU1" s="93" t="s">
        <v>53</v>
      </c>
      <c r="AV1" s="94" t="s">
        <v>54</v>
      </c>
      <c r="AW1" s="93" t="s">
        <v>55</v>
      </c>
      <c r="AX1" s="96" t="s">
        <v>56</v>
      </c>
      <c r="AY1" s="97" t="s">
        <v>57</v>
      </c>
    </row>
    <row r="2" spans="1:51" s="48" customFormat="1" ht="54" customHeight="1">
      <c r="A2" s="61">
        <v>1</v>
      </c>
      <c r="B2" s="101"/>
      <c r="C2" s="62"/>
      <c r="D2" s="62" t="s">
        <v>4</v>
      </c>
      <c r="E2" s="62"/>
      <c r="F2" s="62" t="s">
        <v>6</v>
      </c>
      <c r="G2" s="62" t="s">
        <v>2</v>
      </c>
      <c r="H2" s="62" t="s">
        <v>58</v>
      </c>
      <c r="I2" s="62" t="s">
        <v>111</v>
      </c>
      <c r="J2" s="62" t="s">
        <v>59</v>
      </c>
      <c r="K2" s="62" t="s">
        <v>60</v>
      </c>
      <c r="L2" s="62" t="s">
        <v>108</v>
      </c>
      <c r="M2" s="65" t="s">
        <v>61</v>
      </c>
      <c r="N2" s="66"/>
      <c r="O2" s="67"/>
      <c r="P2" s="62" t="s">
        <v>62</v>
      </c>
      <c r="Q2" s="72"/>
      <c r="R2" s="73"/>
      <c r="S2" s="74">
        <v>7.32</v>
      </c>
      <c r="T2" s="75">
        <v>7.32</v>
      </c>
      <c r="U2" s="79"/>
      <c r="V2" s="62" t="s">
        <v>63</v>
      </c>
      <c r="W2" s="80">
        <v>43</v>
      </c>
      <c r="X2" s="80">
        <v>33</v>
      </c>
      <c r="Y2" s="80">
        <v>25.5</v>
      </c>
      <c r="Z2" s="73">
        <v>2</v>
      </c>
      <c r="AA2" s="84">
        <v>3</v>
      </c>
      <c r="AB2" s="85">
        <f>IF(W2="","",W2*X2*Y2/1000000)</f>
        <v>3.5999999999999997E-2</v>
      </c>
      <c r="AC2" s="88">
        <f>IF(AA2="","",65/AB2*AA2)</f>
        <v>5417</v>
      </c>
      <c r="AD2" s="89">
        <v>3700</v>
      </c>
      <c r="AE2" s="90">
        <f>IF(ISERROR(AD2/AC2),"",AD2/AC2)</f>
        <v>0.68</v>
      </c>
      <c r="AF2" s="62" t="s">
        <v>64</v>
      </c>
      <c r="AG2" s="92">
        <f t="shared" ref="AG2:AG4" si="0">12.8%+10%</f>
        <v>0.22800000000000001</v>
      </c>
      <c r="AH2" s="90">
        <f>IF(ISERROR(T2*AG2),"",T2*AG2)</f>
        <v>1.67</v>
      </c>
      <c r="AI2" s="90">
        <f>IF(ISERROR(T2+AE2+AH2),"",T2+AE2+AH2)</f>
        <v>9.67</v>
      </c>
      <c r="AJ2" s="92">
        <v>0.31</v>
      </c>
      <c r="AK2" s="90">
        <f>IF(ISERROR(AW2*AJ2),"",AW2*AJ2)</f>
        <v>5.88</v>
      </c>
      <c r="AL2" s="92">
        <v>0</v>
      </c>
      <c r="AM2" s="90">
        <f>IF(ISERROR(AW2*AL2),"",AW2*AL2)</f>
        <v>0</v>
      </c>
      <c r="AN2" s="92">
        <v>0.1</v>
      </c>
      <c r="AO2" s="90">
        <f>IF(ISERROR(AW2*AN2),"",AW2*AN2)</f>
        <v>1.9</v>
      </c>
      <c r="AP2" s="90">
        <v>0</v>
      </c>
      <c r="AQ2" s="62"/>
      <c r="AR2" s="92"/>
      <c r="AS2" s="90">
        <f>IF(ISERROR(AW2*AR2),"",AW2*AR2)</f>
        <v>0</v>
      </c>
      <c r="AT2" s="90">
        <f>IF(ISERROR(AK2+AM2+AO2+AP2+AS2),"",AK2+AM2+AO2+AP2+AS2)</f>
        <v>7.78</v>
      </c>
      <c r="AU2" s="90">
        <f>IF(ISERROR(AI2+AT2),"",AI2+AT2)</f>
        <v>17.45</v>
      </c>
      <c r="AV2" s="95">
        <f>IF(ISERROR((AW2-AU2)/AW2),"",(AW2-AU2)/AW2)</f>
        <v>0.08</v>
      </c>
      <c r="AW2" s="98" t="s">
        <v>65</v>
      </c>
      <c r="AX2" s="99">
        <v>32.99</v>
      </c>
      <c r="AY2" s="100">
        <f>(AX2-AW2)/AX2</f>
        <v>0.43</v>
      </c>
    </row>
    <row r="3" spans="1:51" s="48" customFormat="1" ht="54" customHeight="1">
      <c r="A3" s="61">
        <v>2</v>
      </c>
      <c r="B3" s="102"/>
      <c r="C3" s="62"/>
      <c r="D3" s="62" t="s">
        <v>4</v>
      </c>
      <c r="E3" s="62"/>
      <c r="F3" s="62" t="s">
        <v>6</v>
      </c>
      <c r="G3" s="62" t="s">
        <v>2</v>
      </c>
      <c r="H3" s="62" t="s">
        <v>58</v>
      </c>
      <c r="I3" s="62" t="s">
        <v>58</v>
      </c>
      <c r="J3" s="62" t="s">
        <v>59</v>
      </c>
      <c r="K3" s="62" t="s">
        <v>60</v>
      </c>
      <c r="L3" s="62" t="s">
        <v>109</v>
      </c>
      <c r="M3" s="65" t="s">
        <v>61</v>
      </c>
      <c r="N3" s="66"/>
      <c r="O3" s="67"/>
      <c r="P3" s="62" t="s">
        <v>62</v>
      </c>
      <c r="Q3" s="72"/>
      <c r="R3" s="73"/>
      <c r="S3" s="74">
        <v>9.92</v>
      </c>
      <c r="T3" s="75">
        <v>9.92</v>
      </c>
      <c r="U3" s="79"/>
      <c r="V3" s="62" t="s">
        <v>63</v>
      </c>
      <c r="W3" s="80">
        <v>43</v>
      </c>
      <c r="X3" s="80">
        <v>33</v>
      </c>
      <c r="Y3" s="80">
        <v>33</v>
      </c>
      <c r="Z3" s="73">
        <v>2</v>
      </c>
      <c r="AA3" s="84">
        <v>3</v>
      </c>
      <c r="AB3" s="85">
        <f>IF(W3="","",W3*X3*Y3/1000000)</f>
        <v>4.7E-2</v>
      </c>
      <c r="AC3" s="88">
        <f>IF(AA3="","",65/AB3*AA3)</f>
        <v>4149</v>
      </c>
      <c r="AD3" s="89">
        <v>3700</v>
      </c>
      <c r="AE3" s="90">
        <f>IF(ISERROR(AD3/AC3),"",AD3/AC3)</f>
        <v>0.89</v>
      </c>
      <c r="AF3" s="62" t="s">
        <v>64</v>
      </c>
      <c r="AG3" s="92">
        <f t="shared" si="0"/>
        <v>0.22800000000000001</v>
      </c>
      <c r="AH3" s="90">
        <f>IF(ISERROR(T3*AG3),"",T3*AG3)</f>
        <v>2.2599999999999998</v>
      </c>
      <c r="AI3" s="90">
        <f>IF(ISERROR(T3+AE3+AH3),"",T3+AE3+AH3)</f>
        <v>13.07</v>
      </c>
      <c r="AJ3" s="92">
        <v>0.31</v>
      </c>
      <c r="AK3" s="90">
        <f>IF(ISERROR(AW3*AJ3),"",AW3*AJ3)</f>
        <v>7.84</v>
      </c>
      <c r="AL3" s="92">
        <v>0</v>
      </c>
      <c r="AM3" s="90">
        <f>IF(ISERROR(AW3*AL3),"",AW3*AL3)</f>
        <v>0</v>
      </c>
      <c r="AN3" s="92">
        <v>0.1</v>
      </c>
      <c r="AO3" s="90">
        <f>IF(ISERROR(AW3*AN3),"",AW3*AN3)</f>
        <v>2.5299999999999998</v>
      </c>
      <c r="AP3" s="90">
        <v>0</v>
      </c>
      <c r="AQ3" s="62"/>
      <c r="AR3" s="92"/>
      <c r="AS3" s="90">
        <f>IF(ISERROR(AW3*AR3),"",AW3*AR3)</f>
        <v>0</v>
      </c>
      <c r="AT3" s="90">
        <f>IF(ISERROR(AK3+AM3+AO3+AP3+AS3),"",AK3+AM3+AO3+AP3+AS3)</f>
        <v>10.37</v>
      </c>
      <c r="AU3" s="90">
        <f>IF(ISERROR(AI3+AT3),"",AI3+AT3)</f>
        <v>23.44</v>
      </c>
      <c r="AV3" s="95">
        <f>IF(ISERROR((AW3-AU3)/AW3),"",(AW3-AU3)/AW3)</f>
        <v>7.2999999999999995E-2</v>
      </c>
      <c r="AW3" s="98" t="s">
        <v>66</v>
      </c>
      <c r="AX3" s="99">
        <v>42.99</v>
      </c>
      <c r="AY3" s="100">
        <f>(AX3-AW3)/AX3</f>
        <v>0.41</v>
      </c>
    </row>
    <row r="4" spans="1:51" s="48" customFormat="1" ht="54" customHeight="1">
      <c r="A4" s="61">
        <v>3</v>
      </c>
      <c r="B4" s="103"/>
      <c r="C4" s="62"/>
      <c r="D4" s="62" t="s">
        <v>4</v>
      </c>
      <c r="E4" s="62"/>
      <c r="F4" s="62" t="s">
        <v>6</v>
      </c>
      <c r="G4" s="62" t="s">
        <v>2</v>
      </c>
      <c r="H4" s="62" t="s">
        <v>58</v>
      </c>
      <c r="I4" s="62" t="s">
        <v>58</v>
      </c>
      <c r="J4" s="62" t="s">
        <v>59</v>
      </c>
      <c r="K4" s="62" t="s">
        <v>60</v>
      </c>
      <c r="L4" s="62" t="s">
        <v>110</v>
      </c>
      <c r="M4" s="65" t="s">
        <v>61</v>
      </c>
      <c r="N4" s="66"/>
      <c r="O4" s="67"/>
      <c r="P4" s="62" t="s">
        <v>62</v>
      </c>
      <c r="Q4" s="72"/>
      <c r="R4" s="73"/>
      <c r="S4" s="74">
        <v>11.32</v>
      </c>
      <c r="T4" s="75">
        <v>11.32</v>
      </c>
      <c r="U4" s="79"/>
      <c r="V4" s="62" t="s">
        <v>63</v>
      </c>
      <c r="W4" s="80">
        <v>43</v>
      </c>
      <c r="X4" s="80">
        <v>40.5</v>
      </c>
      <c r="Y4" s="80">
        <v>33</v>
      </c>
      <c r="Z4" s="73">
        <v>2</v>
      </c>
      <c r="AA4" s="84">
        <v>3</v>
      </c>
      <c r="AB4" s="85">
        <f>IF(W4="","",W4*X4*Y4/1000000)</f>
        <v>5.7000000000000002E-2</v>
      </c>
      <c r="AC4" s="88">
        <f>IF(AA4="","",65/AB4*AA4)</f>
        <v>3421</v>
      </c>
      <c r="AD4" s="89">
        <v>3700</v>
      </c>
      <c r="AE4" s="90">
        <f>IF(ISERROR(AD4/AC4),"",AD4/AC4)</f>
        <v>1.08</v>
      </c>
      <c r="AF4" s="62" t="s">
        <v>64</v>
      </c>
      <c r="AG4" s="92">
        <f t="shared" si="0"/>
        <v>0.22800000000000001</v>
      </c>
      <c r="AH4" s="90">
        <f>IF(ISERROR(T4*AG4),"",T4*AG4)</f>
        <v>2.58</v>
      </c>
      <c r="AI4" s="90">
        <f>IF(ISERROR(T4+AE4+AH4),"",T4+AE4+AH4)</f>
        <v>14.98</v>
      </c>
      <c r="AJ4" s="92">
        <v>0.31</v>
      </c>
      <c r="AK4" s="90">
        <f>IF(ISERROR(AW4*AJ4),"",AW4*AJ4)</f>
        <v>8.82</v>
      </c>
      <c r="AL4" s="92">
        <v>0</v>
      </c>
      <c r="AM4" s="90">
        <f>IF(ISERROR(AW4*AL4),"",AW4*AL4)</f>
        <v>0</v>
      </c>
      <c r="AN4" s="92">
        <v>0.1</v>
      </c>
      <c r="AO4" s="90">
        <f>IF(ISERROR(AW4*AN4),"",AW4*AN4)</f>
        <v>2.84</v>
      </c>
      <c r="AP4" s="90">
        <v>0</v>
      </c>
      <c r="AQ4" s="62"/>
      <c r="AR4" s="92"/>
      <c r="AS4" s="90">
        <f>IF(ISERROR(AW4*AR4),"",AW4*AR4)</f>
        <v>0</v>
      </c>
      <c r="AT4" s="90">
        <f>IF(ISERROR(AK4+AM4+AO4+AP4+AS4),"",AK4+AM4+AO4+AP4+AS4)</f>
        <v>11.66</v>
      </c>
      <c r="AU4" s="90">
        <f>IF(ISERROR(AI4+AT4),"",AI4+AT4)</f>
        <v>26.64</v>
      </c>
      <c r="AV4" s="95">
        <f>IF(ISERROR((AW4-AU4)/AW4),"",(AW4-AU4)/AW4)</f>
        <v>6.3E-2</v>
      </c>
      <c r="AW4" s="98" t="s">
        <v>67</v>
      </c>
      <c r="AX4" s="99">
        <v>48.99</v>
      </c>
      <c r="AY4" s="100">
        <f>(AX4-AW4)/AX4</f>
        <v>0.42</v>
      </c>
    </row>
  </sheetData>
  <sheetProtection insertRows="0" deleteRows="0" sort="0"/>
  <protectedRanges>
    <protectedRange sqref="AY2:AY4 L2:AV4 A5:J182 L5:AY182 A2:J4" name="Range1"/>
    <protectedRange sqref="K2:K180" name="Range1_1"/>
  </protectedRanges>
  <mergeCells count="1">
    <mergeCell ref="B2:B4"/>
  </mergeCells>
  <phoneticPr fontId="1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V31"/>
  <sheetViews>
    <sheetView workbookViewId="0">
      <selection activeCell="L30" sqref="L30"/>
    </sheetView>
  </sheetViews>
  <sheetFormatPr defaultColWidth="7.42578125" defaultRowHeight="14.25"/>
  <cols>
    <col min="1" max="1" width="11.5703125" style="1" customWidth="1"/>
    <col min="2" max="2" width="9.42578125" style="1" customWidth="1"/>
    <col min="3" max="3" width="7.85546875" style="1" customWidth="1"/>
    <col min="4" max="4" width="10.42578125" style="1" customWidth="1"/>
    <col min="5" max="5" width="14.5703125" style="1" customWidth="1"/>
    <col min="6" max="7" width="10.85546875" style="1" hidden="1" customWidth="1"/>
    <col min="8" max="8" width="9.42578125" style="1" hidden="1" customWidth="1"/>
    <col min="9" max="9" width="15.28515625" style="1" customWidth="1"/>
    <col min="10" max="10" width="15.85546875" style="1" customWidth="1"/>
    <col min="11" max="11" width="20.140625" style="1" customWidth="1"/>
    <col min="12" max="12" width="47.28515625" style="1" customWidth="1"/>
    <col min="13" max="13" width="12.42578125" style="1" customWidth="1"/>
    <col min="14" max="14" width="6.42578125" style="1" customWidth="1"/>
    <col min="15" max="15" width="7.28515625" style="1" customWidth="1"/>
    <col min="16" max="16" width="6" style="1" customWidth="1"/>
    <col min="17" max="17" width="5.85546875" style="1" customWidth="1"/>
    <col min="18" max="18" width="7.5703125" style="1" customWidth="1"/>
    <col min="19" max="16384" width="7.42578125" style="1"/>
  </cols>
  <sheetData>
    <row r="1" spans="1:22">
      <c r="A1" s="2"/>
      <c r="B1" s="2"/>
      <c r="C1" s="2"/>
      <c r="D1" s="2"/>
      <c r="E1" s="2"/>
      <c r="F1" s="2"/>
      <c r="G1" s="2"/>
      <c r="H1" s="14">
        <v>45890</v>
      </c>
      <c r="I1" s="27">
        <v>45943</v>
      </c>
      <c r="J1" s="124">
        <v>45985</v>
      </c>
      <c r="K1" s="124"/>
      <c r="L1" s="2"/>
      <c r="M1" s="38" t="s">
        <v>68</v>
      </c>
      <c r="N1" s="38"/>
      <c r="O1" s="2"/>
      <c r="P1" s="38"/>
      <c r="Q1" s="2"/>
      <c r="R1" s="2"/>
      <c r="S1" s="2"/>
      <c r="T1" s="2"/>
      <c r="U1" s="2"/>
      <c r="V1" s="2"/>
    </row>
    <row r="2" spans="1:22" ht="15" customHeight="1">
      <c r="A2" s="3" t="s">
        <v>1</v>
      </c>
      <c r="B2" s="4" t="s">
        <v>69</v>
      </c>
      <c r="C2" s="4"/>
      <c r="D2" s="5" t="s">
        <v>70</v>
      </c>
      <c r="E2" s="15">
        <v>45741</v>
      </c>
      <c r="F2" s="112"/>
      <c r="G2" s="112">
        <v>45779</v>
      </c>
      <c r="H2" s="114" t="s">
        <v>71</v>
      </c>
      <c r="I2" s="106" t="s">
        <v>72</v>
      </c>
      <c r="J2" s="107"/>
      <c r="K2" s="108"/>
      <c r="L2" s="15"/>
      <c r="M2" s="39"/>
      <c r="N2" s="40"/>
      <c r="O2" s="125"/>
      <c r="P2" s="125"/>
      <c r="Q2" s="125"/>
      <c r="R2" s="125"/>
      <c r="S2" s="125"/>
      <c r="T2" s="125"/>
      <c r="U2" s="125"/>
      <c r="V2" s="125"/>
    </row>
    <row r="3" spans="1:22" ht="28.5">
      <c r="A3" s="5" t="s">
        <v>73</v>
      </c>
      <c r="B3" s="6" t="s">
        <v>74</v>
      </c>
      <c r="C3" s="6"/>
      <c r="D3" s="5" t="s">
        <v>75</v>
      </c>
      <c r="E3" s="5" t="s">
        <v>7</v>
      </c>
      <c r="F3" s="113"/>
      <c r="G3" s="113"/>
      <c r="H3" s="115"/>
      <c r="I3" s="109"/>
      <c r="J3" s="110"/>
      <c r="K3" s="111"/>
      <c r="L3" s="5"/>
      <c r="M3" s="39"/>
      <c r="N3" s="3"/>
      <c r="O3" s="125" t="s">
        <v>8</v>
      </c>
      <c r="P3" s="125"/>
      <c r="Q3" s="125"/>
      <c r="R3" s="125"/>
      <c r="S3" s="125"/>
      <c r="T3" s="125"/>
      <c r="U3" s="125"/>
      <c r="V3" s="125"/>
    </row>
    <row r="4" spans="1:22" ht="42.75">
      <c r="A4" s="7" t="s">
        <v>76</v>
      </c>
      <c r="B4" s="7" t="s">
        <v>14</v>
      </c>
      <c r="C4" s="7" t="s">
        <v>77</v>
      </c>
      <c r="D4" s="7" t="s">
        <v>78</v>
      </c>
      <c r="E4" s="7" t="s">
        <v>79</v>
      </c>
      <c r="F4" s="16" t="s">
        <v>80</v>
      </c>
      <c r="G4" s="16" t="s">
        <v>81</v>
      </c>
      <c r="H4" s="16" t="s">
        <v>82</v>
      </c>
      <c r="I4" s="28" t="s">
        <v>82</v>
      </c>
      <c r="J4" s="16" t="s">
        <v>82</v>
      </c>
      <c r="K4" s="16" t="s">
        <v>83</v>
      </c>
      <c r="L4" s="7" t="s">
        <v>84</v>
      </c>
      <c r="M4" s="16" t="s">
        <v>85</v>
      </c>
      <c r="N4" s="7" t="s">
        <v>86</v>
      </c>
      <c r="O4" s="126" t="s">
        <v>87</v>
      </c>
      <c r="P4" s="127"/>
      <c r="Q4" s="127"/>
      <c r="R4" s="43" t="s">
        <v>88</v>
      </c>
      <c r="S4" s="43" t="s">
        <v>89</v>
      </c>
      <c r="T4" s="43" t="s">
        <v>90</v>
      </c>
      <c r="U4" s="43" t="s">
        <v>91</v>
      </c>
      <c r="V4" s="43" t="s">
        <v>92</v>
      </c>
    </row>
    <row r="5" spans="1:22" ht="28.5">
      <c r="A5" s="8" t="s">
        <v>0</v>
      </c>
      <c r="B5" s="9" t="s">
        <v>0</v>
      </c>
      <c r="C5" s="9"/>
      <c r="D5" s="9"/>
      <c r="E5" s="9"/>
      <c r="F5" s="17" t="s">
        <v>93</v>
      </c>
      <c r="G5" s="17" t="s">
        <v>93</v>
      </c>
      <c r="H5" s="17" t="s">
        <v>93</v>
      </c>
      <c r="I5" s="29" t="s">
        <v>93</v>
      </c>
      <c r="J5" s="17" t="s">
        <v>93</v>
      </c>
      <c r="K5" s="17" t="s">
        <v>93</v>
      </c>
      <c r="L5" s="9"/>
      <c r="M5" s="17"/>
      <c r="N5" s="41"/>
      <c r="O5" s="41" t="s">
        <v>94</v>
      </c>
      <c r="P5" s="41" t="s">
        <v>95</v>
      </c>
      <c r="Q5" s="41" t="s">
        <v>96</v>
      </c>
      <c r="R5" s="41"/>
      <c r="S5" s="41"/>
      <c r="T5" s="41"/>
      <c r="U5" s="41"/>
      <c r="V5" s="41"/>
    </row>
    <row r="6" spans="1:22" ht="30" customHeight="1">
      <c r="A6" s="119" t="s">
        <v>2</v>
      </c>
      <c r="B6" s="120" t="s">
        <v>97</v>
      </c>
      <c r="C6" s="120" t="s">
        <v>98</v>
      </c>
      <c r="D6" s="123" t="s">
        <v>99</v>
      </c>
      <c r="E6" s="18" t="s">
        <v>100</v>
      </c>
      <c r="F6" s="19">
        <v>8.31</v>
      </c>
      <c r="G6" s="19">
        <v>7.88</v>
      </c>
      <c r="H6" s="20">
        <v>7.11</v>
      </c>
      <c r="I6" s="30">
        <v>7.92</v>
      </c>
      <c r="J6" s="31">
        <v>7.9</v>
      </c>
      <c r="K6" s="32">
        <v>7.11</v>
      </c>
      <c r="L6" s="116" t="s">
        <v>101</v>
      </c>
      <c r="M6" s="118" t="s">
        <v>102</v>
      </c>
      <c r="N6" s="104">
        <v>1000</v>
      </c>
      <c r="O6" s="10">
        <v>44.5</v>
      </c>
      <c r="P6" s="10">
        <v>34.25</v>
      </c>
      <c r="Q6" s="10">
        <v>11</v>
      </c>
      <c r="R6" s="10">
        <v>1</v>
      </c>
      <c r="S6" s="44">
        <f t="shared" ref="S6:S8" si="0">(O6*P6*Q6)/1000000</f>
        <v>1.6799999999999999E-2</v>
      </c>
      <c r="T6" s="45">
        <f t="shared" ref="T6:T8" si="1">R6*66/S6</f>
        <v>3929</v>
      </c>
      <c r="U6" s="46"/>
      <c r="V6" s="47">
        <v>0</v>
      </c>
    </row>
    <row r="7" spans="1:22" ht="30" customHeight="1">
      <c r="A7" s="119"/>
      <c r="B7" s="121"/>
      <c r="C7" s="121"/>
      <c r="D7" s="123"/>
      <c r="E7" s="18" t="s">
        <v>103</v>
      </c>
      <c r="F7" s="19">
        <v>10.86</v>
      </c>
      <c r="G7" s="19">
        <v>10.48</v>
      </c>
      <c r="H7" s="20">
        <v>9.6300000000000008</v>
      </c>
      <c r="I7" s="30">
        <v>10.44</v>
      </c>
      <c r="J7" s="31">
        <v>10.38</v>
      </c>
      <c r="K7" s="32">
        <v>9.5</v>
      </c>
      <c r="L7" s="117"/>
      <c r="M7" s="118"/>
      <c r="N7" s="104"/>
      <c r="O7" s="10">
        <v>44.5</v>
      </c>
      <c r="P7" s="10">
        <v>34.25</v>
      </c>
      <c r="Q7" s="10">
        <v>14</v>
      </c>
      <c r="R7" s="10">
        <v>1</v>
      </c>
      <c r="S7" s="44">
        <f t="shared" si="0"/>
        <v>2.1299999999999999E-2</v>
      </c>
      <c r="T7" s="45">
        <f t="shared" si="1"/>
        <v>3099</v>
      </c>
      <c r="U7" s="46"/>
      <c r="V7" s="47">
        <v>0</v>
      </c>
    </row>
    <row r="8" spans="1:22" ht="30" customHeight="1">
      <c r="A8" s="119"/>
      <c r="B8" s="122"/>
      <c r="C8" s="122"/>
      <c r="D8" s="123"/>
      <c r="E8" s="18" t="s">
        <v>104</v>
      </c>
      <c r="F8" s="19">
        <v>12.36</v>
      </c>
      <c r="G8" s="19">
        <v>11.96</v>
      </c>
      <c r="H8" s="20">
        <v>10.99</v>
      </c>
      <c r="I8" s="30">
        <v>11.8</v>
      </c>
      <c r="J8" s="31">
        <v>11.72</v>
      </c>
      <c r="K8" s="32">
        <v>10.85</v>
      </c>
      <c r="L8" s="117"/>
      <c r="M8" s="118"/>
      <c r="N8" s="105"/>
      <c r="O8" s="10">
        <v>44.5</v>
      </c>
      <c r="P8" s="10">
        <v>34.25</v>
      </c>
      <c r="Q8" s="10">
        <v>16.5</v>
      </c>
      <c r="R8" s="10">
        <v>1</v>
      </c>
      <c r="S8" s="44">
        <f t="shared" si="0"/>
        <v>2.5100000000000001E-2</v>
      </c>
      <c r="T8" s="45">
        <f t="shared" si="1"/>
        <v>2629</v>
      </c>
      <c r="U8" s="46"/>
      <c r="V8" s="47">
        <v>0</v>
      </c>
    </row>
    <row r="9" spans="1:22">
      <c r="A9" s="11"/>
      <c r="B9" s="11"/>
      <c r="C9" s="11"/>
      <c r="D9" s="12"/>
      <c r="E9" s="12"/>
      <c r="F9" s="21"/>
      <c r="G9" s="21"/>
      <c r="H9" s="22"/>
      <c r="I9" s="33"/>
      <c r="J9" s="21"/>
      <c r="K9" s="34" t="s">
        <v>105</v>
      </c>
      <c r="L9" s="12"/>
      <c r="M9" s="12"/>
      <c r="N9" s="42"/>
      <c r="O9" s="12"/>
      <c r="P9" s="12"/>
      <c r="Q9" s="12"/>
      <c r="R9" s="12"/>
      <c r="S9" s="12"/>
      <c r="T9" s="12"/>
      <c r="U9" s="12"/>
      <c r="V9" s="12"/>
    </row>
    <row r="10" spans="1:22">
      <c r="H10" s="23"/>
      <c r="I10" s="35"/>
    </row>
    <row r="11" spans="1:22" ht="33.75" customHeight="1">
      <c r="A11" s="13"/>
      <c r="G11" s="24"/>
      <c r="H11" s="25"/>
      <c r="I11" s="24"/>
      <c r="J11" s="24"/>
      <c r="M11" s="16" t="s">
        <v>85</v>
      </c>
      <c r="N11" s="7" t="s">
        <v>86</v>
      </c>
      <c r="O11" s="128" t="s">
        <v>106</v>
      </c>
      <c r="P11" s="129"/>
      <c r="Q11" s="130"/>
      <c r="R11" s="43" t="s">
        <v>88</v>
      </c>
      <c r="S11" s="43" t="s">
        <v>89</v>
      </c>
      <c r="T11" s="43" t="s">
        <v>90</v>
      </c>
      <c r="U11" s="43" t="s">
        <v>91</v>
      </c>
      <c r="V11" s="43" t="s">
        <v>92</v>
      </c>
    </row>
    <row r="12" spans="1:22" ht="28.5">
      <c r="G12" s="24"/>
      <c r="H12" s="25"/>
      <c r="I12" s="24"/>
      <c r="J12" s="36"/>
      <c r="M12" s="17"/>
      <c r="N12" s="41"/>
      <c r="O12" s="41" t="s">
        <v>94</v>
      </c>
      <c r="P12" s="41" t="s">
        <v>95</v>
      </c>
      <c r="Q12" s="41" t="s">
        <v>96</v>
      </c>
      <c r="R12" s="41"/>
      <c r="S12" s="41"/>
      <c r="T12" s="41"/>
      <c r="U12" s="41"/>
      <c r="V12" s="41"/>
    </row>
    <row r="13" spans="1:22" ht="21.75" customHeight="1">
      <c r="G13" s="24"/>
      <c r="H13" s="26"/>
      <c r="J13" s="36"/>
      <c r="M13" s="118" t="s">
        <v>107</v>
      </c>
      <c r="N13" s="104">
        <v>1000</v>
      </c>
      <c r="O13" s="10">
        <v>43</v>
      </c>
      <c r="P13" s="10">
        <v>33</v>
      </c>
      <c r="Q13" s="10">
        <v>25.5</v>
      </c>
      <c r="R13" s="10">
        <v>3</v>
      </c>
      <c r="S13" s="44">
        <f t="shared" ref="S13:S15" si="2">(O13*P13*Q13)/1000000</f>
        <v>3.6200000000000003E-2</v>
      </c>
      <c r="T13" s="45">
        <f t="shared" ref="T13:T15" si="3">R13*66/S13</f>
        <v>5470</v>
      </c>
      <c r="U13" s="46"/>
      <c r="V13" s="47">
        <v>0</v>
      </c>
    </row>
    <row r="14" spans="1:22" ht="21.75" customHeight="1">
      <c r="H14" s="26"/>
      <c r="J14" s="36"/>
      <c r="M14" s="118"/>
      <c r="N14" s="104"/>
      <c r="O14" s="10">
        <v>43</v>
      </c>
      <c r="P14" s="10">
        <v>33</v>
      </c>
      <c r="Q14" s="10">
        <v>33</v>
      </c>
      <c r="R14" s="10">
        <v>3</v>
      </c>
      <c r="S14" s="44">
        <f t="shared" si="2"/>
        <v>4.6800000000000001E-2</v>
      </c>
      <c r="T14" s="45">
        <f t="shared" si="3"/>
        <v>4231</v>
      </c>
      <c r="U14" s="46"/>
      <c r="V14" s="47">
        <v>0</v>
      </c>
    </row>
    <row r="15" spans="1:22" ht="21.75" customHeight="1">
      <c r="H15" s="26"/>
      <c r="M15" s="118"/>
      <c r="N15" s="105"/>
      <c r="O15" s="10">
        <v>43</v>
      </c>
      <c r="P15" s="10">
        <v>40.5</v>
      </c>
      <c r="Q15" s="10">
        <v>33</v>
      </c>
      <c r="R15" s="10">
        <v>3</v>
      </c>
      <c r="S15" s="44">
        <f t="shared" si="2"/>
        <v>5.7500000000000002E-2</v>
      </c>
      <c r="T15" s="45">
        <f t="shared" si="3"/>
        <v>3443</v>
      </c>
      <c r="U15" s="46"/>
      <c r="V15" s="47">
        <v>0</v>
      </c>
    </row>
    <row r="16" spans="1:22">
      <c r="H16" s="26"/>
      <c r="M16" s="12"/>
      <c r="N16" s="42"/>
      <c r="O16" s="12"/>
      <c r="P16" s="12"/>
      <c r="Q16" s="12"/>
      <c r="R16" s="12"/>
      <c r="S16" s="12"/>
      <c r="T16" s="12"/>
      <c r="U16" s="12"/>
      <c r="V16" s="12"/>
    </row>
    <row r="17" spans="8:9">
      <c r="H17" s="26"/>
    </row>
    <row r="18" spans="8:9">
      <c r="H18" s="26"/>
    </row>
    <row r="19" spans="8:9">
      <c r="H19" s="26"/>
    </row>
    <row r="20" spans="8:9">
      <c r="H20" s="26"/>
    </row>
    <row r="21" spans="8:9">
      <c r="H21" s="26"/>
    </row>
    <row r="22" spans="8:9">
      <c r="H22" s="26"/>
    </row>
    <row r="23" spans="8:9">
      <c r="H23" s="26"/>
    </row>
    <row r="24" spans="8:9">
      <c r="H24" s="26"/>
    </row>
    <row r="25" spans="8:9">
      <c r="H25" s="26"/>
    </row>
    <row r="26" spans="8:9">
      <c r="H26" s="26"/>
    </row>
    <row r="27" spans="8:9">
      <c r="H27" s="26"/>
    </row>
    <row r="28" spans="8:9">
      <c r="H28" s="26"/>
    </row>
    <row r="29" spans="8:9">
      <c r="H29" s="26"/>
    </row>
    <row r="30" spans="8:9">
      <c r="H30" s="26"/>
    </row>
    <row r="31" spans="8:9">
      <c r="I31" s="37"/>
    </row>
  </sheetData>
  <mergeCells count="18">
    <mergeCell ref="J1:K1"/>
    <mergeCell ref="O2:V2"/>
    <mergeCell ref="O3:V3"/>
    <mergeCell ref="O4:Q4"/>
    <mergeCell ref="O11:Q11"/>
    <mergeCell ref="N6:N8"/>
    <mergeCell ref="A6:A8"/>
    <mergeCell ref="B6:B8"/>
    <mergeCell ref="C6:C8"/>
    <mergeCell ref="D6:D8"/>
    <mergeCell ref="F2:F3"/>
    <mergeCell ref="N13:N15"/>
    <mergeCell ref="I2:K3"/>
    <mergeCell ref="G2:G3"/>
    <mergeCell ref="H2:H3"/>
    <mergeCell ref="L6:L8"/>
    <mergeCell ref="M6:M8"/>
    <mergeCell ref="M13:M15"/>
  </mergeCells>
  <phoneticPr fontId="17" type="noConversion"/>
  <pageMargins left="0.7" right="0.7" top="0.75" bottom="0.75" header="0.3" footer="0.3"/>
  <pageSetup orientation="portrait" horizontalDpi="1200" verticalDpi="12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9" master=""/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PAK-Gloria 11242025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2026-07-07T14:05:00Z</dcterms:created>
  <dcterms:modified xsi:type="dcterms:W3CDTF">2026-07-09T01:21:17Z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