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G9" i="1" l="1"/>
  <c r="BD9" i="1"/>
  <c r="BC9" i="1"/>
  <c r="AY9" i="1"/>
  <c r="AU9" i="1"/>
  <c r="AR9" i="1"/>
  <c r="AP9" i="1"/>
  <c r="AN9" i="1"/>
  <c r="AV9" i="1" s="1"/>
  <c r="AK9" i="1"/>
  <c r="AE9" i="1"/>
  <c r="AF9" i="1" s="1"/>
  <c r="AH9" i="1" s="1"/>
  <c r="AL9" i="1" s="1"/>
  <c r="T9" i="1"/>
  <c r="V9" i="1" s="1"/>
  <c r="BG8" i="1"/>
  <c r="BD8" i="1"/>
  <c r="BC8" i="1"/>
  <c r="AY8" i="1"/>
  <c r="AU8" i="1"/>
  <c r="AR8" i="1"/>
  <c r="AP8" i="1"/>
  <c r="AN8" i="1"/>
  <c r="AV8" i="1" s="1"/>
  <c r="AK8" i="1"/>
  <c r="AE8" i="1"/>
  <c r="AF8" i="1" s="1"/>
  <c r="AH8" i="1" s="1"/>
  <c r="AL8" i="1" s="1"/>
  <c r="V8" i="1"/>
  <c r="T8" i="1"/>
  <c r="BG7" i="1"/>
  <c r="BD7" i="1"/>
  <c r="BC7" i="1"/>
  <c r="AY7" i="1"/>
  <c r="AU7" i="1"/>
  <c r="AR7" i="1"/>
  <c r="AP7" i="1"/>
  <c r="AN7" i="1"/>
  <c r="AV7" i="1" s="1"/>
  <c r="AK7" i="1"/>
  <c r="AE7" i="1"/>
  <c r="AF7" i="1" s="1"/>
  <c r="AH7" i="1" s="1"/>
  <c r="AL7" i="1" s="1"/>
  <c r="T7" i="1"/>
  <c r="V7" i="1" s="1"/>
  <c r="BG6" i="1"/>
  <c r="BD6" i="1"/>
  <c r="BC6" i="1"/>
  <c r="AY6" i="1" s="1"/>
  <c r="AU6" i="1"/>
  <c r="AR6" i="1"/>
  <c r="AP6" i="1"/>
  <c r="AN6" i="1"/>
  <c r="AV6" i="1" s="1"/>
  <c r="AK6" i="1"/>
  <c r="AF6" i="1"/>
  <c r="AH6" i="1" s="1"/>
  <c r="AL6" i="1" s="1"/>
  <c r="AW6" i="1" s="1"/>
  <c r="AE6" i="1"/>
  <c r="T6" i="1"/>
  <c r="V6" i="1" s="1"/>
  <c r="BG5" i="1"/>
  <c r="BD5" i="1"/>
  <c r="BC5" i="1"/>
  <c r="AY5" i="1"/>
  <c r="AU5" i="1"/>
  <c r="AR5" i="1"/>
  <c r="AP5" i="1"/>
  <c r="AN5" i="1"/>
  <c r="AV5" i="1" s="1"/>
  <c r="AK5" i="1"/>
  <c r="AE5" i="1"/>
  <c r="AF5" i="1" s="1"/>
  <c r="AH5" i="1" s="1"/>
  <c r="AL5" i="1" s="1"/>
  <c r="AW5" i="1" s="1"/>
  <c r="T5" i="1"/>
  <c r="V5" i="1" s="1"/>
  <c r="BG4" i="1"/>
  <c r="BD4" i="1"/>
  <c r="BC4" i="1"/>
  <c r="AY4" i="1"/>
  <c r="AU4" i="1"/>
  <c r="AR4" i="1"/>
  <c r="AP4" i="1"/>
  <c r="AN4" i="1"/>
  <c r="AV4" i="1" s="1"/>
  <c r="AK4" i="1"/>
  <c r="AE4" i="1"/>
  <c r="AF4" i="1" s="1"/>
  <c r="AH4" i="1" s="1"/>
  <c r="AL4" i="1" s="1"/>
  <c r="V4" i="1"/>
  <c r="T4" i="1"/>
  <c r="BG3" i="1"/>
  <c r="BD3" i="1"/>
  <c r="BC3" i="1"/>
  <c r="AY3" i="1"/>
  <c r="AU3" i="1"/>
  <c r="AR3" i="1"/>
  <c r="AP3" i="1"/>
  <c r="AN3" i="1"/>
  <c r="AV3" i="1" s="1"/>
  <c r="AK3" i="1"/>
  <c r="AE3" i="1"/>
  <c r="AF3" i="1" s="1"/>
  <c r="AH3" i="1" s="1"/>
  <c r="AL3" i="1" s="1"/>
  <c r="T3" i="1"/>
  <c r="V3" i="1" s="1"/>
  <c r="BG2" i="1"/>
  <c r="BD2" i="1"/>
  <c r="BC2" i="1"/>
  <c r="AY2" i="1" s="1"/>
  <c r="AU2" i="1"/>
  <c r="AR2" i="1"/>
  <c r="AP2" i="1"/>
  <c r="AN2" i="1"/>
  <c r="AV2" i="1" s="1"/>
  <c r="AK2" i="1"/>
  <c r="AF2" i="1"/>
  <c r="AH2" i="1" s="1"/>
  <c r="AL2" i="1" s="1"/>
  <c r="AW2" i="1" s="1"/>
  <c r="AE2" i="1"/>
  <c r="T2" i="1"/>
  <c r="V2" i="1" s="1"/>
  <c r="BF2" i="1" l="1"/>
  <c r="AX2" i="1"/>
  <c r="BF5" i="1"/>
  <c r="AX5" i="1"/>
  <c r="BF6" i="1"/>
  <c r="AX6" i="1"/>
  <c r="AW3" i="1"/>
  <c r="AW4" i="1"/>
  <c r="AW9" i="1"/>
  <c r="AW7" i="1"/>
  <c r="AW8" i="1"/>
  <c r="BF4" i="1" l="1"/>
  <c r="AX4" i="1"/>
  <c r="BF8" i="1"/>
  <c r="AX8" i="1"/>
  <c r="BF3" i="1"/>
  <c r="AX3" i="1"/>
  <c r="BF7" i="1"/>
  <c r="AX7" i="1"/>
  <c r="BF9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<sst xmlns="http://schemas.openxmlformats.org/spreadsheetml/2006/main" count="179" uniqueCount="101">
  <si>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</si>
  <si>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</si>
  <si>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</si>
  <si>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</si>
  <si>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</si>
  <si>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</si>
  <si>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</si>
  <si>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</si>
  <si>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</si>
  <si>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</si>
  <si>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</si>
  <si>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</si>
  <si>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</si>
  <si>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</si>
  <si>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</si>
  <si>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</si>
  <si>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</si>
  <si>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</si>
  <si>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</si>
  <si>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</si>
  <si>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</si>
  <si>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</si>
  <si>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</si>
  <si>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</si>
  <si>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</si>
  <si>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</si>
  <si>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</si>
  <si>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</si>
  <si>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</si>
  <si>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</si>
  <si>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</si>
  <si>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</si>
  <si>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</si>
  <si>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</si>
  <si>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</si>
  <si>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</si>
  <si>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</si>
  <si>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</si>
  <si>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</si>
  <si>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Additional Customer Price</t>
  </si>
  <si>
    <t>Total Cost</t>
  </si>
  <si>
    <t>Total Sales</t>
  </si>
  <si>
    <t>Vendor</t>
  </si>
  <si>
    <t>China RMB Cost</t>
  </si>
  <si>
    <t>Exchange Rate</t>
  </si>
  <si>
    <t>FOB Cost $ (Formula)</t>
  </si>
  <si>
    <t>FOB Cost $ (Value)</t>
  </si>
  <si>
    <t>UCCPM Price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</si>
  <si>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</si>
  <si>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</si>
  <si>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</si>
  <si>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</si>
  <si>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</si>
  <si>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</si>
  <si>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</si>
  <si>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</si>
  <si>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</si>
  <si>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</si>
  <si>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</si>
  <si>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</si>
  <si>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Beautyrest</t>
  </si>
  <si>
    <t>Beautyrest 6%</t>
  </si>
  <si>
    <t>COMFORTER (SET)</t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</si>
  <si>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</si>
  <si>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</si>
  <si>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</si>
  <si>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</si>
  <si>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</si>
  <si>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Queen                                             1 Comforter 90"W × 90"L 2 Shams 20"W × 26"L</t>
    <phoneticPr fontId="3" type="noConversion"/>
  </si>
  <si>
    <t>Grey</t>
    <phoneticPr fontId="3" type="noConversion"/>
  </si>
  <si>
    <t>BR10-5636</t>
    <phoneticPr fontId="9" type="noConversion"/>
  </si>
  <si>
    <t>Set</t>
  </si>
  <si>
    <t>9404.40.1000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</si>
  <si>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</si>
  <si>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</si>
  <si>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</si>
  <si>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</si>
  <si>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</si>
  <si>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</si>
  <si>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</si>
  <si>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Grey</t>
    <phoneticPr fontId="3" type="noConversion"/>
  </si>
  <si>
    <t>BR10-5637</t>
  </si>
  <si>
    <t>Queen                                             1 Comforter 90"W × 90"L 2 Shams 20"W × 26"L</t>
    <phoneticPr fontId="3" type="noConversion"/>
  </si>
  <si>
    <t>Blush</t>
    <phoneticPr fontId="3" type="noConversion"/>
  </si>
  <si>
    <t>BR10-5638</t>
  </si>
  <si>
    <t>BR10-5639</t>
  </si>
  <si>
    <t>White</t>
    <phoneticPr fontId="3" type="noConversion"/>
  </si>
  <si>
    <t>BR10-5640</t>
  </si>
  <si>
    <t>BR10-5641</t>
  </si>
  <si>
    <t>Blue</t>
    <phoneticPr fontId="3" type="noConversion"/>
  </si>
  <si>
    <t>BR10-5642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</si>
  <si>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</si>
  <si>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</si>
  <si>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</si>
  <si>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</si>
  <si>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</si>
  <si>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</si>
  <si>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</si>
  <si>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Blue</t>
    <phoneticPr fontId="3" type="noConversion"/>
  </si>
  <si>
    <t>BR10-5643</t>
  </si>
  <si>
    <t>Beautyrest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</si>
</sst>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0" formatCode="0.0"/>
    <numFmt numFmtId="181" formatCode="0.000"/>
    <numFmt numFmtId="185" formatCode="0.0%"/>
    <numFmt numFmtId="186" formatCode="[$¥-478]#,##0.00"/>
    <numFmt numFmtId="187" formatCode="_(&quot;$&quot;* #,##0.00_);_(&quot;$&quot;* \(#,##0.00\);_(&quot;$&quot;* &quot;-&quot;??_);_(@_)"/>
    <numFmt numFmtId="188" formatCode="[$￥-804]#,##0.00;[Red][$￥-804]#,##0.00"/>
  </numFmts>
  <fonts count="13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Aptos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187" fontId="2" fillId="0" borderId="0" applyFont="0" applyFill="0" applyBorder="0" applyAlignment="0" applyProtection="0"/>
    <xf numFmtId="0" fontId="10" fillId="0" borderId="0"/>
    <xf numFmtId="188" fontId="4" fillId="0" borderId="0"/>
    <xf numFmtId="188" fontId="4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5" fillId="3" borderId="1" xfId="2" applyFont="1" applyFill="1" applyBorder="1" applyAlignment="1">
      <alignment horizontal="center" wrapText="1"/>
    </xf>
    <xf numFmtId="181" fontId="7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79" fontId="7" fillId="3" borderId="1" xfId="3" applyNumberFormat="1" applyFont="1" applyFill="1" applyBorder="1" applyAlignment="1">
      <alignment wrapText="1"/>
    </xf>
    <xf numFmtId="179" fontId="7" fillId="5" borderId="1" xfId="3" applyNumberFormat="1" applyFont="1" applyFill="1" applyBorder="1" applyAlignment="1">
      <alignment wrapText="1"/>
    </xf>
    <xf numFmtId="179" fontId="8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86" fontId="5" fillId="6" borderId="1" xfId="0" applyNumberFormat="1" applyFont="1" applyFill="1" applyBorder="1" applyAlignment="1">
      <alignment horizontal="center" wrapText="1"/>
    </xf>
    <xf numFmtId="2" fontId="5" fillId="6" borderId="1" xfId="0" applyNumberFormat="1" applyFont="1" applyFill="1" applyBorder="1" applyAlignment="1">
      <alignment horizontal="center" wrapText="1"/>
    </xf>
    <xf numFmtId="179" fontId="7" fillId="6" borderId="1" xfId="3" applyNumberFormat="1" applyFont="1" applyFill="1" applyBorder="1" applyAlignment="1">
      <alignment wrapText="1"/>
    </xf>
    <xf numFmtId="179" fontId="5" fillId="4" borderId="2" xfId="0" applyNumberFormat="1" applyFont="1" applyFill="1" applyBorder="1" applyAlignment="1">
      <alignment horizontal="center" wrapText="1"/>
    </xf>
    <xf numFmtId="179" fontId="5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0" fontId="7" fillId="3" borderId="1" xfId="3" applyNumberFormat="1" applyFont="1" applyFill="1" applyBorder="1" applyAlignment="1">
      <alignment wrapText="1"/>
    </xf>
    <xf numFmtId="179" fontId="8" fillId="3" borderId="1" xfId="3" applyNumberFormat="1" applyFont="1" applyFill="1" applyBorder="1" applyAlignment="1">
      <alignment wrapText="1"/>
    </xf>
    <xf numFmtId="179" fontId="5" fillId="5" borderId="1" xfId="0" applyNumberFormat="1" applyFont="1" applyFill="1" applyBorder="1" applyAlignment="1">
      <alignment horizontal="center" wrapText="1"/>
    </xf>
    <xf numFmtId="179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2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18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0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11" fillId="0" borderId="1" xfId="11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88" fontId="11" fillId="9" borderId="1" xfId="12" applyFont="1" applyFill="1" applyBorder="1" applyAlignment="1">
      <alignment wrapText="1"/>
    </xf>
    <xf numFmtId="185" fontId="11" fillId="5" borderId="1" xfId="13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3" borderId="1" xfId="0" applyNumberFormat="1" applyFill="1" applyBorder="1" applyAlignment="1">
      <alignment wrapText="1"/>
    </xf>
    <xf numFmtId="10" fontId="0" fillId="3" borderId="1" xfId="4" applyNumberFormat="1" applyFont="1" applyFill="1" applyBorder="1" applyAlignment="1">
      <alignment wrapText="1"/>
    </xf>
    <xf numFmtId="179" fontId="0" fillId="3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0" fontId="12" fillId="3" borderId="1" xfId="4" applyNumberFormat="1" applyFont="1" applyFill="1" applyBorder="1" applyAlignment="1">
      <alignment wrapText="1"/>
    </xf>
  </cellXfs>
  <cellStyles count="14">
    <cellStyle name="Comma 5" xfId="6"/>
    <cellStyle name="Currency 2" xfId="10"/>
    <cellStyle name="Normal 158" xfId="9"/>
    <cellStyle name="Normal 2 18 2 2" xfId="3"/>
    <cellStyle name="Normal 2 35" xfId="2"/>
    <cellStyle name="Normal 2 4" xfId="11"/>
    <cellStyle name="Normal 77" xfId="1"/>
    <cellStyle name="Normal_Shopko chairs 090413" xfId="8"/>
    <cellStyle name="Percent 2 5" xfId="4"/>
    <cellStyle name="Percent 5 3" xfId="13"/>
    <cellStyle name="Style 1" xfId="5"/>
    <cellStyle name="Style 1 6" xfId="12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3</xdr:row>
      <xdr:rowOff>482715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2</xdr:row>
      <xdr:rowOff>74932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4</xdr:row>
      <xdr:rowOff>50840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114480</xdr:rowOff>
    </xdr:from>
    <xdr:to>
      <xdr:col>1</xdr:col>
      <xdr:colOff>914400</xdr:colOff>
      <xdr:row>3</xdr:row>
      <xdr:rowOff>219636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2</xdr:row>
      <xdr:rowOff>51252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</xdr:row>
      <xdr:rowOff>50800</xdr:rowOff>
    </xdr:from>
    <xdr:to>
      <xdr:col>1</xdr:col>
      <xdr:colOff>1968484</xdr:colOff>
      <xdr:row>2</xdr:row>
      <xdr:rowOff>1111250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B5F69244-25AF-A86D-1548-C0CC5CEC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271625"/>
          <a:ext cx="1892284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ersucker%20Cotton%20Comforter%20Commit-7%206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ine"/>
      <sheetName val="ValueSelect"/>
      <sheetName val="Data"/>
    </sheetNames>
    <sheetDataSet>
      <sheetData sheetId="0"/>
      <sheetData sheetId="1"/>
      <sheetData sheetId="2">
        <row r="33">
          <cell r="M33">
            <v>146</v>
          </cell>
        </row>
        <row r="39">
          <cell r="M39">
            <v>140.19999999999999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"/>
  <sheetViews>
    <sheetView tabSelected="1" topLeftCell="S1" zoomScale="85" zoomScaleNormal="85" workbookViewId="0">
      <selection activeCell="AC2" sqref="AC2:AC9"/>
    </sheetView>
  </sheetViews>
  <sheetFormatPr defaultRowHeight="12.75"/>
  <cols>
    <col min="1" max="29" width="20" style="1" customWidth="1"/>
    <col min="30" max="16384" width="9.140625" style="1"/>
  </cols>
  <sheetData>
    <row r="1" spans="1:59" s="30" customFormat="1" ht="68.099999999999994" customHeight="1">
      <c r="A1" s="10" t="s">
        <v>42</v>
      </c>
      <c r="B1" s="11" t="s">
        <v>10</v>
      </c>
      <c r="C1" s="11" t="s">
        <v>11</v>
      </c>
      <c r="D1" s="12" t="s">
        <v>12</v>
      </c>
      <c r="E1" s="13" t="s">
        <v>3</v>
      </c>
      <c r="F1" s="13" t="s">
        <v>2</v>
      </c>
      <c r="G1" s="14" t="s">
        <v>4</v>
      </c>
      <c r="H1" s="12" t="s">
        <v>9</v>
      </c>
      <c r="I1" s="15" t="s">
        <v>13</v>
      </c>
      <c r="J1" s="2" t="s">
        <v>1</v>
      </c>
      <c r="K1" s="15" t="s">
        <v>14</v>
      </c>
      <c r="L1" s="2" t="s">
        <v>5</v>
      </c>
      <c r="M1" s="15" t="s">
        <v>15</v>
      </c>
      <c r="N1" s="15" t="s">
        <v>6</v>
      </c>
      <c r="O1" s="12" t="s">
        <v>16</v>
      </c>
      <c r="P1" s="12" t="s">
        <v>17</v>
      </c>
      <c r="Q1" s="12" t="s">
        <v>0</v>
      </c>
      <c r="R1" s="12" t="s">
        <v>18</v>
      </c>
      <c r="S1" s="2" t="s">
        <v>19</v>
      </c>
      <c r="T1" s="16" t="s">
        <v>43</v>
      </c>
      <c r="U1" s="17" t="s">
        <v>44</v>
      </c>
      <c r="V1" s="18" t="s">
        <v>45</v>
      </c>
      <c r="W1" s="19" t="s">
        <v>46</v>
      </c>
      <c r="X1" s="20" t="s">
        <v>47</v>
      </c>
      <c r="Y1" s="21" t="s">
        <v>7</v>
      </c>
      <c r="Z1" s="22" t="s">
        <v>20</v>
      </c>
      <c r="AA1" s="22" t="s">
        <v>21</v>
      </c>
      <c r="AB1" s="22" t="s">
        <v>22</v>
      </c>
      <c r="AC1" s="23" t="s">
        <v>23</v>
      </c>
      <c r="AD1" s="24" t="s">
        <v>24</v>
      </c>
      <c r="AE1" s="3" t="s">
        <v>25</v>
      </c>
      <c r="AF1" s="4" t="s">
        <v>26</v>
      </c>
      <c r="AG1" s="11" t="s">
        <v>27</v>
      </c>
      <c r="AH1" s="5" t="s">
        <v>28</v>
      </c>
      <c r="AI1" s="11" t="s">
        <v>29</v>
      </c>
      <c r="AJ1" s="25" t="s">
        <v>30</v>
      </c>
      <c r="AK1" s="6" t="s">
        <v>31</v>
      </c>
      <c r="AL1" s="5" t="s">
        <v>32</v>
      </c>
      <c r="AM1" s="25" t="s">
        <v>33</v>
      </c>
      <c r="AN1" s="5" t="s">
        <v>34</v>
      </c>
      <c r="AO1" s="25" t="s">
        <v>48</v>
      </c>
      <c r="AP1" s="5" t="s">
        <v>49</v>
      </c>
      <c r="AQ1" s="25" t="s">
        <v>50</v>
      </c>
      <c r="AR1" s="5" t="s">
        <v>51</v>
      </c>
      <c r="AS1" s="21" t="s">
        <v>52</v>
      </c>
      <c r="AT1" s="25" t="s">
        <v>53</v>
      </c>
      <c r="AU1" s="5" t="s">
        <v>54</v>
      </c>
      <c r="AV1" s="5" t="s">
        <v>35</v>
      </c>
      <c r="AW1" s="7" t="s">
        <v>36</v>
      </c>
      <c r="AX1" s="26" t="s">
        <v>37</v>
      </c>
      <c r="AY1" s="7" t="s">
        <v>55</v>
      </c>
      <c r="AZ1" s="27" t="s">
        <v>56</v>
      </c>
      <c r="BA1" s="8" t="s">
        <v>39</v>
      </c>
      <c r="BB1" s="28" t="s">
        <v>38</v>
      </c>
      <c r="BC1" s="28" t="s">
        <v>57</v>
      </c>
      <c r="BD1" s="7" t="s">
        <v>58</v>
      </c>
      <c r="BE1" s="11" t="s">
        <v>59</v>
      </c>
      <c r="BF1" s="29" t="s">
        <v>40</v>
      </c>
      <c r="BG1" s="29" t="s">
        <v>41</v>
      </c>
    </row>
    <row r="2" spans="1:59" s="30" customFormat="1" ht="54.95" customHeight="1">
      <c r="A2" s="31"/>
      <c r="B2" s="32">
        <v>1</v>
      </c>
      <c r="C2" s="31"/>
      <c r="D2" s="31"/>
      <c r="E2" s="31" t="s">
        <v>60</v>
      </c>
      <c r="F2" s="31" t="s">
        <v>61</v>
      </c>
      <c r="G2" s="31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4" t="s">
        <v>67</v>
      </c>
      <c r="M2" s="33" t="s">
        <v>68</v>
      </c>
      <c r="N2" s="33" t="s">
        <v>69</v>
      </c>
      <c r="O2" s="31"/>
      <c r="P2" s="31"/>
      <c r="Q2" s="35" t="s">
        <v>70</v>
      </c>
      <c r="R2" s="31"/>
      <c r="S2" s="31" t="s">
        <v>71</v>
      </c>
      <c r="T2" s="36">
        <f>[1]Shine!M31</f>
        <v>0</v>
      </c>
      <c r="U2" s="37">
        <v>7.7</v>
      </c>
      <c r="V2" s="38">
        <f>IF(ISERROR(T2/U2),"",T2/U2)</f>
        <v>0</v>
      </c>
      <c r="W2" s="39">
        <v>18.96</v>
      </c>
      <c r="X2" s="40"/>
      <c r="Y2" s="31" t="s">
        <v>8</v>
      </c>
      <c r="Z2" s="41">
        <v>56</v>
      </c>
      <c r="AA2" s="41">
        <v>54</v>
      </c>
      <c r="AB2" s="41">
        <v>58</v>
      </c>
      <c r="AC2" s="37">
        <v>2</v>
      </c>
      <c r="AD2" s="42">
        <v>3</v>
      </c>
      <c r="AE2" s="43">
        <f>IF(Z2="","",Z2*AA2*AB2/1000000)</f>
        <v>0.17539199999999999</v>
      </c>
      <c r="AF2" s="44">
        <f>IF(AD2="","",65/AE2*AD2)</f>
        <v>1111.7952928297757</v>
      </c>
      <c r="AG2" s="31">
        <v>3750</v>
      </c>
      <c r="AH2" s="45">
        <f>IF(ISERROR(AG2/AF2),"",AG2/AF2)</f>
        <v>3.3729230769230765</v>
      </c>
      <c r="AI2" s="46" t="s">
        <v>72</v>
      </c>
      <c r="AJ2" s="47">
        <v>0.14399999999999999</v>
      </c>
      <c r="AK2" s="45">
        <f>IF(ISERROR(W2*AJ2),"",W2*AJ2)</f>
        <v>2.7302399999999998</v>
      </c>
      <c r="AL2" s="45">
        <f t="shared" ref="AL2:AL9" si="0">IF(ISERROR(W2+AH2+AK2),"",W2+AH2+AK2)</f>
        <v>25.063163076923075</v>
      </c>
      <c r="AM2" s="48"/>
      <c r="AN2" s="45">
        <f t="shared" ref="AN2:AN9" si="1">IF(ISERROR(AZ2*AM2),"",AZ2*AM2)</f>
        <v>0</v>
      </c>
      <c r="AO2" s="48"/>
      <c r="AP2" s="45">
        <f t="shared" ref="AP2:AP9" si="2">IF(ISERROR(AZ2*AO2),"",AZ2*AO2)</f>
        <v>0</v>
      </c>
      <c r="AQ2" s="49"/>
      <c r="AR2" s="45">
        <f>IF(ISERROR(AZ2*AQ3),"",AZ2*AQ3)</f>
        <v>0</v>
      </c>
      <c r="AS2" s="33" t="s">
        <v>73</v>
      </c>
      <c r="AT2" s="50">
        <v>0.06</v>
      </c>
      <c r="AU2" s="45">
        <f t="shared" ref="AU2:AU9" si="3">IF(ISERROR(AZ2*AT2),"",AZ2*AT2)</f>
        <v>1.7999999999999998</v>
      </c>
      <c r="AV2" s="45">
        <f>IF(ISERROR(AN2+AP2+AR2+AU2),"",AN2+AP2+AR2+AU2)</f>
        <v>1.7999999999999998</v>
      </c>
      <c r="AW2" s="45">
        <f t="shared" ref="AW2:AW9" si="4">IF(ISERROR(AL2+AV2),"",AL2+AV2)</f>
        <v>26.863163076923076</v>
      </c>
      <c r="AX2" s="51">
        <f>IF(ISERROR((AZ2-AW2)/AZ2),"",(AZ2-AW2)/AZ2)</f>
        <v>0.1045612307692308</v>
      </c>
      <c r="AY2" s="45">
        <f>IF(BC2="","",BB2*(1-BC2))</f>
        <v>30</v>
      </c>
      <c r="AZ2" s="52">
        <v>30</v>
      </c>
      <c r="BA2" s="40"/>
      <c r="BB2" s="40">
        <v>49.99</v>
      </c>
      <c r="BC2" s="48">
        <f>(BB2-AZ2)/BB2</f>
        <v>0.39987997599519909</v>
      </c>
      <c r="BD2" s="9">
        <f>IF(ISERROR((BB2-AZ2)/BB2),"",(BB2-AZ2)/BB2)</f>
        <v>0.39987997599519909</v>
      </c>
      <c r="BE2" s="53">
        <v>1470</v>
      </c>
      <c r="BF2" s="45">
        <f>IF(ISERROR(AW2*BE2),"",AW2*BE2)</f>
        <v>39488.849723076921</v>
      </c>
      <c r="BG2" s="45">
        <f>IF(ISERROR(AZ2*BE2),"",AZ2*BE2)</f>
        <v>44100</v>
      </c>
    </row>
    <row r="3" spans="1:59" s="30" customFormat="1" ht="54.95" customHeight="1">
      <c r="A3" s="31"/>
      <c r="B3" s="32">
        <v>2</v>
      </c>
      <c r="C3" s="31"/>
      <c r="D3" s="31"/>
      <c r="E3" s="31" t="s">
        <v>60</v>
      </c>
      <c r="F3" s="31" t="s">
        <v>61</v>
      </c>
      <c r="G3" s="31" t="s">
        <v>62</v>
      </c>
      <c r="H3" s="33" t="s">
        <v>74</v>
      </c>
      <c r="I3" s="33" t="s">
        <v>75</v>
      </c>
      <c r="J3" s="33" t="s">
        <v>76</v>
      </c>
      <c r="K3" s="33" t="s">
        <v>77</v>
      </c>
      <c r="L3" s="34" t="s">
        <v>78</v>
      </c>
      <c r="M3" s="33" t="s">
        <v>79</v>
      </c>
      <c r="N3" s="33" t="s">
        <v>80</v>
      </c>
      <c r="O3" s="31"/>
      <c r="P3" s="31"/>
      <c r="Q3" s="35" t="s">
        <v>81</v>
      </c>
      <c r="R3" s="31"/>
      <c r="S3" s="31" t="s">
        <v>71</v>
      </c>
      <c r="T3" s="36">
        <f>[1]Shine!M33</f>
        <v>146</v>
      </c>
      <c r="U3" s="37">
        <v>7.7</v>
      </c>
      <c r="V3" s="38">
        <f t="shared" ref="V3:V9" si="5">IF(ISERROR(T3/U3),"",T3/U3)</f>
        <v>18.961038961038959</v>
      </c>
      <c r="W3" s="39">
        <v>21.62</v>
      </c>
      <c r="X3" s="40"/>
      <c r="Y3" s="31" t="s">
        <v>8</v>
      </c>
      <c r="Z3" s="41">
        <v>56</v>
      </c>
      <c r="AA3" s="41">
        <v>54</v>
      </c>
      <c r="AB3" s="41">
        <v>62</v>
      </c>
      <c r="AC3" s="37">
        <v>2</v>
      </c>
      <c r="AD3" s="42">
        <v>3</v>
      </c>
      <c r="AE3" s="43">
        <f t="shared" ref="AE3:AE9" si="6">IF(Z3="","",Z3*AA3*AB3/1000000)</f>
        <v>0.18748799999999999</v>
      </c>
      <c r="AF3" s="44">
        <f t="shared" ref="AF3:AF9" si="7">IF(AD3="","",65/AE3*AD3)</f>
        <v>1040.0665642601127</v>
      </c>
      <c r="AG3" s="31">
        <v>3750</v>
      </c>
      <c r="AH3" s="45">
        <f t="shared" ref="AH3:AH9" si="8">IF(ISERROR(AG3/AF3),"",AG3/AF3)</f>
        <v>3.6055384615384614</v>
      </c>
      <c r="AI3" s="46" t="s">
        <v>72</v>
      </c>
      <c r="AJ3" s="47">
        <v>0.14399999999999999</v>
      </c>
      <c r="AK3" s="45">
        <f>IF(ISERROR(W3*AJ3),"",W3*AJ3)</f>
        <v>3.11328</v>
      </c>
      <c r="AL3" s="45">
        <f t="shared" si="0"/>
        <v>28.338818461538462</v>
      </c>
      <c r="AM3" s="48"/>
      <c r="AN3" s="45">
        <f t="shared" si="1"/>
        <v>0</v>
      </c>
      <c r="AO3" s="48"/>
      <c r="AP3" s="45">
        <f t="shared" si="2"/>
        <v>0</v>
      </c>
      <c r="AQ3" s="48"/>
      <c r="AR3" s="45">
        <f>IF(ISERROR(AZ3*AQ4),"",AZ3*AQ4)</f>
        <v>0</v>
      </c>
      <c r="AS3" s="33" t="s">
        <v>73</v>
      </c>
      <c r="AT3" s="50">
        <v>0.06</v>
      </c>
      <c r="AU3" s="45">
        <f t="shared" si="3"/>
        <v>1.95</v>
      </c>
      <c r="AV3" s="45">
        <f t="shared" ref="AV3:AV9" si="9">IF(ISERROR(AN3+AP3+AR3+AU3),"",AN3+AP3+AR3+AU3)</f>
        <v>1.95</v>
      </c>
      <c r="AW3" s="45">
        <f t="shared" si="4"/>
        <v>30.288818461538462</v>
      </c>
      <c r="AX3" s="54">
        <f t="shared" ref="AX3:AX9" si="10">IF(ISERROR((AZ3-AW3)/AZ3),"",(AZ3-AW3)/AZ3)</f>
        <v>6.8036355029585799E-2</v>
      </c>
      <c r="AY3" s="45">
        <f t="shared" ref="AY3:AY9" si="11">IF(BC3="","",BB3*(1-BC3))</f>
        <v>32.5</v>
      </c>
      <c r="AZ3" s="52">
        <v>32.5</v>
      </c>
      <c r="BA3" s="40"/>
      <c r="BB3" s="40">
        <v>59.99</v>
      </c>
      <c r="BC3" s="48">
        <f t="shared" ref="BC3:BC9" si="12">(BB3-AZ3)/BB3</f>
        <v>0.45824304050675113</v>
      </c>
      <c r="BD3" s="9">
        <f t="shared" ref="BD3:BD9" si="13">IF(ISERROR((BB3-AZ3)/BB3),"",(BB3-AZ3)/BB3)</f>
        <v>0.45824304050675113</v>
      </c>
      <c r="BE3" s="53">
        <v>980</v>
      </c>
      <c r="BF3" s="45">
        <f t="shared" ref="BF3:BF9" si="14">IF(ISERROR(AW3*BE3),"",AW3*BE3)</f>
        <v>29683.042092307693</v>
      </c>
      <c r="BG3" s="45">
        <f t="shared" ref="BG3:BG9" si="15">IF(ISERROR(AZ3*BE3),"",AZ3*BE3)</f>
        <v>31850</v>
      </c>
    </row>
    <row r="4" spans="1:59" s="30" customFormat="1" ht="54.95" customHeight="1">
      <c r="A4" s="31"/>
      <c r="B4" s="32">
        <v>3</v>
      </c>
      <c r="C4" s="31"/>
      <c r="D4" s="31"/>
      <c r="E4" s="31" t="s">
        <v>60</v>
      </c>
      <c r="F4" s="31" t="s">
        <v>61</v>
      </c>
      <c r="G4" s="31" t="s">
        <v>62</v>
      </c>
      <c r="H4" s="33" t="s">
        <v>74</v>
      </c>
      <c r="I4" s="33" t="s">
        <v>75</v>
      </c>
      <c r="J4" s="33" t="s">
        <v>76</v>
      </c>
      <c r="K4" s="33" t="s">
        <v>77</v>
      </c>
      <c r="L4" s="34" t="s">
        <v>78</v>
      </c>
      <c r="M4" s="33" t="s">
        <v>82</v>
      </c>
      <c r="N4" s="33" t="s">
        <v>83</v>
      </c>
      <c r="O4" s="31"/>
      <c r="P4" s="31"/>
      <c r="Q4" s="35" t="s">
        <v>84</v>
      </c>
      <c r="R4" s="31"/>
      <c r="S4" s="31" t="s">
        <v>71</v>
      </c>
      <c r="T4" s="36">
        <f>[1]Shine!M31</f>
        <v>0</v>
      </c>
      <c r="U4" s="37">
        <v>7.7</v>
      </c>
      <c r="V4" s="38">
        <f t="shared" si="5"/>
        <v>0</v>
      </c>
      <c r="W4" s="39">
        <v>18.96</v>
      </c>
      <c r="X4" s="40"/>
      <c r="Y4" s="31" t="s">
        <v>8</v>
      </c>
      <c r="Z4" s="41">
        <v>56</v>
      </c>
      <c r="AA4" s="41">
        <v>54</v>
      </c>
      <c r="AB4" s="41">
        <v>58</v>
      </c>
      <c r="AC4" s="37">
        <v>2</v>
      </c>
      <c r="AD4" s="42">
        <v>3</v>
      </c>
      <c r="AE4" s="43">
        <f t="shared" si="6"/>
        <v>0.17539199999999999</v>
      </c>
      <c r="AF4" s="44">
        <f t="shared" si="7"/>
        <v>1111.7952928297757</v>
      </c>
      <c r="AG4" s="31">
        <v>3750</v>
      </c>
      <c r="AH4" s="45">
        <f t="shared" si="8"/>
        <v>3.3729230769230765</v>
      </c>
      <c r="AI4" s="46" t="s">
        <v>72</v>
      </c>
      <c r="AJ4" s="47">
        <v>0.14399999999999999</v>
      </c>
      <c r="AK4" s="45">
        <f t="shared" ref="AK4:AK9" si="16">IF(ISERROR(W4*AJ4),"",W4*AJ4)</f>
        <v>2.7302399999999998</v>
      </c>
      <c r="AL4" s="45">
        <f t="shared" si="0"/>
        <v>25.063163076923075</v>
      </c>
      <c r="AM4" s="48"/>
      <c r="AN4" s="45">
        <f t="shared" si="1"/>
        <v>0</v>
      </c>
      <c r="AO4" s="48"/>
      <c r="AP4" s="45">
        <f t="shared" si="2"/>
        <v>0</v>
      </c>
      <c r="AQ4" s="48"/>
      <c r="AR4" s="45">
        <f t="shared" ref="AR4:AR9" si="17">IF(ISERROR(AZ4*AQ4),"",AZ4*AQ4)</f>
        <v>0</v>
      </c>
      <c r="AS4" s="33" t="s">
        <v>73</v>
      </c>
      <c r="AT4" s="50">
        <v>0.06</v>
      </c>
      <c r="AU4" s="45">
        <f t="shared" si="3"/>
        <v>1.7999999999999998</v>
      </c>
      <c r="AV4" s="45">
        <f t="shared" si="9"/>
        <v>1.7999999999999998</v>
      </c>
      <c r="AW4" s="45">
        <f t="shared" si="4"/>
        <v>26.863163076923076</v>
      </c>
      <c r="AX4" s="51">
        <f t="shared" si="10"/>
        <v>0.1045612307692308</v>
      </c>
      <c r="AY4" s="45">
        <f t="shared" si="11"/>
        <v>30</v>
      </c>
      <c r="AZ4" s="52">
        <v>30</v>
      </c>
      <c r="BA4" s="40"/>
      <c r="BB4" s="40">
        <v>49.99</v>
      </c>
      <c r="BC4" s="48">
        <f t="shared" si="12"/>
        <v>0.39987997599519909</v>
      </c>
      <c r="BD4" s="9">
        <f t="shared" si="13"/>
        <v>0.39987997599519909</v>
      </c>
      <c r="BE4" s="53">
        <v>3140</v>
      </c>
      <c r="BF4" s="45">
        <f t="shared" si="14"/>
        <v>84350.332061538458</v>
      </c>
      <c r="BG4" s="45">
        <f t="shared" si="15"/>
        <v>94200</v>
      </c>
    </row>
    <row r="5" spans="1:59" s="30" customFormat="1" ht="54.95" customHeight="1">
      <c r="A5" s="31"/>
      <c r="B5" s="32">
        <v>4</v>
      </c>
      <c r="C5" s="31"/>
      <c r="D5" s="31"/>
      <c r="E5" s="31" t="s">
        <v>60</v>
      </c>
      <c r="F5" s="31" t="s">
        <v>61</v>
      </c>
      <c r="G5" s="31" t="s">
        <v>62</v>
      </c>
      <c r="H5" s="33" t="s">
        <v>74</v>
      </c>
      <c r="I5" s="33" t="s">
        <v>75</v>
      </c>
      <c r="J5" s="33" t="s">
        <v>76</v>
      </c>
      <c r="K5" s="33" t="s">
        <v>77</v>
      </c>
      <c r="L5" s="34" t="s">
        <v>78</v>
      </c>
      <c r="M5" s="33" t="s">
        <v>79</v>
      </c>
      <c r="N5" s="33" t="s">
        <v>83</v>
      </c>
      <c r="O5" s="31"/>
      <c r="P5" s="31"/>
      <c r="Q5" s="35" t="s">
        <v>85</v>
      </c>
      <c r="R5" s="31"/>
      <c r="S5" s="31" t="s">
        <v>71</v>
      </c>
      <c r="T5" s="36">
        <f>[1]Shine!M33</f>
        <v>146</v>
      </c>
      <c r="U5" s="37">
        <v>7.7</v>
      </c>
      <c r="V5" s="38">
        <f t="shared" si="5"/>
        <v>18.961038961038959</v>
      </c>
      <c r="W5" s="39">
        <v>21.62</v>
      </c>
      <c r="X5" s="40"/>
      <c r="Y5" s="31" t="s">
        <v>8</v>
      </c>
      <c r="Z5" s="41">
        <v>56</v>
      </c>
      <c r="AA5" s="41">
        <v>54</v>
      </c>
      <c r="AB5" s="41">
        <v>62</v>
      </c>
      <c r="AC5" s="37">
        <v>2</v>
      </c>
      <c r="AD5" s="42">
        <v>3</v>
      </c>
      <c r="AE5" s="43">
        <f t="shared" si="6"/>
        <v>0.18748799999999999</v>
      </c>
      <c r="AF5" s="44">
        <f t="shared" si="7"/>
        <v>1040.0665642601127</v>
      </c>
      <c r="AG5" s="31">
        <v>3750</v>
      </c>
      <c r="AH5" s="45">
        <f t="shared" si="8"/>
        <v>3.6055384615384614</v>
      </c>
      <c r="AI5" s="46" t="s">
        <v>72</v>
      </c>
      <c r="AJ5" s="47">
        <v>0.14399999999999999</v>
      </c>
      <c r="AK5" s="45">
        <f t="shared" si="16"/>
        <v>3.11328</v>
      </c>
      <c r="AL5" s="45">
        <f t="shared" si="0"/>
        <v>28.338818461538462</v>
      </c>
      <c r="AM5" s="48"/>
      <c r="AN5" s="45">
        <f t="shared" si="1"/>
        <v>0</v>
      </c>
      <c r="AO5" s="48"/>
      <c r="AP5" s="45">
        <f t="shared" si="2"/>
        <v>0</v>
      </c>
      <c r="AQ5" s="48"/>
      <c r="AR5" s="45">
        <f t="shared" si="17"/>
        <v>0</v>
      </c>
      <c r="AS5" s="33" t="s">
        <v>73</v>
      </c>
      <c r="AT5" s="50">
        <v>0.06</v>
      </c>
      <c r="AU5" s="45">
        <f t="shared" si="3"/>
        <v>1.95</v>
      </c>
      <c r="AV5" s="45">
        <f t="shared" si="9"/>
        <v>1.95</v>
      </c>
      <c r="AW5" s="45">
        <f t="shared" si="4"/>
        <v>30.288818461538462</v>
      </c>
      <c r="AX5" s="54">
        <f t="shared" si="10"/>
        <v>6.8036355029585799E-2</v>
      </c>
      <c r="AY5" s="45">
        <f t="shared" si="11"/>
        <v>32.5</v>
      </c>
      <c r="AZ5" s="52">
        <v>32.5</v>
      </c>
      <c r="BA5" s="40"/>
      <c r="BB5" s="40">
        <v>59.99</v>
      </c>
      <c r="BC5" s="48">
        <f t="shared" si="12"/>
        <v>0.45824304050675113</v>
      </c>
      <c r="BD5" s="9">
        <f t="shared" si="13"/>
        <v>0.45824304050675113</v>
      </c>
      <c r="BE5" s="53">
        <v>2160</v>
      </c>
      <c r="BF5" s="45">
        <f t="shared" si="14"/>
        <v>65423.847876923079</v>
      </c>
      <c r="BG5" s="45">
        <f t="shared" si="15"/>
        <v>70200</v>
      </c>
    </row>
    <row r="6" spans="1:59" s="30" customFormat="1" ht="54.95" customHeight="1">
      <c r="A6" s="31"/>
      <c r="B6" s="32">
        <v>5</v>
      </c>
      <c r="C6" s="31"/>
      <c r="D6" s="31"/>
      <c r="E6" s="31" t="s">
        <v>60</v>
      </c>
      <c r="F6" s="31" t="s">
        <v>61</v>
      </c>
      <c r="G6" s="31" t="s">
        <v>62</v>
      </c>
      <c r="H6" s="33" t="s">
        <v>74</v>
      </c>
      <c r="I6" s="33" t="s">
        <v>75</v>
      </c>
      <c r="J6" s="33" t="s">
        <v>76</v>
      </c>
      <c r="K6" s="33" t="s">
        <v>77</v>
      </c>
      <c r="L6" s="34" t="s">
        <v>78</v>
      </c>
      <c r="M6" s="33" t="s">
        <v>82</v>
      </c>
      <c r="N6" s="33" t="s">
        <v>86</v>
      </c>
      <c r="O6" s="31"/>
      <c r="P6" s="31"/>
      <c r="Q6" s="35" t="s">
        <v>87</v>
      </c>
      <c r="R6" s="31"/>
      <c r="S6" s="31" t="s">
        <v>71</v>
      </c>
      <c r="T6" s="36">
        <f>[1]Shine!M37</f>
        <v>0</v>
      </c>
      <c r="U6" s="37">
        <v>7.7</v>
      </c>
      <c r="V6" s="38">
        <f t="shared" si="5"/>
        <v>0</v>
      </c>
      <c r="W6" s="39">
        <v>18.21</v>
      </c>
      <c r="X6" s="40"/>
      <c r="Y6" s="31" t="s">
        <v>8</v>
      </c>
      <c r="Z6" s="41">
        <v>56</v>
      </c>
      <c r="AA6" s="41">
        <v>54</v>
      </c>
      <c r="AB6" s="41">
        <v>58</v>
      </c>
      <c r="AC6" s="37">
        <v>2</v>
      </c>
      <c r="AD6" s="42">
        <v>3</v>
      </c>
      <c r="AE6" s="43">
        <f t="shared" si="6"/>
        <v>0.17539199999999999</v>
      </c>
      <c r="AF6" s="44">
        <f t="shared" si="7"/>
        <v>1111.7952928297757</v>
      </c>
      <c r="AG6" s="31">
        <v>3750</v>
      </c>
      <c r="AH6" s="45">
        <f t="shared" si="8"/>
        <v>3.3729230769230765</v>
      </c>
      <c r="AI6" s="46" t="s">
        <v>72</v>
      </c>
      <c r="AJ6" s="47">
        <v>0.14399999999999999</v>
      </c>
      <c r="AK6" s="45">
        <f t="shared" si="16"/>
        <v>2.6222400000000001</v>
      </c>
      <c r="AL6" s="45">
        <f t="shared" si="0"/>
        <v>24.205163076923078</v>
      </c>
      <c r="AM6" s="48"/>
      <c r="AN6" s="45">
        <f t="shared" si="1"/>
        <v>0</v>
      </c>
      <c r="AO6" s="48"/>
      <c r="AP6" s="45">
        <f t="shared" si="2"/>
        <v>0</v>
      </c>
      <c r="AQ6" s="48"/>
      <c r="AR6" s="45">
        <f t="shared" si="17"/>
        <v>0</v>
      </c>
      <c r="AS6" s="33" t="s">
        <v>73</v>
      </c>
      <c r="AT6" s="50">
        <v>0.06</v>
      </c>
      <c r="AU6" s="45">
        <f t="shared" si="3"/>
        <v>1.7999999999999998</v>
      </c>
      <c r="AV6" s="45">
        <f t="shared" si="9"/>
        <v>1.7999999999999998</v>
      </c>
      <c r="AW6" s="45">
        <f t="shared" si="4"/>
        <v>26.005163076923079</v>
      </c>
      <c r="AX6" s="51">
        <f t="shared" si="10"/>
        <v>0.1331612307692307</v>
      </c>
      <c r="AY6" s="45">
        <f t="shared" si="11"/>
        <v>30</v>
      </c>
      <c r="AZ6" s="52">
        <v>30</v>
      </c>
      <c r="BA6" s="40"/>
      <c r="BB6" s="40">
        <v>49.99</v>
      </c>
      <c r="BC6" s="48">
        <f t="shared" si="12"/>
        <v>0.39987997599519909</v>
      </c>
      <c r="BD6" s="9">
        <f t="shared" si="13"/>
        <v>0.39987997599519909</v>
      </c>
      <c r="BE6" s="53">
        <v>1560</v>
      </c>
      <c r="BF6" s="45">
        <f t="shared" si="14"/>
        <v>40568.054400000001</v>
      </c>
      <c r="BG6" s="45">
        <f t="shared" si="15"/>
        <v>46800</v>
      </c>
    </row>
    <row r="7" spans="1:59" s="30" customFormat="1" ht="54.95" customHeight="1">
      <c r="A7" s="31"/>
      <c r="B7" s="32">
        <v>6</v>
      </c>
      <c r="C7" s="31"/>
      <c r="D7" s="31"/>
      <c r="E7" s="31" t="s">
        <v>60</v>
      </c>
      <c r="F7" s="31" t="s">
        <v>61</v>
      </c>
      <c r="G7" s="31" t="s">
        <v>62</v>
      </c>
      <c r="H7" s="33" t="s">
        <v>74</v>
      </c>
      <c r="I7" s="33" t="s">
        <v>75</v>
      </c>
      <c r="J7" s="33" t="s">
        <v>76</v>
      </c>
      <c r="K7" s="33" t="s">
        <v>77</v>
      </c>
      <c r="L7" s="34" t="s">
        <v>78</v>
      </c>
      <c r="M7" s="33" t="s">
        <v>79</v>
      </c>
      <c r="N7" s="33" t="s">
        <v>86</v>
      </c>
      <c r="O7" s="31"/>
      <c r="P7" s="31"/>
      <c r="Q7" s="35" t="s">
        <v>88</v>
      </c>
      <c r="R7" s="31"/>
      <c r="S7" s="31" t="s">
        <v>71</v>
      </c>
      <c r="T7" s="36">
        <f>[1]Shine!M39</f>
        <v>140.19999999999999</v>
      </c>
      <c r="U7" s="37">
        <v>7.7</v>
      </c>
      <c r="V7" s="38">
        <f t="shared" si="5"/>
        <v>18.207792207792206</v>
      </c>
      <c r="W7" s="39">
        <v>20.75</v>
      </c>
      <c r="X7" s="40"/>
      <c r="Y7" s="31" t="s">
        <v>8</v>
      </c>
      <c r="Z7" s="41">
        <v>56</v>
      </c>
      <c r="AA7" s="41">
        <v>54</v>
      </c>
      <c r="AB7" s="41">
        <v>62</v>
      </c>
      <c r="AC7" s="37">
        <v>2</v>
      </c>
      <c r="AD7" s="42">
        <v>3</v>
      </c>
      <c r="AE7" s="43">
        <f t="shared" si="6"/>
        <v>0.18748799999999999</v>
      </c>
      <c r="AF7" s="44">
        <f t="shared" si="7"/>
        <v>1040.0665642601127</v>
      </c>
      <c r="AG7" s="31">
        <v>3750</v>
      </c>
      <c r="AH7" s="45">
        <f t="shared" si="8"/>
        <v>3.6055384615384614</v>
      </c>
      <c r="AI7" s="46" t="s">
        <v>72</v>
      </c>
      <c r="AJ7" s="47">
        <v>0.14399999999999999</v>
      </c>
      <c r="AK7" s="45">
        <f t="shared" si="16"/>
        <v>2.988</v>
      </c>
      <c r="AL7" s="45">
        <f t="shared" si="0"/>
        <v>27.343538461538461</v>
      </c>
      <c r="AM7" s="48"/>
      <c r="AN7" s="45">
        <f t="shared" si="1"/>
        <v>0</v>
      </c>
      <c r="AO7" s="48"/>
      <c r="AP7" s="45">
        <f t="shared" si="2"/>
        <v>0</v>
      </c>
      <c r="AQ7" s="48"/>
      <c r="AR7" s="45">
        <f t="shared" si="17"/>
        <v>0</v>
      </c>
      <c r="AS7" s="33" t="s">
        <v>73</v>
      </c>
      <c r="AT7" s="50">
        <v>0.06</v>
      </c>
      <c r="AU7" s="45">
        <f t="shared" si="3"/>
        <v>1.95</v>
      </c>
      <c r="AV7" s="45">
        <f t="shared" si="9"/>
        <v>1.95</v>
      </c>
      <c r="AW7" s="45">
        <f t="shared" si="4"/>
        <v>29.293538461538461</v>
      </c>
      <c r="AX7" s="54">
        <f t="shared" si="10"/>
        <v>9.8660355029585825E-2</v>
      </c>
      <c r="AY7" s="45">
        <f t="shared" si="11"/>
        <v>32.5</v>
      </c>
      <c r="AZ7" s="52">
        <v>32.5</v>
      </c>
      <c r="BA7" s="40"/>
      <c r="BB7" s="40">
        <v>59.99</v>
      </c>
      <c r="BC7" s="48">
        <f t="shared" si="12"/>
        <v>0.45824304050675113</v>
      </c>
      <c r="BD7" s="9">
        <f t="shared" si="13"/>
        <v>0.45824304050675113</v>
      </c>
      <c r="BE7" s="53">
        <v>1040</v>
      </c>
      <c r="BF7" s="45">
        <f t="shared" si="14"/>
        <v>30465.279999999999</v>
      </c>
      <c r="BG7" s="45">
        <f t="shared" si="15"/>
        <v>33800</v>
      </c>
    </row>
    <row r="8" spans="1:59" s="30" customFormat="1" ht="54.95" customHeight="1">
      <c r="A8" s="31"/>
      <c r="B8" s="32">
        <v>7</v>
      </c>
      <c r="C8" s="31"/>
      <c r="D8" s="31"/>
      <c r="E8" s="31" t="s">
        <v>60</v>
      </c>
      <c r="F8" s="31" t="s">
        <v>61</v>
      </c>
      <c r="G8" s="31" t="s">
        <v>62</v>
      </c>
      <c r="H8" s="33" t="s">
        <v>74</v>
      </c>
      <c r="I8" s="33" t="s">
        <v>75</v>
      </c>
      <c r="J8" s="33" t="s">
        <v>76</v>
      </c>
      <c r="K8" s="33" t="s">
        <v>77</v>
      </c>
      <c r="L8" s="34" t="s">
        <v>78</v>
      </c>
      <c r="M8" s="33" t="s">
        <v>82</v>
      </c>
      <c r="N8" s="33" t="s">
        <v>89</v>
      </c>
      <c r="O8" s="31"/>
      <c r="P8" s="31"/>
      <c r="Q8" s="35" t="s">
        <v>90</v>
      </c>
      <c r="R8" s="31"/>
      <c r="S8" s="31" t="s">
        <v>71</v>
      </c>
      <c r="T8" s="36">
        <f>[1]Shine!M31</f>
        <v>0</v>
      </c>
      <c r="U8" s="37">
        <v>7.7</v>
      </c>
      <c r="V8" s="38">
        <f t="shared" si="5"/>
        <v>0</v>
      </c>
      <c r="W8" s="39">
        <v>18.96</v>
      </c>
      <c r="X8" s="40"/>
      <c r="Y8" s="31" t="s">
        <v>8</v>
      </c>
      <c r="Z8" s="41">
        <v>56</v>
      </c>
      <c r="AA8" s="41">
        <v>54</v>
      </c>
      <c r="AB8" s="41">
        <v>58</v>
      </c>
      <c r="AC8" s="37">
        <v>2</v>
      </c>
      <c r="AD8" s="42">
        <v>3</v>
      </c>
      <c r="AE8" s="43">
        <f t="shared" si="6"/>
        <v>0.17539199999999999</v>
      </c>
      <c r="AF8" s="44">
        <f t="shared" si="7"/>
        <v>1111.7952928297757</v>
      </c>
      <c r="AG8" s="31">
        <v>3750</v>
      </c>
      <c r="AH8" s="45">
        <f t="shared" si="8"/>
        <v>3.3729230769230765</v>
      </c>
      <c r="AI8" s="46" t="s">
        <v>72</v>
      </c>
      <c r="AJ8" s="47">
        <v>0.14399999999999999</v>
      </c>
      <c r="AK8" s="45">
        <f t="shared" si="16"/>
        <v>2.7302399999999998</v>
      </c>
      <c r="AL8" s="45">
        <f t="shared" si="0"/>
        <v>25.063163076923075</v>
      </c>
      <c r="AM8" s="48"/>
      <c r="AN8" s="45">
        <f t="shared" si="1"/>
        <v>0</v>
      </c>
      <c r="AO8" s="48"/>
      <c r="AP8" s="45">
        <f t="shared" si="2"/>
        <v>0</v>
      </c>
      <c r="AQ8" s="48"/>
      <c r="AR8" s="45">
        <f t="shared" si="17"/>
        <v>0</v>
      </c>
      <c r="AS8" s="33" t="s">
        <v>91</v>
      </c>
      <c r="AT8" s="50">
        <v>0.06</v>
      </c>
      <c r="AU8" s="45">
        <f t="shared" si="3"/>
        <v>1.7999999999999998</v>
      </c>
      <c r="AV8" s="45">
        <f t="shared" si="9"/>
        <v>1.7999999999999998</v>
      </c>
      <c r="AW8" s="45">
        <f t="shared" si="4"/>
        <v>26.863163076923076</v>
      </c>
      <c r="AX8" s="51">
        <f t="shared" si="10"/>
        <v>0.1045612307692308</v>
      </c>
      <c r="AY8" s="45">
        <f t="shared" si="11"/>
        <v>30</v>
      </c>
      <c r="AZ8" s="52">
        <v>30</v>
      </c>
      <c r="BA8" s="40"/>
      <c r="BB8" s="40">
        <v>49.99</v>
      </c>
      <c r="BC8" s="48">
        <f t="shared" si="12"/>
        <v>0.39987997599519909</v>
      </c>
      <c r="BD8" s="9">
        <f t="shared" si="13"/>
        <v>0.39987997599519909</v>
      </c>
      <c r="BE8" s="53">
        <v>1680</v>
      </c>
      <c r="BF8" s="45">
        <f t="shared" si="14"/>
        <v>45130.11396923077</v>
      </c>
      <c r="BG8" s="45">
        <f t="shared" si="15"/>
        <v>50400</v>
      </c>
    </row>
    <row r="9" spans="1:59" s="30" customFormat="1" ht="54.95" customHeight="1">
      <c r="A9" s="31"/>
      <c r="B9" s="32">
        <v>8</v>
      </c>
      <c r="C9" s="31"/>
      <c r="D9" s="31"/>
      <c r="E9" s="31" t="s">
        <v>60</v>
      </c>
      <c r="F9" s="31" t="s">
        <v>61</v>
      </c>
      <c r="G9" s="31" t="s">
        <v>62</v>
      </c>
      <c r="H9" s="33" t="s">
        <v>92</v>
      </c>
      <c r="I9" s="33" t="s">
        <v>93</v>
      </c>
      <c r="J9" s="33" t="s">
        <v>94</v>
      </c>
      <c r="K9" s="33" t="s">
        <v>95</v>
      </c>
      <c r="L9" s="34" t="s">
        <v>96</v>
      </c>
      <c r="M9" s="33" t="s">
        <v>97</v>
      </c>
      <c r="N9" s="33" t="s">
        <v>98</v>
      </c>
      <c r="O9" s="31"/>
      <c r="P9" s="31"/>
      <c r="Q9" s="35" t="s">
        <v>99</v>
      </c>
      <c r="R9" s="31"/>
      <c r="S9" s="31" t="s">
        <v>71</v>
      </c>
      <c r="T9" s="36">
        <f>[1]Shine!M33</f>
        <v>146</v>
      </c>
      <c r="U9" s="37">
        <v>7.7</v>
      </c>
      <c r="V9" s="38">
        <f t="shared" si="5"/>
        <v>18.961038961038959</v>
      </c>
      <c r="W9" s="39">
        <v>21.62</v>
      </c>
      <c r="X9" s="40"/>
      <c r="Y9" s="31" t="s">
        <v>8</v>
      </c>
      <c r="Z9" s="41">
        <v>56</v>
      </c>
      <c r="AA9" s="41">
        <v>54</v>
      </c>
      <c r="AB9" s="41">
        <v>62</v>
      </c>
      <c r="AC9" s="37">
        <v>2</v>
      </c>
      <c r="AD9" s="42">
        <v>3</v>
      </c>
      <c r="AE9" s="43">
        <f t="shared" si="6"/>
        <v>0.18748799999999999</v>
      </c>
      <c r="AF9" s="44">
        <f t="shared" si="7"/>
        <v>1040.0665642601127</v>
      </c>
      <c r="AG9" s="31">
        <v>3750</v>
      </c>
      <c r="AH9" s="45">
        <f t="shared" si="8"/>
        <v>3.6055384615384614</v>
      </c>
      <c r="AI9" s="46" t="s">
        <v>72</v>
      </c>
      <c r="AJ9" s="47">
        <v>0.14399999999999999</v>
      </c>
      <c r="AK9" s="45">
        <f t="shared" si="16"/>
        <v>3.11328</v>
      </c>
      <c r="AL9" s="45">
        <f t="shared" si="0"/>
        <v>28.338818461538462</v>
      </c>
      <c r="AM9" s="48"/>
      <c r="AN9" s="45">
        <f t="shared" si="1"/>
        <v>0</v>
      </c>
      <c r="AO9" s="48"/>
      <c r="AP9" s="45">
        <f t="shared" si="2"/>
        <v>0</v>
      </c>
      <c r="AQ9" s="48"/>
      <c r="AR9" s="45">
        <f t="shared" si="17"/>
        <v>0</v>
      </c>
      <c r="AS9" s="33" t="s">
        <v>100</v>
      </c>
      <c r="AT9" s="50">
        <v>0.06</v>
      </c>
      <c r="AU9" s="45">
        <f t="shared" si="3"/>
        <v>1.95</v>
      </c>
      <c r="AV9" s="45">
        <f t="shared" si="9"/>
        <v>1.95</v>
      </c>
      <c r="AW9" s="45">
        <f t="shared" si="4"/>
        <v>30.288818461538462</v>
      </c>
      <c r="AX9" s="54">
        <f t="shared" si="10"/>
        <v>6.8036355029585799E-2</v>
      </c>
      <c r="AY9" s="45">
        <f t="shared" si="11"/>
        <v>32.5</v>
      </c>
      <c r="AZ9" s="52">
        <v>32.5</v>
      </c>
      <c r="BA9" s="40"/>
      <c r="BB9" s="40">
        <v>59.99</v>
      </c>
      <c r="BC9" s="48">
        <f t="shared" si="12"/>
        <v>0.45824304050675113</v>
      </c>
      <c r="BD9" s="9">
        <f t="shared" si="13"/>
        <v>0.45824304050675113</v>
      </c>
      <c r="BE9" s="53">
        <v>1160</v>
      </c>
      <c r="BF9" s="45">
        <f t="shared" si="14"/>
        <v>35135.029415384619</v>
      </c>
      <c r="BG9" s="45">
        <f t="shared" si="15"/>
        <v>37700</v>
      </c>
    </row>
  </sheetData>
  <protectedRanges>
    <protectedRange sqref="BE2:BE9 AR2:AX2 B2:G9 O2:O9 AC2:AP2 R2:AB9 BB2:BC9 AC3:AX9" name="Range1_9"/>
    <protectedRange sqref="AY2:AY9" name="Range1_1_1"/>
    <protectedRange sqref="BD2:BD9" name="Range1_2_1"/>
    <protectedRange sqref="BA2:BA9" name="Range1_4_1"/>
    <protectedRange sqref="P2:P9" name="Range1_5_1"/>
    <protectedRange sqref="H2:H9" name="Range1_6_1"/>
    <protectedRange sqref="M2:N9 I2:K9" name="Range1_7_1"/>
    <protectedRange sqref="L2:L9" name="Range1_3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G2:G9</xm:sqref>
        </x14:dataValidation>
        <x14:dataValidation type="list" allowBlank="1" showInputMessage="1" showErrorMessage="1">
          <x14:formula1>
            <xm:f>[1]Data!#REF!</xm:f>
          </x14:formula1>
          <xm:sqref>S2:S9</xm:sqref>
        </x14:dataValidation>
        <x14:dataValidation type="list" allowBlank="1" showInputMessage="1" showErrorMessage="1">
          <x14:formula1>
            <xm:f>[1]ValueSelect!#REF!</xm:f>
          </x14:formula1>
          <xm:sqref>A2:A9</xm:sqref>
        </x14:dataValidation>
        <x14:dataValidation type="list" allowBlank="1" showInputMessage="1" showErrorMessage="1">
          <x14:formula1>
            <xm:f>[1]Data!#REF!</xm:f>
          </x14:formula1>
          <xm:sqref>Y2:Y9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2026-07-06T04:20:55Z</dcterms:modified>
</cp:coreProperties>
</file>