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0" i="1" l="1"/>
  <c r="AB10" i="1"/>
  <c r="AC10" i="1" s="1"/>
  <c r="AE10" i="1" s="1"/>
  <c r="AX9" i="1"/>
  <c r="AB9" i="1"/>
  <c r="AC9" i="1" s="1"/>
  <c r="AE9" i="1" s="1"/>
  <c r="AX8" i="1"/>
  <c r="AB8" i="1"/>
  <c r="AC8" i="1" s="1"/>
  <c r="AE8" i="1" s="1"/>
  <c r="AX7" i="1"/>
  <c r="AC7" i="1"/>
  <c r="AE7" i="1" s="1"/>
  <c r="AB7" i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S4" i="1" s="1"/>
  <c r="AX3" i="1"/>
  <c r="AB3" i="1"/>
  <c r="AC3" i="1" s="1"/>
  <c r="AE3" i="1" s="1"/>
  <c r="Q3" i="1"/>
  <c r="Q6" i="1" s="1"/>
  <c r="AX2" i="1"/>
  <c r="AB2" i="1"/>
  <c r="AC2" i="1" s="1"/>
  <c r="AE2" i="1" s="1"/>
  <c r="Q2" i="1"/>
  <c r="Q5" i="1" s="1"/>
  <c r="S2" i="1" l="1"/>
  <c r="AH2" i="1" s="1"/>
  <c r="Q7" i="1"/>
  <c r="Q10" i="1" s="1"/>
  <c r="S10" i="1" s="1"/>
  <c r="S6" i="1"/>
  <c r="Q9" i="1"/>
  <c r="S9" i="1" s="1"/>
  <c r="AH4" i="1"/>
  <c r="S5" i="1"/>
  <c r="Q8" i="1"/>
  <c r="S8" i="1" s="1"/>
  <c r="AI2" i="1"/>
  <c r="S3" i="1"/>
  <c r="AH10" i="1" l="1"/>
  <c r="S7" i="1"/>
  <c r="AI4" i="1"/>
  <c r="AW4" i="1" s="1"/>
  <c r="AH8" i="1"/>
  <c r="AH7" i="1"/>
  <c r="AH5" i="1"/>
  <c r="AH3" i="1"/>
  <c r="AH9" i="1"/>
  <c r="AW2" i="1"/>
  <c r="AI10" i="1"/>
  <c r="AH6" i="1"/>
  <c r="AI8" i="1" l="1"/>
  <c r="AI9" i="1"/>
  <c r="AW9" i="1" s="1"/>
  <c r="AI5" i="1"/>
  <c r="AW5" i="1" s="1"/>
  <c r="AI3" i="1"/>
  <c r="AW3" i="1" s="1"/>
  <c r="AI7" i="1"/>
  <c r="AW7" i="1" s="1"/>
  <c r="AO4" i="1"/>
  <c r="AS4" i="1"/>
  <c r="AM4" i="1"/>
  <c r="AK4" i="1"/>
  <c r="AW10" i="1"/>
  <c r="AW8" i="1"/>
  <c r="AI6" i="1"/>
  <c r="AK2" i="1"/>
  <c r="AO2" i="1"/>
  <c r="AM2" i="1"/>
  <c r="AS2" i="1"/>
  <c r="AT2" i="1" l="1"/>
  <c r="AU2" i="1" s="1"/>
  <c r="AV2" i="1" s="1"/>
  <c r="AO8" i="1"/>
  <c r="AM8" i="1"/>
  <c r="AK8" i="1"/>
  <c r="AT8" i="1" s="1"/>
  <c r="AU8" i="1" s="1"/>
  <c r="AV8" i="1" s="1"/>
  <c r="AS8" i="1"/>
  <c r="AS3" i="1"/>
  <c r="AO3" i="1"/>
  <c r="AM3" i="1"/>
  <c r="AK3" i="1"/>
  <c r="AM5" i="1"/>
  <c r="AK5" i="1"/>
  <c r="AS5" i="1"/>
  <c r="AO5" i="1"/>
  <c r="AK10" i="1"/>
  <c r="AS10" i="1"/>
  <c r="AO10" i="1"/>
  <c r="AM10" i="1"/>
  <c r="AW6" i="1"/>
  <c r="AS7" i="1"/>
  <c r="AM7" i="1"/>
  <c r="AO7" i="1"/>
  <c r="AK7" i="1"/>
  <c r="AM9" i="1"/>
  <c r="AS9" i="1"/>
  <c r="AK9" i="1"/>
  <c r="AO9" i="1"/>
  <c r="AT4" i="1"/>
  <c r="AU4" i="1" s="1"/>
  <c r="AV4" i="1" s="1"/>
  <c r="AT10" i="1" l="1"/>
  <c r="AU10" i="1" s="1"/>
  <c r="AV10" i="1" s="1"/>
  <c r="AT9" i="1"/>
  <c r="AU9" i="1" s="1"/>
  <c r="AV9" i="1" s="1"/>
  <c r="AT7" i="1"/>
  <c r="AU7" i="1" s="1"/>
  <c r="AV7" i="1" s="1"/>
  <c r="AT3" i="1"/>
  <c r="AU3" i="1" s="1"/>
  <c r="AV3" i="1" s="1"/>
  <c r="AM6" i="1"/>
  <c r="AK6" i="1"/>
  <c r="AS6" i="1"/>
  <c r="AO6" i="1"/>
  <c r="AT5" i="1"/>
  <c r="AU5" i="1" s="1"/>
  <c r="AV5" i="1" s="1"/>
  <c r="AT6" i="1" l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<sst xmlns="http://schemas.openxmlformats.org/spreadsheetml/2006/main" count="170" uniqueCount="89">
  <si>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</si>
  <si>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</si>
  <si>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</si>
  <si>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</si>
  <si>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</si>
  <si>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</si>
  <si>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</si>
  <si>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</si>
  <si>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</si>
  <si>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</si>
  <si>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</si>
  <si>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</si>
  <si>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</si>
  <si>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</si>
  <si>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</si>
  <si>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</si>
  <si>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</si>
  <si>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</si>
  <si>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</si>
  <si>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</si>
  <si>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</si>
  <si>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</si>
  <si>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</si>
  <si>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</si>
  <si>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</si>
  <si>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</si>
  <si>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</si>
  <si>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</si>
  <si>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</si>
  <si>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</si>
  <si>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</si>
  <si>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</si>
  <si>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</si>
  <si>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</si>
  <si>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</si>
  <si>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</si>
  <si>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</si>
  <si>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</si>
  <si>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</si>
  <si>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</si>
  <si>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</si>
  <si>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</si>
  <si>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</si>
  <si>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</si>
  <si>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</si>
  <si>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</si>
  <si>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</si>
  <si>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</si>
  <si>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</si>
  <si>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</si>
  <si>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</si>
  <si>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</si>
  <si>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</si>
  <si>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</si>
  <si>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</si>
  <si>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Sophie</t>
    <phoneticPr fontId="10" type="noConversion"/>
  </si>
  <si>
    <t>100% Polyester Microfiber Printed 3pcs Comforter Set</t>
    <phoneticPr fontId="10" type="noConversion"/>
  </si>
  <si>
    <t>3pcs Comforter Set</t>
    <phoneticPr fontId="10" type="noConversion"/>
  </si>
  <si>
    <t>Comforter/Sham: Face:100% polyester 85gsm microfiber printed, Back: 100% polyester 85gsm microfiber solid; Filling: 100% polyester 200gsm; Pillow: polyester cover and polyester filling.</t>
    <phoneticPr fontId="10" type="noConversion"/>
  </si>
  <si>
    <t>Face/Back:100% polyester;Filling: 100% polyester</t>
    <phoneticPr fontId="10" type="noConversion"/>
  </si>
  <si>
    <t xml:space="preserve">Twin/Twin XL
1 Comforter 66"Wx90"L
1 Sham 20"W x 26"L“H
1 Dec Pillow 12"W x 16"L </t>
    <phoneticPr fontId="10" type="noConversion"/>
  </si>
  <si>
    <t>Plum</t>
  </si>
  <si>
    <t>RH10-1246</t>
    <phoneticPr fontId="10" type="noConversion"/>
  </si>
  <si>
    <t>Piece</t>
  </si>
  <si>
    <t>Compressed/Knocked Down</t>
  </si>
  <si>
    <t>9404.40.9022</t>
    <phoneticPr fontId="10" type="noConversion"/>
  </si>
  <si>
    <t>100% Polyester Microfiber Printed 4pcs Comforter Set</t>
    <phoneticPr fontId="10" type="noConversion"/>
  </si>
  <si>
    <t>4pcs Comforter Set</t>
    <phoneticPr fontId="10" type="noConversion"/>
  </si>
  <si>
    <t>Face/Back:100% polyester;Filling: 100% polyester</t>
    <phoneticPr fontId="10" type="noConversion"/>
  </si>
  <si>
    <t xml:space="preserve">Full/Queen
1 Comforter 90"Wx90"L
2 Sham 20"W x 26"L“H(2)
1 Dec Pillow 12"W x 16"L </t>
    <phoneticPr fontId="10" type="noConversion"/>
  </si>
  <si>
    <t>RH10-1247</t>
  </si>
  <si>
    <t>9404.40.9022</t>
    <phoneticPr fontId="10" type="noConversion"/>
  </si>
  <si>
    <t>100% Polyester Microfiber Printed 4pcs Comforter Set</t>
    <phoneticPr fontId="10" type="noConversion"/>
  </si>
  <si>
    <t xml:space="preserve">King/Cal King
1 Comforter 104"Wx90"L
2 Sham 20"W x 36"L"H(2)
1 Dec Pillow 12"W x 16"L </t>
    <phoneticPr fontId="10" type="noConversion"/>
  </si>
  <si>
    <t>RH10-1248</t>
  </si>
  <si>
    <t>Sophie</t>
    <phoneticPr fontId="10" type="noConversion"/>
  </si>
  <si>
    <t>100% Polyester Microfiber Printed 3pcs Comforter Set</t>
    <phoneticPr fontId="10" type="noConversion"/>
  </si>
  <si>
    <t>Comforter/Sham: Face:100% polyester 85gsm microfiber printed, Back: 100% polyester 85gsm microfiber solid; Filling: 100% polyester 200gsm; Pillow: polyester cover and polyester filling.</t>
    <phoneticPr fontId="10" type="noConversion"/>
  </si>
  <si>
    <t xml:space="preserve">Twin/Twin XL
1 Comforter 66"Wx90"L
1 Sham 20"W x 26"L“H
1 Dec Pillow 12"W x 16"L </t>
    <phoneticPr fontId="10" type="noConversion"/>
  </si>
  <si>
    <t>Blue</t>
  </si>
  <si>
    <t>RH10-1249</t>
    <phoneticPr fontId="10" type="noConversion"/>
  </si>
  <si>
    <t xml:space="preserve">Full/Queen
1 Comforter 90"Wx90"L
2 Sham 20"W x 26"L“H(2)
1 Dec Pillow 12"W x 16"L </t>
    <phoneticPr fontId="10" type="noConversion"/>
  </si>
  <si>
    <t>RH10-1250</t>
  </si>
  <si>
    <t xml:space="preserve">King/Cal King
1 Comforter 104"Wx90"L
2 Sham 20"W x 36"L"H(2)
1 Dec Pillow 12"W x 16"L </t>
    <phoneticPr fontId="10" type="noConversion"/>
  </si>
  <si>
    <t>RH10-1251</t>
  </si>
  <si>
    <t>Yellow</t>
  </si>
  <si>
    <t>RH10-1252</t>
    <phoneticPr fontId="10" type="noConversion"/>
  </si>
  <si>
    <t>RH10-1253</t>
  </si>
  <si>
    <t>RH10-1254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</si>
</sst>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0;[Red]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176" fontId="1" fillId="0" borderId="0" xfId="1" applyAlignment="1">
      <alignment horizontal="center"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wrapText="1"/>
    </xf>
    <xf numFmtId="176" fontId="5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5" borderId="2" xfId="1" applyNumberFormat="1" applyFill="1" applyBorder="1" applyAlignment="1">
      <alignment horizontal="center" wrapText="1"/>
    </xf>
    <xf numFmtId="176" fontId="1" fillId="5" borderId="2" xfId="1" applyFill="1" applyBorder="1" applyAlignment="1">
      <alignment wrapText="1"/>
    </xf>
    <xf numFmtId="176" fontId="9" fillId="5" borderId="2" xfId="1" applyFont="1" applyFill="1" applyBorder="1" applyAlignment="1">
      <alignment wrapText="1"/>
    </xf>
    <xf numFmtId="176" fontId="6" fillId="5" borderId="2" xfId="0" applyFont="1" applyFill="1" applyBorder="1"/>
    <xf numFmtId="176" fontId="0" fillId="5" borderId="2" xfId="0" applyFill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2" fontId="1" fillId="5" borderId="2" xfId="1" applyNumberForma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wrapText="1"/>
    </xf>
    <xf numFmtId="179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4" fillId="5" borderId="2" xfId="1" applyNumberFormat="1" applyFon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9" fillId="5" borderId="2" xfId="1" applyNumberFormat="1" applyFont="1" applyFill="1" applyBorder="1" applyAlignment="1">
      <alignment wrapText="1"/>
    </xf>
    <xf numFmtId="10" fontId="9" fillId="5" borderId="2" xfId="4" applyNumberFormat="1" applyFont="1" applyFill="1" applyBorder="1" applyAlignment="1">
      <alignment wrapText="1"/>
    </xf>
    <xf numFmtId="178" fontId="4" fillId="5" borderId="2" xfId="1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1" xfId="1" applyFill="1" applyBorder="1" applyAlignment="1">
      <alignment horizontal="center" wrapText="1"/>
    </xf>
    <xf numFmtId="176" fontId="1" fillId="5" borderId="4" xfId="1" applyFill="1" applyBorder="1" applyAlignment="1">
      <alignment horizontal="center" wrapText="1"/>
    </xf>
    <xf numFmtId="176" fontId="1" fillId="5" borderId="5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68580</xdr:rowOff>
    </xdr:from>
    <xdr:to>
      <xdr:col>1</xdr:col>
      <xdr:colOff>1805940</xdr:colOff>
      <xdr:row>3</xdr:row>
      <xdr:rowOff>730694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347EDCCA-5312-1168-3BE2-E155EEEA5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240155"/>
          <a:ext cx="1691640" cy="226231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</xdr:row>
      <xdr:rowOff>91440</xdr:rowOff>
    </xdr:from>
    <xdr:to>
      <xdr:col>1</xdr:col>
      <xdr:colOff>1792540</xdr:colOff>
      <xdr:row>9</xdr:row>
      <xdr:rowOff>769620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F8D6D665-5030-EA1E-CBA9-500FE3E87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444615"/>
          <a:ext cx="1716340" cy="227838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60962</xdr:colOff>
      <xdr:row>4</xdr:row>
      <xdr:rowOff>76199</xdr:rowOff>
    </xdr:from>
    <xdr:to>
      <xdr:col>1</xdr:col>
      <xdr:colOff>1752600</xdr:colOff>
      <xdr:row>6</xdr:row>
      <xdr:rowOff>732498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DCCE091D-8048-371C-9E8A-73F9CE0CF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2" y="3838574"/>
          <a:ext cx="1691638" cy="2256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Sophie%203.4pcs%20comforter%20set%20Commitment%207.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>
        <row r="4">
          <cell r="G4">
            <v>57.1</v>
          </cell>
        </row>
        <row r="5">
          <cell r="G5">
            <v>71.599999999999994</v>
          </cell>
        </row>
        <row r="6">
          <cell r="G6">
            <v>79.8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"/>
  <sheetViews>
    <sheetView tabSelected="1" topLeftCell="E1" workbookViewId="0">
      <selection activeCell="T8" sqref="T8:T10"/>
    </sheetView>
  </sheetViews>
  <sheetFormatPr defaultColWidth="9.28515625" defaultRowHeight="15" x14ac:dyDescent="0.25"/>
  <cols>
    <col min="1" max="1" width="10.28515625" style="1" customWidth="1"/>
    <col min="2" max="2" width="27.140625" style="2" customWidth="1"/>
    <col min="3" max="3" width="11.1406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3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7.7109375" style="2" customWidth="1"/>
    <col min="12" max="12" width="36.710937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6.7109375" style="4" customWidth="1"/>
    <col min="18" max="18" width="9.85546875" style="5" customWidth="1"/>
    <col min="19" max="19" width="12" style="6" customWidth="1"/>
    <col min="20" max="20" width="11.28515625" style="6" customWidth="1"/>
    <col min="21" max="21" width="11.140625" style="7" customWidth="1"/>
    <col min="22" max="22" width="15.85546875" style="2" customWidth="1"/>
    <col min="23" max="23" width="11" style="8" customWidth="1"/>
    <col min="24" max="24" width="13.140625" style="8" customWidth="1"/>
    <col min="25" max="25" width="11.28515625" style="8" customWidth="1"/>
    <col min="26" max="26" width="12.7109375" style="5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11" customWidth="1"/>
    <col min="31" max="31" width="13.7109375" style="6" customWidth="1"/>
    <col min="32" max="32" width="14.85546875" style="2" customWidth="1"/>
    <col min="33" max="33" width="8.42578125" style="12" customWidth="1"/>
    <col min="34" max="34" width="12.42578125" style="6" customWidth="1"/>
    <col min="35" max="35" width="8.85546875" style="6" customWidth="1"/>
    <col min="36" max="36" width="7.85546875" style="12" customWidth="1"/>
    <col min="37" max="37" width="5.85546875" style="6" customWidth="1"/>
    <col min="38" max="38" width="12.7109375" style="12" customWidth="1"/>
    <col min="39" max="39" width="12" style="6" customWidth="1"/>
    <col min="40" max="40" width="11.7109375" style="12" customWidth="1"/>
    <col min="41" max="41" width="10.85546875" style="6" customWidth="1"/>
    <col min="42" max="42" width="10.7109375" style="6" customWidth="1"/>
    <col min="43" max="43" width="9.7109375" style="11" customWidth="1"/>
    <col min="44" max="44" width="9.7109375" style="12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2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2" customWidth="1"/>
    <col min="53" max="53" width="12.28515625" style="9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3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8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5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4" t="s">
        <v>31</v>
      </c>
      <c r="AG1" s="32" t="s">
        <v>32</v>
      </c>
      <c r="AH1" s="31" t="s">
        <v>33</v>
      </c>
      <c r="AI1" s="31" t="s">
        <v>34</v>
      </c>
      <c r="AJ1" s="32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1" t="s">
        <v>41</v>
      </c>
      <c r="AQ1" s="33" t="s">
        <v>42</v>
      </c>
      <c r="AR1" s="32" t="s">
        <v>43</v>
      </c>
      <c r="AS1" s="31" t="s">
        <v>44</v>
      </c>
      <c r="AT1" s="31" t="s">
        <v>45</v>
      </c>
      <c r="AU1" s="34" t="s">
        <v>46</v>
      </c>
      <c r="AV1" s="35" t="s">
        <v>47</v>
      </c>
      <c r="AW1" s="34" t="s">
        <v>48</v>
      </c>
      <c r="AX1" s="34" t="s">
        <v>49</v>
      </c>
      <c r="AY1" s="36" t="s">
        <v>50</v>
      </c>
      <c r="AZ1" s="37" t="s">
        <v>51</v>
      </c>
      <c r="BA1" s="27" t="s">
        <v>52</v>
      </c>
    </row>
    <row r="2" spans="1:53" s="57" customFormat="1" ht="63" customHeight="1" x14ac:dyDescent="0.25">
      <c r="A2" s="38">
        <v>1</v>
      </c>
      <c r="B2" s="58"/>
      <c r="C2" s="39"/>
      <c r="D2" s="39" t="s">
        <v>53</v>
      </c>
      <c r="E2" s="39"/>
      <c r="F2" s="39" t="s">
        <v>54</v>
      </c>
      <c r="G2" s="18" t="s">
        <v>55</v>
      </c>
      <c r="H2" s="39" t="s">
        <v>56</v>
      </c>
      <c r="I2" s="39" t="s">
        <v>57</v>
      </c>
      <c r="J2" s="39" t="s">
        <v>58</v>
      </c>
      <c r="K2" s="40" t="s">
        <v>59</v>
      </c>
      <c r="L2" s="39" t="s">
        <v>60</v>
      </c>
      <c r="M2" s="39" t="s">
        <v>61</v>
      </c>
      <c r="N2" s="41" t="s">
        <v>62</v>
      </c>
      <c r="O2" s="42"/>
      <c r="P2" s="39" t="s">
        <v>63</v>
      </c>
      <c r="Q2" s="43">
        <f>'[1]Factory cost'!G4</f>
        <v>57.1</v>
      </c>
      <c r="R2" s="44">
        <v>7.7</v>
      </c>
      <c r="S2" s="45">
        <f t="shared" ref="S2:S10" si="0">IF(ISERROR(Q2/R2),"",Q2/R2)</f>
        <v>7.4155844155844157</v>
      </c>
      <c r="T2" s="45">
        <v>7.42</v>
      </c>
      <c r="U2" s="46"/>
      <c r="V2" s="39" t="s">
        <v>64</v>
      </c>
      <c r="W2" s="47">
        <v>42</v>
      </c>
      <c r="X2" s="47">
        <v>32</v>
      </c>
      <c r="Y2" s="47">
        <v>38</v>
      </c>
      <c r="Z2" s="44">
        <v>9.1</v>
      </c>
      <c r="AA2" s="48">
        <v>3</v>
      </c>
      <c r="AB2" s="49">
        <f t="shared" ref="AB2:AB10" si="1">IF(W2="","",W2*X2*Y2/1000000)</f>
        <v>5.1071999999999999E-2</v>
      </c>
      <c r="AC2" s="48">
        <f t="shared" ref="AC2:AC10" si="2">IF(AA2="","",65/AB2*AA2)</f>
        <v>3818.1390977443612</v>
      </c>
      <c r="AD2" s="50">
        <v>4000</v>
      </c>
      <c r="AE2" s="51">
        <f t="shared" ref="AE2:AE10" si="3">IF(ISERROR(AD2/AC2),"",AD2/AC2)</f>
        <v>1.0476307692307691</v>
      </c>
      <c r="AF2" s="39" t="s">
        <v>65</v>
      </c>
      <c r="AG2" s="52">
        <v>0.22800000000000001</v>
      </c>
      <c r="AH2" s="51">
        <f t="shared" ref="AH2:AH4" si="4">IF(ISERROR(S2*AG2),"",S2*AG2)</f>
        <v>1.6907532467532469</v>
      </c>
      <c r="AI2" s="51">
        <f t="shared" ref="AI2:AI4" si="5">IF(ISERROR(T2+AE2+AH2),"",T2+AE2+AH2)</f>
        <v>10.158384015984016</v>
      </c>
      <c r="AJ2" s="53">
        <v>0</v>
      </c>
      <c r="AK2" s="51">
        <f t="shared" ref="AK2:AK4" si="6">IF(ISERROR(AW2*AJ2),"",AW2*AJ2)</f>
        <v>0</v>
      </c>
      <c r="AL2" s="53">
        <v>0</v>
      </c>
      <c r="AM2" s="51">
        <f t="shared" ref="AM2:AM4" si="7">IF(ISERROR(AW2*AL2),"",AW2*AL2)</f>
        <v>0</v>
      </c>
      <c r="AN2" s="53">
        <v>0</v>
      </c>
      <c r="AO2" s="51">
        <f t="shared" ref="AO2:AO4" si="8">IF(ISERROR(AW2*AN2),"",AW2*AN2)</f>
        <v>0</v>
      </c>
      <c r="AP2" s="51">
        <v>0</v>
      </c>
      <c r="AQ2" s="50">
        <v>0</v>
      </c>
      <c r="AR2" s="53">
        <v>0</v>
      </c>
      <c r="AS2" s="51">
        <f t="shared" ref="AS2:AS4" si="9">IF(ISERROR(AW2*AR2),"",AW2*AR2)</f>
        <v>0</v>
      </c>
      <c r="AT2" s="51">
        <f t="shared" ref="AT2:AT4" si="10">IF(ISERROR(AK2+AM2+AO2+AP2+AS2),"",AK2+AM2+AO2+AP2+AS2)</f>
        <v>0</v>
      </c>
      <c r="AU2" s="54">
        <f>AI2+AT2</f>
        <v>10.158384015984016</v>
      </c>
      <c r="AV2" s="55">
        <f>IF(ISERROR((AW2-AU2)/AW2),"",(AW2-AU2)/AW2)</f>
        <v>0</v>
      </c>
      <c r="AW2" s="54">
        <f>AI2</f>
        <v>10.158384015984016</v>
      </c>
      <c r="AX2" s="56">
        <f t="shared" ref="AX2:AX4" si="11">IF(ISERROR(AY2*(1-AZ2)),"",AY2*(1-AZ2))</f>
        <v>44.9925</v>
      </c>
      <c r="AY2" s="51">
        <v>59.99</v>
      </c>
      <c r="AZ2" s="53">
        <v>0.25</v>
      </c>
      <c r="BA2" s="48">
        <v>261</v>
      </c>
    </row>
    <row r="3" spans="1:53" s="57" customFormat="1" ht="63" customHeight="1" x14ac:dyDescent="0.25">
      <c r="A3" s="38">
        <v>2</v>
      </c>
      <c r="B3" s="59"/>
      <c r="C3" s="39"/>
      <c r="D3" s="39" t="s">
        <v>53</v>
      </c>
      <c r="E3" s="39"/>
      <c r="F3" s="39" t="s">
        <v>54</v>
      </c>
      <c r="G3" s="18" t="s">
        <v>55</v>
      </c>
      <c r="H3" s="39" t="s">
        <v>66</v>
      </c>
      <c r="I3" s="39" t="s">
        <v>67</v>
      </c>
      <c r="J3" s="39" t="s">
        <v>58</v>
      </c>
      <c r="K3" s="40" t="s">
        <v>68</v>
      </c>
      <c r="L3" s="39" t="s">
        <v>69</v>
      </c>
      <c r="M3" s="39" t="s">
        <v>61</v>
      </c>
      <c r="N3" s="41" t="s">
        <v>70</v>
      </c>
      <c r="O3" s="42"/>
      <c r="P3" s="39" t="s">
        <v>63</v>
      </c>
      <c r="Q3" s="43">
        <f>'[1]Factory cost'!G5</f>
        <v>71.599999999999994</v>
      </c>
      <c r="R3" s="44">
        <v>7.7</v>
      </c>
      <c r="S3" s="45">
        <f t="shared" si="0"/>
        <v>9.2987012987012978</v>
      </c>
      <c r="T3" s="45">
        <v>9.3000000000000007</v>
      </c>
      <c r="U3" s="46"/>
      <c r="V3" s="39" t="s">
        <v>64</v>
      </c>
      <c r="W3" s="47">
        <v>42</v>
      </c>
      <c r="X3" s="47">
        <v>32</v>
      </c>
      <c r="Y3" s="47">
        <v>44</v>
      </c>
      <c r="Z3" s="44">
        <v>11.3</v>
      </c>
      <c r="AA3" s="48">
        <v>3</v>
      </c>
      <c r="AB3" s="49">
        <f t="shared" si="1"/>
        <v>5.9136000000000001E-2</v>
      </c>
      <c r="AC3" s="48">
        <f t="shared" si="2"/>
        <v>3297.4837662337659</v>
      </c>
      <c r="AD3" s="50">
        <v>4000</v>
      </c>
      <c r="AE3" s="51">
        <f t="shared" si="3"/>
        <v>1.2130461538461539</v>
      </c>
      <c r="AF3" s="39" t="s">
        <v>71</v>
      </c>
      <c r="AG3" s="52">
        <v>0.22800000000000001</v>
      </c>
      <c r="AH3" s="51">
        <f t="shared" si="4"/>
        <v>2.1201038961038958</v>
      </c>
      <c r="AI3" s="51">
        <f t="shared" si="5"/>
        <v>12.63315004995005</v>
      </c>
      <c r="AJ3" s="53">
        <v>0</v>
      </c>
      <c r="AK3" s="51">
        <f t="shared" si="6"/>
        <v>0</v>
      </c>
      <c r="AL3" s="53">
        <v>0</v>
      </c>
      <c r="AM3" s="51">
        <f t="shared" si="7"/>
        <v>0</v>
      </c>
      <c r="AN3" s="53">
        <v>0</v>
      </c>
      <c r="AO3" s="51">
        <f t="shared" si="8"/>
        <v>0</v>
      </c>
      <c r="AP3" s="51">
        <v>0</v>
      </c>
      <c r="AQ3" s="50">
        <v>0</v>
      </c>
      <c r="AR3" s="53">
        <v>0</v>
      </c>
      <c r="AS3" s="51">
        <f t="shared" si="9"/>
        <v>0</v>
      </c>
      <c r="AT3" s="51">
        <f t="shared" si="10"/>
        <v>0</v>
      </c>
      <c r="AU3" s="54">
        <f>IF(ISERROR(AI3+AT3),"",AI3+AT3)</f>
        <v>12.63315004995005</v>
      </c>
      <c r="AV3" s="55">
        <f t="shared" ref="AV3:AV4" si="12">IF(ISERROR((AW3-AU3)/AW3),"",(AW3-AU3)/AW3)</f>
        <v>0</v>
      </c>
      <c r="AW3" s="54">
        <f t="shared" ref="AW3:AW4" si="13">AI3</f>
        <v>12.63315004995005</v>
      </c>
      <c r="AX3" s="56">
        <f t="shared" si="11"/>
        <v>52.492499999999993</v>
      </c>
      <c r="AY3" s="51">
        <v>69.989999999999995</v>
      </c>
      <c r="AZ3" s="53">
        <v>0.25</v>
      </c>
      <c r="BA3" s="48">
        <v>312</v>
      </c>
    </row>
    <row r="4" spans="1:53" s="57" customFormat="1" ht="63" customHeight="1" x14ac:dyDescent="0.25">
      <c r="A4" s="38">
        <v>3</v>
      </c>
      <c r="B4" s="60"/>
      <c r="C4" s="39"/>
      <c r="D4" s="39" t="s">
        <v>53</v>
      </c>
      <c r="E4" s="39"/>
      <c r="F4" s="39" t="s">
        <v>54</v>
      </c>
      <c r="G4" s="18" t="s">
        <v>55</v>
      </c>
      <c r="H4" s="39" t="s">
        <v>72</v>
      </c>
      <c r="I4" s="39" t="s">
        <v>67</v>
      </c>
      <c r="J4" s="39" t="s">
        <v>58</v>
      </c>
      <c r="K4" s="40" t="s">
        <v>68</v>
      </c>
      <c r="L4" s="39" t="s">
        <v>73</v>
      </c>
      <c r="M4" s="39" t="s">
        <v>61</v>
      </c>
      <c r="N4" s="41" t="s">
        <v>74</v>
      </c>
      <c r="O4" s="42"/>
      <c r="P4" s="39" t="s">
        <v>63</v>
      </c>
      <c r="Q4" s="43">
        <f>'[1]Factory cost'!G6</f>
        <v>79.8</v>
      </c>
      <c r="R4" s="44">
        <v>7.7</v>
      </c>
      <c r="S4" s="45">
        <f t="shared" si="0"/>
        <v>10.363636363636363</v>
      </c>
      <c r="T4" s="45">
        <v>10.36</v>
      </c>
      <c r="U4" s="46"/>
      <c r="V4" s="39" t="s">
        <v>64</v>
      </c>
      <c r="W4" s="47">
        <v>42</v>
      </c>
      <c r="X4" s="47">
        <v>32</v>
      </c>
      <c r="Y4" s="47">
        <v>50</v>
      </c>
      <c r="Z4" s="44">
        <v>12.5</v>
      </c>
      <c r="AA4" s="48">
        <v>3</v>
      </c>
      <c r="AB4" s="49">
        <f t="shared" si="1"/>
        <v>6.7199999999999996E-2</v>
      </c>
      <c r="AC4" s="48">
        <f t="shared" si="2"/>
        <v>2901.7857142857147</v>
      </c>
      <c r="AD4" s="50">
        <v>4000</v>
      </c>
      <c r="AE4" s="51">
        <f t="shared" si="3"/>
        <v>1.3784615384615382</v>
      </c>
      <c r="AF4" s="39" t="s">
        <v>65</v>
      </c>
      <c r="AG4" s="52">
        <v>0.22800000000000001</v>
      </c>
      <c r="AH4" s="51">
        <f t="shared" si="4"/>
        <v>2.3629090909090911</v>
      </c>
      <c r="AI4" s="51">
        <f t="shared" si="5"/>
        <v>14.101370629370628</v>
      </c>
      <c r="AJ4" s="53">
        <v>0</v>
      </c>
      <c r="AK4" s="51">
        <f t="shared" si="6"/>
        <v>0</v>
      </c>
      <c r="AL4" s="53">
        <v>0</v>
      </c>
      <c r="AM4" s="51">
        <f t="shared" si="7"/>
        <v>0</v>
      </c>
      <c r="AN4" s="53">
        <v>0</v>
      </c>
      <c r="AO4" s="51">
        <f t="shared" si="8"/>
        <v>0</v>
      </c>
      <c r="AP4" s="51">
        <v>0</v>
      </c>
      <c r="AQ4" s="50">
        <v>0</v>
      </c>
      <c r="AR4" s="53">
        <v>0</v>
      </c>
      <c r="AS4" s="51">
        <f t="shared" si="9"/>
        <v>0</v>
      </c>
      <c r="AT4" s="51">
        <f t="shared" si="10"/>
        <v>0</v>
      </c>
      <c r="AU4" s="54">
        <f t="shared" ref="AU4" si="14">IF(ISERROR(AI4+AT4),"",AI4+AT4)</f>
        <v>14.101370629370628</v>
      </c>
      <c r="AV4" s="55">
        <f t="shared" si="12"/>
        <v>0</v>
      </c>
      <c r="AW4" s="54">
        <f t="shared" si="13"/>
        <v>14.101370629370628</v>
      </c>
      <c r="AX4" s="56">
        <f t="shared" si="11"/>
        <v>59.992499999999993</v>
      </c>
      <c r="AY4" s="51">
        <v>79.989999999999995</v>
      </c>
      <c r="AZ4" s="53">
        <v>0.25</v>
      </c>
      <c r="BA4" s="48">
        <v>228</v>
      </c>
    </row>
    <row r="5" spans="1:53" s="57" customFormat="1" ht="63" customHeight="1" x14ac:dyDescent="0.25">
      <c r="A5" s="38">
        <v>1</v>
      </c>
      <c r="B5" s="58"/>
      <c r="C5" s="39"/>
      <c r="D5" s="39" t="s">
        <v>53</v>
      </c>
      <c r="E5" s="39"/>
      <c r="F5" s="39" t="s">
        <v>54</v>
      </c>
      <c r="G5" s="18" t="s">
        <v>75</v>
      </c>
      <c r="H5" s="39" t="s">
        <v>76</v>
      </c>
      <c r="I5" s="39" t="s">
        <v>57</v>
      </c>
      <c r="J5" s="39" t="s">
        <v>77</v>
      </c>
      <c r="K5" s="40" t="s">
        <v>59</v>
      </c>
      <c r="L5" s="39" t="s">
        <v>78</v>
      </c>
      <c r="M5" s="39" t="s">
        <v>79</v>
      </c>
      <c r="N5" s="41" t="s">
        <v>80</v>
      </c>
      <c r="O5" s="42"/>
      <c r="P5" s="39" t="s">
        <v>63</v>
      </c>
      <c r="Q5" s="43">
        <f t="shared" ref="Q5:Q10" si="15">Q2</f>
        <v>57.1</v>
      </c>
      <c r="R5" s="44">
        <v>7.7</v>
      </c>
      <c r="S5" s="45">
        <f t="shared" si="0"/>
        <v>7.4155844155844157</v>
      </c>
      <c r="T5" s="45">
        <v>7.42</v>
      </c>
      <c r="U5" s="46"/>
      <c r="V5" s="39" t="s">
        <v>64</v>
      </c>
      <c r="W5" s="47">
        <v>42</v>
      </c>
      <c r="X5" s="47">
        <v>32</v>
      </c>
      <c r="Y5" s="47">
        <v>38</v>
      </c>
      <c r="Z5" s="44">
        <v>9.1</v>
      </c>
      <c r="AA5" s="48">
        <v>3</v>
      </c>
      <c r="AB5" s="49">
        <f t="shared" si="1"/>
        <v>5.1071999999999999E-2</v>
      </c>
      <c r="AC5" s="48">
        <f t="shared" si="2"/>
        <v>3818.1390977443612</v>
      </c>
      <c r="AD5" s="50">
        <v>4000</v>
      </c>
      <c r="AE5" s="51">
        <f t="shared" si="3"/>
        <v>1.0476307692307691</v>
      </c>
      <c r="AF5" s="39" t="s">
        <v>71</v>
      </c>
      <c r="AG5" s="52">
        <v>0.22800000000000001</v>
      </c>
      <c r="AH5" s="51">
        <f t="shared" ref="AH5:AH7" si="16">IF(ISERROR(S5*AG5),"",S5*AG5)</f>
        <v>1.6907532467532469</v>
      </c>
      <c r="AI5" s="51">
        <f t="shared" ref="AI5:AI7" si="17">IF(ISERROR(T5+AE5+AH5),"",T5+AE5+AH5)</f>
        <v>10.158384015984016</v>
      </c>
      <c r="AJ5" s="53">
        <v>0</v>
      </c>
      <c r="AK5" s="51">
        <f t="shared" ref="AK5:AK7" si="18">IF(ISERROR(AW5*AJ5),"",AW5*AJ5)</f>
        <v>0</v>
      </c>
      <c r="AL5" s="53">
        <v>0</v>
      </c>
      <c r="AM5" s="51">
        <f t="shared" ref="AM5:AM7" si="19">IF(ISERROR(AW5*AL5),"",AW5*AL5)</f>
        <v>0</v>
      </c>
      <c r="AN5" s="53">
        <v>0</v>
      </c>
      <c r="AO5" s="51">
        <f t="shared" ref="AO5:AO7" si="20">IF(ISERROR(AW5*AN5),"",AW5*AN5)</f>
        <v>0</v>
      </c>
      <c r="AP5" s="51">
        <v>0</v>
      </c>
      <c r="AQ5" s="50">
        <v>0</v>
      </c>
      <c r="AR5" s="53">
        <v>0</v>
      </c>
      <c r="AS5" s="51">
        <f t="shared" ref="AS5:AS7" si="21">IF(ISERROR(AW5*AR5),"",AW5*AR5)</f>
        <v>0</v>
      </c>
      <c r="AT5" s="51">
        <f t="shared" ref="AT5:AT7" si="22">IF(ISERROR(AK5+AM5+AO5+AP5+AS5),"",AK5+AM5+AO5+AP5+AS5)</f>
        <v>0</v>
      </c>
      <c r="AU5" s="54">
        <f>AI5+AT5</f>
        <v>10.158384015984016</v>
      </c>
      <c r="AV5" s="55">
        <f>IF(ISERROR((AW5-AU5)/AW5),"",(AW5-AU5)/AW5)</f>
        <v>0</v>
      </c>
      <c r="AW5" s="54">
        <f>AI5</f>
        <v>10.158384015984016</v>
      </c>
      <c r="AX5" s="56">
        <f t="shared" ref="AX5:AX7" si="23">IF(ISERROR(AY5*(1-AZ5)),"",AY5*(1-AZ5))</f>
        <v>44.9925</v>
      </c>
      <c r="AY5" s="51">
        <v>59.99</v>
      </c>
      <c r="AZ5" s="53">
        <v>0.25</v>
      </c>
      <c r="BA5" s="48">
        <v>261</v>
      </c>
    </row>
    <row r="6" spans="1:53" s="57" customFormat="1" ht="63" customHeight="1" x14ac:dyDescent="0.25">
      <c r="A6" s="38">
        <v>2</v>
      </c>
      <c r="B6" s="59"/>
      <c r="C6" s="39"/>
      <c r="D6" s="39" t="s">
        <v>53</v>
      </c>
      <c r="E6" s="39"/>
      <c r="F6" s="39" t="s">
        <v>54</v>
      </c>
      <c r="G6" s="18" t="s">
        <v>75</v>
      </c>
      <c r="H6" s="39" t="s">
        <v>66</v>
      </c>
      <c r="I6" s="39" t="s">
        <v>67</v>
      </c>
      <c r="J6" s="39" t="s">
        <v>77</v>
      </c>
      <c r="K6" s="40" t="s">
        <v>68</v>
      </c>
      <c r="L6" s="39" t="s">
        <v>81</v>
      </c>
      <c r="M6" s="39" t="s">
        <v>79</v>
      </c>
      <c r="N6" s="41" t="s">
        <v>82</v>
      </c>
      <c r="O6" s="42"/>
      <c r="P6" s="39" t="s">
        <v>63</v>
      </c>
      <c r="Q6" s="43">
        <f t="shared" si="15"/>
        <v>71.599999999999994</v>
      </c>
      <c r="R6" s="44">
        <v>7.7</v>
      </c>
      <c r="S6" s="45">
        <f t="shared" si="0"/>
        <v>9.2987012987012978</v>
      </c>
      <c r="T6" s="45">
        <v>9.3000000000000007</v>
      </c>
      <c r="U6" s="46"/>
      <c r="V6" s="39" t="s">
        <v>64</v>
      </c>
      <c r="W6" s="47">
        <v>42</v>
      </c>
      <c r="X6" s="47">
        <v>32</v>
      </c>
      <c r="Y6" s="47">
        <v>44</v>
      </c>
      <c r="Z6" s="44">
        <v>11.3</v>
      </c>
      <c r="AA6" s="48">
        <v>3</v>
      </c>
      <c r="AB6" s="49">
        <f t="shared" si="1"/>
        <v>5.9136000000000001E-2</v>
      </c>
      <c r="AC6" s="48">
        <f t="shared" si="2"/>
        <v>3297.4837662337659</v>
      </c>
      <c r="AD6" s="50">
        <v>4000</v>
      </c>
      <c r="AE6" s="51">
        <f t="shared" si="3"/>
        <v>1.2130461538461539</v>
      </c>
      <c r="AF6" s="39" t="s">
        <v>71</v>
      </c>
      <c r="AG6" s="52">
        <v>0.22800000000000001</v>
      </c>
      <c r="AH6" s="51">
        <f t="shared" si="16"/>
        <v>2.1201038961038958</v>
      </c>
      <c r="AI6" s="51">
        <f t="shared" si="17"/>
        <v>12.63315004995005</v>
      </c>
      <c r="AJ6" s="53">
        <v>0</v>
      </c>
      <c r="AK6" s="51">
        <f t="shared" si="18"/>
        <v>0</v>
      </c>
      <c r="AL6" s="53">
        <v>0</v>
      </c>
      <c r="AM6" s="51">
        <f t="shared" si="19"/>
        <v>0</v>
      </c>
      <c r="AN6" s="53">
        <v>0</v>
      </c>
      <c r="AO6" s="51">
        <f t="shared" si="20"/>
        <v>0</v>
      </c>
      <c r="AP6" s="51">
        <v>0</v>
      </c>
      <c r="AQ6" s="50">
        <v>0</v>
      </c>
      <c r="AR6" s="53">
        <v>0</v>
      </c>
      <c r="AS6" s="51">
        <f t="shared" si="21"/>
        <v>0</v>
      </c>
      <c r="AT6" s="51">
        <f t="shared" si="22"/>
        <v>0</v>
      </c>
      <c r="AU6" s="54">
        <f>IF(ISERROR(AI6+AT6),"",AI6+AT6)</f>
        <v>12.63315004995005</v>
      </c>
      <c r="AV6" s="55">
        <f t="shared" ref="AV6:AV7" si="24">IF(ISERROR((AW6-AU6)/AW6),"",(AW6-AU6)/AW6)</f>
        <v>0</v>
      </c>
      <c r="AW6" s="54">
        <f t="shared" ref="AW6:AW7" si="25">AI6</f>
        <v>12.63315004995005</v>
      </c>
      <c r="AX6" s="56">
        <f t="shared" si="23"/>
        <v>52.492499999999993</v>
      </c>
      <c r="AY6" s="51">
        <v>69.989999999999995</v>
      </c>
      <c r="AZ6" s="53">
        <v>0.25</v>
      </c>
      <c r="BA6" s="48">
        <v>312</v>
      </c>
    </row>
    <row r="7" spans="1:53" s="57" customFormat="1" ht="63" customHeight="1" x14ac:dyDescent="0.25">
      <c r="A7" s="38">
        <v>3</v>
      </c>
      <c r="B7" s="60"/>
      <c r="C7" s="39"/>
      <c r="D7" s="39" t="s">
        <v>53</v>
      </c>
      <c r="E7" s="39"/>
      <c r="F7" s="39" t="s">
        <v>54</v>
      </c>
      <c r="G7" s="18" t="s">
        <v>75</v>
      </c>
      <c r="H7" s="39" t="s">
        <v>72</v>
      </c>
      <c r="I7" s="39" t="s">
        <v>67</v>
      </c>
      <c r="J7" s="39" t="s">
        <v>58</v>
      </c>
      <c r="K7" s="40" t="s">
        <v>59</v>
      </c>
      <c r="L7" s="39" t="s">
        <v>83</v>
      </c>
      <c r="M7" s="39" t="s">
        <v>79</v>
      </c>
      <c r="N7" s="41" t="s">
        <v>84</v>
      </c>
      <c r="O7" s="42"/>
      <c r="P7" s="39" t="s">
        <v>63</v>
      </c>
      <c r="Q7" s="43">
        <f t="shared" si="15"/>
        <v>79.8</v>
      </c>
      <c r="R7" s="44">
        <v>7.7</v>
      </c>
      <c r="S7" s="45">
        <f t="shared" si="0"/>
        <v>10.363636363636363</v>
      </c>
      <c r="T7" s="45">
        <v>10.36</v>
      </c>
      <c r="U7" s="46"/>
      <c r="V7" s="39" t="s">
        <v>64</v>
      </c>
      <c r="W7" s="47">
        <v>42</v>
      </c>
      <c r="X7" s="47">
        <v>32</v>
      </c>
      <c r="Y7" s="47">
        <v>50</v>
      </c>
      <c r="Z7" s="44">
        <v>12.5</v>
      </c>
      <c r="AA7" s="48">
        <v>3</v>
      </c>
      <c r="AB7" s="49">
        <f t="shared" si="1"/>
        <v>6.7199999999999996E-2</v>
      </c>
      <c r="AC7" s="48">
        <f t="shared" si="2"/>
        <v>2901.7857142857147</v>
      </c>
      <c r="AD7" s="50">
        <v>4000</v>
      </c>
      <c r="AE7" s="51">
        <f t="shared" si="3"/>
        <v>1.3784615384615382</v>
      </c>
      <c r="AF7" s="39" t="s">
        <v>71</v>
      </c>
      <c r="AG7" s="52">
        <v>0.22800000000000001</v>
      </c>
      <c r="AH7" s="51">
        <f t="shared" si="16"/>
        <v>2.3629090909090911</v>
      </c>
      <c r="AI7" s="51">
        <f t="shared" si="17"/>
        <v>14.101370629370628</v>
      </c>
      <c r="AJ7" s="53">
        <v>0</v>
      </c>
      <c r="AK7" s="51">
        <f t="shared" si="18"/>
        <v>0</v>
      </c>
      <c r="AL7" s="53">
        <v>0</v>
      </c>
      <c r="AM7" s="51">
        <f t="shared" si="19"/>
        <v>0</v>
      </c>
      <c r="AN7" s="53">
        <v>0</v>
      </c>
      <c r="AO7" s="51">
        <f t="shared" si="20"/>
        <v>0</v>
      </c>
      <c r="AP7" s="51">
        <v>0</v>
      </c>
      <c r="AQ7" s="50">
        <v>0</v>
      </c>
      <c r="AR7" s="53">
        <v>0</v>
      </c>
      <c r="AS7" s="51">
        <f t="shared" si="21"/>
        <v>0</v>
      </c>
      <c r="AT7" s="51">
        <f t="shared" si="22"/>
        <v>0</v>
      </c>
      <c r="AU7" s="54">
        <f t="shared" ref="AU7" si="26">IF(ISERROR(AI7+AT7),"",AI7+AT7)</f>
        <v>14.101370629370628</v>
      </c>
      <c r="AV7" s="55">
        <f t="shared" si="24"/>
        <v>0</v>
      </c>
      <c r="AW7" s="54">
        <f t="shared" si="25"/>
        <v>14.101370629370628</v>
      </c>
      <c r="AX7" s="56">
        <f t="shared" si="23"/>
        <v>59.992499999999993</v>
      </c>
      <c r="AY7" s="51">
        <v>79.989999999999995</v>
      </c>
      <c r="AZ7" s="53">
        <v>0.25</v>
      </c>
      <c r="BA7" s="48">
        <v>228</v>
      </c>
    </row>
    <row r="8" spans="1:53" s="57" customFormat="1" ht="63" customHeight="1" x14ac:dyDescent="0.25">
      <c r="A8" s="38">
        <v>1</v>
      </c>
      <c r="B8" s="58"/>
      <c r="C8" s="39"/>
      <c r="D8" s="39" t="s">
        <v>53</v>
      </c>
      <c r="E8" s="39"/>
      <c r="F8" s="39" t="s">
        <v>54</v>
      </c>
      <c r="G8" s="18" t="s">
        <v>55</v>
      </c>
      <c r="H8" s="39" t="s">
        <v>56</v>
      </c>
      <c r="I8" s="39" t="s">
        <v>57</v>
      </c>
      <c r="J8" s="39" t="s">
        <v>58</v>
      </c>
      <c r="K8" s="40" t="s">
        <v>68</v>
      </c>
      <c r="L8" s="39" t="s">
        <v>60</v>
      </c>
      <c r="M8" s="39" t="s">
        <v>85</v>
      </c>
      <c r="N8" s="41" t="s">
        <v>86</v>
      </c>
      <c r="O8" s="42"/>
      <c r="P8" s="39" t="s">
        <v>63</v>
      </c>
      <c r="Q8" s="43">
        <f t="shared" si="15"/>
        <v>57.1</v>
      </c>
      <c r="R8" s="44">
        <v>7.7</v>
      </c>
      <c r="S8" s="45">
        <f t="shared" si="0"/>
        <v>7.4155844155844157</v>
      </c>
      <c r="T8" s="45">
        <v>7.42</v>
      </c>
      <c r="U8" s="46"/>
      <c r="V8" s="39" t="s">
        <v>64</v>
      </c>
      <c r="W8" s="47">
        <v>42</v>
      </c>
      <c r="X8" s="47">
        <v>32</v>
      </c>
      <c r="Y8" s="47">
        <v>38</v>
      </c>
      <c r="Z8" s="44">
        <v>9.1</v>
      </c>
      <c r="AA8" s="48">
        <v>3</v>
      </c>
      <c r="AB8" s="49">
        <f t="shared" si="1"/>
        <v>5.1071999999999999E-2</v>
      </c>
      <c r="AC8" s="48">
        <f t="shared" si="2"/>
        <v>3818.1390977443612</v>
      </c>
      <c r="AD8" s="50">
        <v>4000</v>
      </c>
      <c r="AE8" s="51">
        <f t="shared" si="3"/>
        <v>1.0476307692307691</v>
      </c>
      <c r="AF8" s="39" t="s">
        <v>71</v>
      </c>
      <c r="AG8" s="52">
        <v>0.22800000000000001</v>
      </c>
      <c r="AH8" s="51">
        <f t="shared" ref="AH8:AH10" si="27">IF(ISERROR(S8*AG8),"",S8*AG8)</f>
        <v>1.6907532467532469</v>
      </c>
      <c r="AI8" s="51">
        <f t="shared" ref="AI8:AI10" si="28">IF(ISERROR(T8+AE8+AH8),"",T8+AE8+AH8)</f>
        <v>10.158384015984016</v>
      </c>
      <c r="AJ8" s="53">
        <v>0</v>
      </c>
      <c r="AK8" s="51">
        <f t="shared" ref="AK8:AK10" si="29">IF(ISERROR(AW8*AJ8),"",AW8*AJ8)</f>
        <v>0</v>
      </c>
      <c r="AL8" s="53">
        <v>0</v>
      </c>
      <c r="AM8" s="51">
        <f t="shared" ref="AM8:AM10" si="30">IF(ISERROR(AW8*AL8),"",AW8*AL8)</f>
        <v>0</v>
      </c>
      <c r="AN8" s="53">
        <v>0</v>
      </c>
      <c r="AO8" s="51">
        <f t="shared" ref="AO8:AO10" si="31">IF(ISERROR(AW8*AN8),"",AW8*AN8)</f>
        <v>0</v>
      </c>
      <c r="AP8" s="51">
        <v>0</v>
      </c>
      <c r="AQ8" s="50">
        <v>0</v>
      </c>
      <c r="AR8" s="53">
        <v>0</v>
      </c>
      <c r="AS8" s="51">
        <f t="shared" ref="AS8:AS10" si="32">IF(ISERROR(AW8*AR8),"",AW8*AR8)</f>
        <v>0</v>
      </c>
      <c r="AT8" s="51">
        <f t="shared" ref="AT8:AT10" si="33">IF(ISERROR(AK8+AM8+AO8+AP8+AS8),"",AK8+AM8+AO8+AP8+AS8)</f>
        <v>0</v>
      </c>
      <c r="AU8" s="54">
        <f>AI8+AT8</f>
        <v>10.158384015984016</v>
      </c>
      <c r="AV8" s="55">
        <f>IF(ISERROR((AW8-AU8)/AW8),"",(AW8-AU8)/AW8)</f>
        <v>0</v>
      </c>
      <c r="AW8" s="54">
        <f>AI8</f>
        <v>10.158384015984016</v>
      </c>
      <c r="AX8" s="56">
        <f t="shared" ref="AX8:AX10" si="34">IF(ISERROR(AY8*(1-AZ8)),"",AY8*(1-AZ8))</f>
        <v>44.9925</v>
      </c>
      <c r="AY8" s="51">
        <v>59.99</v>
      </c>
      <c r="AZ8" s="53">
        <v>0.25</v>
      </c>
      <c r="BA8" s="48">
        <v>261</v>
      </c>
    </row>
    <row r="9" spans="1:53" s="57" customFormat="1" ht="63" customHeight="1" x14ac:dyDescent="0.25">
      <c r="A9" s="38">
        <v>2</v>
      </c>
      <c r="B9" s="59"/>
      <c r="C9" s="39"/>
      <c r="D9" s="39" t="s">
        <v>53</v>
      </c>
      <c r="E9" s="39"/>
      <c r="F9" s="39" t="s">
        <v>54</v>
      </c>
      <c r="G9" s="18" t="s">
        <v>55</v>
      </c>
      <c r="H9" s="39" t="s">
        <v>66</v>
      </c>
      <c r="I9" s="39" t="s">
        <v>67</v>
      </c>
      <c r="J9" s="39" t="s">
        <v>58</v>
      </c>
      <c r="K9" s="40" t="s">
        <v>68</v>
      </c>
      <c r="L9" s="39" t="s">
        <v>81</v>
      </c>
      <c r="M9" s="39" t="s">
        <v>85</v>
      </c>
      <c r="N9" s="41" t="s">
        <v>87</v>
      </c>
      <c r="O9" s="42"/>
      <c r="P9" s="39" t="s">
        <v>63</v>
      </c>
      <c r="Q9" s="43">
        <f t="shared" si="15"/>
        <v>71.599999999999994</v>
      </c>
      <c r="R9" s="44">
        <v>7.7</v>
      </c>
      <c r="S9" s="45">
        <f t="shared" si="0"/>
        <v>9.2987012987012978</v>
      </c>
      <c r="T9" s="45">
        <v>9.3000000000000007</v>
      </c>
      <c r="U9" s="46"/>
      <c r="V9" s="39" t="s">
        <v>64</v>
      </c>
      <c r="W9" s="47">
        <v>42</v>
      </c>
      <c r="X9" s="47">
        <v>32</v>
      </c>
      <c r="Y9" s="47">
        <v>44</v>
      </c>
      <c r="Z9" s="44">
        <v>11.3</v>
      </c>
      <c r="AA9" s="48">
        <v>3</v>
      </c>
      <c r="AB9" s="49">
        <f t="shared" si="1"/>
        <v>5.9136000000000001E-2</v>
      </c>
      <c r="AC9" s="48">
        <f t="shared" si="2"/>
        <v>3297.4837662337659</v>
      </c>
      <c r="AD9" s="50">
        <v>4000</v>
      </c>
      <c r="AE9" s="51">
        <f t="shared" si="3"/>
        <v>1.2130461538461539</v>
      </c>
      <c r="AF9" s="39" t="s">
        <v>71</v>
      </c>
      <c r="AG9" s="52">
        <v>0.22800000000000001</v>
      </c>
      <c r="AH9" s="51">
        <f t="shared" si="27"/>
        <v>2.1201038961038958</v>
      </c>
      <c r="AI9" s="51">
        <f t="shared" si="28"/>
        <v>12.63315004995005</v>
      </c>
      <c r="AJ9" s="53">
        <v>0</v>
      </c>
      <c r="AK9" s="51">
        <f t="shared" si="29"/>
        <v>0</v>
      </c>
      <c r="AL9" s="53">
        <v>0</v>
      </c>
      <c r="AM9" s="51">
        <f t="shared" si="30"/>
        <v>0</v>
      </c>
      <c r="AN9" s="53">
        <v>0</v>
      </c>
      <c r="AO9" s="51">
        <f t="shared" si="31"/>
        <v>0</v>
      </c>
      <c r="AP9" s="51">
        <v>0</v>
      </c>
      <c r="AQ9" s="50">
        <v>0</v>
      </c>
      <c r="AR9" s="53">
        <v>0</v>
      </c>
      <c r="AS9" s="51">
        <f t="shared" si="32"/>
        <v>0</v>
      </c>
      <c r="AT9" s="51">
        <f t="shared" si="33"/>
        <v>0</v>
      </c>
      <c r="AU9" s="54">
        <f>IF(ISERROR(AI9+AT9),"",AI9+AT9)</f>
        <v>12.63315004995005</v>
      </c>
      <c r="AV9" s="55">
        <f t="shared" ref="AV9:AV10" si="35">IF(ISERROR((AW9-AU9)/AW9),"",(AW9-AU9)/AW9)</f>
        <v>0</v>
      </c>
      <c r="AW9" s="54">
        <f t="shared" ref="AW9:AW10" si="36">AI9</f>
        <v>12.63315004995005</v>
      </c>
      <c r="AX9" s="56">
        <f t="shared" si="34"/>
        <v>52.492499999999993</v>
      </c>
      <c r="AY9" s="51">
        <v>69.989999999999995</v>
      </c>
      <c r="AZ9" s="53">
        <v>0.25</v>
      </c>
      <c r="BA9" s="48">
        <v>312</v>
      </c>
    </row>
    <row r="10" spans="1:53" s="57" customFormat="1" ht="63" customHeight="1" x14ac:dyDescent="0.25">
      <c r="A10" s="38">
        <v>3</v>
      </c>
      <c r="B10" s="60"/>
      <c r="C10" s="39"/>
      <c r="D10" s="39" t="s">
        <v>53</v>
      </c>
      <c r="E10" s="39"/>
      <c r="F10" s="39" t="s">
        <v>54</v>
      </c>
      <c r="G10" s="18" t="s">
        <v>55</v>
      </c>
      <c r="H10" s="39" t="s">
        <v>66</v>
      </c>
      <c r="I10" s="39" t="s">
        <v>67</v>
      </c>
      <c r="J10" s="39" t="s">
        <v>77</v>
      </c>
      <c r="K10" s="40" t="s">
        <v>68</v>
      </c>
      <c r="L10" s="39" t="s">
        <v>73</v>
      </c>
      <c r="M10" s="39" t="s">
        <v>85</v>
      </c>
      <c r="N10" s="41" t="s">
        <v>88</v>
      </c>
      <c r="O10" s="42"/>
      <c r="P10" s="39" t="s">
        <v>63</v>
      </c>
      <c r="Q10" s="43">
        <f t="shared" si="15"/>
        <v>79.8</v>
      </c>
      <c r="R10" s="44">
        <v>7.7</v>
      </c>
      <c r="S10" s="45">
        <f t="shared" si="0"/>
        <v>10.363636363636363</v>
      </c>
      <c r="T10" s="45">
        <v>10.36</v>
      </c>
      <c r="U10" s="46"/>
      <c r="V10" s="39" t="s">
        <v>64</v>
      </c>
      <c r="W10" s="47">
        <v>42</v>
      </c>
      <c r="X10" s="47">
        <v>32</v>
      </c>
      <c r="Y10" s="47">
        <v>50</v>
      </c>
      <c r="Z10" s="44">
        <v>12.5</v>
      </c>
      <c r="AA10" s="48">
        <v>3</v>
      </c>
      <c r="AB10" s="49">
        <f t="shared" si="1"/>
        <v>6.7199999999999996E-2</v>
      </c>
      <c r="AC10" s="48">
        <f t="shared" si="2"/>
        <v>2901.7857142857147</v>
      </c>
      <c r="AD10" s="50">
        <v>4000</v>
      </c>
      <c r="AE10" s="51">
        <f t="shared" si="3"/>
        <v>1.3784615384615382</v>
      </c>
      <c r="AF10" s="39" t="s">
        <v>71</v>
      </c>
      <c r="AG10" s="52">
        <v>0.22800000000000001</v>
      </c>
      <c r="AH10" s="51">
        <f t="shared" si="27"/>
        <v>2.3629090909090911</v>
      </c>
      <c r="AI10" s="51">
        <f t="shared" si="28"/>
        <v>14.101370629370628</v>
      </c>
      <c r="AJ10" s="53">
        <v>0</v>
      </c>
      <c r="AK10" s="51">
        <f t="shared" si="29"/>
        <v>0</v>
      </c>
      <c r="AL10" s="53">
        <v>0</v>
      </c>
      <c r="AM10" s="51">
        <f t="shared" si="30"/>
        <v>0</v>
      </c>
      <c r="AN10" s="53">
        <v>0</v>
      </c>
      <c r="AO10" s="51">
        <f t="shared" si="31"/>
        <v>0</v>
      </c>
      <c r="AP10" s="51">
        <v>0</v>
      </c>
      <c r="AQ10" s="50">
        <v>0</v>
      </c>
      <c r="AR10" s="53">
        <v>0</v>
      </c>
      <c r="AS10" s="51">
        <f t="shared" si="32"/>
        <v>0</v>
      </c>
      <c r="AT10" s="51">
        <f t="shared" si="33"/>
        <v>0</v>
      </c>
      <c r="AU10" s="54">
        <f t="shared" ref="AU10" si="37">IF(ISERROR(AI10+AT10),"",AI10+AT10)</f>
        <v>14.101370629370628</v>
      </c>
      <c r="AV10" s="55">
        <f t="shared" si="35"/>
        <v>0</v>
      </c>
      <c r="AW10" s="54">
        <f t="shared" si="36"/>
        <v>14.101370629370628</v>
      </c>
      <c r="AX10" s="56">
        <f t="shared" si="34"/>
        <v>59.992499999999993</v>
      </c>
      <c r="AY10" s="51">
        <v>79.989999999999995</v>
      </c>
      <c r="AZ10" s="53">
        <v>0.25</v>
      </c>
      <c r="BA10" s="48">
        <v>228</v>
      </c>
    </row>
  </sheetData>
  <sheetProtection insertRows="0" deleteRows="0" sort="0"/>
  <protectedRanges>
    <protectedRange sqref="A11:J254 L11:BA254 Z2:AW10 AY2:BA10 A2:G10 O2:P10 M2:M10 R2:V10" name="Range1"/>
    <protectedRange sqref="K11:K252" name="Range1_1"/>
    <protectedRange sqref="H2:J10" name="Range1_4"/>
    <protectedRange sqref="K2:K10" name="Range1_1_2"/>
    <protectedRange sqref="Q2:Q10" name="Range1_7"/>
    <protectedRange sqref="L2:L10" name="Range1_3_1"/>
    <protectedRange sqref="AX2:AX10" name="Range1_3_2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P2:P10</xm:sqref>
        </x14:dataValidation>
        <x14:dataValidation type="list" allowBlank="1" showInputMessage="1" showErrorMessage="1">
          <x14:formula1>
            <xm:f>[1]Data!#REF!</xm:f>
          </x14:formula1>
          <xm:sqref>V2:V10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2026-07-07T04:05:43Z</dcterms:created>
  <dcterms:modified xsi:type="dcterms:W3CDTF">2026-07-07T04:09:27Z</dcterms:modified>
</cp:coreProperties>
</file>