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B3" i="1" l="1"/>
  <c r="AX3" i="1"/>
  <c r="AV3" i="1"/>
  <c r="AY3" i="1" s="1"/>
  <c r="AQ3" i="1"/>
  <c r="AN3" i="1"/>
  <c r="AJ3" i="1"/>
  <c r="AH3" i="1"/>
  <c r="AE3" i="1"/>
  <c r="X3" i="1"/>
  <c r="Z3" i="1" s="1"/>
  <c r="AB3" i="1" s="1"/>
  <c r="AF3" i="1" s="1"/>
  <c r="BB2" i="1"/>
  <c r="AY2" i="1"/>
  <c r="AX2" i="1"/>
  <c r="AV2" i="1"/>
  <c r="AQ2" i="1"/>
  <c r="AN2" i="1"/>
  <c r="AL2" i="1"/>
  <c r="AJ2" i="1"/>
  <c r="AR2" i="1" s="1"/>
  <c r="AH2" i="1"/>
  <c r="AE2" i="1"/>
  <c r="X2" i="1"/>
  <c r="Z2" i="1" s="1"/>
  <c r="AB2" i="1" s="1"/>
  <c r="AF2" i="1" s="1"/>
  <c r="AS2" i="1" s="1"/>
  <c r="BA2" i="1" l="1"/>
  <c r="AT2" i="1"/>
  <c r="AR3" i="1"/>
  <c r="AS3" i="1" s="1"/>
  <c r="AL3" i="1"/>
  <c r="BA3" i="1" l="1"/>
  <c r="AT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<sst xmlns="http://schemas.openxmlformats.org/spreadsheetml/2006/main" count="82" uniqueCount="72">
  <si>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</si>
  <si>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</si>
  <si>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</si>
  <si>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</si>
  <si>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</si>
  <si>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</si>
  <si>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</si>
  <si>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</si>
  <si>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</si>
  <si>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</si>
  <si>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</si>
  <si>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</si>
  <si>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</si>
  <si>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</si>
  <si>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</si>
  <si>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</si>
  <si>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</si>
  <si>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</si>
  <si>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</si>
  <si>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</si>
  <si>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</si>
  <si>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</si>
  <si>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</si>
  <si>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</si>
  <si>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</si>
  <si>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</si>
  <si>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</si>
  <si>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</si>
  <si>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</si>
  <si>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</si>
  <si>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</si>
  <si>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</si>
  <si>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</si>
  <si>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</si>
  <si>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</si>
  <si>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</si>
  <si>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</si>
  <si>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</si>
  <si>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Total Cost</t>
  </si>
  <si>
    <t>Total Sales</t>
  </si>
  <si>
    <t>FOB Cost $ (Value)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</si>
  <si>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</si>
  <si>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</si>
  <si>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</si>
  <si>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</si>
  <si>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</si>
  <si>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</si>
  <si>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</si>
  <si>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</si>
  <si>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</si>
  <si>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JLA Standard Price</t>
  </si>
  <si>
    <t>JLA Price with Dropship Charge</t>
  </si>
  <si>
    <t>Initial Markup %</t>
  </si>
  <si>
    <t>Final Markup %</t>
  </si>
  <si>
    <t>Total Quantity</t>
  </si>
  <si>
    <t>INK+IVY</t>
    <phoneticPr fontId="3" type="noConversion"/>
  </si>
  <si>
    <t>BATH RUG(72)</t>
  </si>
  <si>
    <t>Asher</t>
    <phoneticPr fontId="9" type="noConversion"/>
  </si>
  <si>
    <t>Asher Bath Rug</t>
    <phoneticPr fontId="9" type="noConversion"/>
  </si>
  <si>
    <t>89% cotton 6% rayon 4% polyester and 1%  acrylic
 Handwoven Bathrug with hot melt backing 180gsf</t>
    <phoneticPr fontId="3" type="noConversion"/>
  </si>
  <si>
    <t>89% cotton 6% rayon 4% polyester and 1%  acrylic</t>
  </si>
  <si>
    <t>20x32"</t>
    <phoneticPr fontId="10" type="noConversion"/>
  </si>
  <si>
    <t>Rose Clay</t>
    <phoneticPr fontId="3" type="noConversion"/>
  </si>
  <si>
    <t>Piece</t>
  </si>
  <si>
    <t>5702.49.1020</t>
  </si>
  <si>
    <t>Marketing</t>
  </si>
  <si>
    <t xml:space="preserve">800 pcs/ Colorway across sizes </t>
    <phoneticPr fontId="3" type="noConversion"/>
  </si>
  <si>
    <t>INK+IVY</t>
    <phoneticPr fontId="3" type="noConversion"/>
  </si>
  <si>
    <t>Asher</t>
    <phoneticPr fontId="9" type="noConversion"/>
  </si>
  <si>
    <t>Asher Bath Rug</t>
    <phoneticPr fontId="9" type="noConversion"/>
  </si>
  <si>
    <t>89% cotton 6% rayon 4% polyester and 1%  acrylic
 Handwoven Bathrug with hot melt backing 180gsf</t>
    <phoneticPr fontId="3" type="noConversion"/>
  </si>
  <si>
    <t>22x58"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</si>
</sst>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_([$$-409]* #,##0.00_);_([$$-409]* \(#,##0.00\);_([$$-409]* &quot;-&quot;??_);_(@_)"/>
    <numFmt numFmtId="179" formatCode="&quot;$&quot;#,##0.00"/>
    <numFmt numFmtId="185" formatCode="0.0%"/>
    <numFmt numFmtId="186" formatCode="[$$-409]#,##0.00;\-[$$-409]#,##0.00"/>
    <numFmt numFmtId="187" formatCode="0.0_ "/>
    <numFmt numFmtId="188" formatCode="0_ 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宋体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</font>
    <font>
      <sz val="12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/>
    <xf numFmtId="9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50">
    <xf numFmtId="0" fontId="0" fillId="0" borderId="0" xfId="0" applyNumberFormat="1" applyFont="1"/>
    <xf numFmtId="0" fontId="1" fillId="0" borderId="1" xfId="0" applyNumberFormat="1" applyFont="1" applyBorder="1"/>
    <xf numFmtId="2" fontId="8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9" fontId="7" fillId="0" borderId="1" xfId="3" applyNumberFormat="1" applyFont="1" applyBorder="1" applyAlignment="1">
      <alignment wrapText="1"/>
    </xf>
    <xf numFmtId="179" fontId="7" fillId="3" borderId="1" xfId="3" applyNumberFormat="1" applyFont="1" applyFill="1" applyBorder="1" applyAlignment="1">
      <alignment wrapText="1"/>
    </xf>
    <xf numFmtId="179" fontId="8" fillId="0" borderId="1" xfId="3" applyNumberFormat="1" applyFont="1" applyBorder="1" applyAlignment="1">
      <alignment wrapText="1"/>
    </xf>
    <xf numFmtId="179" fontId="7" fillId="5" borderId="1" xfId="3" applyNumberFormat="1" applyFont="1" applyFill="1" applyBorder="1" applyAlignment="1">
      <alignment wrapText="1"/>
    </xf>
    <xf numFmtId="10" fontId="7" fillId="5" borderId="1" xfId="3" applyNumberFormat="1" applyFont="1" applyFill="1" applyBorder="1" applyAlignment="1">
      <alignment wrapText="1"/>
    </xf>
    <xf numFmtId="179" fontId="8" fillId="6" borderId="1" xfId="3" applyNumberFormat="1" applyFont="1" applyFill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0" fontId="5" fillId="0" borderId="1" xfId="10" applyFont="1" applyBorder="1" applyAlignment="1">
      <alignment horizontal="center" wrapText="1"/>
    </xf>
    <xf numFmtId="0" fontId="5" fillId="2" borderId="1" xfId="10" applyFont="1" applyFill="1" applyBorder="1" applyAlignment="1">
      <alignment horizontal="center" wrapText="1"/>
    </xf>
    <xf numFmtId="0" fontId="6" fillId="2" borderId="1" xfId="10" applyFont="1" applyFill="1" applyBorder="1" applyAlignment="1">
      <alignment horizontal="center" wrapText="1"/>
    </xf>
    <xf numFmtId="0" fontId="6" fillId="3" borderId="1" xfId="10" applyFont="1" applyFill="1" applyBorder="1" applyAlignment="1">
      <alignment horizontal="center" wrapText="1"/>
    </xf>
    <xf numFmtId="0" fontId="5" fillId="3" borderId="1" xfId="10" applyFont="1" applyFill="1" applyBorder="1" applyAlignment="1">
      <alignment horizontal="center" wrapText="1"/>
    </xf>
    <xf numFmtId="0" fontId="5" fillId="3" borderId="1" xfId="11" applyFont="1" applyFill="1" applyBorder="1" applyAlignment="1">
      <alignment horizontal="center" wrapText="1"/>
    </xf>
    <xf numFmtId="179" fontId="5" fillId="4" borderId="2" xfId="10" applyNumberFormat="1" applyFont="1" applyFill="1" applyBorder="1" applyAlignment="1">
      <alignment horizontal="center" wrapText="1"/>
    </xf>
    <xf numFmtId="0" fontId="6" fillId="0" borderId="1" xfId="10" applyFont="1" applyBorder="1" applyAlignment="1">
      <alignment horizontal="center" wrapText="1"/>
    </xf>
    <xf numFmtId="2" fontId="5" fillId="0" borderId="1" xfId="10" applyNumberFormat="1" applyFont="1" applyBorder="1" applyAlignment="1">
      <alignment horizontal="center" wrapText="1"/>
    </xf>
    <xf numFmtId="1" fontId="5" fillId="0" borderId="1" xfId="10" applyNumberFormat="1" applyFont="1" applyBorder="1" applyAlignment="1">
      <alignment horizontal="center" wrapText="1"/>
    </xf>
    <xf numFmtId="10" fontId="5" fillId="0" borderId="1" xfId="10" applyNumberFormat="1" applyFont="1" applyBorder="1" applyAlignment="1">
      <alignment horizontal="center" wrapText="1"/>
    </xf>
    <xf numFmtId="179" fontId="5" fillId="5" borderId="1" xfId="10" applyNumberFormat="1" applyFont="1" applyFill="1" applyBorder="1" applyAlignment="1">
      <alignment horizontal="center" wrapText="1"/>
    </xf>
    <xf numFmtId="0" fontId="2" fillId="0" borderId="0" xfId="10" applyAlignment="1">
      <alignment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vertical="center"/>
    </xf>
    <xf numFmtId="186" fontId="2" fillId="0" borderId="1" xfId="10" applyNumberFormat="1" applyBorder="1" applyAlignment="1">
      <alignment vertical="center"/>
    </xf>
    <xf numFmtId="0" fontId="2" fillId="0" borderId="1" xfId="10" applyBorder="1" applyAlignment="1">
      <alignment vertical="center" wrapText="1"/>
    </xf>
    <xf numFmtId="0" fontId="1" fillId="0" borderId="1" xfId="12" applyBorder="1" applyAlignment="1">
      <alignment horizontal="left" vertical="center" wrapText="1"/>
    </xf>
    <xf numFmtId="187" fontId="1" fillId="0" borderId="1" xfId="13" applyNumberFormat="1" applyFont="1" applyBorder="1" applyAlignment="1">
      <alignment horizontal="center" vertical="center"/>
    </xf>
    <xf numFmtId="0" fontId="2" fillId="3" borderId="1" xfId="10" applyFill="1" applyBorder="1" applyAlignment="1">
      <alignment vertical="center"/>
    </xf>
    <xf numFmtId="179" fontId="2" fillId="0" borderId="2" xfId="10" applyNumberFormat="1" applyBorder="1" applyAlignment="1">
      <alignment vertical="center"/>
    </xf>
    <xf numFmtId="187" fontId="1" fillId="0" borderId="3" xfId="13" applyNumberFormat="1" applyFont="1" applyBorder="1" applyAlignment="1">
      <alignment horizontal="center" vertical="center"/>
    </xf>
    <xf numFmtId="2" fontId="2" fillId="0" borderId="1" xfId="10" applyNumberFormat="1" applyBorder="1" applyAlignment="1">
      <alignment vertical="center"/>
    </xf>
    <xf numFmtId="1" fontId="2" fillId="0" borderId="1" xfId="10" applyNumberFormat="1" applyBorder="1" applyAlignment="1">
      <alignment vertical="center"/>
    </xf>
    <xf numFmtId="2" fontId="2" fillId="7" borderId="1" xfId="10" applyNumberFormat="1" applyFill="1" applyBorder="1" applyAlignment="1">
      <alignment vertical="center"/>
    </xf>
    <xf numFmtId="1" fontId="2" fillId="7" borderId="1" xfId="10" applyNumberFormat="1" applyFill="1" applyBorder="1" applyAlignment="1">
      <alignment vertical="center"/>
    </xf>
    <xf numFmtId="3" fontId="2" fillId="0" borderId="1" xfId="10" applyNumberFormat="1" applyBorder="1" applyAlignment="1">
      <alignment vertical="center"/>
    </xf>
    <xf numFmtId="179" fontId="2" fillId="7" borderId="1" xfId="10" applyNumberFormat="1" applyFill="1" applyBorder="1" applyAlignment="1">
      <alignment vertical="center"/>
    </xf>
    <xf numFmtId="1" fontId="1" fillId="0" borderId="1" xfId="13" applyNumberFormat="1" applyFont="1" applyBorder="1" applyAlignment="1">
      <alignment horizontal="center" vertical="center"/>
    </xf>
    <xf numFmtId="185" fontId="2" fillId="0" borderId="1" xfId="10" applyNumberFormat="1" applyBorder="1" applyAlignment="1">
      <alignment vertical="center"/>
    </xf>
    <xf numFmtId="10" fontId="2" fillId="0" borderId="1" xfId="10" applyNumberFormat="1" applyBorder="1" applyAlignment="1">
      <alignment vertical="center"/>
    </xf>
    <xf numFmtId="179" fontId="11" fillId="0" borderId="1" xfId="10" applyNumberFormat="1" applyFont="1" applyBorder="1" applyAlignment="1">
      <alignment vertical="center"/>
    </xf>
    <xf numFmtId="179" fontId="2" fillId="7" borderId="1" xfId="11" applyNumberFormat="1" applyFill="1" applyBorder="1" applyAlignment="1">
      <alignment vertical="center" wrapText="1"/>
    </xf>
    <xf numFmtId="10" fontId="12" fillId="7" borderId="1" xfId="14" applyNumberFormat="1" applyFont="1" applyFill="1" applyBorder="1" applyAlignment="1">
      <alignment vertical="center"/>
    </xf>
    <xf numFmtId="179" fontId="2" fillId="0" borderId="1" xfId="10" applyNumberFormat="1" applyBorder="1" applyAlignment="1">
      <alignment vertical="center"/>
    </xf>
    <xf numFmtId="179" fontId="2" fillId="7" borderId="1" xfId="10" applyNumberFormat="1" applyFill="1" applyBorder="1" applyAlignment="1">
      <alignment vertical="center" wrapText="1"/>
    </xf>
    <xf numFmtId="177" fontId="1" fillId="0" borderId="1" xfId="15" applyNumberFormat="1" applyFont="1" applyFill="1" applyBorder="1" applyAlignment="1" applyProtection="1">
      <alignment horizontal="center" vertical="center"/>
      <protection locked="0"/>
    </xf>
    <xf numFmtId="188" fontId="13" fillId="8" borderId="1" xfId="16" applyNumberFormat="1" applyFont="1" applyFill="1" applyBorder="1" applyAlignment="1">
      <alignment horizontal="center" vertical="center" wrapText="1"/>
    </xf>
    <xf numFmtId="0" fontId="2" fillId="0" borderId="0" xfId="10" applyAlignment="1">
      <alignment vertical="center"/>
    </xf>
  </cellXfs>
  <cellStyles count="17">
    <cellStyle name="Comma 5" xfId="6"/>
    <cellStyle name="Currency 22 2" xfId="15"/>
    <cellStyle name="Normal 158" xfId="9"/>
    <cellStyle name="Normal 2 18 2 2" xfId="3"/>
    <cellStyle name="Normal 2 3 2 2 2 2 3" xfId="11"/>
    <cellStyle name="Normal 2 35" xfId="2"/>
    <cellStyle name="Normal 2 42 3" xfId="13"/>
    <cellStyle name="Normal 77" xfId="1"/>
    <cellStyle name="Normal_Shopko chairs 090413" xfId="8"/>
    <cellStyle name="Normal_West End Quote Sheet for Fred Meyer20090804-Hellen 2" xfId="12"/>
    <cellStyle name="Percent 2 12" xfId="14"/>
    <cellStyle name="Percent 2 5" xfId="4"/>
    <cellStyle name="Style 1" xfId="5"/>
    <cellStyle name="常规" xfId="0" builtinId="0"/>
    <cellStyle name="常规 2 12" xfId="10"/>
    <cellStyle name="常规_quotation-Mercury  3.22.2011 (for BBB) 3" xfId="1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9</xdr:row>
      <xdr:rowOff>121325</xdr:rowOff>
    </xdr:to>
    <xdr:pic>
      <xdr:nvPicPr>
        <xdr:cNvPr id="3" name="Picture 12">
          <a:extLst>
            <a:ext uri="{FF2B5EF4-FFF2-40B4-BE49-F238E27FC236}">
              <a16:creationId xmlns="" xmlns:a16="http://schemas.microsoft.com/office/drawing/2014/main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136631</xdr:rowOff>
    </xdr:from>
    <xdr:to>
      <xdr:col>1</xdr:col>
      <xdr:colOff>673486</xdr:colOff>
      <xdr:row>3</xdr:row>
      <xdr:rowOff>7697</xdr:rowOff>
    </xdr:to>
    <xdr:pic>
      <xdr:nvPicPr>
        <xdr:cNvPr id="4" name="Chair_Pho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2</xdr:row>
      <xdr:rowOff>271328</xdr:rowOff>
    </xdr:from>
    <xdr:to>
      <xdr:col>1</xdr:col>
      <xdr:colOff>750455</xdr:colOff>
      <xdr:row>9</xdr:row>
      <xdr:rowOff>118075</xdr:rowOff>
    </xdr:to>
    <xdr:pic>
      <xdr:nvPicPr>
        <xdr:cNvPr id="5" name="Ottoman_Pho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2</xdr:row>
      <xdr:rowOff>114480</xdr:rowOff>
    </xdr:from>
    <xdr:to>
      <xdr:col>1</xdr:col>
      <xdr:colOff>914400</xdr:colOff>
      <xdr:row>6</xdr:row>
      <xdr:rowOff>62753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90755" y="3553005"/>
          <a:ext cx="799920" cy="79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96631</xdr:colOff>
      <xdr:row>1</xdr:row>
      <xdr:rowOff>262283</xdr:rowOff>
    </xdr:from>
    <xdr:to>
      <xdr:col>1</xdr:col>
      <xdr:colOff>966305</xdr:colOff>
      <xdr:row>2</xdr:row>
      <xdr:rowOff>365017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B48B8DA6-B3F7-D342-6BD6-FDB53A45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2906" y="2729258"/>
          <a:ext cx="869674" cy="483734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1</xdr:row>
      <xdr:rowOff>127001</xdr:rowOff>
    </xdr:from>
    <xdr:to>
      <xdr:col>1</xdr:col>
      <xdr:colOff>2054103</xdr:colOff>
      <xdr:row>1</xdr:row>
      <xdr:rowOff>1182689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2C2D5A37-5FE3-4FA0-37F7-8E08A75D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" y="13147676"/>
          <a:ext cx="1895353" cy="105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</xdr:row>
      <xdr:rowOff>50800</xdr:rowOff>
    </xdr:from>
    <xdr:to>
      <xdr:col>1</xdr:col>
      <xdr:colOff>1968484</xdr:colOff>
      <xdr:row>2</xdr:row>
      <xdr:rowOff>1111250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B5F69244-25AF-A86D-1548-C0CC5CEC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4271625"/>
          <a:ext cx="1892284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3"/>
  <sheetViews>
    <sheetView tabSelected="1" zoomScale="85" zoomScaleNormal="85" workbookViewId="0">
      <selection sqref="A1:XFD3"/>
    </sheetView>
  </sheetViews>
  <sheetFormatPr defaultRowHeight="12.75" x14ac:dyDescent="0.2"/>
  <cols>
    <col min="1" max="29" width="20" style="1" customWidth="1"/>
    <col min="30" max="16384" width="9.140625" style="1"/>
  </cols>
  <sheetData>
    <row r="1" spans="1:55" s="23" customFormat="1" ht="68.099999999999994" customHeight="1" x14ac:dyDescent="0.25">
      <c r="A1" s="11" t="s">
        <v>10</v>
      </c>
      <c r="B1" s="11" t="s">
        <v>11</v>
      </c>
      <c r="C1" s="12" t="s">
        <v>12</v>
      </c>
      <c r="D1" s="13" t="s">
        <v>3</v>
      </c>
      <c r="E1" s="13" t="s">
        <v>2</v>
      </c>
      <c r="F1" s="14" t="s">
        <v>4</v>
      </c>
      <c r="G1" s="12" t="s">
        <v>9</v>
      </c>
      <c r="H1" s="15" t="s">
        <v>13</v>
      </c>
      <c r="I1" s="16" t="s">
        <v>1</v>
      </c>
      <c r="J1" s="15" t="s">
        <v>14</v>
      </c>
      <c r="K1" s="16" t="s">
        <v>5</v>
      </c>
      <c r="L1" s="15" t="s">
        <v>15</v>
      </c>
      <c r="M1" s="15" t="s">
        <v>6</v>
      </c>
      <c r="N1" s="12" t="s">
        <v>0</v>
      </c>
      <c r="O1" s="12" t="s">
        <v>16</v>
      </c>
      <c r="P1" s="16" t="s">
        <v>17</v>
      </c>
      <c r="Q1" s="17" t="s">
        <v>40</v>
      </c>
      <c r="R1" s="18" t="s">
        <v>7</v>
      </c>
      <c r="S1" s="19" t="s">
        <v>18</v>
      </c>
      <c r="T1" s="19" t="s">
        <v>19</v>
      </c>
      <c r="U1" s="19" t="s">
        <v>20</v>
      </c>
      <c r="V1" s="19" t="s">
        <v>21</v>
      </c>
      <c r="W1" s="20" t="s">
        <v>22</v>
      </c>
      <c r="X1" s="10" t="s">
        <v>23</v>
      </c>
      <c r="Y1" s="2" t="s">
        <v>24</v>
      </c>
      <c r="Z1" s="3" t="s">
        <v>25</v>
      </c>
      <c r="AA1" s="11" t="s">
        <v>26</v>
      </c>
      <c r="AB1" s="4" t="s">
        <v>27</v>
      </c>
      <c r="AC1" s="11" t="s">
        <v>28</v>
      </c>
      <c r="AD1" s="21" t="s">
        <v>29</v>
      </c>
      <c r="AE1" s="5" t="s">
        <v>30</v>
      </c>
      <c r="AF1" s="4" t="s">
        <v>31</v>
      </c>
      <c r="AG1" s="21" t="s">
        <v>32</v>
      </c>
      <c r="AH1" s="4" t="s">
        <v>33</v>
      </c>
      <c r="AI1" s="21" t="s">
        <v>41</v>
      </c>
      <c r="AJ1" s="4" t="s">
        <v>42</v>
      </c>
      <c r="AK1" s="6" t="s">
        <v>43</v>
      </c>
      <c r="AL1" s="4" t="s">
        <v>44</v>
      </c>
      <c r="AM1" s="21" t="s">
        <v>45</v>
      </c>
      <c r="AN1" s="4" t="s">
        <v>46</v>
      </c>
      <c r="AO1" s="6" t="s">
        <v>47</v>
      </c>
      <c r="AP1" s="21" t="s">
        <v>48</v>
      </c>
      <c r="AQ1" s="4" t="s">
        <v>49</v>
      </c>
      <c r="AR1" s="4" t="s">
        <v>34</v>
      </c>
      <c r="AS1" s="7" t="s">
        <v>35</v>
      </c>
      <c r="AT1" s="8" t="s">
        <v>36</v>
      </c>
      <c r="AU1" s="9" t="s">
        <v>50</v>
      </c>
      <c r="AV1" s="8" t="s">
        <v>51</v>
      </c>
      <c r="AW1" s="22" t="s">
        <v>37</v>
      </c>
      <c r="AX1" s="8" t="s">
        <v>52</v>
      </c>
      <c r="AY1" s="8" t="s">
        <v>53</v>
      </c>
      <c r="AZ1" s="11" t="s">
        <v>54</v>
      </c>
      <c r="BA1" s="4" t="s">
        <v>38</v>
      </c>
      <c r="BB1" s="4" t="s">
        <v>39</v>
      </c>
    </row>
    <row r="2" spans="1:55" s="49" customFormat="1" ht="30" customHeight="1" x14ac:dyDescent="0.25">
      <c r="A2" s="24">
        <v>1</v>
      </c>
      <c r="B2" s="25"/>
      <c r="C2" s="25"/>
      <c r="D2" s="25" t="s">
        <v>55</v>
      </c>
      <c r="E2" s="25"/>
      <c r="F2" s="25" t="s">
        <v>56</v>
      </c>
      <c r="G2" s="26" t="s">
        <v>57</v>
      </c>
      <c r="H2" s="26" t="s">
        <v>58</v>
      </c>
      <c r="I2" s="26" t="s">
        <v>58</v>
      </c>
      <c r="J2" s="27" t="s">
        <v>59</v>
      </c>
      <c r="K2" s="28" t="s">
        <v>60</v>
      </c>
      <c r="L2" s="29" t="s">
        <v>61</v>
      </c>
      <c r="M2" s="25" t="s">
        <v>62</v>
      </c>
      <c r="N2" s="30"/>
      <c r="O2" s="30"/>
      <c r="P2" s="25" t="s">
        <v>63</v>
      </c>
      <c r="Q2" s="31">
        <v>4.45</v>
      </c>
      <c r="R2" s="25" t="s">
        <v>8</v>
      </c>
      <c r="S2" s="32">
        <v>43</v>
      </c>
      <c r="T2" s="32">
        <v>30</v>
      </c>
      <c r="U2" s="32">
        <v>18</v>
      </c>
      <c r="V2" s="33">
        <v>4.9000000000000004</v>
      </c>
      <c r="W2" s="34">
        <v>4</v>
      </c>
      <c r="X2" s="35">
        <f>IF(S2="","",S2*T2*U2/1000000)</f>
        <v>2.3220000000000001E-2</v>
      </c>
      <c r="Y2" s="33">
        <v>56</v>
      </c>
      <c r="Z2" s="36">
        <f>IF(W2="","",Y2/X2*W2)</f>
        <v>9646.8561584840645</v>
      </c>
      <c r="AA2" s="37">
        <v>3200</v>
      </c>
      <c r="AB2" s="38">
        <f>IF(ISERROR(AA2/Z2),"",AA2/Z2)</f>
        <v>0.33171428571428574</v>
      </c>
      <c r="AC2" s="39" t="s">
        <v>64</v>
      </c>
      <c r="AD2" s="40">
        <v>0.18</v>
      </c>
      <c r="AE2" s="38">
        <f>IF(ISERROR(Q2*AD2),"",Q2*AD2)</f>
        <v>0.80100000000000005</v>
      </c>
      <c r="AF2" s="38">
        <f>IF(ISERROR(Q2+AB2+AE2),"",Q2+AB2+AE2)</f>
        <v>5.5827142857142862</v>
      </c>
      <c r="AG2" s="41">
        <v>0.05</v>
      </c>
      <c r="AH2" s="38">
        <f>IF(ISERROR(AU2*AG2),"",AU2*AG2)</f>
        <v>0.68500000000000005</v>
      </c>
      <c r="AI2" s="41">
        <v>0.1</v>
      </c>
      <c r="AJ2" s="38">
        <f>IF(ISERROR(AU2*AI2),"",AU2*AI2)</f>
        <v>1.37</v>
      </c>
      <c r="AK2" s="42">
        <v>2.5</v>
      </c>
      <c r="AL2" s="43">
        <f>IF((AV2-AU2)&lt;AK2,AK2-(AV2-AU2),0)</f>
        <v>1.8149999999999995</v>
      </c>
      <c r="AM2" s="41">
        <v>0.1</v>
      </c>
      <c r="AN2" s="38">
        <f>IF(ISERROR(AU2*AM2),"",AU2*AM2)</f>
        <v>1.37</v>
      </c>
      <c r="AO2" s="42" t="s">
        <v>65</v>
      </c>
      <c r="AP2" s="41">
        <v>0.1</v>
      </c>
      <c r="AQ2" s="38">
        <f>IF(ISERROR(AU2*AP2),"",AU2*AP2)</f>
        <v>1.37</v>
      </c>
      <c r="AR2" s="38">
        <f>IF(ISERROR(AH2+AJ2+AL2+AN2+AQ2),"",AH2+AJ2+AL2+AN2+AQ2)</f>
        <v>6.61</v>
      </c>
      <c r="AS2" s="38">
        <f>IF(ISERROR(AF2+AR2),"",AF2+AR2)</f>
        <v>12.192714285714287</v>
      </c>
      <c r="AT2" s="44">
        <f>IF(ISERROR((AU2-AS2)/AU2),"",(AU2-AS2)/AU2)</f>
        <v>0.1100208550573513</v>
      </c>
      <c r="AU2" s="45">
        <v>13.7</v>
      </c>
      <c r="AV2" s="46">
        <f>IF(ISERROR(AU2*1.05),"",AU2*1.05)</f>
        <v>14.385</v>
      </c>
      <c r="AW2" s="47">
        <v>31.99</v>
      </c>
      <c r="AX2" s="44">
        <f>IF(ISERROR((AW2-AU2)/AW2),"",(AW2-AU2)/AW2)</f>
        <v>0.57174116911534856</v>
      </c>
      <c r="AY2" s="44">
        <f>IF(ISERROR((AW2-AV2*1.07)/AW2),"",(AW2-AV2*1.07)/AW2)</f>
        <v>0.51885120350109404</v>
      </c>
      <c r="AZ2" s="34"/>
      <c r="BA2" s="38">
        <f>IF(ISERROR(AS2*AZ2),"",AS2*AZ2)</f>
        <v>0</v>
      </c>
      <c r="BB2" s="38">
        <f>IF(ISERROR(AU2*AZ2),"",AU2*AZ2)</f>
        <v>0</v>
      </c>
      <c r="BC2" s="48" t="s">
        <v>66</v>
      </c>
    </row>
    <row r="3" spans="1:55" s="49" customFormat="1" ht="30" customHeight="1" x14ac:dyDescent="0.25">
      <c r="A3" s="24">
        <v>2</v>
      </c>
      <c r="B3" s="25"/>
      <c r="C3" s="25"/>
      <c r="D3" s="25" t="s">
        <v>67</v>
      </c>
      <c r="E3" s="25"/>
      <c r="F3" s="25" t="s">
        <v>56</v>
      </c>
      <c r="G3" s="26" t="s">
        <v>68</v>
      </c>
      <c r="H3" s="26" t="s">
        <v>69</v>
      </c>
      <c r="I3" s="26" t="s">
        <v>69</v>
      </c>
      <c r="J3" s="27" t="s">
        <v>70</v>
      </c>
      <c r="K3" s="28" t="s">
        <v>60</v>
      </c>
      <c r="L3" s="29" t="s">
        <v>71</v>
      </c>
      <c r="M3" s="25" t="s">
        <v>62</v>
      </c>
      <c r="N3" s="30"/>
      <c r="O3" s="30"/>
      <c r="P3" s="25" t="s">
        <v>63</v>
      </c>
      <c r="Q3" s="31">
        <v>8.9</v>
      </c>
      <c r="R3" s="25" t="s">
        <v>8</v>
      </c>
      <c r="S3" s="32">
        <v>43</v>
      </c>
      <c r="T3" s="32">
        <v>33</v>
      </c>
      <c r="U3" s="32">
        <v>32</v>
      </c>
      <c r="V3" s="33">
        <v>9</v>
      </c>
      <c r="W3" s="34">
        <v>4</v>
      </c>
      <c r="X3" s="35">
        <f>IF(S3="","",S3*T3*U3/1000000)</f>
        <v>4.5407999999999997E-2</v>
      </c>
      <c r="Y3" s="33">
        <v>56</v>
      </c>
      <c r="Z3" s="36">
        <f>IF(W3="","",Y3/X3*W3)</f>
        <v>4933.0514446793522</v>
      </c>
      <c r="AA3" s="37">
        <v>3200</v>
      </c>
      <c r="AB3" s="38">
        <f>IF(ISERROR(AA3/Z3),"",AA3/Z3)</f>
        <v>0.6486857142857142</v>
      </c>
      <c r="AC3" s="39" t="s">
        <v>64</v>
      </c>
      <c r="AD3" s="40">
        <v>0.18</v>
      </c>
      <c r="AE3" s="38">
        <f>IF(ISERROR(Q3*AD3),"",Q3*AD3)</f>
        <v>1.6020000000000001</v>
      </c>
      <c r="AF3" s="38">
        <f>IF(ISERROR(Q3+AB3+AE3),"",Q3+AB3+AE3)</f>
        <v>11.150685714285714</v>
      </c>
      <c r="AG3" s="41">
        <v>0.05</v>
      </c>
      <c r="AH3" s="38">
        <f>IF(ISERROR(AU3*AG3),"",AU3*AG3)</f>
        <v>1.125</v>
      </c>
      <c r="AI3" s="41">
        <v>0.1</v>
      </c>
      <c r="AJ3" s="38">
        <f>IF(ISERROR(AU3*AI3),"",AU3*AI3)</f>
        <v>2.25</v>
      </c>
      <c r="AK3" s="42">
        <v>2.5</v>
      </c>
      <c r="AL3" s="43">
        <f>IF((AV3-AU3)&lt;AK3,AK3-(AV3-AU3),0)</f>
        <v>1.375</v>
      </c>
      <c r="AM3" s="41">
        <v>0.1</v>
      </c>
      <c r="AN3" s="38">
        <f>IF(ISERROR(AU3*AM3),"",AU3*AM3)</f>
        <v>2.25</v>
      </c>
      <c r="AO3" s="42" t="s">
        <v>65</v>
      </c>
      <c r="AP3" s="41">
        <v>0.1</v>
      </c>
      <c r="AQ3" s="38">
        <f>IF(ISERROR(AU3*AP3),"",AU3*AP3)</f>
        <v>2.25</v>
      </c>
      <c r="AR3" s="38">
        <f>IF(ISERROR(AH3+AJ3+AL3+AN3+AQ3),"",AH3+AJ3+AL3+AN3+AQ3)</f>
        <v>9.25</v>
      </c>
      <c r="AS3" s="38">
        <f>IF(ISERROR(AF3+AR3),"",AF3+AR3)</f>
        <v>20.400685714285714</v>
      </c>
      <c r="AT3" s="44">
        <f>IF(ISERROR((AU3-AS3)/AU3),"",(AU3-AS3)/AU3)</f>
        <v>9.3302857142857146E-2</v>
      </c>
      <c r="AU3" s="45">
        <v>22.5</v>
      </c>
      <c r="AV3" s="46">
        <f>IF(ISERROR(AU3*1.05),"",AU3*1.05)</f>
        <v>23.625</v>
      </c>
      <c r="AW3" s="47">
        <v>49.99</v>
      </c>
      <c r="AX3" s="44">
        <f>IF(ISERROR((AW3-AU3)/AW3),"",(AW3-AU3)/AW3)</f>
        <v>0.54990998199639929</v>
      </c>
      <c r="AY3" s="44">
        <f>IF(ISERROR((AW3-AV3*1.07)/AW3),"",(AW3-AV3*1.07)/AW3)</f>
        <v>0.49432386477295459</v>
      </c>
      <c r="AZ3" s="34"/>
      <c r="BA3" s="38">
        <f>IF(ISERROR(AS3*AZ3),"",AS3*AZ3)</f>
        <v>0</v>
      </c>
      <c r="BB3" s="38">
        <f>IF(ISERROR(AU3*AZ3),"",AU3*AZ3)</f>
        <v>0</v>
      </c>
      <c r="BC3" s="48" t="s">
        <v>66</v>
      </c>
    </row>
  </sheetData>
  <protectedRanges>
    <protectedRange sqref="AX2:AY3 X2:Z3 AP2:AT3 AE2:AK3 AM2:AN3 AB2:AB3 A2:J3 L2:R3" name="Range1_9"/>
    <protectedRange sqref="S2:V3" name="Range1_2_1"/>
    <protectedRange sqref="AA2:AA3" name="Range1_3_1"/>
    <protectedRange sqref="AC2:AD3" name="Range1_4_1"/>
    <protectedRange sqref="AW2:AW3" name="Range1_5_1"/>
    <protectedRange sqref="AZ2:AZ3" name="Range1_6_1"/>
    <protectedRange sqref="AL2:AL3" name="Range1_1_1"/>
    <protectedRange sqref="AV2:AV3" name="Range1_7_1"/>
    <protectedRange sqref="AO2:AO3" name="Range1_8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2026-07-02T01:34:14Z</dcterms:modified>
</cp:coreProperties>
</file>