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BB2" i="1" l="1"/>
  <c r="AX2" i="1"/>
  <c r="AV2" i="1"/>
  <c r="AY2" i="1" s="1"/>
  <c r="AQ2" i="1"/>
  <c r="AN2" i="1"/>
  <c r="AJ2" i="1"/>
  <c r="AH2" i="1"/>
  <c r="AE2" i="1"/>
  <c r="X2" i="1"/>
  <c r="Z2" i="1" s="1"/>
  <c r="AB2" i="1" s="1"/>
  <c r="AF2" i="1" s="1"/>
  <c r="AL2" i="1" l="1"/>
  <c r="AR2" i="1" s="1"/>
  <c r="AS2" i="1" s="1"/>
  <c r="BA2" i="1" l="1"/>
  <c r="AT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>
      <text>
        <r>
          <rPr>
            <sz val="11"/>
            <rFont val="Calibri"/>
            <family val="2"/>
          </rPr>
          <t>[JLA Standard Price]*[General Charge %]</t>
        </r>
      </text>
    </comment>
    <comment ref="AL1" authorId="0" shapeId="0">
      <text>
        <r>
          <rPr>
            <sz val="11"/>
            <rFont val="Calibri"/>
            <family val="2"/>
          </rPr>
          <t>IF(([JLA Price with Dropship Charge]-[JLA Standard Price])&lt;1.5 or 2.5,1.5 or 2.5-([JLA Price with Dropship Charge]-[JLA Standard Price]),0)</t>
        </r>
      </text>
    </comment>
    <comment ref="AN1" authorId="0" shapeId="0">
      <text>
        <r>
          <rPr>
            <sz val="11"/>
            <rFont val="Calibri"/>
            <family val="2"/>
          </rPr>
          <t>[JLA Standard Price]*[Warehouse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[JLA Standard Price]*[Load 1 %]</t>
        </r>
      </text>
    </comment>
    <comment ref="AR1" authorId="0" shapeId="0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S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V1" authorId="0" shapeId="0">
      <text>
        <r>
          <rPr>
            <sz val="11"/>
            <rFont val="Calibri"/>
            <family val="2"/>
          </rPr>
          <t>[JLA Standard Price]*1.05</t>
        </r>
      </text>
    </comment>
    <comment ref="AX1" authorId="0" shapeId="0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Price w/ Dropship Charge]*1.07)/[Suggested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<sst xmlns="http://schemas.openxmlformats.org/spreadsheetml/2006/main" count="67" uniqueCount="67">
  <si>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</si>
  <si>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</si>
  <si>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</si>
  <si>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</si>
  <si>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</si>
  <si>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</si>
  <si>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</si>
  <si>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</si>
  <si>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</si>
  <si>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</si>
  <si>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</si>
  <si>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</si>
  <si>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</si>
  <si>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</si>
  <si>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</si>
  <si>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</si>
  <si>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</si>
  <si>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</si>
  <si>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</si>
  <si>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</si>
  <si>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</si>
  <si>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</si>
  <si>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</si>
  <si>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</si>
  <si>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</si>
  <si>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</si>
  <si>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</si>
  <si>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</si>
  <si>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</si>
  <si>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</si>
  <si>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</si>
  <si>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</si>
  <si>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</si>
  <si>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</si>
  <si>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</si>
  <si>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</si>
  <si>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</si>
  <si>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</si>
  <si>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Total Cost</t>
  </si>
  <si>
    <t>Total Sales</t>
  </si>
  <si>
    <t>FOB Cost $ (Value)</t>
  </si>
  <si>
    <t>General Load %</t>
  </si>
  <si>
    <t>General Load $</t>
  </si>
  <si>
    <t>Minimum Dropship Charge</t>
  </si>
  <si>
    <t>Dropship Charge</t>
  </si>
  <si>
    <t>Warehouse Charge %</t>
  </si>
  <si>
    <t>Warehouse Charge $</t>
  </si>
  <si>
    <t>Load 1</t>
  </si>
  <si>
    <t>Load 1 %</t>
  </si>
  <si>
    <t>Load 1 $</t>
  </si>
  <si>
    <t>JLA Standard Price</t>
  </si>
  <si>
    <t>JLA Price with Dropship Charge</t>
  </si>
  <si>
    <t>Initial Markup %</t>
  </si>
  <si>
    <t>Final Markup %</t>
  </si>
  <si>
    <t>Total Quantity</t>
  </si>
  <si>
    <t>Piece</t>
  </si>
  <si>
    <t>Madison Park</t>
  </si>
  <si>
    <t>Shower Curtain</t>
  </si>
  <si>
    <t>Arbor Waffle</t>
  </si>
  <si>
    <t>Arbor Waffle Shower Curtain</t>
    <phoneticPr fontId="9" type="noConversion"/>
  </si>
  <si>
    <t>100% polyester,solid dye woven                              
Weight: 220gsm
Grommet
3M water repellent scotchgard treatment
Mold/Mildre treatment 
8S PEVA bag with self-adhesive closure, remove cardboard (with pocket)</t>
    <phoneticPr fontId="3" type="noConversion"/>
  </si>
  <si>
    <t>Standard: 72x72"</t>
  </si>
  <si>
    <t>Blue</t>
    <phoneticPr fontId="9" type="noConversion"/>
  </si>
  <si>
    <t xml:space="preserve">6303.92.2050 </t>
    <phoneticPr fontId="3" type="noConversion"/>
  </si>
  <si>
    <t>Marketing</t>
    <phoneticPr fontId="9" type="noConversion"/>
  </si>
  <si>
    <t>100% polyester</t>
    <phoneticPr fontId="9" type="noConversion"/>
  </si>
  <si>
    <t>100% Polyester Arbor Waffle Shower Curtain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</si>
</sst>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[$$-409]* #,##0.00_);_([$$-409]* \(#,##0.00\);_([$$-409]* &quot;-&quot;??_);_(@_)"/>
    <numFmt numFmtId="178" formatCode="&quot;$&quot;#,##0.00"/>
    <numFmt numFmtId="179" formatCode="0.0%"/>
    <numFmt numFmtId="180" formatCode="[$$-409]#,##0.00;\-[$$-409]#,##0.00"/>
    <numFmt numFmtId="183" formatCode="0.0"/>
    <numFmt numFmtId="184" formatCode="0.000"/>
    <numFmt numFmtId="185" formatCode="\$#,##0.00;\-\$#,##0.00"/>
    <numFmt numFmtId="186" formatCode="[$-409]dd/mmm/yy;@"/>
    <numFmt numFmtId="187" formatCode="[$$-481]#,##0.00_);[Red]\([$$-481]#,##0.00\)"/>
    <numFmt numFmtId="188" formatCode="_(&quot;$&quot;* #,##0.00_);_(&quot;$&quot;* \(#,##0.00\);_(&quot;$&quot;* &quot;-&quot;??_);_(@_)"/>
  </numFmts>
  <fonts count="13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9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1" fillId="0" borderId="0">
      <alignment vertical="center"/>
    </xf>
    <xf numFmtId="187" fontId="1" fillId="0" borderId="0"/>
    <xf numFmtId="9" fontId="2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4" fillId="0" borderId="0" applyFont="0" applyFill="0" applyBorder="0" applyAlignment="0" applyProtection="0"/>
  </cellStyleXfs>
  <cellXfs count="52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15" applyFont="1" applyBorder="1" applyAlignment="1">
      <alignment horizontal="center" wrapText="1"/>
    </xf>
    <xf numFmtId="0" fontId="5" fillId="2" borderId="1" xfId="15" applyFont="1" applyFill="1" applyBorder="1" applyAlignment="1">
      <alignment horizontal="center" wrapText="1"/>
    </xf>
    <xf numFmtId="0" fontId="6" fillId="2" borderId="1" xfId="15" applyFont="1" applyFill="1" applyBorder="1" applyAlignment="1">
      <alignment horizontal="center" wrapText="1"/>
    </xf>
    <xf numFmtId="0" fontId="6" fillId="3" borderId="1" xfId="15" applyFont="1" applyFill="1" applyBorder="1" applyAlignment="1">
      <alignment horizontal="center" wrapText="1"/>
    </xf>
    <xf numFmtId="0" fontId="5" fillId="3" borderId="1" xfId="15" applyFont="1" applyFill="1" applyBorder="1" applyAlignment="1">
      <alignment horizontal="center" wrapText="1"/>
    </xf>
    <xf numFmtId="0" fontId="5" fillId="3" borderId="1" xfId="16" applyFont="1" applyFill="1" applyBorder="1" applyAlignment="1">
      <alignment horizontal="center" wrapText="1"/>
    </xf>
    <xf numFmtId="178" fontId="5" fillId="4" borderId="2" xfId="15" applyNumberFormat="1" applyFont="1" applyFill="1" applyBorder="1" applyAlignment="1">
      <alignment horizontal="center" wrapText="1"/>
    </xf>
    <xf numFmtId="0" fontId="6" fillId="0" borderId="1" xfId="15" applyFont="1" applyBorder="1" applyAlignment="1">
      <alignment horizontal="center" wrapText="1"/>
    </xf>
    <xf numFmtId="183" fontId="5" fillId="0" borderId="1" xfId="15" applyNumberFormat="1" applyFont="1" applyBorder="1" applyAlignment="1">
      <alignment horizontal="center" wrapText="1"/>
    </xf>
    <xf numFmtId="2" fontId="5" fillId="0" borderId="1" xfId="15" applyNumberFormat="1" applyFont="1" applyBorder="1" applyAlignment="1">
      <alignment horizontal="center" wrapText="1"/>
    </xf>
    <xf numFmtId="1" fontId="5" fillId="0" borderId="1" xfId="15" applyNumberFormat="1" applyFont="1" applyBorder="1" applyAlignment="1">
      <alignment horizontal="center" wrapText="1"/>
    </xf>
    <xf numFmtId="184" fontId="7" fillId="0" borderId="1" xfId="17" applyNumberFormat="1" applyFont="1" applyBorder="1" applyAlignment="1">
      <alignment wrapText="1"/>
    </xf>
    <xf numFmtId="2" fontId="8" fillId="0" borderId="1" xfId="17" applyNumberFormat="1" applyFont="1" applyBorder="1" applyAlignment="1">
      <alignment wrapText="1"/>
    </xf>
    <xf numFmtId="1" fontId="7" fillId="0" borderId="1" xfId="17" applyNumberFormat="1" applyFont="1" applyBorder="1" applyAlignment="1">
      <alignment wrapText="1"/>
    </xf>
    <xf numFmtId="178" fontId="7" fillId="0" borderId="1" xfId="17" applyNumberFormat="1" applyFont="1" applyBorder="1" applyAlignment="1">
      <alignment wrapText="1"/>
    </xf>
    <xf numFmtId="10" fontId="5" fillId="0" borderId="1" xfId="15" applyNumberFormat="1" applyFont="1" applyBorder="1" applyAlignment="1">
      <alignment horizontal="center" wrapText="1"/>
    </xf>
    <xf numFmtId="178" fontId="7" fillId="3" borderId="1" xfId="17" applyNumberFormat="1" applyFont="1" applyFill="1" applyBorder="1" applyAlignment="1">
      <alignment wrapText="1"/>
    </xf>
    <xf numFmtId="178" fontId="8" fillId="0" borderId="1" xfId="17" applyNumberFormat="1" applyFont="1" applyBorder="1" applyAlignment="1">
      <alignment wrapText="1"/>
    </xf>
    <xf numFmtId="178" fontId="7" fillId="5" borderId="1" xfId="17" applyNumberFormat="1" applyFont="1" applyFill="1" applyBorder="1" applyAlignment="1">
      <alignment wrapText="1"/>
    </xf>
    <xf numFmtId="10" fontId="7" fillId="5" borderId="1" xfId="17" applyNumberFormat="1" applyFont="1" applyFill="1" applyBorder="1" applyAlignment="1">
      <alignment wrapText="1"/>
    </xf>
    <xf numFmtId="178" fontId="8" fillId="6" borderId="1" xfId="17" applyNumberFormat="1" applyFont="1" applyFill="1" applyBorder="1" applyAlignment="1">
      <alignment wrapText="1"/>
    </xf>
    <xf numFmtId="178" fontId="5" fillId="5" borderId="1" xfId="15" applyNumberFormat="1" applyFont="1" applyFill="1" applyBorder="1" applyAlignment="1">
      <alignment horizontal="center" wrapText="1"/>
    </xf>
    <xf numFmtId="0" fontId="2" fillId="0" borderId="0" xfId="15" applyAlignment="1">
      <alignment wrapText="1"/>
    </xf>
    <xf numFmtId="0" fontId="2" fillId="0" borderId="1" xfId="15" applyBorder="1" applyAlignment="1">
      <alignment horizontal="center" vertical="center"/>
    </xf>
    <xf numFmtId="0" fontId="2" fillId="0" borderId="1" xfId="15" applyBorder="1" applyAlignment="1">
      <alignment vertical="center"/>
    </xf>
    <xf numFmtId="180" fontId="2" fillId="0" borderId="1" xfId="15" applyNumberFormat="1" applyBorder="1" applyAlignment="1">
      <alignment vertical="center"/>
    </xf>
    <xf numFmtId="185" fontId="2" fillId="0" borderId="1" xfId="18" applyNumberFormat="1" applyFont="1" applyBorder="1" applyAlignment="1">
      <alignment horizontal="left" vertical="center" wrapText="1"/>
    </xf>
    <xf numFmtId="0" fontId="2" fillId="0" borderId="1" xfId="16" applyBorder="1" applyAlignment="1">
      <alignment vertical="center" wrapText="1"/>
    </xf>
    <xf numFmtId="186" fontId="2" fillId="0" borderId="1" xfId="15" applyNumberFormat="1" applyBorder="1" applyAlignment="1">
      <alignment vertical="center"/>
    </xf>
    <xf numFmtId="0" fontId="2" fillId="3" borderId="1" xfId="15" applyFill="1" applyBorder="1" applyAlignment="1">
      <alignment vertical="center"/>
    </xf>
    <xf numFmtId="178" fontId="10" fillId="0" borderId="2" xfId="15" applyNumberFormat="1" applyFont="1" applyBorder="1" applyAlignment="1">
      <alignment vertical="center"/>
    </xf>
    <xf numFmtId="0" fontId="11" fillId="8" borderId="1" xfId="19" applyFill="1" applyBorder="1" applyAlignment="1">
      <alignment horizontal="center" vertical="center" wrapText="1"/>
    </xf>
    <xf numFmtId="0" fontId="11" fillId="0" borderId="1" xfId="19" applyBorder="1" applyAlignment="1">
      <alignment horizontal="center" vertical="center" wrapText="1"/>
    </xf>
    <xf numFmtId="1" fontId="10" fillId="8" borderId="1" xfId="15" applyNumberFormat="1" applyFont="1" applyFill="1" applyBorder="1" applyAlignment="1">
      <alignment vertical="center"/>
    </xf>
    <xf numFmtId="184" fontId="2" fillId="8" borderId="1" xfId="15" applyNumberFormat="1" applyFill="1" applyBorder="1" applyAlignment="1">
      <alignment vertical="center"/>
    </xf>
    <xf numFmtId="2" fontId="2" fillId="0" borderId="1" xfId="15" applyNumberFormat="1" applyBorder="1" applyAlignment="1">
      <alignment vertical="center"/>
    </xf>
    <xf numFmtId="1" fontId="2" fillId="7" borderId="1" xfId="15" applyNumberFormat="1" applyFill="1" applyBorder="1" applyAlignment="1">
      <alignment vertical="center"/>
    </xf>
    <xf numFmtId="3" fontId="2" fillId="0" borderId="1" xfId="15" applyNumberFormat="1" applyBorder="1" applyAlignment="1">
      <alignment vertical="center"/>
    </xf>
    <xf numFmtId="178" fontId="2" fillId="7" borderId="1" xfId="15" applyNumberFormat="1" applyFill="1" applyBorder="1" applyAlignment="1">
      <alignment vertical="center"/>
    </xf>
    <xf numFmtId="187" fontId="1" fillId="0" borderId="1" xfId="20" applyBorder="1" applyAlignment="1">
      <alignment horizontal="right" vertical="center"/>
    </xf>
    <xf numFmtId="179" fontId="1" fillId="3" borderId="1" xfId="20" applyNumberFormat="1" applyFill="1" applyBorder="1" applyAlignment="1">
      <alignment vertical="center"/>
    </xf>
    <xf numFmtId="10" fontId="2" fillId="0" borderId="1" xfId="15" applyNumberFormat="1" applyBorder="1" applyAlignment="1">
      <alignment vertical="center"/>
    </xf>
    <xf numFmtId="178" fontId="2" fillId="0" borderId="1" xfId="15" applyNumberFormat="1" applyBorder="1" applyAlignment="1">
      <alignment vertical="center"/>
    </xf>
    <xf numFmtId="178" fontId="2" fillId="7" borderId="1" xfId="16" applyNumberFormat="1" applyFill="1" applyBorder="1" applyAlignment="1">
      <alignment vertical="center" wrapText="1"/>
    </xf>
    <xf numFmtId="10" fontId="0" fillId="7" borderId="1" xfId="21" applyNumberFormat="1" applyFont="1" applyFill="1" applyBorder="1" applyAlignment="1">
      <alignment vertical="center"/>
    </xf>
    <xf numFmtId="178" fontId="12" fillId="3" borderId="1" xfId="22" applyNumberFormat="1" applyFont="1" applyFill="1" applyBorder="1" applyAlignment="1">
      <alignment vertical="center"/>
    </xf>
    <xf numFmtId="178" fontId="2" fillId="7" borderId="1" xfId="15" applyNumberFormat="1" applyFill="1" applyBorder="1" applyAlignment="1">
      <alignment vertical="center" wrapText="1"/>
    </xf>
    <xf numFmtId="2" fontId="1" fillId="9" borderId="1" xfId="23" applyNumberFormat="1" applyFont="1" applyFill="1" applyBorder="1" applyAlignment="1">
      <alignment vertical="center"/>
    </xf>
    <xf numFmtId="1" fontId="2" fillId="0" borderId="1" xfId="15" applyNumberFormat="1" applyBorder="1" applyAlignment="1">
      <alignment vertical="center"/>
    </xf>
    <xf numFmtId="0" fontId="2" fillId="0" borderId="0" xfId="15" applyAlignment="1">
      <alignment vertical="center"/>
    </xf>
  </cellXfs>
  <cellStyles count="24">
    <cellStyle name="_Fashion Bedding Fall 2012 2 2" xfId="18"/>
    <cellStyle name="Comma 5" xfId="6"/>
    <cellStyle name="Currency 2 4 2" xfId="22"/>
    <cellStyle name="Currency 22 2" xfId="14"/>
    <cellStyle name="Currency_Ecom MP Fall 2012 comforter set commimtent-120523" xfId="23"/>
    <cellStyle name="Normal 158" xfId="9"/>
    <cellStyle name="Normal 2 18 2 2" xfId="3"/>
    <cellStyle name="Normal 2 18 2 4" xfId="17"/>
    <cellStyle name="Normal 2 3 2 2 2 2 3" xfId="11"/>
    <cellStyle name="Normal 2 34" xfId="16"/>
    <cellStyle name="Normal 2 35" xfId="2"/>
    <cellStyle name="Normal 2 42 3" xfId="12"/>
    <cellStyle name="Normal 77" xfId="1"/>
    <cellStyle name="Normal_Shopko chairs 090413" xfId="8"/>
    <cellStyle name="Normal_West End Quote Sheet for Fred Meyer20090804-Hellen" xfId="20"/>
    <cellStyle name="Percent 2 12" xfId="13"/>
    <cellStyle name="Percent 2 4" xfId="21"/>
    <cellStyle name="Percent 2 5" xfId="4"/>
    <cellStyle name="Style 1" xfId="5"/>
    <cellStyle name="常规" xfId="0" builtinId="0"/>
    <cellStyle name="常规 2 12" xfId="10"/>
    <cellStyle name="常规 2 22" xfId="15"/>
    <cellStyle name="常规 9" xfId="19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1</xdr:row>
      <xdr:rowOff>1872244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xmlns="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1</xdr:row>
      <xdr:rowOff>769697</xdr:rowOff>
    </xdr:to>
    <xdr:pic>
      <xdr:nvPicPr>
        <xdr:cNvPr id="4" name="Chair_Photo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0</xdr:rowOff>
    </xdr:from>
    <xdr:to>
      <xdr:col>1</xdr:col>
      <xdr:colOff>750455</xdr:colOff>
      <xdr:row>9</xdr:row>
      <xdr:rowOff>70865</xdr:rowOff>
    </xdr:to>
    <xdr:pic>
      <xdr:nvPicPr>
        <xdr:cNvPr id="5" name="Ottoman_Phot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0</xdr:rowOff>
    </xdr:from>
    <xdr:to>
      <xdr:col>1</xdr:col>
      <xdr:colOff>914400</xdr:colOff>
      <xdr:row>7</xdr:row>
      <xdr:rowOff>15508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1</xdr:row>
      <xdr:rowOff>746017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2"/>
  <sheetViews>
    <sheetView tabSelected="1" zoomScale="85" zoomScaleNormal="85" workbookViewId="0">
      <selection activeCell="H2" sqref="H2"/>
    </sheetView>
  </sheetViews>
  <sheetFormatPr defaultRowHeight="12.75" x14ac:dyDescent="0.2"/>
  <cols>
    <col min="1" max="29" width="20" style="1" customWidth="1"/>
    <col min="30" max="16384" width="9.140625" style="1"/>
  </cols>
  <sheetData>
    <row r="1" spans="1:54" s="24" customFormat="1" ht="68.099999999999994" customHeight="1" x14ac:dyDescent="0.25">
      <c r="A1" s="2" t="s">
        <v>10</v>
      </c>
      <c r="B1" s="2" t="s">
        <v>11</v>
      </c>
      <c r="C1" s="3" t="s">
        <v>12</v>
      </c>
      <c r="D1" s="4" t="s">
        <v>3</v>
      </c>
      <c r="E1" s="4" t="s">
        <v>2</v>
      </c>
      <c r="F1" s="5" t="s">
        <v>4</v>
      </c>
      <c r="G1" s="3" t="s">
        <v>9</v>
      </c>
      <c r="H1" s="6" t="s">
        <v>13</v>
      </c>
      <c r="I1" s="7" t="s">
        <v>1</v>
      </c>
      <c r="J1" s="6" t="s">
        <v>14</v>
      </c>
      <c r="K1" s="7" t="s">
        <v>5</v>
      </c>
      <c r="L1" s="6" t="s">
        <v>15</v>
      </c>
      <c r="M1" s="6" t="s">
        <v>6</v>
      </c>
      <c r="N1" s="3" t="s">
        <v>0</v>
      </c>
      <c r="O1" s="3" t="s">
        <v>16</v>
      </c>
      <c r="P1" s="7" t="s">
        <v>17</v>
      </c>
      <c r="Q1" s="8" t="s">
        <v>40</v>
      </c>
      <c r="R1" s="9" t="s">
        <v>7</v>
      </c>
      <c r="S1" s="10" t="s">
        <v>18</v>
      </c>
      <c r="T1" s="10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5" t="s">
        <v>25</v>
      </c>
      <c r="AA1" s="2" t="s">
        <v>26</v>
      </c>
      <c r="AB1" s="16" t="s">
        <v>27</v>
      </c>
      <c r="AC1" s="2" t="s">
        <v>28</v>
      </c>
      <c r="AD1" s="17" t="s">
        <v>29</v>
      </c>
      <c r="AE1" s="18" t="s">
        <v>30</v>
      </c>
      <c r="AF1" s="16" t="s">
        <v>31</v>
      </c>
      <c r="AG1" s="17" t="s">
        <v>32</v>
      </c>
      <c r="AH1" s="16" t="s">
        <v>33</v>
      </c>
      <c r="AI1" s="17" t="s">
        <v>41</v>
      </c>
      <c r="AJ1" s="16" t="s">
        <v>42</v>
      </c>
      <c r="AK1" s="19" t="s">
        <v>43</v>
      </c>
      <c r="AL1" s="16" t="s">
        <v>44</v>
      </c>
      <c r="AM1" s="17" t="s">
        <v>45</v>
      </c>
      <c r="AN1" s="16" t="s">
        <v>46</v>
      </c>
      <c r="AO1" s="19" t="s">
        <v>47</v>
      </c>
      <c r="AP1" s="17" t="s">
        <v>48</v>
      </c>
      <c r="AQ1" s="16" t="s">
        <v>49</v>
      </c>
      <c r="AR1" s="16" t="s">
        <v>34</v>
      </c>
      <c r="AS1" s="20" t="s">
        <v>35</v>
      </c>
      <c r="AT1" s="21" t="s">
        <v>36</v>
      </c>
      <c r="AU1" s="22" t="s">
        <v>50</v>
      </c>
      <c r="AV1" s="21" t="s">
        <v>51</v>
      </c>
      <c r="AW1" s="23" t="s">
        <v>37</v>
      </c>
      <c r="AX1" s="21" t="s">
        <v>52</v>
      </c>
      <c r="AY1" s="21" t="s">
        <v>53</v>
      </c>
      <c r="AZ1" s="2" t="s">
        <v>54</v>
      </c>
      <c r="BA1" s="16" t="s">
        <v>38</v>
      </c>
      <c r="BB1" s="16" t="s">
        <v>39</v>
      </c>
    </row>
    <row r="2" spans="1:54" s="51" customFormat="1" ht="195" x14ac:dyDescent="0.25">
      <c r="A2" s="25">
        <v>1</v>
      </c>
      <c r="B2" s="26"/>
      <c r="C2" s="26"/>
      <c r="D2" s="26" t="s">
        <v>56</v>
      </c>
      <c r="E2" s="26"/>
      <c r="F2" s="26" t="s">
        <v>57</v>
      </c>
      <c r="G2" s="27" t="s">
        <v>58</v>
      </c>
      <c r="H2" s="26" t="s">
        <v>66</v>
      </c>
      <c r="I2" s="26" t="s">
        <v>59</v>
      </c>
      <c r="J2" s="28" t="s">
        <v>60</v>
      </c>
      <c r="K2" s="29" t="s">
        <v>65</v>
      </c>
      <c r="L2" s="30" t="s">
        <v>61</v>
      </c>
      <c r="M2" s="26" t="s">
        <v>62</v>
      </c>
      <c r="N2" s="31"/>
      <c r="O2" s="31"/>
      <c r="P2" s="26" t="s">
        <v>55</v>
      </c>
      <c r="Q2" s="32">
        <v>3.52</v>
      </c>
      <c r="R2" s="26" t="s">
        <v>8</v>
      </c>
      <c r="S2" s="33">
        <v>58</v>
      </c>
      <c r="T2" s="33">
        <v>48</v>
      </c>
      <c r="U2" s="33">
        <v>28</v>
      </c>
      <c r="V2" s="34">
        <v>17</v>
      </c>
      <c r="W2" s="35">
        <v>20</v>
      </c>
      <c r="X2" s="36">
        <f>IF(S2="","",S2*T2*U2/1000000)</f>
        <v>7.7951999999999994E-2</v>
      </c>
      <c r="Y2" s="37">
        <v>56</v>
      </c>
      <c r="Z2" s="38">
        <f>IF(W2="","",Y2/X2*W2)</f>
        <v>14367.816091954024</v>
      </c>
      <c r="AA2" s="39">
        <v>3200</v>
      </c>
      <c r="AB2" s="40">
        <f>IF(ISERROR(AA2/Z2),"",AA2/Z2)</f>
        <v>0.22271999999999997</v>
      </c>
      <c r="AC2" s="41" t="s">
        <v>63</v>
      </c>
      <c r="AD2" s="42">
        <v>0.38800000000000001</v>
      </c>
      <c r="AE2" s="40">
        <f>IF(ISERROR(Q2*AD2),"",Q2*AD2)</f>
        <v>1.3657600000000001</v>
      </c>
      <c r="AF2" s="40">
        <f>IF(ISERROR(Q2+AB2+AE2),"",Q2+AB2+AE2)</f>
        <v>5.1084800000000001</v>
      </c>
      <c r="AG2" s="43">
        <v>0.05</v>
      </c>
      <c r="AH2" s="40">
        <f>IF(ISERROR(AU2*AG2),"",AU2*AG2)</f>
        <v>0.59500000000000008</v>
      </c>
      <c r="AI2" s="43">
        <v>0.1</v>
      </c>
      <c r="AJ2" s="40">
        <f>IF(ISERROR(AU2*AI2),"",AU2*AI2)</f>
        <v>1.1900000000000002</v>
      </c>
      <c r="AK2" s="44">
        <v>1.5</v>
      </c>
      <c r="AL2" s="45">
        <f>IF((AV2-AU2)&lt;AK2,AK2-(AV2-AU2),0)</f>
        <v>0.90499999999999936</v>
      </c>
      <c r="AM2" s="43">
        <v>0.1</v>
      </c>
      <c r="AN2" s="40">
        <f>IF(ISERROR(AU2*AM2),"",AU2*AM2)</f>
        <v>1.1900000000000002</v>
      </c>
      <c r="AO2" s="44" t="s">
        <v>64</v>
      </c>
      <c r="AP2" s="43">
        <v>0.1</v>
      </c>
      <c r="AQ2" s="40">
        <f>IF(ISERROR(AU2*AP2),"",AU2*AP2)</f>
        <v>1.1900000000000002</v>
      </c>
      <c r="AR2" s="40">
        <f>IF(ISERROR(AH2+AJ2+AL2+AN2+AQ2),"",AH2+AJ2+AL2+AN2+AQ2)</f>
        <v>5.07</v>
      </c>
      <c r="AS2" s="40">
        <f>IF(ISERROR(AF2+AR2),"",AF2+AR2)</f>
        <v>10.17848</v>
      </c>
      <c r="AT2" s="46">
        <f>IF(ISERROR((AU2-AS2)/AU2),"",(AU2-AS2)/AU2)</f>
        <v>0.14466554621848737</v>
      </c>
      <c r="AU2" s="47">
        <v>11.9</v>
      </c>
      <c r="AV2" s="48">
        <f>IF(ISERROR(AU2*1.05),"",AU2*1.05)</f>
        <v>12.495000000000001</v>
      </c>
      <c r="AW2" s="49">
        <v>29.99</v>
      </c>
      <c r="AX2" s="46">
        <f>IF(ISERROR((AW2-AU2)/AW2),"",(AW2-AU2)/AW2)</f>
        <v>0.60320106702234066</v>
      </c>
      <c r="AY2" s="46">
        <f>IF(ISERROR((AW2-AV2*1.07)/AW2),"",(AW2-AV2*1.07)/AW2)</f>
        <v>0.5541963987995997</v>
      </c>
      <c r="AZ2" s="50"/>
      <c r="BA2" s="40">
        <f>IF(ISERROR(AS2*AZ2),"",AS2*AZ2)</f>
        <v>0</v>
      </c>
      <c r="BB2" s="40">
        <f>IF(ISERROR(AU2*AZ2),"",AU2*AZ2)</f>
        <v>0</v>
      </c>
    </row>
  </sheetData>
  <protectedRanges>
    <protectedRange sqref="X2:Z2 L2:R2 AM2:AT2 AB2 AE2:AK2 AX2:AY2 A2:I2" name="Range1"/>
    <protectedRange sqref="V2" name="Range1_2"/>
    <protectedRange sqref="AA2" name="Range1_3"/>
    <protectedRange sqref="AZ2" name="Range1_6"/>
    <protectedRange sqref="AL2" name="Range1_1"/>
    <protectedRange sqref="AV2" name="Range1_7"/>
    <protectedRange sqref="K2" name="Range1_1_1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2026-07-02T02:18:53Z</dcterms:modified>
</cp:coreProperties>
</file>