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0290"/>
  </bookViews>
  <sheets>
    <sheet name="Item" sheetId="5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im_weight_divisor">[2]Calculator!$D$16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bound_weight">[2]Calculator!$D$20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ale_price">[2]Calculator!$C$4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5" l="1"/>
  <c r="AY11" i="5"/>
  <c r="AW11" i="5"/>
  <c r="AQ11" i="5"/>
  <c r="AT11" i="5" s="1"/>
  <c r="AU11" i="5" s="1"/>
  <c r="AP11" i="5"/>
  <c r="AO11" i="5"/>
  <c r="AE11" i="5"/>
  <c r="AG11" i="5" s="1"/>
  <c r="AC11" i="5"/>
  <c r="W11" i="5"/>
  <c r="T11" i="5"/>
  <c r="AY10" i="5"/>
  <c r="AQ10" i="5"/>
  <c r="AT10" i="5" s="1"/>
  <c r="AU10" i="5" s="1"/>
  <c r="AP10" i="5"/>
  <c r="AO10" i="5"/>
  <c r="AJ10" i="5"/>
  <c r="AC10" i="5"/>
  <c r="AE10" i="5" s="1"/>
  <c r="AG10" i="5" s="1"/>
  <c r="W10" i="5"/>
  <c r="T10" i="5"/>
  <c r="BB9" i="5"/>
  <c r="AY9" i="5"/>
  <c r="AW9" i="5"/>
  <c r="AQ9" i="5"/>
  <c r="AT9" i="5" s="1"/>
  <c r="AU9" i="5" s="1"/>
  <c r="AP9" i="5"/>
  <c r="AO9" i="5"/>
  <c r="AC9" i="5"/>
  <c r="AE9" i="5" s="1"/>
  <c r="AG9" i="5" s="1"/>
  <c r="W9" i="5"/>
  <c r="T9" i="5"/>
  <c r="BB8" i="5"/>
  <c r="AY8" i="5"/>
  <c r="AW8" i="5"/>
  <c r="AQ8" i="5"/>
  <c r="AT8" i="5" s="1"/>
  <c r="AP8" i="5"/>
  <c r="AO8" i="5"/>
  <c r="AE8" i="5"/>
  <c r="AG8" i="5" s="1"/>
  <c r="AC8" i="5"/>
  <c r="W8" i="5"/>
  <c r="T8" i="5"/>
  <c r="AT7" i="5"/>
  <c r="AU7" i="5" s="1"/>
  <c r="AQ7" i="5"/>
  <c r="AP7" i="5"/>
  <c r="AO7" i="5"/>
  <c r="AC7" i="5"/>
  <c r="AE7" i="5" s="1"/>
  <c r="AG7" i="5" s="1"/>
  <c r="AK7" i="5" s="1"/>
  <c r="W7" i="5"/>
  <c r="AJ7" i="5" s="1"/>
  <c r="T7" i="5"/>
  <c r="BB6" i="5"/>
  <c r="AY6" i="5"/>
  <c r="AQ6" i="5"/>
  <c r="AT6" i="5" s="1"/>
  <c r="AU6" i="5" s="1"/>
  <c r="AP6" i="5"/>
  <c r="AO6" i="5"/>
  <c r="AC6" i="5"/>
  <c r="AE6" i="5" s="1"/>
  <c r="AG6" i="5" s="1"/>
  <c r="W6" i="5"/>
  <c r="T6" i="5"/>
  <c r="BB5" i="5"/>
  <c r="AY5" i="5"/>
  <c r="AW5" i="5"/>
  <c r="AQ5" i="5"/>
  <c r="AT5" i="5" s="1"/>
  <c r="AU5" i="5" s="1"/>
  <c r="AP5" i="5"/>
  <c r="AO5" i="5"/>
  <c r="AC5" i="5"/>
  <c r="AE5" i="5" s="1"/>
  <c r="AG5" i="5" s="1"/>
  <c r="W5" i="5"/>
  <c r="T5" i="5"/>
  <c r="BB4" i="5"/>
  <c r="AY4" i="5"/>
  <c r="AW4" i="5"/>
  <c r="AU4" i="5"/>
  <c r="AQ4" i="5"/>
  <c r="AT4" i="5" s="1"/>
  <c r="AP4" i="5"/>
  <c r="AO4" i="5"/>
  <c r="AE4" i="5"/>
  <c r="AG4" i="5" s="1"/>
  <c r="AC4" i="5"/>
  <c r="W4" i="5"/>
  <c r="T4" i="5"/>
  <c r="AT3" i="5"/>
  <c r="AU3" i="5" s="1"/>
  <c r="AQ3" i="5"/>
  <c r="AP3" i="5"/>
  <c r="AO3" i="5"/>
  <c r="AE3" i="5"/>
  <c r="AG3" i="5" s="1"/>
  <c r="AK3" i="5" s="1"/>
  <c r="AC3" i="5"/>
  <c r="W3" i="5"/>
  <c r="AJ3" i="5" s="1"/>
  <c r="T3" i="5"/>
  <c r="AQ2" i="5"/>
  <c r="AT2" i="5" s="1"/>
  <c r="AP2" i="5"/>
  <c r="AO2" i="5"/>
  <c r="AJ2" i="5"/>
  <c r="AK2" i="5" s="1"/>
  <c r="AC2" i="5"/>
  <c r="AE2" i="5" s="1"/>
  <c r="AG2" i="5" s="1"/>
  <c r="W2" i="5"/>
  <c r="T2" i="5"/>
  <c r="BC8" i="5" l="1"/>
  <c r="BC9" i="5"/>
  <c r="BC5" i="5"/>
  <c r="BC4" i="5"/>
  <c r="AU2" i="5"/>
  <c r="AW2" i="5"/>
  <c r="AY3" i="5"/>
  <c r="AW3" i="5"/>
  <c r="AY7" i="5"/>
  <c r="AW7" i="5"/>
  <c r="AU8" i="5"/>
  <c r="AY2" i="5"/>
  <c r="BB7" i="5"/>
  <c r="AK10" i="5"/>
  <c r="BB2" i="5"/>
  <c r="BB3" i="5"/>
  <c r="AK5" i="5"/>
  <c r="AJ6" i="5"/>
  <c r="AK6" i="5" s="1"/>
  <c r="AW10" i="5"/>
  <c r="BB10" i="5"/>
  <c r="AJ5" i="5"/>
  <c r="AJ9" i="5"/>
  <c r="AK9" i="5" s="1"/>
  <c r="AJ4" i="5"/>
  <c r="AK4" i="5" s="1"/>
  <c r="AJ8" i="5"/>
  <c r="AK8" i="5" s="1"/>
  <c r="AJ11" i="5"/>
  <c r="AK11" i="5" s="1"/>
  <c r="AW6" i="5"/>
  <c r="BB11" i="5"/>
  <c r="BC11" i="5" s="1"/>
  <c r="BC10" i="5" l="1"/>
  <c r="BC6" i="5"/>
  <c r="BC7" i="5"/>
  <c r="BC3" i="5"/>
  <c r="BC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<sst xmlns="http://schemas.openxmlformats.org/spreadsheetml/2006/main" count="206" uniqueCount="106">
  <si>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</si>
  <si>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</si>
  <si>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</si>
  <si>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</si>
  <si>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</si>
  <si>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</si>
  <si>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</si>
  <si>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</si>
  <si>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</si>
  <si>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</si>
  <si>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</si>
  <si>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</si>
  <si>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</si>
  <si>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</si>
  <si>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</si>
  <si>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</si>
  <si>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</si>
  <si>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</si>
  <si>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</si>
  <si>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</si>
  <si>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</si>
  <si>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</si>
  <si>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</si>
  <si>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</si>
  <si>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</si>
  <si>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</si>
  <si>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</si>
  <si>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</si>
  <si>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</si>
  <si>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</si>
  <si>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</si>
  <si>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</si>
  <si>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</si>
  <si>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</si>
  <si>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</si>
  <si>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</si>
  <si>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</si>
  <si>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</si>
  <si>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</si>
  <si>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</si>
  <si>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</si>
  <si>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</si>
  <si>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</si>
  <si>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</si>
  <si>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</si>
  <si>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</si>
  <si>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</si>
  <si>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</si>
  <si>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</si>
  <si>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</si>
  <si>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</si>
  <si>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</si>
  <si>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</si>
  <si>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</si>
  <si>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</si>
  <si>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</si>
  <si>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</si>
  <si>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</si>
  <si>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</si>
  <si>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</si>
  <si>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</si>
  <si>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</si>
  <si>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</si>
  <si>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</si>
  <si>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</si>
  <si>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</si>
  <si>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</si>
  <si>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</si>
  <si>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</si>
  <si>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</si>
  <si>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</si>
  <si>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</si>
  <si>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</si>
  <si>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</si>
  <si>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</si>
  <si>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</si>
  <si>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</si>
  <si>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</si>
  <si>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CODI Square Foam Floor Pillow</t>
  </si>
  <si>
    <r>
      <t>Cover 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180gsm solid mink+200gsm bonded fiber+20gsm non-woven 3 "double channel quilting. Cover gusset: 100% polyester 180gsm solid mink;Back: Anti-slip fabric</t>
    </r>
    <r>
      <rPr>
        <sz val="11"/>
        <rFont val="宋体"/>
        <family val="3"/>
        <charset val="134"/>
      </rPr>
      <t>；</t>
    </r>
    <r>
      <rPr>
        <sz val="11"/>
        <rFont val="Calibri"/>
        <family val="2"/>
      </rPr>
      <t xml:space="preserve"> knife edg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zipper closure. Inner: 25D regular foam, Packaging: Compress, Cylinder vinyl bag with insert.</t>
    </r>
  </si>
  <si>
    <r>
      <t>Cover 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180gsm solid mink+200gsm bonded fiber+20gsm non-woven 3 "double channel quilting.
Filling: 25D regular foam</t>
    </r>
  </si>
  <si>
    <t>Grey</t>
  </si>
  <si>
    <t>Piece</t>
  </si>
  <si>
    <t>Compressed/Knocked Down</t>
  </si>
  <si>
    <t xml:space="preserve"> 9404.90.2030</t>
  </si>
  <si>
    <t>Default</t>
  </si>
  <si>
    <t>Coffee</t>
  </si>
  <si>
    <t>Pair</t>
  </si>
  <si>
    <t>Green</t>
  </si>
  <si>
    <t>Blue</t>
  </si>
  <si>
    <t>Ivory</t>
  </si>
  <si>
    <t>COD31-1717</t>
  </si>
  <si>
    <t>COD31-1718</t>
  </si>
  <si>
    <t>COD31-1719</t>
  </si>
  <si>
    <t>COD31-1720</t>
  </si>
  <si>
    <t>COD31-1721</t>
  </si>
  <si>
    <t>COD31-1722</t>
  </si>
  <si>
    <t>COD31-1723</t>
  </si>
  <si>
    <t>COD31-1724</t>
  </si>
  <si>
    <t>COD31-1725</t>
  </si>
  <si>
    <t>COD31-1716</t>
  </si>
  <si>
    <t>CODI Square Foam Floor Pillow</t>
    <phoneticPr fontId="12" type="noConversion"/>
  </si>
  <si>
    <t>100% Polyester CODI Square Foam Floor Pillow</t>
    <phoneticPr fontId="12" type="noConversion"/>
  </si>
  <si>
    <t>1 Cushion 20"W x 20"L x 5"H</t>
    <phoneticPr fontId="12" type="noConversion"/>
  </si>
  <si>
    <r>
      <t>2 Cushion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20"W x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20"L x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5"H</t>
    </r>
    <phoneticPr fontId="12" type="noConversion"/>
  </si>
  <si>
    <t>2 Cushion 20"W x 20"L x 5"H(2)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</si>
</sst>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[$$-481]#,##0.00_);[Red]\([$$-481]#,##0.00\)"/>
    <numFmt numFmtId="177" formatCode="_(&quot;$&quot;* #,##0.00_);_(&quot;$&quot;* \(#,##0.00\);_(&quot;$&quot;* &quot;-&quot;??_);_(@_)"/>
    <numFmt numFmtId="181" formatCode="0_ "/>
    <numFmt numFmtId="182" formatCode="0.0%"/>
    <numFmt numFmtId="183" formatCode="&quot;$&quot;#,##0.00"/>
    <numFmt numFmtId="184" formatCode="_ * #,##0_ ;_ * \-#,##0_ ;_ * &quot;-&quot;??_ ;_ @_ "/>
    <numFmt numFmtId="186" formatCode="0.0"/>
    <numFmt numFmtId="187" formatCode="0.000"/>
    <numFmt numFmtId="188" formatCode="&quot;$&quot;#,##0.0000"/>
    <numFmt numFmtId="189" formatCode="\¥#,##0.00;\¥\-#,##0.00"/>
    <numFmt numFmtId="190" formatCode="&quot;$&quot;#,##0.00_);\(&quot;$&quot;#,##0.00\)"/>
  </numFmts>
  <fonts count="13">
    <font>
      <sz val="11"/>
      <name val="Calibri"/>
      <charset val="134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等线"/>
      <charset val="134"/>
      <scheme val="minor"/>
    </font>
    <font>
      <sz val="8"/>
      <color theme="1"/>
      <name val="Arial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theme="1"/>
      <name val="微软雅黑"/>
      <family val="2"/>
      <charset val="134"/>
    </font>
    <font>
      <sz val="11"/>
      <name val="宋体"/>
      <family val="3"/>
      <charset val="134"/>
    </font>
    <font>
      <sz val="9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3" tint="0.899929807428205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176" fontId="0" fillId="0" borderId="0"/>
    <xf numFmtId="43" fontId="5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/>
    <xf numFmtId="176" fontId="7" fillId="0" borderId="0"/>
    <xf numFmtId="176" fontId="4" fillId="0" borderId="0"/>
    <xf numFmtId="176" fontId="1" fillId="0" borderId="0"/>
    <xf numFmtId="176" fontId="1" fillId="0" borderId="0"/>
    <xf numFmtId="176" fontId="4" fillId="0" borderId="0"/>
    <xf numFmtId="176" fontId="5" fillId="0" borderId="0"/>
    <xf numFmtId="176" fontId="4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176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6" fontId="4" fillId="0" borderId="0"/>
    <xf numFmtId="176" fontId="5" fillId="0" borderId="0">
      <alignment vertical="center"/>
    </xf>
    <xf numFmtId="176" fontId="4" fillId="0" borderId="0"/>
    <xf numFmtId="176" fontId="5" fillId="0" borderId="0"/>
    <xf numFmtId="0" fontId="7" fillId="0" borderId="0"/>
    <xf numFmtId="176" fontId="5" fillId="0" borderId="0">
      <alignment vertical="center"/>
    </xf>
    <xf numFmtId="177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</cellStyleXfs>
  <cellXfs count="75">
    <xf numFmtId="176" fontId="0" fillId="0" borderId="0" xfId="0"/>
    <xf numFmtId="176" fontId="7" fillId="0" borderId="0" xfId="4" applyAlignment="1">
      <alignment horizontal="center" vertical="center"/>
    </xf>
    <xf numFmtId="176" fontId="7" fillId="0" borderId="0" xfId="4" applyAlignment="1">
      <alignment horizontal="center" wrapText="1"/>
    </xf>
    <xf numFmtId="176" fontId="7" fillId="0" borderId="0" xfId="4" applyAlignment="1">
      <alignment wrapText="1"/>
    </xf>
    <xf numFmtId="183" fontId="7" fillId="0" borderId="0" xfId="4" applyNumberFormat="1" applyAlignment="1">
      <alignment wrapText="1"/>
    </xf>
    <xf numFmtId="1" fontId="7" fillId="0" borderId="0" xfId="4" applyNumberFormat="1" applyAlignment="1">
      <alignment wrapText="1"/>
    </xf>
    <xf numFmtId="186" fontId="7" fillId="0" borderId="0" xfId="4" applyNumberFormat="1" applyAlignment="1">
      <alignment wrapText="1"/>
    </xf>
    <xf numFmtId="4" fontId="7" fillId="0" borderId="0" xfId="4" applyNumberFormat="1" applyAlignment="1">
      <alignment wrapText="1"/>
    </xf>
    <xf numFmtId="2" fontId="7" fillId="0" borderId="0" xfId="4" applyNumberFormat="1" applyAlignment="1">
      <alignment wrapText="1"/>
    </xf>
    <xf numFmtId="10" fontId="7" fillId="0" borderId="0" xfId="4" applyNumberFormat="1" applyAlignment="1">
      <alignment wrapText="1"/>
    </xf>
    <xf numFmtId="187" fontId="7" fillId="0" borderId="0" xfId="4" applyNumberFormat="1" applyAlignment="1">
      <alignment wrapText="1"/>
    </xf>
    <xf numFmtId="188" fontId="7" fillId="0" borderId="0" xfId="4" applyNumberFormat="1" applyAlignment="1">
      <alignment wrapText="1"/>
    </xf>
    <xf numFmtId="176" fontId="3" fillId="0" borderId="1" xfId="4" applyFont="1" applyBorder="1" applyAlignment="1">
      <alignment horizontal="center" wrapText="1"/>
    </xf>
    <xf numFmtId="176" fontId="3" fillId="8" borderId="1" xfId="4" applyFont="1" applyFill="1" applyBorder="1" applyAlignment="1">
      <alignment horizontal="center" wrapText="1"/>
    </xf>
    <xf numFmtId="176" fontId="2" fillId="8" borderId="1" xfId="4" applyFont="1" applyFill="1" applyBorder="1" applyAlignment="1">
      <alignment horizontal="center" wrapText="1"/>
    </xf>
    <xf numFmtId="176" fontId="2" fillId="3" borderId="1" xfId="4" applyFont="1" applyFill="1" applyBorder="1" applyAlignment="1">
      <alignment horizontal="center" wrapText="1"/>
    </xf>
    <xf numFmtId="176" fontId="3" fillId="3" borderId="1" xfId="4" applyFont="1" applyFill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183" fontId="3" fillId="4" borderId="1" xfId="4" applyNumberFormat="1" applyFont="1" applyFill="1" applyBorder="1" applyAlignment="1">
      <alignment wrapText="1"/>
    </xf>
    <xf numFmtId="4" fontId="3" fillId="4" borderId="1" xfId="4" applyNumberFormat="1" applyFont="1" applyFill="1" applyBorder="1" applyAlignment="1">
      <alignment wrapText="1"/>
    </xf>
    <xf numFmtId="2" fontId="3" fillId="4" borderId="1" xfId="4" applyNumberFormat="1" applyFont="1" applyFill="1" applyBorder="1" applyAlignment="1">
      <alignment wrapText="1"/>
    </xf>
    <xf numFmtId="183" fontId="8" fillId="9" borderId="1" xfId="5" applyNumberFormat="1" applyFont="1" applyFill="1" applyBorder="1" applyAlignment="1">
      <alignment wrapText="1"/>
    </xf>
    <xf numFmtId="176" fontId="2" fillId="0" borderId="1" xfId="4" applyFont="1" applyBorder="1" applyAlignment="1">
      <alignment horizontal="center" wrapText="1"/>
    </xf>
    <xf numFmtId="186" fontId="3" fillId="0" borderId="1" xfId="4" applyNumberFormat="1" applyFont="1" applyBorder="1" applyAlignment="1">
      <alignment horizontal="center" wrapText="1"/>
    </xf>
    <xf numFmtId="187" fontId="8" fillId="0" borderId="1" xfId="5" applyNumberFormat="1" applyFont="1" applyBorder="1" applyAlignment="1">
      <alignment wrapText="1"/>
    </xf>
    <xf numFmtId="2" fontId="9" fillId="0" borderId="1" xfId="5" applyNumberFormat="1" applyFont="1" applyBorder="1" applyAlignment="1">
      <alignment wrapText="1"/>
    </xf>
    <xf numFmtId="1" fontId="8" fillId="0" borderId="1" xfId="5" applyNumberFormat="1" applyFont="1" applyBorder="1" applyAlignment="1">
      <alignment wrapText="1"/>
    </xf>
    <xf numFmtId="183" fontId="8" fillId="0" borderId="1" xfId="5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83" fontId="8" fillId="3" borderId="1" xfId="5" applyNumberFormat="1" applyFont="1" applyFill="1" applyBorder="1" applyAlignment="1">
      <alignment wrapText="1"/>
    </xf>
    <xf numFmtId="186" fontId="3" fillId="5" borderId="1" xfId="4" applyNumberFormat="1" applyFont="1" applyFill="1" applyBorder="1" applyAlignment="1">
      <alignment horizontal="center" wrapText="1"/>
    </xf>
    <xf numFmtId="1" fontId="8" fillId="5" borderId="1" xfId="5" applyNumberFormat="1" applyFont="1" applyFill="1" applyBorder="1" applyAlignment="1">
      <alignment wrapText="1"/>
    </xf>
    <xf numFmtId="2" fontId="8" fillId="5" borderId="1" xfId="5" applyNumberFormat="1" applyFont="1" applyFill="1" applyBorder="1" applyAlignment="1">
      <alignment wrapText="1"/>
    </xf>
    <xf numFmtId="2" fontId="3" fillId="5" borderId="1" xfId="4" applyNumberFormat="1" applyFont="1" applyFill="1" applyBorder="1" applyAlignment="1">
      <alignment horizontal="center" wrapText="1"/>
    </xf>
    <xf numFmtId="10" fontId="3" fillId="5" borderId="1" xfId="4" applyNumberFormat="1" applyFont="1" applyFill="1" applyBorder="1" applyAlignment="1">
      <alignment horizontal="center" wrapText="1"/>
    </xf>
    <xf numFmtId="10" fontId="3" fillId="6" borderId="1" xfId="4" applyNumberFormat="1" applyFont="1" applyFill="1" applyBorder="1" applyAlignment="1">
      <alignment horizontal="center" wrapText="1"/>
    </xf>
    <xf numFmtId="183" fontId="8" fillId="6" borderId="1" xfId="5" applyNumberFormat="1" applyFont="1" applyFill="1" applyBorder="1" applyAlignment="1">
      <alignment wrapText="1"/>
    </xf>
    <xf numFmtId="183" fontId="9" fillId="6" borderId="1" xfId="5" applyNumberFormat="1" applyFont="1" applyFill="1" applyBorder="1" applyAlignment="1">
      <alignment wrapText="1"/>
    </xf>
    <xf numFmtId="176" fontId="9" fillId="4" borderId="1" xfId="5" applyFont="1" applyFill="1" applyBorder="1" applyAlignment="1">
      <alignment wrapText="1"/>
    </xf>
    <xf numFmtId="183" fontId="8" fillId="4" borderId="1" xfId="5" applyNumberFormat="1" applyFont="1" applyFill="1" applyBorder="1" applyAlignment="1">
      <alignment wrapText="1"/>
    </xf>
    <xf numFmtId="183" fontId="9" fillId="4" borderId="1" xfId="5" applyNumberFormat="1" applyFont="1" applyFill="1" applyBorder="1" applyAlignment="1">
      <alignment wrapText="1"/>
    </xf>
    <xf numFmtId="10" fontId="3" fillId="4" borderId="1" xfId="4" applyNumberFormat="1" applyFont="1" applyFill="1" applyBorder="1" applyAlignment="1">
      <alignment horizontal="center" wrapText="1"/>
    </xf>
    <xf numFmtId="183" fontId="8" fillId="7" borderId="1" xfId="5" applyNumberFormat="1" applyFont="1" applyFill="1" applyBorder="1" applyAlignment="1">
      <alignment wrapText="1"/>
    </xf>
    <xf numFmtId="10" fontId="8" fillId="7" borderId="1" xfId="5" applyNumberFormat="1" applyFont="1" applyFill="1" applyBorder="1" applyAlignment="1">
      <alignment wrapText="1"/>
    </xf>
    <xf numFmtId="10" fontId="8" fillId="2" borderId="1" xfId="5" applyNumberFormat="1" applyFont="1" applyFill="1" applyBorder="1" applyAlignment="1">
      <alignment wrapText="1"/>
    </xf>
    <xf numFmtId="10" fontId="9" fillId="7" borderId="1" xfId="5" applyNumberFormat="1" applyFont="1" applyFill="1" applyBorder="1" applyAlignment="1">
      <alignment wrapText="1"/>
    </xf>
    <xf numFmtId="176" fontId="7" fillId="0" borderId="1" xfId="4" applyBorder="1" applyAlignment="1">
      <alignment horizontal="center" vertical="center" wrapText="1"/>
    </xf>
    <xf numFmtId="176" fontId="7" fillId="10" borderId="1" xfId="4" applyFill="1" applyBorder="1" applyAlignment="1">
      <alignment horizontal="center" vertical="center" wrapText="1"/>
    </xf>
    <xf numFmtId="184" fontId="6" fillId="0" borderId="1" xfId="1" applyNumberFormat="1" applyFont="1" applyBorder="1" applyAlignment="1">
      <alignment horizontal="center" vertical="center"/>
    </xf>
    <xf numFmtId="176" fontId="7" fillId="3" borderId="1" xfId="4" applyFill="1" applyBorder="1" applyAlignment="1">
      <alignment horizontal="center" vertical="center" wrapText="1"/>
    </xf>
    <xf numFmtId="0" fontId="7" fillId="3" borderId="1" xfId="23" applyFill="1" applyBorder="1" applyAlignment="1">
      <alignment vertical="center" wrapText="1"/>
    </xf>
    <xf numFmtId="181" fontId="6" fillId="0" borderId="1" xfId="1" applyNumberFormat="1" applyFont="1" applyBorder="1" applyAlignment="1">
      <alignment horizontal="center" vertical="center"/>
    </xf>
    <xf numFmtId="189" fontId="7" fillId="0" borderId="2" xfId="4" applyNumberFormat="1" applyBorder="1" applyAlignment="1">
      <alignment horizontal="center" vertical="center" wrapText="1"/>
    </xf>
    <xf numFmtId="4" fontId="7" fillId="0" borderId="2" xfId="4" applyNumberFormat="1" applyBorder="1" applyAlignment="1">
      <alignment horizontal="center" vertical="center"/>
    </xf>
    <xf numFmtId="2" fontId="7" fillId="0" borderId="2" xfId="4" applyNumberFormat="1" applyBorder="1" applyAlignment="1">
      <alignment horizontal="center" vertical="center"/>
    </xf>
    <xf numFmtId="183" fontId="7" fillId="11" borderId="1" xfId="4" applyNumberFormat="1" applyFill="1" applyBorder="1" applyAlignment="1">
      <alignment horizontal="center" vertical="center"/>
    </xf>
    <xf numFmtId="176" fontId="7" fillId="0" borderId="1" xfId="4" applyBorder="1" applyAlignment="1">
      <alignment horizontal="center" vertical="center"/>
    </xf>
    <xf numFmtId="186" fontId="7" fillId="0" borderId="1" xfId="4" applyNumberFormat="1" applyBorder="1" applyAlignment="1">
      <alignment horizontal="center" vertical="center"/>
    </xf>
    <xf numFmtId="1" fontId="7" fillId="0" borderId="1" xfId="4" applyNumberFormat="1" applyBorder="1" applyAlignment="1">
      <alignment horizontal="center" vertical="center"/>
    </xf>
    <xf numFmtId="187" fontId="7" fillId="11" borderId="1" xfId="4" applyNumberFormat="1" applyFill="1" applyBorder="1" applyAlignment="1">
      <alignment horizontal="center" vertical="center"/>
    </xf>
    <xf numFmtId="2" fontId="7" fillId="0" borderId="1" xfId="4" applyNumberFormat="1" applyBorder="1" applyAlignment="1">
      <alignment horizontal="center" vertical="center"/>
    </xf>
    <xf numFmtId="1" fontId="7" fillId="11" borderId="1" xfId="4" applyNumberFormat="1" applyFill="1" applyBorder="1" applyAlignment="1">
      <alignment horizontal="center" vertical="center"/>
    </xf>
    <xf numFmtId="3" fontId="7" fillId="0" borderId="1" xfId="4" applyNumberFormat="1" applyBorder="1" applyAlignment="1">
      <alignment horizontal="center" vertical="center"/>
    </xf>
    <xf numFmtId="182" fontId="7" fillId="0" borderId="1" xfId="4" applyNumberFormat="1" applyBorder="1" applyAlignment="1">
      <alignment horizontal="center" vertical="center"/>
    </xf>
    <xf numFmtId="2" fontId="7" fillId="11" borderId="1" xfId="4" applyNumberFormat="1" applyFill="1" applyBorder="1" applyAlignment="1">
      <alignment horizontal="center" vertical="center"/>
    </xf>
    <xf numFmtId="10" fontId="7" fillId="0" borderId="1" xfId="4" applyNumberFormat="1" applyBorder="1" applyAlignment="1">
      <alignment horizontal="center" vertical="center"/>
    </xf>
    <xf numFmtId="190" fontId="10" fillId="12" borderId="4" xfId="0" applyNumberFormat="1" applyFont="1" applyFill="1" applyBorder="1" applyAlignment="1">
      <alignment horizontal="center" vertical="center" wrapText="1"/>
    </xf>
    <xf numFmtId="2" fontId="10" fillId="13" borderId="5" xfId="0" applyNumberFormat="1" applyFont="1" applyFill="1" applyBorder="1" applyAlignment="1">
      <alignment horizontal="center" vertical="center" wrapText="1"/>
    </xf>
    <xf numFmtId="183" fontId="7" fillId="0" borderId="1" xfId="4" applyNumberFormat="1" applyBorder="1" applyAlignment="1">
      <alignment horizontal="center" vertical="center"/>
    </xf>
    <xf numFmtId="10" fontId="7" fillId="11" borderId="1" xfId="4" applyNumberFormat="1" applyFill="1" applyBorder="1" applyAlignment="1">
      <alignment horizontal="center" vertical="center"/>
    </xf>
    <xf numFmtId="177" fontId="10" fillId="12" borderId="6" xfId="0" applyNumberFormat="1" applyFont="1" applyFill="1" applyBorder="1" applyAlignment="1">
      <alignment horizontal="center" vertical="center"/>
    </xf>
    <xf numFmtId="183" fontId="7" fillId="0" borderId="0" xfId="4" applyNumberFormat="1" applyAlignment="1">
      <alignment horizontal="center" vertical="center"/>
    </xf>
    <xf numFmtId="10" fontId="0" fillId="11" borderId="1" xfId="12" applyNumberFormat="1" applyFont="1" applyFill="1" applyBorder="1" applyAlignment="1">
      <alignment horizontal="center" vertical="center"/>
    </xf>
    <xf numFmtId="183" fontId="7" fillId="0" borderId="7" xfId="4" applyNumberFormat="1" applyBorder="1" applyAlignment="1">
      <alignment horizontal="center" vertical="center"/>
    </xf>
    <xf numFmtId="184" fontId="6" fillId="10" borderId="3" xfId="1" applyNumberFormat="1" applyFont="1" applyFill="1" applyBorder="1" applyAlignment="1">
      <alignment horizontal="center" vertical="center"/>
    </xf>
  </cellXfs>
  <cellStyles count="32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Normal_West End Quote Sheet for Fred Meyer20090804-Hellen" xfId="10"/>
    <cellStyle name="Percent 17" xfId="11"/>
    <cellStyle name="Percent 2" xfId="12"/>
    <cellStyle name="Percent 2 2 2" xfId="13"/>
    <cellStyle name="Style 1" xfId="14"/>
    <cellStyle name="百分比 2" xfId="15"/>
    <cellStyle name="百分比 2 2" xfId="16"/>
    <cellStyle name="百分比 3" xfId="17"/>
    <cellStyle name="百分比 5" xfId="18"/>
    <cellStyle name="常规" xfId="0" builtinId="0"/>
    <cellStyle name="常规 18" xfId="19"/>
    <cellStyle name="常规 2" xfId="20"/>
    <cellStyle name="常规 2 32" xfId="21"/>
    <cellStyle name="常规 3" xfId="22"/>
    <cellStyle name="常规 4" xfId="23"/>
    <cellStyle name="常规 49" xfId="24"/>
    <cellStyle name="货币 2" xfId="25"/>
    <cellStyle name="货币 3" xfId="26"/>
    <cellStyle name="千位分隔" xfId="1" builtinId="3"/>
    <cellStyle name="千位分隔 2 2" xfId="27"/>
    <cellStyle name="千位分隔 4" xfId="28"/>
    <cellStyle name="样式 1 2" xfId="29"/>
    <cellStyle name="样式 1 2 2" xfId="30"/>
    <cellStyle name="样式 1 5" xfId="31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2"/>
  <sheetViews>
    <sheetView tabSelected="1" topLeftCell="AS10" zoomScaleNormal="100" workbookViewId="0">
      <selection activeCell="BE2" sqref="BE2:BX11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23.5703125" style="3" customWidth="1"/>
    <col min="9" max="9" width="18" style="3" customWidth="1"/>
    <col min="10" max="10" width="33.140625" style="3" customWidth="1"/>
    <col min="11" max="11" width="21.140625" style="3" customWidth="1"/>
    <col min="12" max="12" width="27.7109375" style="3" customWidth="1"/>
    <col min="13" max="13" width="14.5703125" style="3" customWidth="1"/>
    <col min="14" max="14" width="8.85546875" style="3" customWidth="1"/>
    <col min="15" max="15" width="17.5703125" style="3" customWidth="1"/>
    <col min="16" max="16" width="21.42578125" style="3" customWidth="1"/>
    <col min="17" max="17" width="8.85546875" style="4" customWidth="1"/>
    <col min="18" max="18" width="9.42578125" style="3" customWidth="1"/>
    <col min="19" max="19" width="19.42578125" style="5" customWidth="1"/>
    <col min="20" max="20" width="8.140625" style="6" customWidth="1"/>
    <col min="21" max="21" width="8.7109375" style="7" customWidth="1"/>
    <col min="22" max="22" width="8.7109375" style="8" customWidth="1"/>
    <col min="23" max="24" width="12.4257812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4.5703125" style="4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4</v>
      </c>
      <c r="B1" s="12" t="s">
        <v>5</v>
      </c>
      <c r="C1" s="13" t="s">
        <v>6</v>
      </c>
      <c r="D1" s="14" t="s">
        <v>0</v>
      </c>
      <c r="E1" s="14" t="s">
        <v>2</v>
      </c>
      <c r="F1" s="15" t="s">
        <v>7</v>
      </c>
      <c r="G1" s="13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3" t="s">
        <v>15</v>
      </c>
      <c r="O1" s="13" t="s">
        <v>16</v>
      </c>
      <c r="P1" s="13" t="s">
        <v>17</v>
      </c>
      <c r="Q1" s="13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2" t="s">
        <v>25</v>
      </c>
      <c r="Y1" s="23" t="s">
        <v>26</v>
      </c>
      <c r="Z1" s="23" t="s">
        <v>27</v>
      </c>
      <c r="AA1" s="23" t="s">
        <v>28</v>
      </c>
      <c r="AB1" s="17" t="s">
        <v>29</v>
      </c>
      <c r="AC1" s="24" t="s">
        <v>30</v>
      </c>
      <c r="AD1" s="25" t="s">
        <v>31</v>
      </c>
      <c r="AE1" s="26" t="s">
        <v>32</v>
      </c>
      <c r="AF1" s="12" t="s">
        <v>33</v>
      </c>
      <c r="AG1" s="27" t="s">
        <v>34</v>
      </c>
      <c r="AH1" s="12" t="s">
        <v>35</v>
      </c>
      <c r="AI1" s="28" t="s">
        <v>36</v>
      </c>
      <c r="AJ1" s="29" t="s">
        <v>37</v>
      </c>
      <c r="AK1" s="27" t="s">
        <v>38</v>
      </c>
      <c r="AL1" s="30" t="s">
        <v>39</v>
      </c>
      <c r="AM1" s="30" t="s">
        <v>40</v>
      </c>
      <c r="AN1" s="30" t="s">
        <v>41</v>
      </c>
      <c r="AO1" s="31" t="s">
        <v>42</v>
      </c>
      <c r="AP1" s="32" t="s">
        <v>43</v>
      </c>
      <c r="AQ1" s="32" t="s">
        <v>44</v>
      </c>
      <c r="AR1" s="33" t="s">
        <v>45</v>
      </c>
      <c r="AS1" s="34" t="s">
        <v>46</v>
      </c>
      <c r="AT1" s="32" t="s">
        <v>47</v>
      </c>
      <c r="AU1" s="32" t="s">
        <v>48</v>
      </c>
      <c r="AV1" s="35" t="s">
        <v>49</v>
      </c>
      <c r="AW1" s="36" t="s">
        <v>50</v>
      </c>
      <c r="AX1" s="35" t="s">
        <v>51</v>
      </c>
      <c r="AY1" s="36" t="s">
        <v>52</v>
      </c>
      <c r="AZ1" s="37" t="s">
        <v>53</v>
      </c>
      <c r="BA1" s="35" t="s">
        <v>54</v>
      </c>
      <c r="BB1" s="36" t="s">
        <v>55</v>
      </c>
      <c r="BC1" s="36" t="s">
        <v>56</v>
      </c>
      <c r="BD1" s="38" t="s">
        <v>57</v>
      </c>
      <c r="BE1" s="39" t="s">
        <v>58</v>
      </c>
      <c r="BF1" s="39" t="s">
        <v>59</v>
      </c>
      <c r="BG1" s="40" t="s">
        <v>60</v>
      </c>
      <c r="BH1" s="40" t="s">
        <v>61</v>
      </c>
      <c r="BI1" s="39" t="s">
        <v>62</v>
      </c>
      <c r="BJ1" s="41" t="s">
        <v>63</v>
      </c>
      <c r="BK1" s="39" t="s">
        <v>64</v>
      </c>
      <c r="BL1" s="41" t="s">
        <v>65</v>
      </c>
      <c r="BM1" s="39" t="s">
        <v>66</v>
      </c>
      <c r="BN1" s="41" t="s">
        <v>67</v>
      </c>
      <c r="BO1" s="39" t="s">
        <v>68</v>
      </c>
      <c r="BP1" s="39" t="s">
        <v>69</v>
      </c>
      <c r="BQ1" s="42" t="s">
        <v>70</v>
      </c>
      <c r="BR1" s="42" t="s">
        <v>71</v>
      </c>
      <c r="BS1" s="43" t="s">
        <v>72</v>
      </c>
      <c r="BT1" s="43" t="s">
        <v>73</v>
      </c>
      <c r="BU1" s="44" t="s">
        <v>74</v>
      </c>
      <c r="BV1" s="45" t="s">
        <v>75</v>
      </c>
      <c r="BW1" s="43" t="s">
        <v>76</v>
      </c>
      <c r="BX1" s="43" t="s">
        <v>77</v>
      </c>
    </row>
    <row r="2" spans="1:76" s="1" customFormat="1" ht="129.94999999999999" customHeight="1">
      <c r="A2" s="46">
        <v>1</v>
      </c>
      <c r="B2" s="46"/>
      <c r="C2" s="46"/>
      <c r="D2" s="46" t="s">
        <v>1</v>
      </c>
      <c r="E2" s="46"/>
      <c r="F2" s="46" t="s">
        <v>3</v>
      </c>
      <c r="G2" s="46"/>
      <c r="H2" s="47" t="s">
        <v>102</v>
      </c>
      <c r="I2" s="46" t="s">
        <v>101</v>
      </c>
      <c r="J2" s="46" t="s">
        <v>79</v>
      </c>
      <c r="K2" s="47" t="s">
        <v>80</v>
      </c>
      <c r="L2" s="74" t="s">
        <v>103</v>
      </c>
      <c r="M2" s="48" t="s">
        <v>81</v>
      </c>
      <c r="N2" s="46"/>
      <c r="O2" s="49" t="s">
        <v>100</v>
      </c>
      <c r="P2" s="50"/>
      <c r="Q2" s="46"/>
      <c r="R2" s="46" t="s">
        <v>82</v>
      </c>
      <c r="S2" s="51">
        <v>456</v>
      </c>
      <c r="T2" s="52">
        <f>U2</f>
        <v>48</v>
      </c>
      <c r="U2" s="53">
        <v>48</v>
      </c>
      <c r="V2" s="54">
        <v>7.7</v>
      </c>
      <c r="W2" s="55">
        <f t="shared" ref="W2:W11" si="0">IF(ISERROR(U2/V2),"",U2/V2)</f>
        <v>6.23</v>
      </c>
      <c r="X2" s="56" t="s">
        <v>83</v>
      </c>
      <c r="Y2" s="57">
        <v>55</v>
      </c>
      <c r="Z2" s="57">
        <v>55</v>
      </c>
      <c r="AA2" s="57">
        <v>34</v>
      </c>
      <c r="AB2" s="58">
        <v>8</v>
      </c>
      <c r="AC2" s="59">
        <f t="shared" ref="AC2:AC11" si="1">IF(Y2="","",Y2*Z2*AA2/1000000)</f>
        <v>0.10299999999999999</v>
      </c>
      <c r="AD2" s="60">
        <v>56</v>
      </c>
      <c r="AE2" s="61">
        <f t="shared" ref="AE2:AE11" si="2">IF(AB2="","",AD2/AC2*AB2)</f>
        <v>4350</v>
      </c>
      <c r="AF2" s="62">
        <v>2500</v>
      </c>
      <c r="AG2" s="55">
        <f t="shared" ref="AG2:AG11" si="3">IF(ISERROR(AF2/AE2),"",AF2/AE2)</f>
        <v>0.56999999999999995</v>
      </c>
      <c r="AH2" s="56" t="s">
        <v>84</v>
      </c>
      <c r="AI2" s="63">
        <v>0.23499999999999999</v>
      </c>
      <c r="AJ2" s="55">
        <f t="shared" ref="AJ2:AJ11" si="4">IF(ISERROR(W2*AI2),"",W2*AI2)</f>
        <v>1.46</v>
      </c>
      <c r="AK2" s="55">
        <f t="shared" ref="AK2:AK11" si="5">IF(ISERROR(W2+AG2+AJ2),"",W2+AG2+AJ2)</f>
        <v>8.26</v>
      </c>
      <c r="AL2" s="57">
        <v>13</v>
      </c>
      <c r="AM2" s="57">
        <v>7</v>
      </c>
      <c r="AN2" s="57">
        <v>7</v>
      </c>
      <c r="AO2" s="61">
        <f t="shared" ref="AO2:AO11" si="6">IF(AM2="","",2*(AM2+AN2))</f>
        <v>28</v>
      </c>
      <c r="AP2" s="64">
        <f t="shared" ref="AP2:AP11" si="7">IF(AL2="","",AL2*AM2*AN2/12/12/12)</f>
        <v>0.37</v>
      </c>
      <c r="AQ2" s="64">
        <f t="shared" ref="AQ2:AQ11" si="8">IF(AL2="","",AM2*AN2*AL2/139)</f>
        <v>4.58</v>
      </c>
      <c r="AR2" s="60">
        <v>3.83</v>
      </c>
      <c r="AS2" s="65">
        <v>0.2</v>
      </c>
      <c r="AT2" s="66">
        <f t="shared" ref="AT2:AT11" si="9">MAX(AQ2:AR2)*(1+AS2)</f>
        <v>5.5</v>
      </c>
      <c r="AU2" s="67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5">
        <v>0.06</v>
      </c>
      <c r="AW2" s="55">
        <f t="shared" ref="AW2:AW11" si="10">IF(ISERROR(BU2*AV2),"",BU2*AV2)</f>
        <v>1.75</v>
      </c>
      <c r="AX2" s="65">
        <v>0</v>
      </c>
      <c r="AY2" s="55">
        <f t="shared" ref="AY2:AY11" si="11">IF(ISERROR(BU2*AX2),"",BU2*AX2)</f>
        <v>0</v>
      </c>
      <c r="AZ2" s="68">
        <v>0</v>
      </c>
      <c r="BA2" s="65">
        <v>0.02</v>
      </c>
      <c r="BB2" s="55">
        <f t="shared" ref="BB2:BB11" si="12">IF(ISERROR(BU2*BA2),"",BU2*BA2)</f>
        <v>0.57999999999999996</v>
      </c>
      <c r="BC2" s="55">
        <f t="shared" ref="BC2:BC11" si="13">IF(ISERROR(AW2+AY2+AZ2+BB2),"",AW2+AY2+AZ2+BB2)</f>
        <v>2.33</v>
      </c>
      <c r="BD2" s="68" t="s">
        <v>85</v>
      </c>
      <c r="BE2" s="69">
        <v>0.15</v>
      </c>
      <c r="BF2" s="55">
        <v>4.3600000000000003</v>
      </c>
      <c r="BG2" s="70">
        <v>6.56</v>
      </c>
      <c r="BH2" s="71">
        <v>1.5</v>
      </c>
      <c r="BI2" s="55">
        <v>0.87</v>
      </c>
      <c r="BJ2" s="65">
        <v>0.1</v>
      </c>
      <c r="BK2" s="55">
        <v>2.91</v>
      </c>
      <c r="BL2" s="65">
        <v>0.03</v>
      </c>
      <c r="BM2" s="55">
        <v>0.87</v>
      </c>
      <c r="BN2" s="65">
        <v>7.4999999999999997E-3</v>
      </c>
      <c r="BO2" s="55">
        <v>0.22</v>
      </c>
      <c r="BP2" s="55">
        <v>15.79</v>
      </c>
      <c r="BQ2" s="55">
        <v>18.12</v>
      </c>
      <c r="BR2" s="55">
        <v>8.26</v>
      </c>
      <c r="BS2" s="72">
        <v>0.247</v>
      </c>
      <c r="BT2" s="55">
        <v>10.97</v>
      </c>
      <c r="BU2" s="64">
        <v>29.09</v>
      </c>
      <c r="BV2" s="68">
        <v>29.99</v>
      </c>
      <c r="BW2" s="55">
        <v>26.38</v>
      </c>
      <c r="BX2" s="69">
        <v>0.56289999999999996</v>
      </c>
    </row>
    <row r="3" spans="1:76" s="1" customFormat="1" ht="129.94999999999999" customHeight="1">
      <c r="A3" s="46">
        <v>2</v>
      </c>
      <c r="B3" s="46"/>
      <c r="C3" s="46"/>
      <c r="D3" s="46" t="s">
        <v>1</v>
      </c>
      <c r="E3" s="46"/>
      <c r="F3" s="46" t="s">
        <v>3</v>
      </c>
      <c r="G3" s="46"/>
      <c r="H3" s="47" t="s">
        <v>102</v>
      </c>
      <c r="I3" s="46" t="s">
        <v>78</v>
      </c>
      <c r="J3" s="46" t="s">
        <v>79</v>
      </c>
      <c r="K3" s="47" t="s">
        <v>80</v>
      </c>
      <c r="L3" s="74" t="s">
        <v>105</v>
      </c>
      <c r="M3" s="48" t="s">
        <v>86</v>
      </c>
      <c r="N3" s="46"/>
      <c r="O3" s="49" t="s">
        <v>91</v>
      </c>
      <c r="P3" s="50"/>
      <c r="Q3" s="46"/>
      <c r="R3" s="46" t="s">
        <v>87</v>
      </c>
      <c r="S3" s="51">
        <v>248</v>
      </c>
      <c r="T3" s="52">
        <f t="shared" ref="T3:T11" si="14">U3</f>
        <v>93.5</v>
      </c>
      <c r="U3" s="53">
        <v>93.5</v>
      </c>
      <c r="V3" s="54">
        <v>7.7</v>
      </c>
      <c r="W3" s="55">
        <f t="shared" si="0"/>
        <v>12.14</v>
      </c>
      <c r="X3" s="56" t="s">
        <v>83</v>
      </c>
      <c r="Y3" s="57">
        <v>55</v>
      </c>
      <c r="Z3" s="57">
        <v>55</v>
      </c>
      <c r="AA3" s="57">
        <v>34</v>
      </c>
      <c r="AB3" s="58">
        <v>4</v>
      </c>
      <c r="AC3" s="59">
        <f t="shared" si="1"/>
        <v>0.10299999999999999</v>
      </c>
      <c r="AD3" s="60">
        <v>56</v>
      </c>
      <c r="AE3" s="61">
        <f t="shared" si="2"/>
        <v>2175</v>
      </c>
      <c r="AF3" s="62">
        <v>2500</v>
      </c>
      <c r="AG3" s="55">
        <f t="shared" si="3"/>
        <v>1.1499999999999999</v>
      </c>
      <c r="AH3" s="56" t="s">
        <v>84</v>
      </c>
      <c r="AI3" s="63">
        <v>0.23499999999999999</v>
      </c>
      <c r="AJ3" s="55">
        <f t="shared" si="4"/>
        <v>2.85</v>
      </c>
      <c r="AK3" s="55">
        <f t="shared" si="5"/>
        <v>16.14</v>
      </c>
      <c r="AL3" s="57">
        <v>13</v>
      </c>
      <c r="AM3" s="57">
        <v>14</v>
      </c>
      <c r="AN3" s="57">
        <v>7</v>
      </c>
      <c r="AO3" s="61">
        <f t="shared" si="6"/>
        <v>42</v>
      </c>
      <c r="AP3" s="64">
        <f t="shared" si="7"/>
        <v>0.74</v>
      </c>
      <c r="AQ3" s="64">
        <f t="shared" si="8"/>
        <v>9.17</v>
      </c>
      <c r="AR3" s="60">
        <v>7.44</v>
      </c>
      <c r="AS3" s="65">
        <v>0.2</v>
      </c>
      <c r="AT3" s="66">
        <f t="shared" si="9"/>
        <v>11</v>
      </c>
      <c r="AU3" s="67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5">
        <v>0.06</v>
      </c>
      <c r="AW3" s="55">
        <f t="shared" si="10"/>
        <v>3.08</v>
      </c>
      <c r="AX3" s="65">
        <v>0</v>
      </c>
      <c r="AY3" s="55">
        <f t="shared" si="11"/>
        <v>0</v>
      </c>
      <c r="AZ3" s="68">
        <v>0</v>
      </c>
      <c r="BA3" s="65">
        <v>0.02</v>
      </c>
      <c r="BB3" s="55">
        <f t="shared" si="12"/>
        <v>1.03</v>
      </c>
      <c r="BC3" s="55">
        <f t="shared" si="13"/>
        <v>4.1100000000000003</v>
      </c>
      <c r="BD3" s="68" t="s">
        <v>85</v>
      </c>
      <c r="BE3" s="69">
        <v>0.15</v>
      </c>
      <c r="BF3" s="55">
        <v>7.71</v>
      </c>
      <c r="BG3" s="70">
        <v>8.84</v>
      </c>
      <c r="BH3" s="73">
        <v>1.5</v>
      </c>
      <c r="BI3" s="55">
        <v>1.75</v>
      </c>
      <c r="BJ3" s="65">
        <v>0.1</v>
      </c>
      <c r="BK3" s="55">
        <v>5.14</v>
      </c>
      <c r="BL3" s="65">
        <v>0.03</v>
      </c>
      <c r="BM3" s="55">
        <v>1.54</v>
      </c>
      <c r="BN3" s="65">
        <v>7.4999999999999997E-3</v>
      </c>
      <c r="BO3" s="55">
        <v>0.39</v>
      </c>
      <c r="BP3" s="55">
        <v>25.37</v>
      </c>
      <c r="BQ3" s="55">
        <v>29.48</v>
      </c>
      <c r="BR3" s="55">
        <v>16.14</v>
      </c>
      <c r="BS3" s="72">
        <v>0.26369999999999999</v>
      </c>
      <c r="BT3" s="55">
        <v>21.92</v>
      </c>
      <c r="BU3" s="64">
        <v>51.4</v>
      </c>
      <c r="BV3" s="68">
        <v>52.99</v>
      </c>
      <c r="BW3" s="55">
        <v>45.62</v>
      </c>
      <c r="BX3" s="69">
        <v>0.51349999999999996</v>
      </c>
    </row>
    <row r="4" spans="1:76" s="1" customFormat="1" ht="129.94999999999999" customHeight="1">
      <c r="A4" s="46">
        <v>3</v>
      </c>
      <c r="B4" s="46"/>
      <c r="C4" s="46"/>
      <c r="D4" s="46" t="s">
        <v>1</v>
      </c>
      <c r="E4" s="46"/>
      <c r="F4" s="46" t="s">
        <v>3</v>
      </c>
      <c r="G4" s="46"/>
      <c r="H4" s="47" t="s">
        <v>102</v>
      </c>
      <c r="I4" s="46" t="s">
        <v>78</v>
      </c>
      <c r="J4" s="46" t="s">
        <v>79</v>
      </c>
      <c r="K4" s="47" t="s">
        <v>80</v>
      </c>
      <c r="L4" s="74" t="s">
        <v>103</v>
      </c>
      <c r="M4" s="48" t="s">
        <v>88</v>
      </c>
      <c r="N4" s="46"/>
      <c r="O4" s="49" t="s">
        <v>92</v>
      </c>
      <c r="P4" s="50"/>
      <c r="Q4" s="46"/>
      <c r="R4" s="46" t="s">
        <v>82</v>
      </c>
      <c r="S4" s="51">
        <v>104</v>
      </c>
      <c r="T4" s="52">
        <f t="shared" si="14"/>
        <v>48</v>
      </c>
      <c r="U4" s="53">
        <v>48</v>
      </c>
      <c r="V4" s="54">
        <v>7.7</v>
      </c>
      <c r="W4" s="55">
        <f t="shared" si="0"/>
        <v>6.23</v>
      </c>
      <c r="X4" s="56" t="s">
        <v>83</v>
      </c>
      <c r="Y4" s="57">
        <v>55</v>
      </c>
      <c r="Z4" s="57">
        <v>55</v>
      </c>
      <c r="AA4" s="57">
        <v>34</v>
      </c>
      <c r="AB4" s="58">
        <v>8</v>
      </c>
      <c r="AC4" s="59">
        <f t="shared" si="1"/>
        <v>0.10299999999999999</v>
      </c>
      <c r="AD4" s="60">
        <v>56</v>
      </c>
      <c r="AE4" s="61">
        <f t="shared" si="2"/>
        <v>4350</v>
      </c>
      <c r="AF4" s="62">
        <v>2500</v>
      </c>
      <c r="AG4" s="55">
        <f t="shared" si="3"/>
        <v>0.56999999999999995</v>
      </c>
      <c r="AH4" s="56" t="s">
        <v>84</v>
      </c>
      <c r="AI4" s="63">
        <v>0.23499999999999999</v>
      </c>
      <c r="AJ4" s="55">
        <f t="shared" si="4"/>
        <v>1.46</v>
      </c>
      <c r="AK4" s="55">
        <f t="shared" si="5"/>
        <v>8.26</v>
      </c>
      <c r="AL4" s="57">
        <v>13</v>
      </c>
      <c r="AM4" s="57">
        <v>7</v>
      </c>
      <c r="AN4" s="57">
        <v>7</v>
      </c>
      <c r="AO4" s="61">
        <f t="shared" si="6"/>
        <v>28</v>
      </c>
      <c r="AP4" s="64">
        <f t="shared" si="7"/>
        <v>0.37</v>
      </c>
      <c r="AQ4" s="64">
        <f t="shared" si="8"/>
        <v>4.58</v>
      </c>
      <c r="AR4" s="60">
        <v>3.83</v>
      </c>
      <c r="AS4" s="65">
        <v>0.2</v>
      </c>
      <c r="AT4" s="66">
        <f t="shared" si="9"/>
        <v>5.5</v>
      </c>
      <c r="AU4" s="67" t="e">
        <f>IF(AND(BD4="Clothing &amp; Accessories",$AT4&lt;=#REF!,$AL4&lt;=#REF!,$AM4&lt;=#REF!,$AN4&lt;=#REF!),"Standard-size less than 10oz (clothing)",IF(AND(BD4="Clothing &amp; Accessories",$AT4&lt;=#REF!,$AL4&lt;=#REF!,$AM4&lt;=#REF!,$AN4&lt;=#REF!),"Standard-size small 10-16oz (clothing)",IF(AND(BD4="Clothing &amp; Accessories",$AT4&lt;=#REF!,$AL4&lt;=#REF!,$AM4&lt;=#REF!,$AN4&lt;=#REF!),"Large standard-size less than 10oz (clothing)",IF(AND(BD4="Clothing &amp; Accessories",$AT4&lt;=#REF!,$AL4&lt;=#REF!,$AM4&lt;=#REF!,$AN4&lt;=#REF!),"Large standard-size 10-16oz (clothing)",IF(AND(BD4="Clothing &amp; Accessories",$AT4&lt;=#REF!,$AL4&lt;=#REF!,$AM4&lt;=#REF!,$AN4&lt;=#REF!),"Large standard-size 10-16oz (clothing)",IF(AND(BD4="Clothing &amp; Accessories",$AT4&lt;=#REF!,$AL4&lt;=#REF!,$AM4&lt;=#REF!,$AN4&lt;=#REF!),"Large standard-size one lb to two lb (clothing)",IF(AND(BD4="Clothing &amp; Accessories",$AT4&lt;=#REF!,$AL4&lt;=#REF!,$AM4&lt;=#REF!,$AN4&lt;=#REF!),"Large standard-size two lb to three lb (clothing)",IF(AND(BD4="Clothing &amp; Accessories",$AT4&lt;=#REF!,$AL4&lt;=#REF!,$AM4&lt;=#REF!,$AN4&lt;=#REF!),"Large standard-size over three lb (clothing)",IF(AND($AT4&lt;=#REF!,$AL4&lt;=#REF!,$AM4&lt;=#REF!,$AN4&lt;=#REF!),"Standard-size less than 10oz",IF(AND($AT4&lt;=#REF!,$AL4&lt;=#REF!,$AM4&lt;=#REF!,$AN4&lt;=#REF!),"Standard-size small 10-16oz",IF(AND($AT4&lt;=#REF!,$AL4&lt;=#REF!,$AM4&lt;=#REF!,$AN4&lt;=#REF!),"Large standard-size less than 10oz",IF(AND($AT4&lt;=#REF!,$AL4&lt;=#REF!,$AM4&lt;=#REF!,$AN4&lt;=#REF!),"Large standard-size 10-16oz",IF(AND($AT4&lt;=#REF!,$AL4&lt;=#REF!,$AM4&lt;=#REF!,$AN4&lt;=#REF!),"Large standard-size one lb to two lb",IF(AND($AT4&lt;=#REF!,$AL4&lt;=#REF!,$AM4&lt;=#REF!,$AN4&lt;=#REF!),"Large standard-size two lb to three lb",IF(AND($AT4&lt;=#REF!,$AL4&lt;=#REF!,$AM4&lt;=#REF!,$AN4&lt;=#REF!),"Large standard-size over three lb",IF(AND($AT4&lt;=#REF!,$AL4&lt;=#REF!,$AM4&lt;=#REF!,($AL4+$AO4)&lt;=#REF!),"Small oversize",IF(AND($AT4&lt;=#REF!,$AL4&lt;=#REF!,($AL4+$AO4)&lt;=#REF!),"Medium oversize",IF(AND($AT4&lt;=#REF!,$AL4&lt;=#REF!,($AL4+$AO4)&lt;=#REF!),"Large oversize","Special oversize"))))))))))))))))))</f>
        <v>#REF!</v>
      </c>
      <c r="AV4" s="65">
        <v>0.06</v>
      </c>
      <c r="AW4" s="55">
        <f t="shared" si="10"/>
        <v>1.75</v>
      </c>
      <c r="AX4" s="65">
        <v>0</v>
      </c>
      <c r="AY4" s="55">
        <f t="shared" si="11"/>
        <v>0</v>
      </c>
      <c r="AZ4" s="68">
        <v>0</v>
      </c>
      <c r="BA4" s="65">
        <v>0.02</v>
      </c>
      <c r="BB4" s="55">
        <f t="shared" si="12"/>
        <v>0.57999999999999996</v>
      </c>
      <c r="BC4" s="55">
        <f t="shared" si="13"/>
        <v>2.33</v>
      </c>
      <c r="BD4" s="68" t="s">
        <v>85</v>
      </c>
      <c r="BE4" s="69">
        <v>0.15</v>
      </c>
      <c r="BF4" s="55">
        <v>4.3600000000000003</v>
      </c>
      <c r="BG4" s="70">
        <v>6.56</v>
      </c>
      <c r="BH4" s="73">
        <v>1.5</v>
      </c>
      <c r="BI4" s="55">
        <v>0.87</v>
      </c>
      <c r="BJ4" s="65">
        <v>0.1</v>
      </c>
      <c r="BK4" s="55">
        <v>2.91</v>
      </c>
      <c r="BL4" s="65">
        <v>0.03</v>
      </c>
      <c r="BM4" s="55">
        <v>0.87</v>
      </c>
      <c r="BN4" s="65">
        <v>7.4999999999999997E-3</v>
      </c>
      <c r="BO4" s="55">
        <v>0.22</v>
      </c>
      <c r="BP4" s="55">
        <v>15.79</v>
      </c>
      <c r="BQ4" s="55">
        <v>18.12</v>
      </c>
      <c r="BR4" s="55">
        <v>8.26</v>
      </c>
      <c r="BS4" s="72">
        <v>0.247</v>
      </c>
      <c r="BT4" s="55">
        <v>10.97</v>
      </c>
      <c r="BU4" s="64">
        <v>29.09</v>
      </c>
      <c r="BV4" s="68">
        <v>29.99</v>
      </c>
      <c r="BW4" s="55">
        <v>26.38</v>
      </c>
      <c r="BX4" s="69">
        <v>0.56289999999999996</v>
      </c>
    </row>
    <row r="5" spans="1:76" s="1" customFormat="1" ht="129.94999999999999" customHeight="1">
      <c r="A5" s="46">
        <v>4</v>
      </c>
      <c r="B5" s="46"/>
      <c r="C5" s="46"/>
      <c r="D5" s="46" t="s">
        <v>1</v>
      </c>
      <c r="E5" s="46"/>
      <c r="F5" s="46" t="s">
        <v>3</v>
      </c>
      <c r="G5" s="46"/>
      <c r="H5" s="47" t="s">
        <v>102</v>
      </c>
      <c r="I5" s="46" t="s">
        <v>78</v>
      </c>
      <c r="J5" s="46" t="s">
        <v>79</v>
      </c>
      <c r="K5" s="47" t="s">
        <v>80</v>
      </c>
      <c r="L5" s="74" t="s">
        <v>105</v>
      </c>
      <c r="M5" s="48" t="s">
        <v>89</v>
      </c>
      <c r="N5" s="46"/>
      <c r="O5" s="49" t="s">
        <v>93</v>
      </c>
      <c r="P5" s="50"/>
      <c r="Q5" s="46"/>
      <c r="R5" s="46" t="s">
        <v>87</v>
      </c>
      <c r="S5" s="51">
        <v>88</v>
      </c>
      <c r="T5" s="52">
        <f t="shared" si="14"/>
        <v>93.5</v>
      </c>
      <c r="U5" s="53">
        <v>93.5</v>
      </c>
      <c r="V5" s="54">
        <v>7.7</v>
      </c>
      <c r="W5" s="55">
        <f t="shared" si="0"/>
        <v>12.14</v>
      </c>
      <c r="X5" s="56" t="s">
        <v>83</v>
      </c>
      <c r="Y5" s="57">
        <v>55</v>
      </c>
      <c r="Z5" s="57">
        <v>55</v>
      </c>
      <c r="AA5" s="57">
        <v>34</v>
      </c>
      <c r="AB5" s="58">
        <v>4</v>
      </c>
      <c r="AC5" s="59">
        <f t="shared" si="1"/>
        <v>0.10299999999999999</v>
      </c>
      <c r="AD5" s="60">
        <v>56</v>
      </c>
      <c r="AE5" s="61">
        <f t="shared" si="2"/>
        <v>2175</v>
      </c>
      <c r="AF5" s="62">
        <v>2500</v>
      </c>
      <c r="AG5" s="55">
        <f t="shared" si="3"/>
        <v>1.1499999999999999</v>
      </c>
      <c r="AH5" s="56" t="s">
        <v>84</v>
      </c>
      <c r="AI5" s="63">
        <v>0.23499999999999999</v>
      </c>
      <c r="AJ5" s="55">
        <f t="shared" si="4"/>
        <v>2.85</v>
      </c>
      <c r="AK5" s="55">
        <f t="shared" si="5"/>
        <v>16.14</v>
      </c>
      <c r="AL5" s="57">
        <v>13</v>
      </c>
      <c r="AM5" s="57">
        <v>14</v>
      </c>
      <c r="AN5" s="57">
        <v>7</v>
      </c>
      <c r="AO5" s="61">
        <f t="shared" si="6"/>
        <v>42</v>
      </c>
      <c r="AP5" s="64">
        <f t="shared" si="7"/>
        <v>0.74</v>
      </c>
      <c r="AQ5" s="64">
        <f t="shared" si="8"/>
        <v>9.17</v>
      </c>
      <c r="AR5" s="60">
        <v>7.44</v>
      </c>
      <c r="AS5" s="65">
        <v>0.2</v>
      </c>
      <c r="AT5" s="66">
        <f t="shared" si="9"/>
        <v>11</v>
      </c>
      <c r="AU5" s="67" t="e">
        <f>IF(AND(BD5="Clothing &amp; Accessories",$AT5&lt;=#REF!,$AL5&lt;=#REF!,$AM5&lt;=#REF!,$AN5&lt;=#REF!),"Standard-size less than 10oz (clothing)",IF(AND(BD5="Clothing &amp; Accessories",$AT5&lt;=#REF!,$AL5&lt;=#REF!,$AM5&lt;=#REF!,$AN5&lt;=#REF!),"Standard-size small 10-16oz (clothing)",IF(AND(BD5="Clothing &amp; Accessories",$AT5&lt;=#REF!,$AL5&lt;=#REF!,$AM5&lt;=#REF!,$AN5&lt;=#REF!),"Large standard-size less than 10oz (clothing)",IF(AND(BD5="Clothing &amp; Accessories",$AT5&lt;=#REF!,$AL5&lt;=#REF!,$AM5&lt;=#REF!,$AN5&lt;=#REF!),"Large standard-size 10-16oz (clothing)",IF(AND(BD5="Clothing &amp; Accessories",$AT5&lt;=#REF!,$AL5&lt;=#REF!,$AM5&lt;=#REF!,$AN5&lt;=#REF!),"Large standard-size 10-16oz (clothing)",IF(AND(BD5="Clothing &amp; Accessories",$AT5&lt;=#REF!,$AL5&lt;=#REF!,$AM5&lt;=#REF!,$AN5&lt;=#REF!),"Large standard-size one lb to two lb (clothing)",IF(AND(BD5="Clothing &amp; Accessories",$AT5&lt;=#REF!,$AL5&lt;=#REF!,$AM5&lt;=#REF!,$AN5&lt;=#REF!),"Large standard-size two lb to three lb (clothing)",IF(AND(BD5="Clothing &amp; Accessories",$AT5&lt;=#REF!,$AL5&lt;=#REF!,$AM5&lt;=#REF!,$AN5&lt;=#REF!),"Large standard-size over three lb (clothing)",IF(AND($AT5&lt;=#REF!,$AL5&lt;=#REF!,$AM5&lt;=#REF!,$AN5&lt;=#REF!),"Standard-size less than 10oz",IF(AND($AT5&lt;=#REF!,$AL5&lt;=#REF!,$AM5&lt;=#REF!,$AN5&lt;=#REF!),"Standard-size small 10-16oz",IF(AND($AT5&lt;=#REF!,$AL5&lt;=#REF!,$AM5&lt;=#REF!,$AN5&lt;=#REF!),"Large standard-size less than 10oz",IF(AND($AT5&lt;=#REF!,$AL5&lt;=#REF!,$AM5&lt;=#REF!,$AN5&lt;=#REF!),"Large standard-size 10-16oz",IF(AND($AT5&lt;=#REF!,$AL5&lt;=#REF!,$AM5&lt;=#REF!,$AN5&lt;=#REF!),"Large standard-size one lb to two lb",IF(AND($AT5&lt;=#REF!,$AL5&lt;=#REF!,$AM5&lt;=#REF!,$AN5&lt;=#REF!),"Large standard-size two lb to three lb",IF(AND($AT5&lt;=#REF!,$AL5&lt;=#REF!,$AM5&lt;=#REF!,$AN5&lt;=#REF!),"Large standard-size over three lb",IF(AND($AT5&lt;=#REF!,$AL5&lt;=#REF!,$AM5&lt;=#REF!,($AL5+$AO5)&lt;=#REF!),"Small oversize",IF(AND($AT5&lt;=#REF!,$AL5&lt;=#REF!,($AL5+$AO5)&lt;=#REF!),"Medium oversize",IF(AND($AT5&lt;=#REF!,$AL5&lt;=#REF!,($AL5+$AO5)&lt;=#REF!),"Large oversize","Special oversize"))))))))))))))))))</f>
        <v>#REF!</v>
      </c>
      <c r="AV5" s="65">
        <v>0.06</v>
      </c>
      <c r="AW5" s="55">
        <f t="shared" si="10"/>
        <v>3.08</v>
      </c>
      <c r="AX5" s="65">
        <v>0</v>
      </c>
      <c r="AY5" s="55">
        <f t="shared" si="11"/>
        <v>0</v>
      </c>
      <c r="AZ5" s="68">
        <v>0</v>
      </c>
      <c r="BA5" s="65">
        <v>0.02</v>
      </c>
      <c r="BB5" s="55">
        <f t="shared" si="12"/>
        <v>1.03</v>
      </c>
      <c r="BC5" s="55">
        <f t="shared" si="13"/>
        <v>4.1100000000000003</v>
      </c>
      <c r="BD5" s="68" t="s">
        <v>85</v>
      </c>
      <c r="BE5" s="69">
        <v>0.15</v>
      </c>
      <c r="BF5" s="55">
        <v>7.71</v>
      </c>
      <c r="BG5" s="70">
        <v>8.84</v>
      </c>
      <c r="BH5" s="73">
        <v>1.5</v>
      </c>
      <c r="BI5" s="55">
        <v>1.75</v>
      </c>
      <c r="BJ5" s="65">
        <v>0.1</v>
      </c>
      <c r="BK5" s="55">
        <v>5.14</v>
      </c>
      <c r="BL5" s="65">
        <v>0.03</v>
      </c>
      <c r="BM5" s="55">
        <v>1.54</v>
      </c>
      <c r="BN5" s="65">
        <v>7.4999999999999997E-3</v>
      </c>
      <c r="BO5" s="55">
        <v>0.39</v>
      </c>
      <c r="BP5" s="55">
        <v>25.37</v>
      </c>
      <c r="BQ5" s="55">
        <v>29.48</v>
      </c>
      <c r="BR5" s="55">
        <v>16.14</v>
      </c>
      <c r="BS5" s="72">
        <v>0.26369999999999999</v>
      </c>
      <c r="BT5" s="55">
        <v>21.92</v>
      </c>
      <c r="BU5" s="64">
        <v>51.4</v>
      </c>
      <c r="BV5" s="68">
        <v>52.99</v>
      </c>
      <c r="BW5" s="55">
        <v>45.62</v>
      </c>
      <c r="BX5" s="69">
        <v>0.51349999999999996</v>
      </c>
    </row>
    <row r="6" spans="1:76" s="1" customFormat="1" ht="129.94999999999999" customHeight="1">
      <c r="A6" s="46">
        <v>5</v>
      </c>
      <c r="B6" s="46"/>
      <c r="C6" s="46"/>
      <c r="D6" s="46" t="s">
        <v>1</v>
      </c>
      <c r="E6" s="46"/>
      <c r="F6" s="46" t="s">
        <v>3</v>
      </c>
      <c r="G6" s="46"/>
      <c r="H6" s="47" t="s">
        <v>102</v>
      </c>
      <c r="I6" s="46" t="s">
        <v>78</v>
      </c>
      <c r="J6" s="46" t="s">
        <v>79</v>
      </c>
      <c r="K6" s="47" t="s">
        <v>80</v>
      </c>
      <c r="L6" s="74" t="s">
        <v>103</v>
      </c>
      <c r="M6" s="48" t="s">
        <v>90</v>
      </c>
      <c r="N6" s="46"/>
      <c r="O6" s="49" t="s">
        <v>94</v>
      </c>
      <c r="P6" s="50"/>
      <c r="Q6" s="46"/>
      <c r="R6" s="46" t="s">
        <v>82</v>
      </c>
      <c r="S6" s="51">
        <v>160</v>
      </c>
      <c r="T6" s="52">
        <f t="shared" si="14"/>
        <v>48</v>
      </c>
      <c r="U6" s="53">
        <v>48</v>
      </c>
      <c r="V6" s="54">
        <v>7.7</v>
      </c>
      <c r="W6" s="55">
        <f t="shared" si="0"/>
        <v>6.23</v>
      </c>
      <c r="X6" s="56" t="s">
        <v>83</v>
      </c>
      <c r="Y6" s="57">
        <v>55</v>
      </c>
      <c r="Z6" s="57">
        <v>55</v>
      </c>
      <c r="AA6" s="57">
        <v>34</v>
      </c>
      <c r="AB6" s="58">
        <v>8</v>
      </c>
      <c r="AC6" s="59">
        <f t="shared" si="1"/>
        <v>0.10299999999999999</v>
      </c>
      <c r="AD6" s="60">
        <v>56</v>
      </c>
      <c r="AE6" s="61">
        <f t="shared" si="2"/>
        <v>4350</v>
      </c>
      <c r="AF6" s="62">
        <v>2500</v>
      </c>
      <c r="AG6" s="55">
        <f t="shared" si="3"/>
        <v>0.56999999999999995</v>
      </c>
      <c r="AH6" s="56" t="s">
        <v>84</v>
      </c>
      <c r="AI6" s="63">
        <v>0.23499999999999999</v>
      </c>
      <c r="AJ6" s="55">
        <f t="shared" si="4"/>
        <v>1.46</v>
      </c>
      <c r="AK6" s="55">
        <f t="shared" si="5"/>
        <v>8.26</v>
      </c>
      <c r="AL6" s="57">
        <v>13</v>
      </c>
      <c r="AM6" s="57">
        <v>7</v>
      </c>
      <c r="AN6" s="57">
        <v>7</v>
      </c>
      <c r="AO6" s="61">
        <f t="shared" si="6"/>
        <v>28</v>
      </c>
      <c r="AP6" s="64">
        <f t="shared" si="7"/>
        <v>0.37</v>
      </c>
      <c r="AQ6" s="64">
        <f t="shared" si="8"/>
        <v>4.58</v>
      </c>
      <c r="AR6" s="60">
        <v>3.83</v>
      </c>
      <c r="AS6" s="65">
        <v>0.2</v>
      </c>
      <c r="AT6" s="66">
        <f t="shared" si="9"/>
        <v>5.5</v>
      </c>
      <c r="AU6" s="67" t="e">
        <f>IF(AND(BD6="Clothing &amp; Accessories",$AT6&lt;=#REF!,$AL6&lt;=#REF!,$AM6&lt;=#REF!,$AN6&lt;=#REF!),"Standard-size less than 10oz (clothing)",IF(AND(BD6="Clothing &amp; Accessories",$AT6&lt;=#REF!,$AL6&lt;=#REF!,$AM6&lt;=#REF!,$AN6&lt;=#REF!),"Standard-size small 10-16oz (clothing)",IF(AND(BD6="Clothing &amp; Accessories",$AT6&lt;=#REF!,$AL6&lt;=#REF!,$AM6&lt;=#REF!,$AN6&lt;=#REF!),"Large standard-size less than 10oz (clothing)",IF(AND(BD6="Clothing &amp; Accessories",$AT6&lt;=#REF!,$AL6&lt;=#REF!,$AM6&lt;=#REF!,$AN6&lt;=#REF!),"Large standard-size 10-16oz (clothing)",IF(AND(BD6="Clothing &amp; Accessories",$AT6&lt;=#REF!,$AL6&lt;=#REF!,$AM6&lt;=#REF!,$AN6&lt;=#REF!),"Large standard-size 10-16oz (clothing)",IF(AND(BD6="Clothing &amp; Accessories",$AT6&lt;=#REF!,$AL6&lt;=#REF!,$AM6&lt;=#REF!,$AN6&lt;=#REF!),"Large standard-size one lb to two lb (clothing)",IF(AND(BD6="Clothing &amp; Accessories",$AT6&lt;=#REF!,$AL6&lt;=#REF!,$AM6&lt;=#REF!,$AN6&lt;=#REF!),"Large standard-size two lb to three lb (clothing)",IF(AND(BD6="Clothing &amp; Accessories",$AT6&lt;=#REF!,$AL6&lt;=#REF!,$AM6&lt;=#REF!,$AN6&lt;=#REF!),"Large standard-size over three lb (clothing)",IF(AND($AT6&lt;=#REF!,$AL6&lt;=#REF!,$AM6&lt;=#REF!,$AN6&lt;=#REF!),"Standard-size less than 10oz",IF(AND($AT6&lt;=#REF!,$AL6&lt;=#REF!,$AM6&lt;=#REF!,$AN6&lt;=#REF!),"Standard-size small 10-16oz",IF(AND($AT6&lt;=#REF!,$AL6&lt;=#REF!,$AM6&lt;=#REF!,$AN6&lt;=#REF!),"Large standard-size less than 10oz",IF(AND($AT6&lt;=#REF!,$AL6&lt;=#REF!,$AM6&lt;=#REF!,$AN6&lt;=#REF!),"Large standard-size 10-16oz",IF(AND($AT6&lt;=#REF!,$AL6&lt;=#REF!,$AM6&lt;=#REF!,$AN6&lt;=#REF!),"Large standard-size one lb to two lb",IF(AND($AT6&lt;=#REF!,$AL6&lt;=#REF!,$AM6&lt;=#REF!,$AN6&lt;=#REF!),"Large standard-size two lb to three lb",IF(AND($AT6&lt;=#REF!,$AL6&lt;=#REF!,$AM6&lt;=#REF!,$AN6&lt;=#REF!),"Large standard-size over three lb",IF(AND($AT6&lt;=#REF!,$AL6&lt;=#REF!,$AM6&lt;=#REF!,($AL6+$AO6)&lt;=#REF!),"Small oversize",IF(AND($AT6&lt;=#REF!,$AL6&lt;=#REF!,($AL6+$AO6)&lt;=#REF!),"Medium oversize",IF(AND($AT6&lt;=#REF!,$AL6&lt;=#REF!,($AL6+$AO6)&lt;=#REF!),"Large oversize","Special oversize"))))))))))))))))))</f>
        <v>#REF!</v>
      </c>
      <c r="AV6" s="65">
        <v>0.06</v>
      </c>
      <c r="AW6" s="55">
        <f t="shared" si="10"/>
        <v>1.75</v>
      </c>
      <c r="AX6" s="65">
        <v>0</v>
      </c>
      <c r="AY6" s="55">
        <f t="shared" si="11"/>
        <v>0</v>
      </c>
      <c r="AZ6" s="68">
        <v>0</v>
      </c>
      <c r="BA6" s="65">
        <v>0.02</v>
      </c>
      <c r="BB6" s="55">
        <f t="shared" si="12"/>
        <v>0.57999999999999996</v>
      </c>
      <c r="BC6" s="55">
        <f t="shared" si="13"/>
        <v>2.33</v>
      </c>
      <c r="BD6" s="68" t="s">
        <v>85</v>
      </c>
      <c r="BE6" s="69">
        <v>0.15</v>
      </c>
      <c r="BF6" s="55">
        <v>4.3600000000000003</v>
      </c>
      <c r="BG6" s="70">
        <v>6.56</v>
      </c>
      <c r="BH6" s="73">
        <v>1.5</v>
      </c>
      <c r="BI6" s="55">
        <v>0.87</v>
      </c>
      <c r="BJ6" s="65">
        <v>0.1</v>
      </c>
      <c r="BK6" s="55">
        <v>2.91</v>
      </c>
      <c r="BL6" s="65">
        <v>0.03</v>
      </c>
      <c r="BM6" s="55">
        <v>0.87</v>
      </c>
      <c r="BN6" s="65">
        <v>7.4999999999999997E-3</v>
      </c>
      <c r="BO6" s="55">
        <v>0.22</v>
      </c>
      <c r="BP6" s="55">
        <v>15.79</v>
      </c>
      <c r="BQ6" s="55">
        <v>18.12</v>
      </c>
      <c r="BR6" s="55">
        <v>8.26</v>
      </c>
      <c r="BS6" s="72">
        <v>0.247</v>
      </c>
      <c r="BT6" s="55">
        <v>10.97</v>
      </c>
      <c r="BU6" s="64">
        <v>29.09</v>
      </c>
      <c r="BV6" s="68">
        <v>29.99</v>
      </c>
      <c r="BW6" s="55">
        <v>26.38</v>
      </c>
      <c r="BX6" s="69">
        <v>0.56289999999999996</v>
      </c>
    </row>
    <row r="7" spans="1:76" s="1" customFormat="1" ht="129.94999999999999" customHeight="1">
      <c r="A7" s="46">
        <v>6</v>
      </c>
      <c r="B7" s="46"/>
      <c r="C7" s="46"/>
      <c r="D7" s="46" t="s">
        <v>1</v>
      </c>
      <c r="E7" s="46"/>
      <c r="F7" s="46" t="s">
        <v>3</v>
      </c>
      <c r="G7" s="46"/>
      <c r="H7" s="47" t="s">
        <v>102</v>
      </c>
      <c r="I7" s="46" t="s">
        <v>78</v>
      </c>
      <c r="J7" s="46" t="s">
        <v>79</v>
      </c>
      <c r="K7" s="47" t="s">
        <v>80</v>
      </c>
      <c r="L7" s="74" t="s">
        <v>105</v>
      </c>
      <c r="M7" s="48" t="s">
        <v>81</v>
      </c>
      <c r="N7" s="46"/>
      <c r="O7" s="49" t="s">
        <v>95</v>
      </c>
      <c r="P7" s="50"/>
      <c r="Q7" s="46"/>
      <c r="R7" s="46" t="s">
        <v>87</v>
      </c>
      <c r="S7" s="51">
        <v>200</v>
      </c>
      <c r="T7" s="52">
        <f t="shared" si="14"/>
        <v>93.5</v>
      </c>
      <c r="U7" s="53">
        <v>93.5</v>
      </c>
      <c r="V7" s="54">
        <v>7.7</v>
      </c>
      <c r="W7" s="55">
        <f t="shared" si="0"/>
        <v>12.14</v>
      </c>
      <c r="X7" s="56" t="s">
        <v>83</v>
      </c>
      <c r="Y7" s="57">
        <v>55</v>
      </c>
      <c r="Z7" s="57">
        <v>55</v>
      </c>
      <c r="AA7" s="57">
        <v>34</v>
      </c>
      <c r="AB7" s="58">
        <v>4</v>
      </c>
      <c r="AC7" s="59">
        <f t="shared" si="1"/>
        <v>0.10299999999999999</v>
      </c>
      <c r="AD7" s="60">
        <v>56</v>
      </c>
      <c r="AE7" s="61">
        <f t="shared" si="2"/>
        <v>2175</v>
      </c>
      <c r="AF7" s="62">
        <v>2500</v>
      </c>
      <c r="AG7" s="55">
        <f t="shared" si="3"/>
        <v>1.1499999999999999</v>
      </c>
      <c r="AH7" s="56" t="s">
        <v>84</v>
      </c>
      <c r="AI7" s="63">
        <v>0.23499999999999999</v>
      </c>
      <c r="AJ7" s="55">
        <f t="shared" si="4"/>
        <v>2.85</v>
      </c>
      <c r="AK7" s="55">
        <f t="shared" si="5"/>
        <v>16.14</v>
      </c>
      <c r="AL7" s="57">
        <v>13</v>
      </c>
      <c r="AM7" s="57">
        <v>14</v>
      </c>
      <c r="AN7" s="57">
        <v>7</v>
      </c>
      <c r="AO7" s="61">
        <f t="shared" si="6"/>
        <v>42</v>
      </c>
      <c r="AP7" s="64">
        <f t="shared" si="7"/>
        <v>0.74</v>
      </c>
      <c r="AQ7" s="64">
        <f t="shared" si="8"/>
        <v>9.17</v>
      </c>
      <c r="AR7" s="60">
        <v>7.44</v>
      </c>
      <c r="AS7" s="65">
        <v>0.2</v>
      </c>
      <c r="AT7" s="66">
        <f t="shared" si="9"/>
        <v>11</v>
      </c>
      <c r="AU7" s="67" t="e">
        <f>IF(AND(BD7="Clothing &amp; Accessories",$AT7&lt;=#REF!,$AL7&lt;=#REF!,$AM7&lt;=#REF!,$AN7&lt;=#REF!),"Standard-size less than 10oz (clothing)",IF(AND(BD7="Clothing &amp; Accessories",$AT7&lt;=#REF!,$AL7&lt;=#REF!,$AM7&lt;=#REF!,$AN7&lt;=#REF!),"Standard-size small 10-16oz (clothing)",IF(AND(BD7="Clothing &amp; Accessories",$AT7&lt;=#REF!,$AL7&lt;=#REF!,$AM7&lt;=#REF!,$AN7&lt;=#REF!),"Large standard-size less than 10oz (clothing)",IF(AND(BD7="Clothing &amp; Accessories",$AT7&lt;=#REF!,$AL7&lt;=#REF!,$AM7&lt;=#REF!,$AN7&lt;=#REF!),"Large standard-size 10-16oz (clothing)",IF(AND(BD7="Clothing &amp; Accessories",$AT7&lt;=#REF!,$AL7&lt;=#REF!,$AM7&lt;=#REF!,$AN7&lt;=#REF!),"Large standard-size 10-16oz (clothing)",IF(AND(BD7="Clothing &amp; Accessories",$AT7&lt;=#REF!,$AL7&lt;=#REF!,$AM7&lt;=#REF!,$AN7&lt;=#REF!),"Large standard-size one lb to two lb (clothing)",IF(AND(BD7="Clothing &amp; Accessories",$AT7&lt;=#REF!,$AL7&lt;=#REF!,$AM7&lt;=#REF!,$AN7&lt;=#REF!),"Large standard-size two lb to three lb (clothing)",IF(AND(BD7="Clothing &amp; Accessories",$AT7&lt;=#REF!,$AL7&lt;=#REF!,$AM7&lt;=#REF!,$AN7&lt;=#REF!),"Large standard-size over three lb (clothing)",IF(AND($AT7&lt;=#REF!,$AL7&lt;=#REF!,$AM7&lt;=#REF!,$AN7&lt;=#REF!),"Standard-size less than 10oz",IF(AND($AT7&lt;=#REF!,$AL7&lt;=#REF!,$AM7&lt;=#REF!,$AN7&lt;=#REF!),"Standard-size small 10-16oz",IF(AND($AT7&lt;=#REF!,$AL7&lt;=#REF!,$AM7&lt;=#REF!,$AN7&lt;=#REF!),"Large standard-size less than 10oz",IF(AND($AT7&lt;=#REF!,$AL7&lt;=#REF!,$AM7&lt;=#REF!,$AN7&lt;=#REF!),"Large standard-size 10-16oz",IF(AND($AT7&lt;=#REF!,$AL7&lt;=#REF!,$AM7&lt;=#REF!,$AN7&lt;=#REF!),"Large standard-size one lb to two lb",IF(AND($AT7&lt;=#REF!,$AL7&lt;=#REF!,$AM7&lt;=#REF!,$AN7&lt;=#REF!),"Large standard-size two lb to three lb",IF(AND($AT7&lt;=#REF!,$AL7&lt;=#REF!,$AM7&lt;=#REF!,$AN7&lt;=#REF!),"Large standard-size over three lb",IF(AND($AT7&lt;=#REF!,$AL7&lt;=#REF!,$AM7&lt;=#REF!,($AL7+$AO7)&lt;=#REF!),"Small oversize",IF(AND($AT7&lt;=#REF!,$AL7&lt;=#REF!,($AL7+$AO7)&lt;=#REF!),"Medium oversize",IF(AND($AT7&lt;=#REF!,$AL7&lt;=#REF!,($AL7+$AO7)&lt;=#REF!),"Large oversize","Special oversize"))))))))))))))))))</f>
        <v>#REF!</v>
      </c>
      <c r="AV7" s="65">
        <v>0.06</v>
      </c>
      <c r="AW7" s="55">
        <f t="shared" si="10"/>
        <v>3.08</v>
      </c>
      <c r="AX7" s="65">
        <v>0</v>
      </c>
      <c r="AY7" s="55">
        <f t="shared" si="11"/>
        <v>0</v>
      </c>
      <c r="AZ7" s="68">
        <v>0</v>
      </c>
      <c r="BA7" s="65">
        <v>0.02</v>
      </c>
      <c r="BB7" s="55">
        <f t="shared" si="12"/>
        <v>1.03</v>
      </c>
      <c r="BC7" s="55">
        <f t="shared" si="13"/>
        <v>4.1100000000000003</v>
      </c>
      <c r="BD7" s="68" t="s">
        <v>85</v>
      </c>
      <c r="BE7" s="69">
        <v>0.15</v>
      </c>
      <c r="BF7" s="55">
        <v>7.71</v>
      </c>
      <c r="BG7" s="70">
        <v>8.84</v>
      </c>
      <c r="BH7" s="73">
        <v>1.5</v>
      </c>
      <c r="BI7" s="55">
        <v>1.75</v>
      </c>
      <c r="BJ7" s="65">
        <v>0.1</v>
      </c>
      <c r="BK7" s="55">
        <v>5.14</v>
      </c>
      <c r="BL7" s="65">
        <v>0.03</v>
      </c>
      <c r="BM7" s="55">
        <v>1.54</v>
      </c>
      <c r="BN7" s="65">
        <v>7.4999999999999997E-3</v>
      </c>
      <c r="BO7" s="55">
        <v>0.39</v>
      </c>
      <c r="BP7" s="55">
        <v>25.37</v>
      </c>
      <c r="BQ7" s="55">
        <v>29.48</v>
      </c>
      <c r="BR7" s="55">
        <v>16.14</v>
      </c>
      <c r="BS7" s="72">
        <v>0.26369999999999999</v>
      </c>
      <c r="BT7" s="55">
        <v>21.92</v>
      </c>
      <c r="BU7" s="64">
        <v>51.4</v>
      </c>
      <c r="BV7" s="68">
        <v>52.99</v>
      </c>
      <c r="BW7" s="55">
        <v>45.62</v>
      </c>
      <c r="BX7" s="69">
        <v>0.51349999999999996</v>
      </c>
    </row>
    <row r="8" spans="1:76" s="1" customFormat="1" ht="129.94999999999999" customHeight="1">
      <c r="A8" s="46">
        <v>7</v>
      </c>
      <c r="B8" s="46"/>
      <c r="C8" s="46"/>
      <c r="D8" s="46" t="s">
        <v>1</v>
      </c>
      <c r="E8" s="46"/>
      <c r="F8" s="46" t="s">
        <v>3</v>
      </c>
      <c r="G8" s="46"/>
      <c r="H8" s="47" t="s">
        <v>102</v>
      </c>
      <c r="I8" s="46" t="s">
        <v>78</v>
      </c>
      <c r="J8" s="46" t="s">
        <v>79</v>
      </c>
      <c r="K8" s="47" t="s">
        <v>80</v>
      </c>
      <c r="L8" s="74" t="s">
        <v>103</v>
      </c>
      <c r="M8" s="48" t="s">
        <v>86</v>
      </c>
      <c r="N8" s="46"/>
      <c r="O8" s="49" t="s">
        <v>96</v>
      </c>
      <c r="P8" s="50"/>
      <c r="Q8" s="46"/>
      <c r="R8" s="46" t="s">
        <v>82</v>
      </c>
      <c r="S8" s="51">
        <v>108</v>
      </c>
      <c r="T8" s="52">
        <f t="shared" si="14"/>
        <v>48</v>
      </c>
      <c r="U8" s="53">
        <v>48</v>
      </c>
      <c r="V8" s="54">
        <v>7.7</v>
      </c>
      <c r="W8" s="55">
        <f t="shared" si="0"/>
        <v>6.23</v>
      </c>
      <c r="X8" s="56" t="s">
        <v>83</v>
      </c>
      <c r="Y8" s="57">
        <v>55</v>
      </c>
      <c r="Z8" s="57">
        <v>55</v>
      </c>
      <c r="AA8" s="57">
        <v>34</v>
      </c>
      <c r="AB8" s="58">
        <v>8</v>
      </c>
      <c r="AC8" s="59">
        <f t="shared" si="1"/>
        <v>0.10299999999999999</v>
      </c>
      <c r="AD8" s="60">
        <v>56</v>
      </c>
      <c r="AE8" s="61">
        <f t="shared" si="2"/>
        <v>4350</v>
      </c>
      <c r="AF8" s="62">
        <v>2500</v>
      </c>
      <c r="AG8" s="55">
        <f t="shared" si="3"/>
        <v>0.56999999999999995</v>
      </c>
      <c r="AH8" s="56" t="s">
        <v>84</v>
      </c>
      <c r="AI8" s="63">
        <v>0.23499999999999999</v>
      </c>
      <c r="AJ8" s="55">
        <f t="shared" si="4"/>
        <v>1.46</v>
      </c>
      <c r="AK8" s="55">
        <f t="shared" si="5"/>
        <v>8.26</v>
      </c>
      <c r="AL8" s="57">
        <v>13</v>
      </c>
      <c r="AM8" s="57">
        <v>7</v>
      </c>
      <c r="AN8" s="57">
        <v>7</v>
      </c>
      <c r="AO8" s="61">
        <f t="shared" si="6"/>
        <v>28</v>
      </c>
      <c r="AP8" s="64">
        <f t="shared" si="7"/>
        <v>0.37</v>
      </c>
      <c r="AQ8" s="64">
        <f t="shared" si="8"/>
        <v>4.58</v>
      </c>
      <c r="AR8" s="60">
        <v>3.83</v>
      </c>
      <c r="AS8" s="65">
        <v>0.2</v>
      </c>
      <c r="AT8" s="66">
        <f t="shared" si="9"/>
        <v>5.5</v>
      </c>
      <c r="AU8" s="67" t="e">
        <f>IF(AND(BD8="Clothing &amp; Accessories",$AT8&lt;=#REF!,$AL8&lt;=#REF!,$AM8&lt;=#REF!,$AN8&lt;=#REF!),"Standard-size less than 10oz (clothing)",IF(AND(BD8="Clothing &amp; Accessories",$AT8&lt;=#REF!,$AL8&lt;=#REF!,$AM8&lt;=#REF!,$AN8&lt;=#REF!),"Standard-size small 10-16oz (clothing)",IF(AND(BD8="Clothing &amp; Accessories",$AT8&lt;=#REF!,$AL8&lt;=#REF!,$AM8&lt;=#REF!,$AN8&lt;=#REF!),"Large standard-size less than 10oz (clothing)",IF(AND(BD8="Clothing &amp; Accessories",$AT8&lt;=#REF!,$AL8&lt;=#REF!,$AM8&lt;=#REF!,$AN8&lt;=#REF!),"Large standard-size 10-16oz (clothing)",IF(AND(BD8="Clothing &amp; Accessories",$AT8&lt;=#REF!,$AL8&lt;=#REF!,$AM8&lt;=#REF!,$AN8&lt;=#REF!),"Large standard-size 10-16oz (clothing)",IF(AND(BD8="Clothing &amp; Accessories",$AT8&lt;=#REF!,$AL8&lt;=#REF!,$AM8&lt;=#REF!,$AN8&lt;=#REF!),"Large standard-size one lb to two lb (clothing)",IF(AND(BD8="Clothing &amp; Accessories",$AT8&lt;=#REF!,$AL8&lt;=#REF!,$AM8&lt;=#REF!,$AN8&lt;=#REF!),"Large standard-size two lb to three lb (clothing)",IF(AND(BD8="Clothing &amp; Accessories",$AT8&lt;=#REF!,$AL8&lt;=#REF!,$AM8&lt;=#REF!,$AN8&lt;=#REF!),"Large standard-size over three lb (clothing)",IF(AND($AT8&lt;=#REF!,$AL8&lt;=#REF!,$AM8&lt;=#REF!,$AN8&lt;=#REF!),"Standard-size less than 10oz",IF(AND($AT8&lt;=#REF!,$AL8&lt;=#REF!,$AM8&lt;=#REF!,$AN8&lt;=#REF!),"Standard-size small 10-16oz",IF(AND($AT8&lt;=#REF!,$AL8&lt;=#REF!,$AM8&lt;=#REF!,$AN8&lt;=#REF!),"Large standard-size less than 10oz",IF(AND($AT8&lt;=#REF!,$AL8&lt;=#REF!,$AM8&lt;=#REF!,$AN8&lt;=#REF!),"Large standard-size 10-16oz",IF(AND($AT8&lt;=#REF!,$AL8&lt;=#REF!,$AM8&lt;=#REF!,$AN8&lt;=#REF!),"Large standard-size one lb to two lb",IF(AND($AT8&lt;=#REF!,$AL8&lt;=#REF!,$AM8&lt;=#REF!,$AN8&lt;=#REF!),"Large standard-size two lb to three lb",IF(AND($AT8&lt;=#REF!,$AL8&lt;=#REF!,$AM8&lt;=#REF!,$AN8&lt;=#REF!),"Large standard-size over three lb",IF(AND($AT8&lt;=#REF!,$AL8&lt;=#REF!,$AM8&lt;=#REF!,($AL8+$AO8)&lt;=#REF!),"Small oversize",IF(AND($AT8&lt;=#REF!,$AL8&lt;=#REF!,($AL8+$AO8)&lt;=#REF!),"Medium oversize",IF(AND($AT8&lt;=#REF!,$AL8&lt;=#REF!,($AL8+$AO8)&lt;=#REF!),"Large oversize","Special oversize"))))))))))))))))))</f>
        <v>#REF!</v>
      </c>
      <c r="AV8" s="65">
        <v>0.06</v>
      </c>
      <c r="AW8" s="55">
        <f t="shared" si="10"/>
        <v>1.75</v>
      </c>
      <c r="AX8" s="65">
        <v>0</v>
      </c>
      <c r="AY8" s="55">
        <f t="shared" si="11"/>
        <v>0</v>
      </c>
      <c r="AZ8" s="68">
        <v>0</v>
      </c>
      <c r="BA8" s="65">
        <v>0.02</v>
      </c>
      <c r="BB8" s="55">
        <f t="shared" si="12"/>
        <v>0.57999999999999996</v>
      </c>
      <c r="BC8" s="55">
        <f t="shared" si="13"/>
        <v>2.33</v>
      </c>
      <c r="BD8" s="68" t="s">
        <v>85</v>
      </c>
      <c r="BE8" s="69">
        <v>0.15</v>
      </c>
      <c r="BF8" s="55">
        <v>4.3600000000000003</v>
      </c>
      <c r="BG8" s="70">
        <v>6.56</v>
      </c>
      <c r="BH8" s="73">
        <v>1.5</v>
      </c>
      <c r="BI8" s="55">
        <v>0.87</v>
      </c>
      <c r="BJ8" s="65">
        <v>0.1</v>
      </c>
      <c r="BK8" s="55">
        <v>2.91</v>
      </c>
      <c r="BL8" s="65">
        <v>0.03</v>
      </c>
      <c r="BM8" s="55">
        <v>0.87</v>
      </c>
      <c r="BN8" s="65">
        <v>7.4999999999999997E-3</v>
      </c>
      <c r="BO8" s="55">
        <v>0.22</v>
      </c>
      <c r="BP8" s="55">
        <v>15.79</v>
      </c>
      <c r="BQ8" s="55">
        <v>18.12</v>
      </c>
      <c r="BR8" s="55">
        <v>8.26</v>
      </c>
      <c r="BS8" s="72">
        <v>0.247</v>
      </c>
      <c r="BT8" s="55">
        <v>10.97</v>
      </c>
      <c r="BU8" s="64">
        <v>29.09</v>
      </c>
      <c r="BV8" s="68">
        <v>29.99</v>
      </c>
      <c r="BW8" s="55">
        <v>26.38</v>
      </c>
      <c r="BX8" s="69">
        <v>0.56289999999999996</v>
      </c>
    </row>
    <row r="9" spans="1:76" s="1" customFormat="1" ht="129.94999999999999" customHeight="1">
      <c r="A9" s="46">
        <v>8</v>
      </c>
      <c r="B9" s="46"/>
      <c r="C9" s="46"/>
      <c r="D9" s="46" t="s">
        <v>1</v>
      </c>
      <c r="E9" s="46"/>
      <c r="F9" s="46" t="s">
        <v>3</v>
      </c>
      <c r="G9" s="46"/>
      <c r="H9" s="47" t="s">
        <v>102</v>
      </c>
      <c r="I9" s="46" t="s">
        <v>78</v>
      </c>
      <c r="J9" s="46" t="s">
        <v>79</v>
      </c>
      <c r="K9" s="47" t="s">
        <v>80</v>
      </c>
      <c r="L9" s="74" t="s">
        <v>104</v>
      </c>
      <c r="M9" s="48" t="s">
        <v>88</v>
      </c>
      <c r="N9" s="46"/>
      <c r="O9" s="49" t="s">
        <v>97</v>
      </c>
      <c r="P9" s="50"/>
      <c r="Q9" s="46"/>
      <c r="R9" s="46" t="s">
        <v>87</v>
      </c>
      <c r="S9" s="51">
        <v>52</v>
      </c>
      <c r="T9" s="52">
        <f t="shared" si="14"/>
        <v>93.5</v>
      </c>
      <c r="U9" s="53">
        <v>93.5</v>
      </c>
      <c r="V9" s="54">
        <v>7.7</v>
      </c>
      <c r="W9" s="55">
        <f t="shared" si="0"/>
        <v>12.14</v>
      </c>
      <c r="X9" s="56" t="s">
        <v>83</v>
      </c>
      <c r="Y9" s="57">
        <v>55</v>
      </c>
      <c r="Z9" s="57">
        <v>55</v>
      </c>
      <c r="AA9" s="57">
        <v>34</v>
      </c>
      <c r="AB9" s="58">
        <v>4</v>
      </c>
      <c r="AC9" s="59">
        <f t="shared" si="1"/>
        <v>0.10299999999999999</v>
      </c>
      <c r="AD9" s="60">
        <v>56</v>
      </c>
      <c r="AE9" s="61">
        <f t="shared" si="2"/>
        <v>2175</v>
      </c>
      <c r="AF9" s="62">
        <v>2500</v>
      </c>
      <c r="AG9" s="55">
        <f t="shared" si="3"/>
        <v>1.1499999999999999</v>
      </c>
      <c r="AH9" s="56" t="s">
        <v>84</v>
      </c>
      <c r="AI9" s="63">
        <v>0.23499999999999999</v>
      </c>
      <c r="AJ9" s="55">
        <f t="shared" si="4"/>
        <v>2.85</v>
      </c>
      <c r="AK9" s="55">
        <f t="shared" si="5"/>
        <v>16.14</v>
      </c>
      <c r="AL9" s="57">
        <v>13</v>
      </c>
      <c r="AM9" s="57">
        <v>14</v>
      </c>
      <c r="AN9" s="57">
        <v>7</v>
      </c>
      <c r="AO9" s="61">
        <f t="shared" si="6"/>
        <v>42</v>
      </c>
      <c r="AP9" s="64">
        <f t="shared" si="7"/>
        <v>0.74</v>
      </c>
      <c r="AQ9" s="64">
        <f t="shared" si="8"/>
        <v>9.17</v>
      </c>
      <c r="AR9" s="60">
        <v>7.44</v>
      </c>
      <c r="AS9" s="65">
        <v>0.2</v>
      </c>
      <c r="AT9" s="66">
        <f t="shared" si="9"/>
        <v>11</v>
      </c>
      <c r="AU9" s="67" t="e">
        <f>IF(AND(BD9="Clothing &amp; Accessories",$AT9&lt;=#REF!,$AL9&lt;=#REF!,$AM9&lt;=#REF!,$AN9&lt;=#REF!),"Standard-size less than 10oz (clothing)",IF(AND(BD9="Clothing &amp; Accessories",$AT9&lt;=#REF!,$AL9&lt;=#REF!,$AM9&lt;=#REF!,$AN9&lt;=#REF!),"Standard-size small 10-16oz (clothing)",IF(AND(BD9="Clothing &amp; Accessories",$AT9&lt;=#REF!,$AL9&lt;=#REF!,$AM9&lt;=#REF!,$AN9&lt;=#REF!),"Large standard-size less than 10oz (clothing)",IF(AND(BD9="Clothing &amp; Accessories",$AT9&lt;=#REF!,$AL9&lt;=#REF!,$AM9&lt;=#REF!,$AN9&lt;=#REF!),"Large standard-size 10-16oz (clothing)",IF(AND(BD9="Clothing &amp; Accessories",$AT9&lt;=#REF!,$AL9&lt;=#REF!,$AM9&lt;=#REF!,$AN9&lt;=#REF!),"Large standard-size 10-16oz (clothing)",IF(AND(BD9="Clothing &amp; Accessories",$AT9&lt;=#REF!,$AL9&lt;=#REF!,$AM9&lt;=#REF!,$AN9&lt;=#REF!),"Large standard-size one lb to two lb (clothing)",IF(AND(BD9="Clothing &amp; Accessories",$AT9&lt;=#REF!,$AL9&lt;=#REF!,$AM9&lt;=#REF!,$AN9&lt;=#REF!),"Large standard-size two lb to three lb (clothing)",IF(AND(BD9="Clothing &amp; Accessories",$AT9&lt;=#REF!,$AL9&lt;=#REF!,$AM9&lt;=#REF!,$AN9&lt;=#REF!),"Large standard-size over three lb (clothing)",IF(AND($AT9&lt;=#REF!,$AL9&lt;=#REF!,$AM9&lt;=#REF!,$AN9&lt;=#REF!),"Standard-size less than 10oz",IF(AND($AT9&lt;=#REF!,$AL9&lt;=#REF!,$AM9&lt;=#REF!,$AN9&lt;=#REF!),"Standard-size small 10-16oz",IF(AND($AT9&lt;=#REF!,$AL9&lt;=#REF!,$AM9&lt;=#REF!,$AN9&lt;=#REF!),"Large standard-size less than 10oz",IF(AND($AT9&lt;=#REF!,$AL9&lt;=#REF!,$AM9&lt;=#REF!,$AN9&lt;=#REF!),"Large standard-size 10-16oz",IF(AND($AT9&lt;=#REF!,$AL9&lt;=#REF!,$AM9&lt;=#REF!,$AN9&lt;=#REF!),"Large standard-size one lb to two lb",IF(AND($AT9&lt;=#REF!,$AL9&lt;=#REF!,$AM9&lt;=#REF!,$AN9&lt;=#REF!),"Large standard-size two lb to three lb",IF(AND($AT9&lt;=#REF!,$AL9&lt;=#REF!,$AM9&lt;=#REF!,$AN9&lt;=#REF!),"Large standard-size over three lb",IF(AND($AT9&lt;=#REF!,$AL9&lt;=#REF!,$AM9&lt;=#REF!,($AL9+$AO9)&lt;=#REF!),"Small oversize",IF(AND($AT9&lt;=#REF!,$AL9&lt;=#REF!,($AL9+$AO9)&lt;=#REF!),"Medium oversize",IF(AND($AT9&lt;=#REF!,$AL9&lt;=#REF!,($AL9+$AO9)&lt;=#REF!),"Large oversize","Special oversize"))))))))))))))))))</f>
        <v>#REF!</v>
      </c>
      <c r="AV9" s="65">
        <v>0.06</v>
      </c>
      <c r="AW9" s="55">
        <f t="shared" si="10"/>
        <v>3.08</v>
      </c>
      <c r="AX9" s="65">
        <v>0</v>
      </c>
      <c r="AY9" s="55">
        <f t="shared" si="11"/>
        <v>0</v>
      </c>
      <c r="AZ9" s="68">
        <v>0</v>
      </c>
      <c r="BA9" s="65">
        <v>0.02</v>
      </c>
      <c r="BB9" s="55">
        <f t="shared" si="12"/>
        <v>1.03</v>
      </c>
      <c r="BC9" s="55">
        <f t="shared" si="13"/>
        <v>4.1100000000000003</v>
      </c>
      <c r="BD9" s="68" t="s">
        <v>85</v>
      </c>
      <c r="BE9" s="69">
        <v>0.15</v>
      </c>
      <c r="BF9" s="55">
        <v>7.71</v>
      </c>
      <c r="BG9" s="70">
        <v>8.84</v>
      </c>
      <c r="BH9" s="73">
        <v>1.5</v>
      </c>
      <c r="BI9" s="55">
        <v>1.75</v>
      </c>
      <c r="BJ9" s="65">
        <v>0.1</v>
      </c>
      <c r="BK9" s="55">
        <v>5.14</v>
      </c>
      <c r="BL9" s="65">
        <v>0.03</v>
      </c>
      <c r="BM9" s="55">
        <v>1.54</v>
      </c>
      <c r="BN9" s="65">
        <v>7.4999999999999997E-3</v>
      </c>
      <c r="BO9" s="55">
        <v>0.39</v>
      </c>
      <c r="BP9" s="55">
        <v>25.37</v>
      </c>
      <c r="BQ9" s="55">
        <v>29.48</v>
      </c>
      <c r="BR9" s="55">
        <v>16.14</v>
      </c>
      <c r="BS9" s="72">
        <v>0.26369999999999999</v>
      </c>
      <c r="BT9" s="55">
        <v>21.92</v>
      </c>
      <c r="BU9" s="64">
        <v>51.4</v>
      </c>
      <c r="BV9" s="68">
        <v>52.99</v>
      </c>
      <c r="BW9" s="55">
        <v>45.62</v>
      </c>
      <c r="BX9" s="69">
        <v>0.51349999999999996</v>
      </c>
    </row>
    <row r="10" spans="1:76" s="1" customFormat="1" ht="129.94999999999999" customHeight="1">
      <c r="A10" s="46">
        <v>9</v>
      </c>
      <c r="B10" s="46"/>
      <c r="C10" s="46"/>
      <c r="D10" s="46" t="s">
        <v>1</v>
      </c>
      <c r="E10" s="46"/>
      <c r="F10" s="46" t="s">
        <v>3</v>
      </c>
      <c r="G10" s="46"/>
      <c r="H10" s="47" t="s">
        <v>102</v>
      </c>
      <c r="I10" s="46" t="s">
        <v>78</v>
      </c>
      <c r="J10" s="46" t="s">
        <v>79</v>
      </c>
      <c r="K10" s="47" t="s">
        <v>80</v>
      </c>
      <c r="L10" s="74" t="s">
        <v>103</v>
      </c>
      <c r="M10" s="48" t="s">
        <v>89</v>
      </c>
      <c r="N10" s="46"/>
      <c r="O10" s="49" t="s">
        <v>98</v>
      </c>
      <c r="P10" s="50"/>
      <c r="Q10" s="46"/>
      <c r="R10" s="46" t="s">
        <v>82</v>
      </c>
      <c r="S10" s="51">
        <v>36</v>
      </c>
      <c r="T10" s="52">
        <f t="shared" si="14"/>
        <v>48</v>
      </c>
      <c r="U10" s="53">
        <v>48</v>
      </c>
      <c r="V10" s="54">
        <v>7.7</v>
      </c>
      <c r="W10" s="55">
        <f t="shared" si="0"/>
        <v>6.23</v>
      </c>
      <c r="X10" s="56" t="s">
        <v>83</v>
      </c>
      <c r="Y10" s="57">
        <v>55</v>
      </c>
      <c r="Z10" s="57">
        <v>55</v>
      </c>
      <c r="AA10" s="57">
        <v>34</v>
      </c>
      <c r="AB10" s="58">
        <v>8</v>
      </c>
      <c r="AC10" s="59">
        <f t="shared" si="1"/>
        <v>0.10299999999999999</v>
      </c>
      <c r="AD10" s="60">
        <v>56</v>
      </c>
      <c r="AE10" s="61">
        <f t="shared" si="2"/>
        <v>4350</v>
      </c>
      <c r="AF10" s="62">
        <v>2500</v>
      </c>
      <c r="AG10" s="55">
        <f t="shared" si="3"/>
        <v>0.56999999999999995</v>
      </c>
      <c r="AH10" s="56" t="s">
        <v>84</v>
      </c>
      <c r="AI10" s="63">
        <v>0.23499999999999999</v>
      </c>
      <c r="AJ10" s="55">
        <f t="shared" si="4"/>
        <v>1.46</v>
      </c>
      <c r="AK10" s="55">
        <f t="shared" si="5"/>
        <v>8.26</v>
      </c>
      <c r="AL10" s="57">
        <v>13</v>
      </c>
      <c r="AM10" s="57">
        <v>7</v>
      </c>
      <c r="AN10" s="57">
        <v>7</v>
      </c>
      <c r="AO10" s="61">
        <f t="shared" si="6"/>
        <v>28</v>
      </c>
      <c r="AP10" s="64">
        <f t="shared" si="7"/>
        <v>0.37</v>
      </c>
      <c r="AQ10" s="64">
        <f t="shared" si="8"/>
        <v>4.58</v>
      </c>
      <c r="AR10" s="60">
        <v>3.83</v>
      </c>
      <c r="AS10" s="65">
        <v>0.2</v>
      </c>
      <c r="AT10" s="66">
        <f t="shared" si="9"/>
        <v>5.5</v>
      </c>
      <c r="AU10" s="67" t="e">
        <f>IF(AND(BD10="Clothing &amp; Accessories",$AT10&lt;=#REF!,$AL10&lt;=#REF!,$AM10&lt;=#REF!,$AN10&lt;=#REF!),"Standard-size less than 10oz (clothing)",IF(AND(BD10="Clothing &amp; Accessories",$AT10&lt;=#REF!,$AL10&lt;=#REF!,$AM10&lt;=#REF!,$AN10&lt;=#REF!),"Standard-size small 10-16oz (clothing)",IF(AND(BD10="Clothing &amp; Accessories",$AT10&lt;=#REF!,$AL10&lt;=#REF!,$AM10&lt;=#REF!,$AN10&lt;=#REF!),"Large standard-size less than 10oz (clothing)",IF(AND(BD10="Clothing &amp; Accessories",$AT10&lt;=#REF!,$AL10&lt;=#REF!,$AM10&lt;=#REF!,$AN10&lt;=#REF!),"Large standard-size 10-16oz (clothing)",IF(AND(BD10="Clothing &amp; Accessories",$AT10&lt;=#REF!,$AL10&lt;=#REF!,$AM10&lt;=#REF!,$AN10&lt;=#REF!),"Large standard-size 10-16oz (clothing)",IF(AND(BD10="Clothing &amp; Accessories",$AT10&lt;=#REF!,$AL10&lt;=#REF!,$AM10&lt;=#REF!,$AN10&lt;=#REF!),"Large standard-size one lb to two lb (clothing)",IF(AND(BD10="Clothing &amp; Accessories",$AT10&lt;=#REF!,$AL10&lt;=#REF!,$AM10&lt;=#REF!,$AN10&lt;=#REF!),"Large standard-size two lb to three lb (clothing)",IF(AND(BD10="Clothing &amp; Accessories",$AT10&lt;=#REF!,$AL10&lt;=#REF!,$AM10&lt;=#REF!,$AN10&lt;=#REF!),"Large standard-size over three lb (clothing)",IF(AND($AT10&lt;=#REF!,$AL10&lt;=#REF!,$AM10&lt;=#REF!,$AN10&lt;=#REF!),"Standard-size less than 10oz",IF(AND($AT10&lt;=#REF!,$AL10&lt;=#REF!,$AM10&lt;=#REF!,$AN10&lt;=#REF!),"Standard-size small 10-16oz",IF(AND($AT10&lt;=#REF!,$AL10&lt;=#REF!,$AM10&lt;=#REF!,$AN10&lt;=#REF!),"Large standard-size less than 10oz",IF(AND($AT10&lt;=#REF!,$AL10&lt;=#REF!,$AM10&lt;=#REF!,$AN10&lt;=#REF!),"Large standard-size 10-16oz",IF(AND($AT10&lt;=#REF!,$AL10&lt;=#REF!,$AM10&lt;=#REF!,$AN10&lt;=#REF!),"Large standard-size one lb to two lb",IF(AND($AT10&lt;=#REF!,$AL10&lt;=#REF!,$AM10&lt;=#REF!,$AN10&lt;=#REF!),"Large standard-size two lb to three lb",IF(AND($AT10&lt;=#REF!,$AL10&lt;=#REF!,$AM10&lt;=#REF!,$AN10&lt;=#REF!),"Large standard-size over three lb",IF(AND($AT10&lt;=#REF!,$AL10&lt;=#REF!,$AM10&lt;=#REF!,($AL10+$AO10)&lt;=#REF!),"Small oversize",IF(AND($AT10&lt;=#REF!,$AL10&lt;=#REF!,($AL10+$AO10)&lt;=#REF!),"Medium oversize",IF(AND($AT10&lt;=#REF!,$AL10&lt;=#REF!,($AL10+$AO10)&lt;=#REF!),"Large oversize","Special oversize"))))))))))))))))))</f>
        <v>#REF!</v>
      </c>
      <c r="AV10" s="65">
        <v>0.06</v>
      </c>
      <c r="AW10" s="55">
        <f t="shared" si="10"/>
        <v>1.75</v>
      </c>
      <c r="AX10" s="65">
        <v>0</v>
      </c>
      <c r="AY10" s="55">
        <f t="shared" si="11"/>
        <v>0</v>
      </c>
      <c r="AZ10" s="68">
        <v>0</v>
      </c>
      <c r="BA10" s="65">
        <v>0.02</v>
      </c>
      <c r="BB10" s="55">
        <f t="shared" si="12"/>
        <v>0.57999999999999996</v>
      </c>
      <c r="BC10" s="55">
        <f t="shared" si="13"/>
        <v>2.33</v>
      </c>
      <c r="BD10" s="68" t="s">
        <v>85</v>
      </c>
      <c r="BE10" s="69">
        <v>0.15</v>
      </c>
      <c r="BF10" s="55">
        <v>4.3600000000000003</v>
      </c>
      <c r="BG10" s="70">
        <v>6.56</v>
      </c>
      <c r="BH10" s="73">
        <v>1.5</v>
      </c>
      <c r="BI10" s="55">
        <v>0.87</v>
      </c>
      <c r="BJ10" s="65">
        <v>0.1</v>
      </c>
      <c r="BK10" s="55">
        <v>2.91</v>
      </c>
      <c r="BL10" s="65">
        <v>0.03</v>
      </c>
      <c r="BM10" s="55">
        <v>0.87</v>
      </c>
      <c r="BN10" s="65">
        <v>7.4999999999999997E-3</v>
      </c>
      <c r="BO10" s="55">
        <v>0.22</v>
      </c>
      <c r="BP10" s="55">
        <v>15.79</v>
      </c>
      <c r="BQ10" s="55">
        <v>18.12</v>
      </c>
      <c r="BR10" s="55">
        <v>8.26</v>
      </c>
      <c r="BS10" s="72">
        <v>0.247</v>
      </c>
      <c r="BT10" s="55">
        <v>10.97</v>
      </c>
      <c r="BU10" s="64">
        <v>29.09</v>
      </c>
      <c r="BV10" s="68">
        <v>29.99</v>
      </c>
      <c r="BW10" s="55">
        <v>26.38</v>
      </c>
      <c r="BX10" s="69">
        <v>0.56289999999999996</v>
      </c>
    </row>
    <row r="11" spans="1:76" s="1" customFormat="1" ht="129.94999999999999" customHeight="1">
      <c r="A11" s="46">
        <v>10</v>
      </c>
      <c r="B11" s="46"/>
      <c r="C11" s="46"/>
      <c r="D11" s="46" t="s">
        <v>1</v>
      </c>
      <c r="E11" s="46"/>
      <c r="F11" s="46" t="s">
        <v>3</v>
      </c>
      <c r="G11" s="46"/>
      <c r="H11" s="47" t="s">
        <v>102</v>
      </c>
      <c r="I11" s="46" t="s">
        <v>78</v>
      </c>
      <c r="J11" s="46" t="s">
        <v>79</v>
      </c>
      <c r="K11" s="47" t="s">
        <v>80</v>
      </c>
      <c r="L11" s="74" t="s">
        <v>105</v>
      </c>
      <c r="M11" s="48" t="s">
        <v>90</v>
      </c>
      <c r="N11" s="46"/>
      <c r="O11" s="49" t="s">
        <v>99</v>
      </c>
      <c r="P11" s="50"/>
      <c r="Q11" s="46"/>
      <c r="R11" s="46" t="s">
        <v>87</v>
      </c>
      <c r="S11" s="51">
        <v>72</v>
      </c>
      <c r="T11" s="52">
        <f t="shared" si="14"/>
        <v>93.5</v>
      </c>
      <c r="U11" s="53">
        <v>93.5</v>
      </c>
      <c r="V11" s="54">
        <v>7.7</v>
      </c>
      <c r="W11" s="55">
        <f t="shared" si="0"/>
        <v>12.14</v>
      </c>
      <c r="X11" s="56" t="s">
        <v>83</v>
      </c>
      <c r="Y11" s="57">
        <v>55</v>
      </c>
      <c r="Z11" s="57">
        <v>55</v>
      </c>
      <c r="AA11" s="57">
        <v>34</v>
      </c>
      <c r="AB11" s="58">
        <v>4</v>
      </c>
      <c r="AC11" s="59">
        <f t="shared" si="1"/>
        <v>0.10299999999999999</v>
      </c>
      <c r="AD11" s="60">
        <v>56</v>
      </c>
      <c r="AE11" s="61">
        <f t="shared" si="2"/>
        <v>2175</v>
      </c>
      <c r="AF11" s="62">
        <v>2500</v>
      </c>
      <c r="AG11" s="55">
        <f t="shared" si="3"/>
        <v>1.1499999999999999</v>
      </c>
      <c r="AH11" s="56" t="s">
        <v>84</v>
      </c>
      <c r="AI11" s="63">
        <v>0.23499999999999999</v>
      </c>
      <c r="AJ11" s="55">
        <f t="shared" si="4"/>
        <v>2.85</v>
      </c>
      <c r="AK11" s="55">
        <f t="shared" si="5"/>
        <v>16.14</v>
      </c>
      <c r="AL11" s="57">
        <v>13</v>
      </c>
      <c r="AM11" s="57">
        <v>14</v>
      </c>
      <c r="AN11" s="57">
        <v>7</v>
      </c>
      <c r="AO11" s="61">
        <f t="shared" si="6"/>
        <v>42</v>
      </c>
      <c r="AP11" s="64">
        <f t="shared" si="7"/>
        <v>0.74</v>
      </c>
      <c r="AQ11" s="64">
        <f t="shared" si="8"/>
        <v>9.17</v>
      </c>
      <c r="AR11" s="60">
        <v>7.44</v>
      </c>
      <c r="AS11" s="65">
        <v>0.2</v>
      </c>
      <c r="AT11" s="66">
        <f t="shared" si="9"/>
        <v>11</v>
      </c>
      <c r="AU11" s="67" t="e">
        <f>IF(AND(BD11="Clothing &amp; Accessories",$AT11&lt;=#REF!,$AL11&lt;=#REF!,$AM11&lt;=#REF!,$AN11&lt;=#REF!),"Standard-size less than 10oz (clothing)",IF(AND(BD11="Clothing &amp; Accessories",$AT11&lt;=#REF!,$AL11&lt;=#REF!,$AM11&lt;=#REF!,$AN11&lt;=#REF!),"Standard-size small 10-16oz (clothing)",IF(AND(BD11="Clothing &amp; Accessories",$AT11&lt;=#REF!,$AL11&lt;=#REF!,$AM11&lt;=#REF!,$AN11&lt;=#REF!),"Large standard-size less than 10oz (clothing)",IF(AND(BD11="Clothing &amp; Accessories",$AT11&lt;=#REF!,$AL11&lt;=#REF!,$AM11&lt;=#REF!,$AN11&lt;=#REF!),"Large standard-size 10-16oz (clothing)",IF(AND(BD11="Clothing &amp; Accessories",$AT11&lt;=#REF!,$AL11&lt;=#REF!,$AM11&lt;=#REF!,$AN11&lt;=#REF!),"Large standard-size 10-16oz (clothing)",IF(AND(BD11="Clothing &amp; Accessories",$AT11&lt;=#REF!,$AL11&lt;=#REF!,$AM11&lt;=#REF!,$AN11&lt;=#REF!),"Large standard-size one lb to two lb (clothing)",IF(AND(BD11="Clothing &amp; Accessories",$AT11&lt;=#REF!,$AL11&lt;=#REF!,$AM11&lt;=#REF!,$AN11&lt;=#REF!),"Large standard-size two lb to three lb (clothing)",IF(AND(BD11="Clothing &amp; Accessories",$AT11&lt;=#REF!,$AL11&lt;=#REF!,$AM11&lt;=#REF!,$AN11&lt;=#REF!),"Large standard-size over three lb (clothing)",IF(AND($AT11&lt;=#REF!,$AL11&lt;=#REF!,$AM11&lt;=#REF!,$AN11&lt;=#REF!),"Standard-size less than 10oz",IF(AND($AT11&lt;=#REF!,$AL11&lt;=#REF!,$AM11&lt;=#REF!,$AN11&lt;=#REF!),"Standard-size small 10-16oz",IF(AND($AT11&lt;=#REF!,$AL11&lt;=#REF!,$AM11&lt;=#REF!,$AN11&lt;=#REF!),"Large standard-size less than 10oz",IF(AND($AT11&lt;=#REF!,$AL11&lt;=#REF!,$AM11&lt;=#REF!,$AN11&lt;=#REF!),"Large standard-size 10-16oz",IF(AND($AT11&lt;=#REF!,$AL11&lt;=#REF!,$AM11&lt;=#REF!,$AN11&lt;=#REF!),"Large standard-size one lb to two lb",IF(AND($AT11&lt;=#REF!,$AL11&lt;=#REF!,$AM11&lt;=#REF!,$AN11&lt;=#REF!),"Large standard-size two lb to three lb",IF(AND($AT11&lt;=#REF!,$AL11&lt;=#REF!,$AM11&lt;=#REF!,$AN11&lt;=#REF!),"Large standard-size over three lb",IF(AND($AT11&lt;=#REF!,$AL11&lt;=#REF!,$AM11&lt;=#REF!,($AL11+$AO11)&lt;=#REF!),"Small oversize",IF(AND($AT11&lt;=#REF!,$AL11&lt;=#REF!,($AL11+$AO11)&lt;=#REF!),"Medium oversize",IF(AND($AT11&lt;=#REF!,$AL11&lt;=#REF!,($AL11+$AO11)&lt;=#REF!),"Large oversize","Special oversize"))))))))))))))))))</f>
        <v>#REF!</v>
      </c>
      <c r="AV11" s="65">
        <v>0.06</v>
      </c>
      <c r="AW11" s="55">
        <f t="shared" si="10"/>
        <v>3.08</v>
      </c>
      <c r="AX11" s="65">
        <v>0</v>
      </c>
      <c r="AY11" s="55">
        <f t="shared" si="11"/>
        <v>0</v>
      </c>
      <c r="AZ11" s="68">
        <v>0</v>
      </c>
      <c r="BA11" s="65">
        <v>0.02</v>
      </c>
      <c r="BB11" s="55">
        <f t="shared" si="12"/>
        <v>1.03</v>
      </c>
      <c r="BC11" s="55">
        <f t="shared" si="13"/>
        <v>4.1100000000000003</v>
      </c>
      <c r="BD11" s="68" t="s">
        <v>85</v>
      </c>
      <c r="BE11" s="69">
        <v>0.15</v>
      </c>
      <c r="BF11" s="55">
        <v>7.71</v>
      </c>
      <c r="BG11" s="70">
        <v>8.84</v>
      </c>
      <c r="BH11" s="73">
        <v>1.5</v>
      </c>
      <c r="BI11" s="55">
        <v>1.75</v>
      </c>
      <c r="BJ11" s="65">
        <v>0.1</v>
      </c>
      <c r="BK11" s="55">
        <v>5.14</v>
      </c>
      <c r="BL11" s="65">
        <v>0.03</v>
      </c>
      <c r="BM11" s="55">
        <v>1.54</v>
      </c>
      <c r="BN11" s="65">
        <v>7.4999999999999997E-3</v>
      </c>
      <c r="BO11" s="55">
        <v>0.39</v>
      </c>
      <c r="BP11" s="55">
        <v>25.37</v>
      </c>
      <c r="BQ11" s="55">
        <v>29.48</v>
      </c>
      <c r="BR11" s="55">
        <v>16.14</v>
      </c>
      <c r="BS11" s="72">
        <v>0.26369999999999999</v>
      </c>
      <c r="BT11" s="55">
        <v>21.92</v>
      </c>
      <c r="BU11" s="64">
        <v>51.4</v>
      </c>
      <c r="BV11" s="68">
        <v>52.99</v>
      </c>
      <c r="BW11" s="55">
        <v>45.62</v>
      </c>
      <c r="BX11" s="69">
        <v>0.51349999999999996</v>
      </c>
    </row>
    <row r="12" spans="1:76">
      <c r="S12" s="5">
        <f>SUM(S2:S11)</f>
        <v>1524</v>
      </c>
    </row>
  </sheetData>
  <sheetProtection insertRows="0" deleteRows="0" sort="0"/>
  <protectedRanges>
    <protectedRange sqref="AG2:AG5 AJ2:AK5 AC2:AE5 AO2:AQ5 BH2:BH3 AV2:BF3 AV4:AV5 BJ2:BU3 BW2:BX3 A2:E5 A12:B80 C12:C79 T12:AN79 D12:E80 AV12:BR79 F12:R79 AR12:AS79 F2:J2 P2:R3 P4:Q5 R4:R11 L2:N3 M4:N5 H3:J11 U2:X3 V4:X5 U4:U11 F3:G5 L4:L11" name="Range1"/>
    <protectedRange sqref="Y2:AA3 AL2:AN11 AR2:AS3 AS4:AS5 AR4:AR11" name="Range1_2"/>
    <protectedRange sqref="AF2:AF5" name="Range1_3"/>
    <protectedRange sqref="AH2:AI2 AI3:AI5 AH3:AH11" name="Range1_4"/>
    <protectedRange sqref="S2:S5" name="Range1_6"/>
    <protectedRange sqref="K2:K11" name="Range1_1"/>
    <protectedRange sqref="AO12:AQ79 AT12:AU79" name="Range1_5"/>
    <protectedRange sqref="O2:O5" name="Range1_7"/>
  </protectedRanges>
  <phoneticPr fontId="12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D2:D11</xm:sqref>
        </x14:dataValidation>
        <x14:dataValidation type="list" allowBlank="1" showInputMessage="1" showErrorMessage="1">
          <x14:formula1>
            <xm:f>#REF!</xm:f>
          </x14:formula1>
          <xm:sqref>E2:E11</xm:sqref>
        </x14:dataValidation>
        <x14:dataValidation type="list" allowBlank="1" showInputMessage="1" showErrorMessage="1">
          <x14:formula1>
            <xm:f>#REF!</xm:f>
          </x14:formula1>
          <xm:sqref>F2:F11</xm:sqref>
        </x14:dataValidation>
        <x14:dataValidation type="list" allowBlank="1" showInputMessage="1" showErrorMessage="1">
          <x14:formula1>
            <xm:f>#REF!</xm:f>
          </x14:formula1>
          <xm:sqref>X2:X11</xm:sqref>
        </x14:dataValidation>
        <x14:dataValidation type="list" allowBlank="1" showInputMessage="1" showErrorMessage="1">
          <x14:formula1>
            <xm:f>#REF!</xm:f>
          </x14:formula1>
          <xm:sqref>BD2:BD11</xm:sqref>
        </x14:dataValidation>
        <x14:dataValidation type="list" allowBlank="1" showInputMessage="1" showErrorMessage="1">
          <x14:formula1>
            <xm:f>#REF!</xm:f>
          </x14:formula1>
          <xm:sqref>R2:R11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  <arrUserId title="Range1_7" rangeCreator="" othersAccessPermission="edit"/>
  </rangeList>
  <rangeList sheetStid="10" master="" otherUserPermission="visible"/>
  <rangeList sheetStid="11" master="" otherUserPermission="visible"/>
  <rangeList sheetStid="4" master="" otherUserPermission="visible"/>
  <rangeList sheetStid="6" master="" otherUserPermission="visible"/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2026-07-08T02:36:32Z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2AB92B66629743188DCCBABA87CB1B24_13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