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2F18DB9-E4F5-4B4F-80FF-1264CCF1D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s">'[4]1-Import Product Data Sheet'!$X$2</definedName>
    <definedName name="AssortedSKU_Range">[5]Mapping!$J$2:$J$3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[3]!Table1[[#All],[BEDSKIRTS]]</definedName>
    <definedName name="BLANKETSTHROWSA1">[3]!Table1[[#All],[KING]]</definedName>
    <definedName name="BLANKETSTHROWSS">[3]!Table1[[#All],[KING SHAM]]</definedName>
    <definedName name="Brand">'[4]1-Import Product Data Sheet'!$N$102:$N$144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[5]Mapping!$F$2:$F$19</definedName>
    <definedName name="CATEGORY">[7]Sheet1!$DW$2:$DW$3</definedName>
    <definedName name="chargeback">'[2]other data'!$B$2:$B$6</definedName>
    <definedName name="cls">#REF!</definedName>
    <definedName name="colour">[7]Sheet1!$EH$2:$EH$3</definedName>
    <definedName name="COMFORTERSBEDDINGSETSA1">[3]!Table1[[#All],[TWIN]]</definedName>
    <definedName name="COMFORTERSBEDDINGSETSS">[3]!Table1[[#All],[COMFORTER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'[2]other data'!$I$3:$I$249</definedName>
    <definedName name="crs">'[8]SUBCATS INTERNAL USE'!$A$3:$C$1000</definedName>
    <definedName name="CURTAINSDRAPESA1">[3]!Table1[[#All],[VALENCE]]</definedName>
    <definedName name="CURTAINSDRAPESS">[3]!Table1[[#All],[OTHER]]</definedName>
    <definedName name="dealPricing_Range">[5]Mapping!$AZ$2:$AZ$3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l">'[8]SUBCATS INTERNAL USE'!$G$2:$H$512</definedName>
    <definedName name="Description1_Range">[5]Mapping!$AM$2:$AM$72</definedName>
    <definedName name="Description2_Range">[5]Mapping!$AN$2:$AN$84</definedName>
    <definedName name="diffgrp">'[2]diff group head'!$A$2:$A$47</definedName>
    <definedName name="DIFFS">'[2]other data'!$AF$2:$AF$13</definedName>
    <definedName name="Division1">'[6]Hardline Drop down'!$A$5:$A$16</definedName>
    <definedName name="DUVETCOVERSA1">[3]!Table1[[#All],[EURO]]</definedName>
    <definedName name="DUVETCOVERSS">[3]!Table1[[#All],[DUVETS]]</definedName>
    <definedName name="ESSENTIALOILDIFFUSERS">#REF!</definedName>
    <definedName name="ESSENTIALOILSDIFFUSERS">#REF!</definedName>
    <definedName name="Feature1_Range">[5]Mapping!$AG$2:$AG$25</definedName>
    <definedName name="Feature10_Range">[9]Mapping!$AP$2:$AP$17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[9]Mapping!$AM$2:$AM$21</definedName>
    <definedName name="Feature8_Range">[9]Mapping!$AN$2:$AN$9</definedName>
    <definedName name="Feature9_Range">[9]Mapping!$AO$2:$AO$5</definedName>
    <definedName name="FIFRACompliance_Range">[5]Mapping!$L$2:$L$10</definedName>
    <definedName name="FIFRAExemption_Range">[5]Mapping!$N$2:$N$3</definedName>
    <definedName name="fiscalweeks">#REF!</definedName>
    <definedName name="foam">[7]Sheet1!$EC$2:$EC$3</definedName>
    <definedName name="FOBCostPerPiece">#REF!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'[2]other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>[2]hangers!$B$3:$B$42</definedName>
    <definedName name="hanger2">[2]hangers!$G$3:$G$42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[7]Sheet1!$DS$2:$DS$2</definedName>
    <definedName name="KIDSBEDDINGA1">[3]!Table1[[#All],[STANDARD]]</definedName>
    <definedName name="KIDSBEDDINGS">[3]!Table1[[#All],[COORDINATING PILLOWS]]</definedName>
    <definedName name="LicensedProduct_Range">[5]Mapping!$AF$2:$AF$3</definedName>
    <definedName name="loctype">'[2]other data'!$BN$2:$BN$6</definedName>
    <definedName name="M">[7]Sheet1!$EA$2:$EA$3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'[6]Hardline Drop down'!$C$5:$C$21</definedName>
    <definedName name="ORDERTYPE">'[2]other data'!$AN$2:$AN$6</definedName>
    <definedName name="OTB">'[2]other data'!$R$2:$R$14</definedName>
    <definedName name="OTHERCANDLES">#REF!</definedName>
    <definedName name="PACK">[7]Sheet1!$EE$2:$EE$3</definedName>
    <definedName name="PackageType">'[4]1-Import Product Data Sheet'!$L$102:$L$131</definedName>
    <definedName name="PDQList">'[4]1-Import Product Data Sheet'!$AR$1:$AR$24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o_type">'[2]other data'!$AU$2:$AU$11</definedName>
    <definedName name="POOP">#REF!</definedName>
    <definedName name="PORT_IFF">[10]a!$A$10:$B$35</definedName>
    <definedName name="PortSeq">'[4]1-Import Product Data Sheet'!$U$2</definedName>
    <definedName name="PortSeqLCL">#REF!</definedName>
    <definedName name="POTPOURRI">#REF!</definedName>
    <definedName name="POtype">#REF!</definedName>
    <definedName name="Preticketed_Range">[5]Mapping!$H$2:$H$3</definedName>
    <definedName name="PrevBuy">'[4]1-Import Product Data Sheet'!$AR$26:$AR$27</definedName>
    <definedName name="QSFOB">[11]Q1!$C$38</definedName>
    <definedName name="QUILTSANDCOVERLETSA1">[3]!Table1[[#All],[KING / CAL KING]]</definedName>
    <definedName name="QUILTSANDCOVERLETSS">[3]!Table1[[#All],[QUILT]]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'[8]DOMESTIC Worksheet'!$AG$3:$AG$12</definedName>
    <definedName name="runnum">'[2]other data'!$BI$2:$BI$18</definedName>
    <definedName name="scalenum">'[2]other data'!$BG$2:$BG$18</definedName>
    <definedName name="Season">'[6]Hardline Drop down'!$D$5:$D$15</definedName>
    <definedName name="SellUnits_Range">[5]Mapping!$D$2:$D$53</definedName>
    <definedName name="SHEETSA1">[3]!Table1[[#All],[KING PC]]</definedName>
    <definedName name="SHEETSS">[3]!Table1[[#All],[BEDDING SETS]]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[5]Mapping!$BB$2:$BB$3</definedName>
    <definedName name="SUPPLIER">'[2]vendor info'!$A$4:$A$400</definedName>
    <definedName name="TBJ">'[2]other data'!$AK$2:$AK$10</definedName>
    <definedName name="TERMS">'[2]other data'!$P$2:$P$7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ransitCalendar">#REF!</definedName>
    <definedName name="TransitOTBWeeks">#REF!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VALENCESA1">[3]!Table1[[#All],[PANEL]]</definedName>
    <definedName name="VALENCESS">[3]!Table1[[#All],[N/A]]</definedName>
    <definedName name="VASE">#REF!</definedName>
    <definedName name="VendorType">'[6]Hardline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INDOWTREATMENTS">[3]!Table1[[#All],[VALENCES]]</definedName>
    <definedName name="wood">[7]Sheet1!$EG$2:$EG$3</definedName>
    <definedName name="WREATH">#REF!</definedName>
    <definedName name="YNE">'[2]other data'!$BB$2:$BB$5</definedName>
    <definedName name="YNES">'[2]other data'!$BR$2:$BR$6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" i="8" l="1"/>
  <c r="AY4" i="8" s="1"/>
  <c r="AQ4" i="8"/>
  <c r="AN4" i="8"/>
  <c r="AK4" i="8"/>
  <c r="AI4" i="8"/>
  <c r="AF4" i="8"/>
  <c r="AG4" i="8" s="1"/>
  <c r="AA4" i="8"/>
  <c r="AB4" i="8" s="1"/>
  <c r="AD4" i="8" s="1"/>
  <c r="R4" i="8"/>
  <c r="AW3" i="8"/>
  <c r="AW2" i="8"/>
  <c r="AF3" i="8"/>
  <c r="AF2" i="8"/>
  <c r="AR4" i="8" l="1"/>
  <c r="AS4" i="8" s="1"/>
  <c r="AT4" i="8" s="1"/>
  <c r="AX4" i="8"/>
  <c r="AN2" i="8"/>
  <c r="AN3" i="8"/>
  <c r="AG2" i="8"/>
  <c r="AY3" i="8"/>
  <c r="AQ3" i="8"/>
  <c r="AK3" i="8"/>
  <c r="AI3" i="8"/>
  <c r="AG3" i="8"/>
  <c r="AA3" i="8"/>
  <c r="AB3" i="8" s="1"/>
  <c r="AD3" i="8" s="1"/>
  <c r="R3" i="8"/>
  <c r="AY2" i="8"/>
  <c r="AQ2" i="8"/>
  <c r="AK2" i="8"/>
  <c r="AI2" i="8"/>
  <c r="AA2" i="8"/>
  <c r="AB2" i="8" s="1"/>
  <c r="AD2" i="8" s="1"/>
  <c r="R2" i="8"/>
  <c r="AR3" i="8" l="1"/>
  <c r="AS3" i="8" s="1"/>
  <c r="AX3" i="8" s="1"/>
  <c r="AR2" i="8"/>
  <c r="AS2" i="8" s="1"/>
  <c r="AX2" i="8" s="1"/>
  <c r="AT3" i="8" l="1"/>
  <c r="AT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<sst xmlns="http://schemas.openxmlformats.org/spreadsheetml/2006/main" count="90" uniqueCount="69">
  <si>
    <t>Brand</t>
  </si>
  <si>
    <t>Package Type</t>
  </si>
  <si>
    <t>MATT PAD/TOPPER(16)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</si>
  <si>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</si>
  <si>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</si>
  <si>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</si>
  <si>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</si>
  <si>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</si>
  <si>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</si>
  <si>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</si>
  <si>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</si>
  <si>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</si>
  <si>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</si>
  <si>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</si>
  <si>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</si>
  <si>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</si>
  <si>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</si>
  <si>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</si>
  <si>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</si>
  <si>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</si>
  <si>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</si>
  <si>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</si>
  <si>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</si>
  <si>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</si>
  <si>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</si>
  <si>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</si>
  <si>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</si>
  <si>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</si>
  <si>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</si>
  <si>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</si>
  <si>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</si>
  <si>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</si>
  <si>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</si>
  <si>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</si>
  <si>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</si>
  <si>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</si>
  <si>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</si>
  <si>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</si>
  <si>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</si>
  <si>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</si>
  <si>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</si>
  <si>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</si>
  <si>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</si>
  <si>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</si>
  <si>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</si>
  <si>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</si>
  <si>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</si>
  <si>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</si>
  <si>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</si>
  <si>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</si>
  <si>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</si>
  <si>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</si>
  <si>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</si>
  <si>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</si>
  <si>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</si>
  <si>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</si>
  <si>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</t>
  </si>
  <si>
    <t>White</t>
  </si>
  <si>
    <t>Quilted Mattress Pad</t>
  </si>
  <si>
    <t>9404.90.9622</t>
  </si>
  <si>
    <r>
      <t xml:space="preserve">Topper: 300gsm Poly Circular Knit with Stain Release Filling: 12oz/yd2 poly fiber filling Bottom: </t>
    </r>
    <r>
      <rPr>
        <b/>
        <sz val="11"/>
        <color rgb="FFFF0000"/>
        <rFont val="Calibri"/>
        <family val="2"/>
      </rPr>
      <t>40</t>
    </r>
    <r>
      <rPr>
        <sz val="11"/>
        <rFont val="Calibri"/>
        <family val="2"/>
      </rPr>
      <t>gsm Poly Non-Woven Skirt: 75gsm Poly Knit  Quilted; Package: self fabric and nonwoven zipper bag with 2 Inserts</t>
    </r>
  </si>
  <si>
    <t>1 Queen mattress pad  60"W x 80"L + 16"D</t>
    <phoneticPr fontId="10" type="noConversion"/>
  </si>
  <si>
    <t>1 King mattress pad  78"W x 80"L + 16"D</t>
    <phoneticPr fontId="10" type="noConversion"/>
  </si>
  <si>
    <t>00000000000000</t>
    <phoneticPr fontId="10" type="noConversion"/>
  </si>
  <si>
    <t>100% Polyester Quilted Mattress Pad</t>
    <phoneticPr fontId="10" type="noConversion"/>
  </si>
  <si>
    <t>ALDI16-2008</t>
    <phoneticPr fontId="10" type="noConversion"/>
  </si>
  <si>
    <t>ALDI16-2009</t>
  </si>
  <si>
    <t>1 Queen mattress pad  60"W x 80"L + 16"D
1 King mattress pad  78"W x 80"L + 16"D</t>
    <phoneticPr fontId="10" type="noConversion"/>
  </si>
  <si>
    <t>ALDI90-2010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</si>
</sst>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[$$-409]#,##0.00;\-[$$-409]#,##0.00"/>
    <numFmt numFmtId="182" formatCode="[$$-409]#,##0.00"/>
    <numFmt numFmtId="183" formatCode="[$$-409]#,##0"/>
    <numFmt numFmtId="185" formatCode="_([$$-409]* #,##0.00_);_([$$-409]* \(#,##0.00\);_([$$-409]* &quot;-&quot;??_);_(@_)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9" fillId="0" borderId="0">
      <alignment vertical="center"/>
    </xf>
    <xf numFmtId="179" fontId="3" fillId="0" borderId="0"/>
    <xf numFmtId="0" fontId="9" fillId="0" borderId="0">
      <alignment vertical="center"/>
    </xf>
    <xf numFmtId="179" fontId="9" fillId="0" borderId="0"/>
    <xf numFmtId="0" fontId="9" fillId="0" borderId="0"/>
    <xf numFmtId="0" fontId="11" fillId="0" borderId="0"/>
    <xf numFmtId="179" fontId="11" fillId="0" borderId="0"/>
    <xf numFmtId="0" fontId="11" fillId="0" borderId="0"/>
    <xf numFmtId="179" fontId="3" fillId="0" borderId="0"/>
    <xf numFmtId="0" fontId="11" fillId="0" borderId="0">
      <alignment vertical="center"/>
    </xf>
    <xf numFmtId="0" fontId="12" fillId="0" borderId="0">
      <alignment vertical="center"/>
    </xf>
    <xf numFmtId="0" fontId="3" fillId="0" borderId="0"/>
    <xf numFmtId="182" fontId="3" fillId="0" borderId="0"/>
    <xf numFmtId="0" fontId="3" fillId="0" borderId="0"/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4" borderId="1" xfId="1" applyFont="1" applyFill="1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5" borderId="2" xfId="0" applyNumberFormat="1" applyFill="1" applyBorder="1" applyAlignment="1"/>
    <xf numFmtId="185" fontId="0" fillId="5" borderId="1" xfId="0" applyNumberFormat="1" applyFill="1" applyBorder="1" applyAlignment="1"/>
    <xf numFmtId="1" fontId="0" fillId="0" borderId="1" xfId="0" applyNumberFormat="1" applyBorder="1" applyAlignment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77" fontId="0" fillId="0" borderId="1" xfId="0" applyNumberFormat="1" applyBorder="1" applyAlignment="1"/>
    <xf numFmtId="10" fontId="0" fillId="2" borderId="1" xfId="6" applyNumberFormat="1" applyFont="1" applyFill="1" applyBorder="1" applyAlignment="1"/>
    <xf numFmtId="0" fontId="0" fillId="0" borderId="0" xfId="0" applyAlignment="1"/>
    <xf numFmtId="0" fontId="5" fillId="4" borderId="1" xfId="0" applyFont="1" applyFill="1" applyBorder="1" applyAlignment="1">
      <alignment horizontal="left" vertical="center" wrapText="1"/>
    </xf>
  </cellXfs>
  <cellStyles count="24">
    <cellStyle name="Currency 2" xfId="5" xr:uid="{2FAF1D55-D6CB-42D0-8B51-42EB00C03301}"/>
    <cellStyle name="Normal 10 20" xfId="19" xr:uid="{5D3639A4-9A0E-4E58-AD70-2A906BCF1303}"/>
    <cellStyle name="Normal 10 21" xfId="20" xr:uid="{B41DE4C4-9AC6-4B10-9F69-07F2CE88F070}"/>
    <cellStyle name="Normal 2" xfId="4" xr:uid="{48B94C46-0AEB-498B-8577-219C43D37EB5}"/>
    <cellStyle name="Normal 2 18 2" xfId="1" xr:uid="{1BA08453-9F65-454B-A4A0-7177E70831F2}"/>
    <cellStyle name="Normal 27 2 2 3" xfId="7" xr:uid="{C6820C5F-E021-42CA-BCDD-96D9C8270153}"/>
    <cellStyle name="Normal 3" xfId="12" xr:uid="{59160737-F916-4055-B2C3-BF1491273933}"/>
    <cellStyle name="Normal 30" xfId="17" xr:uid="{267AE161-E7C8-45F4-A154-6CABEA882A1B}"/>
    <cellStyle name="Normal 38" xfId="21" xr:uid="{8B770376-E63A-486A-9CDE-5CF3D5F6A6FF}"/>
    <cellStyle name="Normal 4" xfId="23" xr:uid="{B8ED23A6-386E-4AC5-A785-BE0237AA41AB}"/>
    <cellStyle name="Normal 4 21 2" xfId="9" xr:uid="{5EE1E125-3159-45A0-A5AC-68B24F511943}"/>
    <cellStyle name="Normal 4 21 2 2" xfId="16" xr:uid="{BC53C481-23C1-4E44-9F9E-A7C7E75FD765}"/>
    <cellStyle name="Normal 4 21 2 2 2" xfId="22" xr:uid="{BC56CDD4-DFD9-4A13-8B26-83B066EBC0F0}"/>
    <cellStyle name="Percent 2" xfId="6" xr:uid="{E70589B9-27E6-48C2-9E75-E5CCCEF28152}"/>
    <cellStyle name="Style 1" xfId="3" xr:uid="{F4609D05-B161-47A5-8040-F8D4BA086F06}"/>
    <cellStyle name="常规" xfId="0" builtinId="0"/>
    <cellStyle name="常规 10 2 3 5" xfId="14" xr:uid="{246D8F02-3FEE-4213-9894-92B8F86A5FF1}"/>
    <cellStyle name="常规 10 2 3 5 2" xfId="11" xr:uid="{159BB29E-92D3-4FE6-945E-0D7E6547A17C}"/>
    <cellStyle name="常规 10 4" xfId="13" xr:uid="{31AFB21B-4553-43BD-8C14-FDAA043A1825}"/>
    <cellStyle name="常规 10 4 2" xfId="10" xr:uid="{37D9A599-86D2-42A0-9151-9873BF5A4B52}"/>
    <cellStyle name="常规 2 3" xfId="15" xr:uid="{94C63DA8-6249-4486-AD27-7CEB247579D6}"/>
    <cellStyle name="常规 2 4" xfId="8" xr:uid="{DA7FC8E4-4299-4C43-A3E2-E21BD92F3F7D}"/>
    <cellStyle name="样式 1 2" xfId="2" xr:uid="{DC9B73B6-A1E9-48DB-83A0-64D6E1D16DDF}"/>
    <cellStyle name="样式 1 3" xfId="18" xr:uid="{CB74751D-40BC-404F-B146-FB15508BFC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DVD/AppData/Local/Microsoft/Windows/Temporary%20Internet%20Files/Content.Outlook/UNTFDTPU/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AY4"/>
  <sheetViews>
    <sheetView tabSelected="1" zoomScaleNormal="100" workbookViewId="0">
      <pane xSplit="11" ySplit="1" topLeftCell="O2" activePane="bottomRight" state="frozen"/>
      <selection pane="topRight" activeCell="K1" sqref="K1"/>
      <selection pane="bottomLeft" activeCell="A4" sqref="A4"/>
      <selection pane="bottomRight" activeCell="F15" sqref="F15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0.28515625" style="2" customWidth="1"/>
    <col min="7" max="7" width="24.140625" style="2" customWidth="1"/>
    <col min="8" max="8" width="13.85546875" style="2" customWidth="1"/>
    <col min="9" max="9" width="27.85546875" style="2" customWidth="1"/>
    <col min="10" max="10" width="44" style="2" customWidth="1"/>
    <col min="11" max="11" width="11.5703125" style="2" customWidth="1"/>
    <col min="12" max="12" width="10.85546875" style="2" customWidth="1"/>
    <col min="13" max="13" width="16.140625" style="2" customWidth="1"/>
    <col min="14" max="14" width="17" style="2" customWidth="1"/>
    <col min="15" max="15" width="10.28515625" style="2" customWidth="1"/>
    <col min="16" max="16" width="9.7109375" style="3" customWidth="1"/>
    <col min="17" max="17" width="8" style="4" customWidth="1"/>
    <col min="18" max="18" width="12" style="5" customWidth="1"/>
    <col min="19" max="19" width="8.5703125" style="5" customWidth="1"/>
    <col min="20" max="20" width="8.140625" style="5" customWidth="1"/>
    <col min="21" max="21" width="9.42578125" style="2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2" customWidth="1"/>
    <col min="30" max="30" width="8.85546875" style="5" customWidth="1"/>
    <col min="31" max="31" width="14.140625" style="2" customWidth="1"/>
    <col min="32" max="32" width="8.42578125" style="7" customWidth="1"/>
    <col min="33" max="33" width="9" style="5" customWidth="1"/>
    <col min="34" max="34" width="7.85546875" style="7" customWidth="1"/>
    <col min="35" max="35" width="5.85546875" style="5" customWidth="1"/>
    <col min="36" max="36" width="9.5703125" style="2" customWidth="1"/>
    <col min="37" max="37" width="9.5703125" style="7" customWidth="1"/>
    <col min="38" max="38" width="10" style="5" customWidth="1"/>
    <col min="39" max="39" width="9.5703125" style="5" customWidth="1"/>
    <col min="40" max="40" width="9.42578125" style="5" customWidth="1"/>
    <col min="41" max="41" width="7.140625" style="7" customWidth="1"/>
    <col min="42" max="42" width="7.85546875" style="5" customWidth="1"/>
    <col min="43" max="43" width="9.5703125" style="5" customWidth="1"/>
    <col min="44" max="44" width="8.140625" style="5" customWidth="1"/>
    <col min="45" max="45" width="9.140625" style="2" customWidth="1"/>
    <col min="46" max="47" width="9.140625" style="2"/>
    <col min="48" max="49" width="9.140625" style="5"/>
    <col min="50" max="50" width="12.28515625" style="2" customWidth="1"/>
    <col min="51" max="51" width="14.28515625" style="2" customWidth="1"/>
    <col min="52" max="52" width="12.5703125" style="2" customWidth="1"/>
    <col min="53" max="53" width="12.85546875" style="2" customWidth="1"/>
    <col min="54" max="54" width="11.5703125" style="2" bestFit="1" customWidth="1"/>
    <col min="55" max="16384" width="9.140625" style="2"/>
  </cols>
  <sheetData>
    <row r="1" spans="1:51" ht="68.099999999999994" customHeight="1">
      <c r="A1" s="8" t="s">
        <v>5</v>
      </c>
      <c r="B1" s="8" t="s">
        <v>6</v>
      </c>
      <c r="C1" s="29" t="s">
        <v>7</v>
      </c>
      <c r="D1" s="30" t="s">
        <v>0</v>
      </c>
      <c r="E1" s="10" t="s">
        <v>51</v>
      </c>
      <c r="F1" s="29" t="s">
        <v>8</v>
      </c>
      <c r="G1" s="9" t="s">
        <v>9</v>
      </c>
      <c r="H1" s="28" t="s">
        <v>54</v>
      </c>
      <c r="I1" s="9" t="s">
        <v>10</v>
      </c>
      <c r="J1" s="9" t="s">
        <v>11</v>
      </c>
      <c r="K1" s="9" t="s">
        <v>12</v>
      </c>
      <c r="L1" s="29" t="s">
        <v>13</v>
      </c>
      <c r="M1" s="29" t="s">
        <v>14</v>
      </c>
      <c r="N1" s="29" t="s">
        <v>15</v>
      </c>
      <c r="O1" s="28" t="s">
        <v>55</v>
      </c>
      <c r="P1" s="11" t="s">
        <v>16</v>
      </c>
      <c r="Q1" s="12" t="s">
        <v>17</v>
      </c>
      <c r="R1" s="13" t="s">
        <v>18</v>
      </c>
      <c r="S1" s="14" t="s">
        <v>19</v>
      </c>
      <c r="T1" s="15" t="s">
        <v>20</v>
      </c>
      <c r="U1" s="16" t="s">
        <v>1</v>
      </c>
      <c r="V1" s="17" t="s">
        <v>21</v>
      </c>
      <c r="W1" s="17" t="s">
        <v>22</v>
      </c>
      <c r="X1" s="17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8" t="s">
        <v>28</v>
      </c>
      <c r="AD1" s="21" t="s">
        <v>29</v>
      </c>
      <c r="AE1" s="8" t="s">
        <v>30</v>
      </c>
      <c r="AF1" s="22" t="s">
        <v>31</v>
      </c>
      <c r="AG1" s="23" t="s">
        <v>32</v>
      </c>
      <c r="AH1" s="22" t="s">
        <v>33</v>
      </c>
      <c r="AI1" s="21" t="s">
        <v>34</v>
      </c>
      <c r="AJ1" s="24" t="s">
        <v>35</v>
      </c>
      <c r="AK1" s="21" t="s">
        <v>36</v>
      </c>
      <c r="AL1" s="16" t="s">
        <v>37</v>
      </c>
      <c r="AM1" s="22" t="s">
        <v>38</v>
      </c>
      <c r="AN1" s="21" t="s">
        <v>39</v>
      </c>
      <c r="AO1" s="16" t="s">
        <v>40</v>
      </c>
      <c r="AP1" s="22" t="s">
        <v>41</v>
      </c>
      <c r="AQ1" s="21" t="s">
        <v>42</v>
      </c>
      <c r="AR1" s="21" t="s">
        <v>43</v>
      </c>
      <c r="AS1" s="25" t="s">
        <v>44</v>
      </c>
      <c r="AT1" s="25" t="s">
        <v>45</v>
      </c>
      <c r="AU1" s="26" t="s">
        <v>46</v>
      </c>
      <c r="AV1" s="8" t="s">
        <v>47</v>
      </c>
      <c r="AW1" s="8" t="s">
        <v>48</v>
      </c>
      <c r="AX1" s="27" t="s">
        <v>49</v>
      </c>
      <c r="AY1" s="27" t="s">
        <v>50</v>
      </c>
    </row>
    <row r="2" spans="1:51" s="48" customFormat="1">
      <c r="A2" s="32">
        <v>1</v>
      </c>
      <c r="B2" s="33"/>
      <c r="C2" s="33"/>
      <c r="D2" s="33" t="s">
        <v>4</v>
      </c>
      <c r="E2" s="33" t="s">
        <v>2</v>
      </c>
      <c r="F2" s="33"/>
      <c r="G2" s="34" t="s">
        <v>64</v>
      </c>
      <c r="H2" s="34" t="s">
        <v>58</v>
      </c>
      <c r="I2" s="34" t="s">
        <v>60</v>
      </c>
      <c r="J2" s="34" t="s">
        <v>61</v>
      </c>
      <c r="K2" s="33" t="s">
        <v>57</v>
      </c>
      <c r="L2" s="33"/>
      <c r="M2" s="49" t="s">
        <v>65</v>
      </c>
      <c r="N2" s="35" t="s">
        <v>63</v>
      </c>
      <c r="O2" s="33" t="s">
        <v>52</v>
      </c>
      <c r="P2" s="36"/>
      <c r="Q2" s="37"/>
      <c r="R2" s="38" t="str">
        <f>IF(ISERROR(P2/Q2),"",P2/Q2)</f>
        <v/>
      </c>
      <c r="S2" s="39">
        <v>8</v>
      </c>
      <c r="T2" s="40">
        <v>8</v>
      </c>
      <c r="U2" s="33" t="s">
        <v>3</v>
      </c>
      <c r="V2" s="37">
        <v>50</v>
      </c>
      <c r="W2" s="37">
        <v>41</v>
      </c>
      <c r="X2" s="37">
        <v>70</v>
      </c>
      <c r="Y2" s="37">
        <v>2</v>
      </c>
      <c r="Z2" s="41">
        <v>4</v>
      </c>
      <c r="AA2" s="42">
        <f>IF(V2="","",V2*W2*X2/1000000)</f>
        <v>0.14349999999999999</v>
      </c>
      <c r="AB2" s="43">
        <f>IF(Z2="","",65/AA2*Z2)</f>
        <v>1811.8466898954705</v>
      </c>
      <c r="AC2" s="33"/>
      <c r="AD2" s="44">
        <f>IF(ISERROR(AC2/AB2),"",AC2/AB2)</f>
        <v>0</v>
      </c>
      <c r="AE2" s="33" t="s">
        <v>59</v>
      </c>
      <c r="AF2" s="45">
        <f>7.3%+10%</f>
        <v>0.17299999999999999</v>
      </c>
      <c r="AG2" s="44">
        <f>IF(ISERROR(S2*AF2),"",S2*AF2)</f>
        <v>1.3839999999999999</v>
      </c>
      <c r="AH2" s="45"/>
      <c r="AI2" s="44">
        <f>IF(ISERROR(AU2*AH2),"",AU2*AH2)</f>
        <v>0</v>
      </c>
      <c r="AJ2" s="46"/>
      <c r="AK2" s="44">
        <f>IF(ISERROR(AU2*AJ2),"",AU2*AJ2)</f>
        <v>0</v>
      </c>
      <c r="AL2" s="33"/>
      <c r="AM2" s="45"/>
      <c r="AN2" s="44">
        <f t="shared" ref="AN2:AN3" si="0">IF(ISERROR(AU2*AM2),"",AU2*AM2)</f>
        <v>0</v>
      </c>
      <c r="AO2" s="46"/>
      <c r="AP2" s="46"/>
      <c r="AQ2" s="44">
        <f>IF(ISERROR(AU2*AP2),"",AU2*AP2)</f>
        <v>0</v>
      </c>
      <c r="AR2" s="44">
        <f>IF(ISERROR(AI2+AK2+AN2+AQ2),"",AI2+AK2+AN2+AQ2)</f>
        <v>0</v>
      </c>
      <c r="AS2" s="44">
        <f t="shared" ref="AS2:AS3" si="1">IF(ISERROR(S2+AR2),"",S2+AR2)</f>
        <v>8</v>
      </c>
      <c r="AT2" s="47">
        <f>IF(ISERROR((AU2-AS2)/AU2),"",(AU2-AS2)/AU2)</f>
        <v>5.4373522458628934E-2</v>
      </c>
      <c r="AU2" s="44">
        <v>8.4600000000000009</v>
      </c>
      <c r="AV2" s="46" t="s">
        <v>56</v>
      </c>
      <c r="AW2" s="41">
        <f>20608/2</f>
        <v>10304</v>
      </c>
      <c r="AX2" s="44">
        <f>IF(ISERROR(AS2*AW2),"",AS2*AW2)</f>
        <v>82432</v>
      </c>
      <c r="AY2" s="44">
        <f>IF(ISERROR(AU2*AW2),"",AU2*AW2)</f>
        <v>87171.840000000011</v>
      </c>
    </row>
    <row r="3" spans="1:51" s="48" customFormat="1">
      <c r="A3" s="32">
        <v>2</v>
      </c>
      <c r="B3" s="33"/>
      <c r="C3" s="33"/>
      <c r="D3" s="33" t="s">
        <v>4</v>
      </c>
      <c r="E3" s="33" t="s">
        <v>2</v>
      </c>
      <c r="F3" s="33"/>
      <c r="G3" s="34" t="s">
        <v>64</v>
      </c>
      <c r="H3" s="34" t="s">
        <v>58</v>
      </c>
      <c r="I3" s="34" t="s">
        <v>60</v>
      </c>
      <c r="J3" s="34" t="s">
        <v>62</v>
      </c>
      <c r="K3" s="33" t="s">
        <v>57</v>
      </c>
      <c r="L3" s="33"/>
      <c r="M3" s="49" t="s">
        <v>66</v>
      </c>
      <c r="N3" s="35" t="s">
        <v>63</v>
      </c>
      <c r="O3" s="33" t="s">
        <v>52</v>
      </c>
      <c r="P3" s="36"/>
      <c r="Q3" s="37"/>
      <c r="R3" s="38" t="str">
        <f t="shared" ref="R3" si="2">IF(ISERROR(P3/Q3),"",P3/Q3)</f>
        <v/>
      </c>
      <c r="S3" s="39">
        <v>9.52</v>
      </c>
      <c r="T3" s="40">
        <v>9.52</v>
      </c>
      <c r="U3" s="33" t="s">
        <v>3</v>
      </c>
      <c r="V3" s="37">
        <v>50</v>
      </c>
      <c r="W3" s="37">
        <v>41</v>
      </c>
      <c r="X3" s="37">
        <v>70</v>
      </c>
      <c r="Y3" s="37">
        <v>2</v>
      </c>
      <c r="Z3" s="41">
        <v>4</v>
      </c>
      <c r="AA3" s="42">
        <f t="shared" ref="AA3" si="3">IF(V3="","",V3*W3*X3/1000000)</f>
        <v>0.14349999999999999</v>
      </c>
      <c r="AB3" s="43">
        <f t="shared" ref="AB3" si="4">IF(Z3="","",65/AA3*Z3)</f>
        <v>1811.8466898954705</v>
      </c>
      <c r="AC3" s="33"/>
      <c r="AD3" s="44">
        <f t="shared" ref="AD3" si="5">IF(ISERROR(AC3/AB3),"",AC3/AB3)</f>
        <v>0</v>
      </c>
      <c r="AE3" s="33" t="s">
        <v>59</v>
      </c>
      <c r="AF3" s="45">
        <f>7.3%+10%</f>
        <v>0.17299999999999999</v>
      </c>
      <c r="AG3" s="44">
        <f>IF(ISERROR(S3*AF3),"",S3*AF3)</f>
        <v>1.6469599999999998</v>
      </c>
      <c r="AH3" s="45"/>
      <c r="AI3" s="44">
        <f t="shared" ref="AI3" si="6">IF(ISERROR(AU3*AH3),"",AU3*AH3)</f>
        <v>0</v>
      </c>
      <c r="AJ3" s="46"/>
      <c r="AK3" s="44">
        <f t="shared" ref="AK3" si="7">IF(ISERROR(AU3*AJ3),"",AU3*AJ3)</f>
        <v>0</v>
      </c>
      <c r="AL3" s="33"/>
      <c r="AM3" s="45"/>
      <c r="AN3" s="44">
        <f t="shared" si="0"/>
        <v>0</v>
      </c>
      <c r="AO3" s="46"/>
      <c r="AP3" s="46"/>
      <c r="AQ3" s="44">
        <f t="shared" ref="AQ3" si="8">IF(ISERROR(AU3*AP3),"",AU3*AP3)</f>
        <v>0</v>
      </c>
      <c r="AR3" s="44">
        <f t="shared" ref="AR3" si="9">IF(ISERROR(AI3+AK3+AN3+AQ3),"",AI3+AK3+AN3+AQ3)</f>
        <v>0</v>
      </c>
      <c r="AS3" s="44">
        <f t="shared" si="1"/>
        <v>9.52</v>
      </c>
      <c r="AT3" s="47">
        <f t="shared" ref="AT3" si="10">IF(ISERROR((AU3-AS3)/AU3),"",(AU3-AS3)/AU3)</f>
        <v>7.5728155339805925E-2</v>
      </c>
      <c r="AU3" s="44">
        <v>10.3</v>
      </c>
      <c r="AV3" s="46" t="s">
        <v>56</v>
      </c>
      <c r="AW3" s="41">
        <f>20608/2</f>
        <v>10304</v>
      </c>
      <c r="AX3" s="44">
        <f t="shared" ref="AX3" si="11">IF(ISERROR(AS3*AW3),"",AS3*AW3)</f>
        <v>98094.080000000002</v>
      </c>
      <c r="AY3" s="44">
        <f t="shared" ref="AY3" si="12">IF(ISERROR(AU3*AW3),"",AU3*AW3)</f>
        <v>106131.20000000001</v>
      </c>
    </row>
    <row r="4" spans="1:51" s="48" customFormat="1" ht="30">
      <c r="A4" s="32">
        <v>2</v>
      </c>
      <c r="B4" s="33"/>
      <c r="C4" s="33"/>
      <c r="D4" s="33" t="s">
        <v>4</v>
      </c>
      <c r="E4" s="33" t="s">
        <v>2</v>
      </c>
      <c r="F4" s="33"/>
      <c r="G4" s="34" t="s">
        <v>64</v>
      </c>
      <c r="H4" s="34" t="s">
        <v>58</v>
      </c>
      <c r="I4" s="34" t="s">
        <v>60</v>
      </c>
      <c r="J4" s="31" t="s">
        <v>67</v>
      </c>
      <c r="K4" s="33" t="s">
        <v>57</v>
      </c>
      <c r="L4" s="33"/>
      <c r="M4" s="49" t="s">
        <v>68</v>
      </c>
      <c r="N4" s="35" t="s">
        <v>63</v>
      </c>
      <c r="O4" s="33" t="s">
        <v>53</v>
      </c>
      <c r="P4" s="36"/>
      <c r="Q4" s="37"/>
      <c r="R4" s="38" t="str">
        <f t="shared" ref="R4" si="13">IF(ISERROR(P4/Q4),"",P4/Q4)</f>
        <v/>
      </c>
      <c r="S4" s="39"/>
      <c r="T4" s="40"/>
      <c r="U4" s="33" t="s">
        <v>3</v>
      </c>
      <c r="V4" s="37">
        <v>50</v>
      </c>
      <c r="W4" s="37">
        <v>41</v>
      </c>
      <c r="X4" s="37">
        <v>70</v>
      </c>
      <c r="Y4" s="37">
        <v>2</v>
      </c>
      <c r="Z4" s="41">
        <v>1</v>
      </c>
      <c r="AA4" s="42">
        <f t="shared" ref="AA4" si="14">IF(V4="","",V4*W4*X4/1000000)</f>
        <v>0.14349999999999999</v>
      </c>
      <c r="AB4" s="43">
        <f t="shared" ref="AB4" si="15">IF(Z4="","",65/AA4*Z4)</f>
        <v>452.96167247386762</v>
      </c>
      <c r="AC4" s="33"/>
      <c r="AD4" s="44">
        <f t="shared" ref="AD4" si="16">IF(ISERROR(AC4/AB4),"",AC4/AB4)</f>
        <v>0</v>
      </c>
      <c r="AE4" s="33" t="s">
        <v>59</v>
      </c>
      <c r="AF4" s="45">
        <f>7.3%+10%</f>
        <v>0.17299999999999999</v>
      </c>
      <c r="AG4" s="44">
        <f>IF(ISERROR(S4*AF4),"",S4*AF4)</f>
        <v>0</v>
      </c>
      <c r="AH4" s="45"/>
      <c r="AI4" s="44">
        <f t="shared" ref="AI4" si="17">IF(ISERROR(AU4*AH4),"",AU4*AH4)</f>
        <v>0</v>
      </c>
      <c r="AJ4" s="46"/>
      <c r="AK4" s="44">
        <f t="shared" ref="AK4" si="18">IF(ISERROR(AU4*AJ4),"",AU4*AJ4)</f>
        <v>0</v>
      </c>
      <c r="AL4" s="33"/>
      <c r="AM4" s="45"/>
      <c r="AN4" s="44">
        <f t="shared" ref="AN4" si="19">IF(ISERROR(AU4*AM4),"",AU4*AM4)</f>
        <v>0</v>
      </c>
      <c r="AO4" s="46"/>
      <c r="AP4" s="46"/>
      <c r="AQ4" s="44">
        <f t="shared" ref="AQ4" si="20">IF(ISERROR(AU4*AP4),"",AU4*AP4)</f>
        <v>0</v>
      </c>
      <c r="AR4" s="44">
        <f t="shared" ref="AR4" si="21">IF(ISERROR(AI4+AK4+AN4+AQ4),"",AI4+AK4+AN4+AQ4)</f>
        <v>0</v>
      </c>
      <c r="AS4" s="44">
        <f t="shared" ref="AS4" si="22">IF(ISERROR(S4+AR4),"",S4+AR4)</f>
        <v>0</v>
      </c>
      <c r="AT4" s="47">
        <f t="shared" ref="AT4" si="23">IF(ISERROR((AU4-AS4)/AU4),"",(AU4-AS4)/AU4)</f>
        <v>1</v>
      </c>
      <c r="AU4" s="44">
        <v>18.760000000000002</v>
      </c>
      <c r="AV4" s="46" t="s">
        <v>56</v>
      </c>
      <c r="AW4" s="41">
        <f>20608/2</f>
        <v>10304</v>
      </c>
      <c r="AX4" s="44">
        <f t="shared" ref="AX4" si="24">IF(ISERROR(AS4*AW4),"",AS4*AW4)</f>
        <v>0</v>
      </c>
      <c r="AY4" s="44">
        <f t="shared" ref="AY4" si="25">IF(ISERROR(AU4*AW4),"",AU4*AW4)</f>
        <v>193303.04000000001</v>
      </c>
    </row>
  </sheetData>
  <sheetProtection insertRows="0" deleteRows="0" sort="0"/>
  <protectedRanges>
    <protectedRange sqref="AJ1:AK1 AV1 A5:AR238 AW2:AW4 A2:L4 N2:AU4" name="Range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BEF637D-A3A7-483C-9885-282E13F8253E}">
          <x14:formula1>
            <xm:f>#REF!</xm:f>
          </x14:formula1>
          <xm:sqref>U2:U4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D2:D4</xm:sqref>
        </x14:dataValidation>
        <x14:dataValidation type="list" allowBlank="1" showInputMessage="1" showErrorMessage="1" xr:uid="{324308ED-29BB-4FB3-A77D-51B38066379F}">
          <x14:formula1>
            <xm:f>#REF!</xm:f>
          </x14:formula1>
          <xm:sqref>E2:E4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O2:O4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2026-07-02T01:52:09Z</dcterms:modified>
</cp:coreProperties>
</file>