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bookViews>
    <workbookView xWindow="0" yWindow="0" windowWidth="28800" windowHeight="11625"/>
  </bookViews>
  <sheets>
    <sheet name="Item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B32" i="1" l="1"/>
  <c r="BA32" i="1"/>
  <c r="AX32" i="1"/>
  <c r="AR32" i="1"/>
  <c r="AO32" i="1"/>
  <c r="AM32" i="1"/>
  <c r="AJ32" i="1"/>
  <c r="AC32" i="1"/>
  <c r="AE32" i="1" s="1"/>
  <c r="AG32" i="1" s="1"/>
  <c r="BB31" i="1"/>
  <c r="BA31" i="1"/>
  <c r="AX31" i="1"/>
  <c r="AR31" i="1"/>
  <c r="AO31" i="1"/>
  <c r="AM31" i="1"/>
  <c r="AJ31" i="1"/>
  <c r="AC31" i="1"/>
  <c r="AE31" i="1" s="1"/>
  <c r="AG31" i="1" s="1"/>
  <c r="BB30" i="1"/>
  <c r="BA30" i="1"/>
  <c r="AX30" i="1"/>
  <c r="AR30" i="1"/>
  <c r="AO30" i="1"/>
  <c r="AM30" i="1"/>
  <c r="AJ30" i="1"/>
  <c r="AC30" i="1"/>
  <c r="AE30" i="1" s="1"/>
  <c r="AG30" i="1" s="1"/>
  <c r="BB29" i="1"/>
  <c r="BA29" i="1"/>
  <c r="AX29" i="1"/>
  <c r="AR29" i="1"/>
  <c r="AO29" i="1"/>
  <c r="AM29" i="1"/>
  <c r="AJ29" i="1"/>
  <c r="AC29" i="1"/>
  <c r="AE29" i="1" s="1"/>
  <c r="AG29" i="1" s="1"/>
  <c r="BB28" i="1"/>
  <c r="BA28" i="1"/>
  <c r="AX28" i="1"/>
  <c r="AR28" i="1"/>
  <c r="AO28" i="1"/>
  <c r="AM28" i="1"/>
  <c r="AJ28" i="1"/>
  <c r="AC28" i="1"/>
  <c r="AE28" i="1" s="1"/>
  <c r="AG28" i="1" s="1"/>
  <c r="BB27" i="1"/>
  <c r="BA27" i="1"/>
  <c r="AX27" i="1"/>
  <c r="AR27" i="1"/>
  <c r="AO27" i="1"/>
  <c r="AM27" i="1"/>
  <c r="AJ27" i="1"/>
  <c r="AC27" i="1"/>
  <c r="AE27" i="1" s="1"/>
  <c r="AG27" i="1" s="1"/>
  <c r="BC26" i="1"/>
  <c r="BB26" i="1"/>
  <c r="BA26" i="1"/>
  <c r="AX26" i="1"/>
  <c r="AR26" i="1"/>
  <c r="AO26" i="1"/>
  <c r="AM26" i="1"/>
  <c r="AJ26" i="1"/>
  <c r="AC26" i="1"/>
  <c r="AE26" i="1" s="1"/>
  <c r="AG26" i="1" s="1"/>
  <c r="BC25" i="1"/>
  <c r="BB25" i="1"/>
  <c r="BA25" i="1"/>
  <c r="AX25" i="1"/>
  <c r="AR25" i="1"/>
  <c r="AO25" i="1"/>
  <c r="AM25" i="1"/>
  <c r="AJ25" i="1"/>
  <c r="AC25" i="1"/>
  <c r="AE25" i="1" s="1"/>
  <c r="AG25" i="1" s="1"/>
  <c r="BC24" i="1"/>
  <c r="BB24" i="1"/>
  <c r="BA24" i="1"/>
  <c r="AX24" i="1"/>
  <c r="AR24" i="1"/>
  <c r="AO24" i="1"/>
  <c r="AM24" i="1"/>
  <c r="AJ24" i="1"/>
  <c r="AC24" i="1"/>
  <c r="AE24" i="1" s="1"/>
  <c r="AG24" i="1" s="1"/>
  <c r="BC23" i="1"/>
  <c r="BB23" i="1"/>
  <c r="BA23" i="1"/>
  <c r="AX23" i="1"/>
  <c r="AR23" i="1"/>
  <c r="AO23" i="1"/>
  <c r="AM23" i="1"/>
  <c r="AJ23" i="1"/>
  <c r="AC23" i="1"/>
  <c r="AE23" i="1" s="1"/>
  <c r="AG23" i="1" s="1"/>
  <c r="BC22" i="1"/>
  <c r="BB22" i="1"/>
  <c r="BA22" i="1"/>
  <c r="AX22" i="1"/>
  <c r="AR22" i="1"/>
  <c r="AO22" i="1"/>
  <c r="AM22" i="1"/>
  <c r="AJ22" i="1"/>
  <c r="AC22" i="1"/>
  <c r="AE22" i="1" s="1"/>
  <c r="AG22" i="1" s="1"/>
  <c r="BB21" i="1"/>
  <c r="BA21" i="1"/>
  <c r="AX21" i="1"/>
  <c r="AR21" i="1"/>
  <c r="AO21" i="1"/>
  <c r="AM21" i="1"/>
  <c r="AJ21" i="1"/>
  <c r="AC21" i="1"/>
  <c r="AE21" i="1" s="1"/>
  <c r="AG21" i="1" s="1"/>
  <c r="BC20" i="1"/>
  <c r="BB20" i="1"/>
  <c r="BA20" i="1"/>
  <c r="AX20" i="1"/>
  <c r="AR20" i="1"/>
  <c r="AO20" i="1"/>
  <c r="AM20" i="1"/>
  <c r="AJ20" i="1"/>
  <c r="AC20" i="1"/>
  <c r="AE20" i="1" s="1"/>
  <c r="AG20" i="1" s="1"/>
  <c r="BC19" i="1"/>
  <c r="BB19" i="1"/>
  <c r="BA19" i="1"/>
  <c r="AX19" i="1"/>
  <c r="AR19" i="1"/>
  <c r="AO19" i="1"/>
  <c r="AM19" i="1"/>
  <c r="AJ19" i="1"/>
  <c r="AC19" i="1"/>
  <c r="AE19" i="1" s="1"/>
  <c r="AG19" i="1" s="1"/>
  <c r="BC18" i="1"/>
  <c r="BB18" i="1"/>
  <c r="BA18" i="1"/>
  <c r="AX18" i="1"/>
  <c r="AR18" i="1"/>
  <c r="AO18" i="1"/>
  <c r="AM18" i="1"/>
  <c r="AJ18" i="1"/>
  <c r="AC18" i="1"/>
  <c r="AE18" i="1" s="1"/>
  <c r="AG18" i="1" s="1"/>
  <c r="BC17" i="1"/>
  <c r="BB17" i="1"/>
  <c r="BA17" i="1"/>
  <c r="AX17" i="1"/>
  <c r="AR17" i="1"/>
  <c r="AO17" i="1"/>
  <c r="AM17" i="1"/>
  <c r="AJ17" i="1"/>
  <c r="AC17" i="1"/>
  <c r="AE17" i="1" s="1"/>
  <c r="AG17" i="1" s="1"/>
  <c r="BC16" i="1"/>
  <c r="BB16" i="1"/>
  <c r="BA16" i="1"/>
  <c r="AX16" i="1"/>
  <c r="AR16" i="1"/>
  <c r="AO16" i="1"/>
  <c r="AM16" i="1"/>
  <c r="AJ16" i="1"/>
  <c r="AC16" i="1"/>
  <c r="AE16" i="1" s="1"/>
  <c r="AG16" i="1" s="1"/>
  <c r="BC15" i="1"/>
  <c r="BB15" i="1"/>
  <c r="BA15" i="1"/>
  <c r="AX15" i="1"/>
  <c r="AR15" i="1"/>
  <c r="AO15" i="1"/>
  <c r="AM15" i="1"/>
  <c r="AJ15" i="1"/>
  <c r="AC15" i="1"/>
  <c r="AE15" i="1" s="1"/>
  <c r="AG15" i="1" s="1"/>
  <c r="BB14" i="1"/>
  <c r="BA14" i="1"/>
  <c r="AX14" i="1"/>
  <c r="AR14" i="1"/>
  <c r="AO14" i="1"/>
  <c r="AM14" i="1"/>
  <c r="AJ14" i="1"/>
  <c r="AC14" i="1"/>
  <c r="AE14" i="1" s="1"/>
  <c r="AG14" i="1" s="1"/>
  <c r="BC13" i="1"/>
  <c r="BB13" i="1"/>
  <c r="BA13" i="1"/>
  <c r="AX13" i="1"/>
  <c r="AR13" i="1"/>
  <c r="AO13" i="1"/>
  <c r="AM13" i="1"/>
  <c r="AJ13" i="1"/>
  <c r="AC13" i="1"/>
  <c r="AE13" i="1" s="1"/>
  <c r="AG13" i="1" s="1"/>
  <c r="BC12" i="1"/>
  <c r="BB12" i="1"/>
  <c r="BA12" i="1"/>
  <c r="AX12" i="1"/>
  <c r="AR12" i="1"/>
  <c r="AO12" i="1"/>
  <c r="AM12" i="1"/>
  <c r="AJ12" i="1"/>
  <c r="AC12" i="1"/>
  <c r="AE12" i="1" s="1"/>
  <c r="AG12" i="1" s="1"/>
  <c r="BC11" i="1"/>
  <c r="BB11" i="1"/>
  <c r="BA11" i="1"/>
  <c r="AX11" i="1"/>
  <c r="AR11" i="1"/>
  <c r="AO11" i="1"/>
  <c r="AM11" i="1"/>
  <c r="AJ11" i="1"/>
  <c r="AC11" i="1"/>
  <c r="AE11" i="1" s="1"/>
  <c r="AG11" i="1" s="1"/>
  <c r="BB10" i="1"/>
  <c r="BA10" i="1"/>
  <c r="AX10" i="1"/>
  <c r="AR10" i="1"/>
  <c r="AO10" i="1"/>
  <c r="AM10" i="1"/>
  <c r="AJ10" i="1"/>
  <c r="AC10" i="1"/>
  <c r="AE10" i="1" s="1"/>
  <c r="AG10" i="1" s="1"/>
  <c r="BC9" i="1"/>
  <c r="BB9" i="1"/>
  <c r="BA9" i="1"/>
  <c r="AX9" i="1"/>
  <c r="AR9" i="1"/>
  <c r="AO9" i="1"/>
  <c r="AM9" i="1"/>
  <c r="AJ9" i="1"/>
  <c r="AC9" i="1"/>
  <c r="AE9" i="1" s="1"/>
  <c r="AG9" i="1" s="1"/>
  <c r="BC8" i="1"/>
  <c r="BB8" i="1"/>
  <c r="BA8" i="1"/>
  <c r="AX8" i="1"/>
  <c r="AR8" i="1"/>
  <c r="AO8" i="1"/>
  <c r="AM8" i="1"/>
  <c r="AJ8" i="1"/>
  <c r="AC8" i="1"/>
  <c r="AE8" i="1" s="1"/>
  <c r="AG8" i="1" s="1"/>
  <c r="BC7" i="1"/>
  <c r="BB7" i="1"/>
  <c r="BA7" i="1"/>
  <c r="AX7" i="1"/>
  <c r="AR7" i="1"/>
  <c r="AO7" i="1"/>
  <c r="AM7" i="1"/>
  <c r="AJ7" i="1"/>
  <c r="AC7" i="1"/>
  <c r="AE7" i="1" s="1"/>
  <c r="AG7" i="1" s="1"/>
  <c r="BB6" i="1"/>
  <c r="BA6" i="1"/>
  <c r="AX6" i="1"/>
  <c r="AR6" i="1"/>
  <c r="AO6" i="1"/>
  <c r="AM6" i="1"/>
  <c r="AJ6" i="1"/>
  <c r="AC6" i="1"/>
  <c r="AE6" i="1" s="1"/>
  <c r="AG6" i="1" s="1"/>
  <c r="BC5" i="1"/>
  <c r="BB5" i="1"/>
  <c r="BA5" i="1"/>
  <c r="AX5" i="1"/>
  <c r="AR5" i="1"/>
  <c r="AO5" i="1"/>
  <c r="AM5" i="1"/>
  <c r="AJ5" i="1"/>
  <c r="AC5" i="1"/>
  <c r="AE5" i="1" s="1"/>
  <c r="AG5" i="1" s="1"/>
  <c r="BC4" i="1"/>
  <c r="BB4" i="1"/>
  <c r="BA4" i="1"/>
  <c r="AX4" i="1"/>
  <c r="AR4" i="1"/>
  <c r="AO4" i="1"/>
  <c r="AM4" i="1"/>
  <c r="AJ4" i="1"/>
  <c r="AC4" i="1"/>
  <c r="AE4" i="1" s="1"/>
  <c r="AG4" i="1" s="1"/>
  <c r="BC3" i="1"/>
  <c r="BB3" i="1"/>
  <c r="BA3" i="1"/>
  <c r="AX3" i="1"/>
  <c r="AR3" i="1"/>
  <c r="AO3" i="1"/>
  <c r="AM3" i="1"/>
  <c r="AJ3" i="1"/>
  <c r="AC3" i="1"/>
  <c r="AE3" i="1" s="1"/>
  <c r="AG3" i="1" s="1"/>
  <c r="BB2" i="1"/>
  <c r="BA2" i="1"/>
  <c r="AX2" i="1"/>
  <c r="AR2" i="1"/>
  <c r="AO2" i="1"/>
  <c r="AM2" i="1"/>
  <c r="AJ2" i="1"/>
  <c r="AC2" i="1"/>
  <c r="AE2" i="1" s="1"/>
  <c r="AG2" i="1" s="1"/>
  <c r="AK4" i="1" l="1"/>
  <c r="AK6" i="1"/>
  <c r="AK7" i="1"/>
  <c r="AK12" i="1"/>
  <c r="AK28" i="1"/>
  <c r="AK29" i="1"/>
  <c r="AK30" i="1"/>
  <c r="AK2" i="1"/>
  <c r="AK10" i="1"/>
  <c r="AK11" i="1"/>
  <c r="AK3" i="1"/>
  <c r="AK17" i="1"/>
  <c r="AK21" i="1"/>
  <c r="AS15" i="1"/>
  <c r="AS16" i="1"/>
  <c r="AK32" i="1"/>
  <c r="AK14" i="1"/>
  <c r="AK20" i="1"/>
  <c r="AK9" i="1"/>
  <c r="AK13" i="1"/>
  <c r="AS27" i="1"/>
  <c r="AS19" i="1"/>
  <c r="AS3" i="1"/>
  <c r="AK5" i="1"/>
  <c r="AK8" i="1"/>
  <c r="AK18" i="1"/>
  <c r="AS31" i="1"/>
  <c r="AS6" i="1"/>
  <c r="AT6" i="1" s="1"/>
  <c r="AS9" i="1"/>
  <c r="AT9" i="1" s="1"/>
  <c r="AS10" i="1"/>
  <c r="AS13" i="1"/>
  <c r="AK15" i="1"/>
  <c r="AS17" i="1"/>
  <c r="AK19" i="1"/>
  <c r="AS29" i="1"/>
  <c r="AT29" i="1" s="1"/>
  <c r="AK31" i="1"/>
  <c r="AS32" i="1"/>
  <c r="AS2" i="1"/>
  <c r="AS5" i="1"/>
  <c r="AS8" i="1"/>
  <c r="AS12" i="1"/>
  <c r="AS4" i="1"/>
  <c r="AS7" i="1"/>
  <c r="AS11" i="1"/>
  <c r="AT11" i="1" s="1"/>
  <c r="AS14" i="1"/>
  <c r="AT14" i="1" s="1"/>
  <c r="AK16" i="1"/>
  <c r="AT16" i="1" s="1"/>
  <c r="AZ16" i="1" s="1"/>
  <c r="AS18" i="1"/>
  <c r="AK27" i="1"/>
  <c r="AS28" i="1"/>
  <c r="AS30" i="1"/>
  <c r="AT30" i="1" s="1"/>
  <c r="AU16" i="1"/>
  <c r="AT4" i="1"/>
  <c r="AT7" i="1"/>
  <c r="AK22" i="1"/>
  <c r="AK23" i="1"/>
  <c r="AK24" i="1"/>
  <c r="AK25" i="1"/>
  <c r="AK26" i="1"/>
  <c r="AS20" i="1"/>
  <c r="AS21" i="1"/>
  <c r="AT21" i="1" s="1"/>
  <c r="AS22" i="1"/>
  <c r="AS23" i="1"/>
  <c r="AS24" i="1"/>
  <c r="AS25" i="1"/>
  <c r="AS26" i="1"/>
  <c r="AT32" i="1" l="1"/>
  <c r="AT12" i="1"/>
  <c r="AT17" i="1"/>
  <c r="AT31" i="1"/>
  <c r="AU31" i="1" s="1"/>
  <c r="AT2" i="1"/>
  <c r="AT28" i="1"/>
  <c r="AZ28" i="1" s="1"/>
  <c r="AT10" i="1"/>
  <c r="AU10" i="1" s="1"/>
  <c r="AT18" i="1"/>
  <c r="AU18" i="1" s="1"/>
  <c r="AT3" i="1"/>
  <c r="AU3" i="1" s="1"/>
  <c r="AT19" i="1"/>
  <c r="AZ19" i="1" s="1"/>
  <c r="AT15" i="1"/>
  <c r="AT5" i="1"/>
  <c r="AZ5" i="1" s="1"/>
  <c r="AT27" i="1"/>
  <c r="AZ27" i="1" s="1"/>
  <c r="AT13" i="1"/>
  <c r="AZ13" i="1" s="1"/>
  <c r="AT20" i="1"/>
  <c r="AZ20" i="1" s="1"/>
  <c r="AT8" i="1"/>
  <c r="AZ8" i="1" s="1"/>
  <c r="AZ2" i="1"/>
  <c r="AU2" i="1"/>
  <c r="AU29" i="1"/>
  <c r="AZ29" i="1"/>
  <c r="AZ9" i="1"/>
  <c r="AU9" i="1"/>
  <c r="AU5" i="1"/>
  <c r="AZ12" i="1"/>
  <c r="AU12" i="1"/>
  <c r="AZ32" i="1"/>
  <c r="AU32" i="1"/>
  <c r="AU6" i="1"/>
  <c r="AZ6" i="1"/>
  <c r="AZ21" i="1"/>
  <c r="AU21" i="1"/>
  <c r="AT25" i="1"/>
  <c r="AU30" i="1"/>
  <c r="AZ30" i="1"/>
  <c r="AT24" i="1"/>
  <c r="AZ7" i="1"/>
  <c r="AU7" i="1"/>
  <c r="AU28" i="1"/>
  <c r="AT23" i="1"/>
  <c r="AU17" i="1"/>
  <c r="AZ17" i="1"/>
  <c r="AZ14" i="1"/>
  <c r="AU14" i="1"/>
  <c r="AT26" i="1"/>
  <c r="AT22" i="1"/>
  <c r="AZ3" i="1"/>
  <c r="AZ11" i="1"/>
  <c r="AU11" i="1"/>
  <c r="AZ4" i="1"/>
  <c r="AU4" i="1"/>
  <c r="AU13" i="1" l="1"/>
  <c r="AU19" i="1"/>
  <c r="AZ31" i="1"/>
  <c r="AU27" i="1"/>
  <c r="AZ18" i="1"/>
  <c r="AZ10" i="1"/>
  <c r="AU15" i="1"/>
  <c r="AZ15" i="1"/>
  <c r="AU20" i="1"/>
  <c r="AU8" i="1"/>
  <c r="AZ24" i="1"/>
  <c r="AU24" i="1"/>
  <c r="AZ22" i="1"/>
  <c r="AU22" i="1"/>
  <c r="AZ23" i="1"/>
  <c r="AU23" i="1"/>
  <c r="AZ25" i="1"/>
  <c r="AU25" i="1"/>
  <c r="AZ26" i="1"/>
  <c r="AU26" i="1"/>
</calcChain>
</file>

<file path=xl/comments1.xml><?xml version="1.0" encoding="utf-8"?>
<comments xmlns="http://schemas.openxmlformats.org/spreadsheetml/2006/main">
  <authors>
    <author>heather.zhu@jlahome.com</author>
  </authors>
  <commentList>
    <comment ref="AC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E1" authorId="0" shapeId="0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G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J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K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M1" authorId="0" shapeId="0">
      <text>
        <r>
          <rPr>
            <sz val="11"/>
            <rFont val="Calibri"/>
            <family val="2"/>
          </rPr>
          <t>[JLA Domestic Price]*[DA %]</t>
        </r>
      </text>
    </comment>
    <comment ref="AO1" authorId="0" shapeId="0">
      <text>
        <r>
          <rPr>
            <sz val="11"/>
            <rFont val="Calibri"/>
            <family val="2"/>
          </rPr>
          <t>[JLA Domestic Price]*[Royalty %]</t>
        </r>
      </text>
    </comment>
    <comment ref="AR1" authorId="0" shapeId="0">
      <text>
        <r>
          <rPr>
            <sz val="11"/>
            <rFont val="Calibri"/>
            <family val="2"/>
          </rPr>
          <t>[JLA Domestic Price]*[Warehouse Charge %]</t>
        </r>
      </text>
    </comment>
    <comment ref="AS1" authorId="0" shapeId="0">
      <text>
        <r>
          <rPr>
            <sz val="11"/>
            <rFont val="Calibri"/>
            <family val="2"/>
          </rPr>
          <t>[DA $]+[Royalty $]+[Other Load $]</t>
        </r>
      </text>
    </comment>
    <comment ref="AT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U1" authorId="0" shapeId="0">
      <text>
        <r>
          <rPr>
            <sz val="11"/>
            <rFont val="Calibri"/>
            <family val="2"/>
          </rPr>
          <t>([JLA POE Price]-[LDP Cost with Load $])/[JLA POE Price]</t>
        </r>
      </text>
    </comment>
    <comment ref="AX1" authorId="0" shapeId="0">
      <text>
        <r>
          <rPr>
            <sz val="11"/>
            <rFont val="Calibri"/>
            <family val="2"/>
          </rPr>
          <t>([Suggested Reatil Price]-[JLA Domestic Price])/[Suggested Reatil Price]</t>
        </r>
      </text>
    </comment>
    <comment ref="AZ1" authorId="0" shapeId="0">
      <text>
        <r>
          <rPr>
            <sz val="11"/>
            <rFont val="Calibri"/>
            <family val="2"/>
          </rPr>
          <t>[LDP Cost with Load $]*[MOQ]</t>
        </r>
      </text>
    </comment>
    <comment ref="BA1" authorId="0" shapeId="0">
      <text>
        <r>
          <rPr>
            <sz val="11"/>
            <rFont val="Calibri"/>
            <family val="2"/>
          </rPr>
          <t>[JLA Domestic Price]*[MOQ]</t>
        </r>
      </text>
    </comment>
    <comment ref="BB1" authorId="0" shapeId="0">
      <text>
        <r>
          <rPr>
            <sz val="11"/>
            <rFont val="Calibri"/>
            <family val="2"/>
          </rPr>
          <t>[Suggested Retail price]*[MOQ]</t>
        </r>
      </text>
    </comment>
    <comment ref="BC1" authorId="0" shapeId="0">
      <text>
        <r>
          <rPr>
            <sz val="11"/>
            <rFont val="Calibri"/>
            <family val="2"/>
          </rPr>
          <t>[Master Carton L (cm)]*[Master Carton W (cm)]*[Master Carton H (cm)]/1000000/[Case Pack]*[Total Quantity]</t>
        </r>
      </text>
    </comment>
  </commentList>
</comments>
</file>

<file path=xl/sharedStrings.xml><?xml version="1.0" encoding="utf-8"?>
<sst xmlns="http://schemas.openxmlformats.org/spreadsheetml/2006/main" count="618" uniqueCount="197">
  <si>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</si>
  <si>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</si>
  <si>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</si>
  <si>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</si>
  <si>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</si>
  <si>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</si>
  <si>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</si>
  <si>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</si>
  <si>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</si>
  <si>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</si>
  <si>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</si>
  <si>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</si>
  <si>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</si>
  <si>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Customer Item#</t>
  </si>
  <si>
    <t>Item No.</t>
  </si>
  <si>
    <t>UPC</t>
  </si>
  <si>
    <t>Unit of Measure</t>
  </si>
  <si>
    <t>UCCPM Price / FOB Cost $</t>
  </si>
  <si>
    <t>Package Type</t>
  </si>
  <si>
    <t>Packaging</t>
  </si>
  <si>
    <t>Master Carton L (cm)</t>
  </si>
  <si>
    <t>Master Carton W (cm)</t>
  </si>
  <si>
    <t>Master Carton H (cm)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</si>
  <si>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</si>
  <si>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</si>
  <si>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</si>
  <si>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</si>
  <si>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</si>
  <si>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</si>
  <si>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</si>
  <si>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</si>
  <si>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</si>
  <si>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</si>
  <si>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</si>
  <si>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</si>
  <si>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</si>
  <si>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</si>
  <si>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</si>
  <si>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</si>
  <si>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Royalty %</t>
  </si>
  <si>
    <t>Royalty $</t>
  </si>
  <si>
    <t>Other Load</t>
  </si>
  <si>
    <t>Other Load %</t>
  </si>
  <si>
    <t>Other Load $</t>
  </si>
  <si>
    <t>Total Load $</t>
  </si>
  <si>
    <t>LDP Cost with Load $</t>
  </si>
  <si>
    <t>JLA LDP MU%</t>
  </si>
  <si>
    <t>JLA POE Price</t>
  </si>
  <si>
    <t>Suggested Retail Price</t>
  </si>
  <si>
    <t>Retail Markup %</t>
  </si>
  <si>
    <t>Ross QTY</t>
  </si>
  <si>
    <t>Total Cost</t>
  </si>
  <si>
    <t>Total Sales</t>
  </si>
  <si>
    <t>Retailer Selling Price Total</t>
  </si>
  <si>
    <t>Master Carton CBM</t>
  </si>
  <si>
    <t>Master Carton Weight (kg)</t>
  </si>
  <si>
    <t>Remarks</t>
  </si>
  <si>
    <t>Port</t>
  </si>
  <si>
    <t>COO</t>
  </si>
  <si>
    <t>Vendor</t>
  </si>
  <si>
    <t>Laura Ashley</t>
  </si>
  <si>
    <t>Laura Ashley 4%</t>
  </si>
  <si>
    <t>Bath Accessories</t>
  </si>
  <si>
    <t>Felthorpe-resin 1</t>
  </si>
  <si>
    <t>Resin Lotion pump (plastic Chrome pump head)</t>
    <phoneticPr fontId="2" type="noConversion"/>
  </si>
  <si>
    <t>Lotion Pump</t>
    <phoneticPr fontId="2" type="noConversion"/>
  </si>
  <si>
    <t xml:space="preserve">Resin </t>
    <phoneticPr fontId="2" type="noConversion"/>
  </si>
  <si>
    <t xml:space="preserve">Resin </t>
  </si>
  <si>
    <t>3.125x3.125x8.4"</t>
  </si>
  <si>
    <t>Green</t>
  </si>
  <si>
    <t>LA71-0705</t>
    <phoneticPr fontId="11" type="noConversion"/>
  </si>
  <si>
    <t>Piece</t>
  </si>
  <si>
    <t>Normal</t>
  </si>
  <si>
    <r>
      <t xml:space="preserve">3 pcs LP+2 pcs TBH+1 pc TUM+1 pc SD  </t>
    </r>
    <r>
      <rPr>
        <sz val="11"/>
        <rFont val="宋体"/>
        <family val="3"/>
        <charset val="134"/>
      </rPr>
      <t>，</t>
    </r>
    <r>
      <rPr>
        <sz val="11"/>
        <rFont val="Calibri"/>
        <family val="2"/>
      </rPr>
      <t>mix into one carton</t>
    </r>
    <phoneticPr fontId="2" type="noConversion"/>
  </si>
  <si>
    <t>8424.89.9000</t>
  </si>
  <si>
    <t>Yantian,China</t>
  </si>
  <si>
    <t>China</t>
  </si>
  <si>
    <t>S-DGJY</t>
  </si>
  <si>
    <t>Felthorpe-resin 1</t>
    <phoneticPr fontId="2" type="noConversion"/>
  </si>
  <si>
    <t>Resin Toothbrush holder</t>
    <phoneticPr fontId="2" type="noConversion"/>
  </si>
  <si>
    <t>Toothbrush holder</t>
    <phoneticPr fontId="2" type="noConversion"/>
  </si>
  <si>
    <t>4.35x2.57x4.3"</t>
    <phoneticPr fontId="2" type="noConversion"/>
  </si>
  <si>
    <t>LA71-0706</t>
  </si>
  <si>
    <r>
      <t xml:space="preserve">3 pcs LP+2 pcs TBH+1 pc TUM+1 pc SD  </t>
    </r>
    <r>
      <rPr>
        <sz val="11"/>
        <rFont val="宋体"/>
        <family val="3"/>
        <charset val="134"/>
      </rPr>
      <t>，</t>
    </r>
    <r>
      <rPr>
        <sz val="11"/>
        <rFont val="Calibri"/>
        <family val="2"/>
      </rPr>
      <t>mix into one carton</t>
    </r>
    <phoneticPr fontId="2" type="noConversion"/>
  </si>
  <si>
    <t>3924.10.4000</t>
  </si>
  <si>
    <t>Resin Tumbler</t>
    <phoneticPr fontId="2" type="noConversion"/>
  </si>
  <si>
    <t>Tumbler</t>
  </si>
  <si>
    <t>3.1 x3.1x4.3"</t>
  </si>
  <si>
    <t>LA71-0707</t>
  </si>
  <si>
    <r>
      <t xml:space="preserve">3 pcs LP+2 pcs TBH+1 pc TUM+1 pc SD  </t>
    </r>
    <r>
      <rPr>
        <sz val="11"/>
        <rFont val="宋体"/>
        <family val="3"/>
        <charset val="134"/>
      </rPr>
      <t>，</t>
    </r>
    <r>
      <rPr>
        <sz val="11"/>
        <rFont val="Calibri"/>
        <family val="2"/>
      </rPr>
      <t>mix into one carton</t>
    </r>
    <phoneticPr fontId="2" type="noConversion"/>
  </si>
  <si>
    <t>Resin Soap dish</t>
    <phoneticPr fontId="2" type="noConversion"/>
  </si>
  <si>
    <t>Soap dish</t>
  </si>
  <si>
    <t>5.45x4x1"</t>
    <phoneticPr fontId="2" type="noConversion"/>
  </si>
  <si>
    <t>LA71-0708</t>
  </si>
  <si>
    <t>Felthorpe-resin 2</t>
    <phoneticPr fontId="2" type="noConversion"/>
  </si>
  <si>
    <t>Resin Lotion pump (plastic Chrome pump head)</t>
    <phoneticPr fontId="2" type="noConversion"/>
  </si>
  <si>
    <t>Lotion pump</t>
    <phoneticPr fontId="2" type="noConversion"/>
  </si>
  <si>
    <t>LA71-0709</t>
    <phoneticPr fontId="2" type="noConversion"/>
  </si>
  <si>
    <r>
      <t xml:space="preserve">3 pcs LP+2 pcs TBH+1 pc TUM+1 pc SD  </t>
    </r>
    <r>
      <rPr>
        <sz val="11"/>
        <rFont val="宋体"/>
        <family val="3"/>
        <charset val="134"/>
      </rPr>
      <t>，</t>
    </r>
    <r>
      <rPr>
        <sz val="11"/>
        <rFont val="Calibri"/>
        <family val="2"/>
      </rPr>
      <t>mix into one carton</t>
    </r>
  </si>
  <si>
    <t>Resin Toothbrush holder</t>
    <phoneticPr fontId="2" type="noConversion"/>
  </si>
  <si>
    <t>Toothbrush holder</t>
  </si>
  <si>
    <t>LA71-0710</t>
  </si>
  <si>
    <t>LA71-0711</t>
  </si>
  <si>
    <t>Felthorpe-resin 2</t>
    <phoneticPr fontId="2" type="noConversion"/>
  </si>
  <si>
    <t>Resin Soap dish</t>
    <phoneticPr fontId="2" type="noConversion"/>
  </si>
  <si>
    <t>5.45x4x1"</t>
    <phoneticPr fontId="2" type="noConversion"/>
  </si>
  <si>
    <t>LA71-0712</t>
  </si>
  <si>
    <t xml:space="preserve">Martha Stewart Everyday </t>
  </si>
  <si>
    <t>Martha Stewart (Bath) 5%</t>
  </si>
  <si>
    <t>BOWS -resin 1</t>
  </si>
  <si>
    <t>Resin Lotion pump (plastic Chrome pump head)</t>
    <phoneticPr fontId="2" type="noConversion"/>
  </si>
  <si>
    <t>Lotion pump</t>
    <phoneticPr fontId="2" type="noConversion"/>
  </si>
  <si>
    <t>3x3 x8.4"</t>
    <phoneticPr fontId="2" type="noConversion"/>
  </si>
  <si>
    <t>Pink</t>
  </si>
  <si>
    <t>MTE71-1004</t>
    <phoneticPr fontId="2" type="noConversion"/>
  </si>
  <si>
    <t>BOWS -resin 1</t>
    <phoneticPr fontId="2" type="noConversion"/>
  </si>
  <si>
    <t>Resin Toothbrush holder</t>
    <phoneticPr fontId="2" type="noConversion"/>
  </si>
  <si>
    <t xml:space="preserve">Toothbrush holder </t>
  </si>
  <si>
    <t>4.4x2.6x4.35"</t>
    <phoneticPr fontId="2" type="noConversion"/>
  </si>
  <si>
    <t>MTE71-1005</t>
  </si>
  <si>
    <t>BOWS -resin 1</t>
    <phoneticPr fontId="2" type="noConversion"/>
  </si>
  <si>
    <t xml:space="preserve">Tumbler   </t>
  </si>
  <si>
    <t>3.1x3.1x4.35"</t>
    <phoneticPr fontId="2" type="noConversion"/>
  </si>
  <si>
    <t>MTE71-1006</t>
  </si>
  <si>
    <t>BOWS -resin 1</t>
    <phoneticPr fontId="2" type="noConversion"/>
  </si>
  <si>
    <t>Resin Soap dish</t>
    <phoneticPr fontId="2" type="noConversion"/>
  </si>
  <si>
    <t xml:space="preserve">Soap dish  </t>
  </si>
  <si>
    <t>5.4x4x1"</t>
    <phoneticPr fontId="2" type="noConversion"/>
  </si>
  <si>
    <t>MTE71-1007</t>
  </si>
  <si>
    <t>BOWS -resin 2</t>
    <phoneticPr fontId="2" type="noConversion"/>
  </si>
  <si>
    <t>3 x3 x8.4"</t>
    <phoneticPr fontId="2" type="noConversion"/>
  </si>
  <si>
    <t>White and pink</t>
    <phoneticPr fontId="11" type="noConversion"/>
  </si>
  <si>
    <t>MTE71-1008</t>
    <phoneticPr fontId="2" type="noConversion"/>
  </si>
  <si>
    <t>MTE71-1009</t>
  </si>
  <si>
    <t>BOWS -resin 2</t>
    <phoneticPr fontId="2" type="noConversion"/>
  </si>
  <si>
    <t>3.1x3.1x4.35"</t>
    <phoneticPr fontId="2" type="noConversion"/>
  </si>
  <si>
    <t>MTE71-1010</t>
  </si>
  <si>
    <t>5.4x4x1"</t>
    <phoneticPr fontId="2" type="noConversion"/>
  </si>
  <si>
    <t>White and pink</t>
    <phoneticPr fontId="11" type="noConversion"/>
  </si>
  <si>
    <t>MTE71-1011</t>
  </si>
  <si>
    <t>N Natori Studio</t>
  </si>
  <si>
    <t>N Natori Studio 5%</t>
  </si>
  <si>
    <t>Resin Sand</t>
  </si>
  <si>
    <t>Taupe</t>
  </si>
  <si>
    <t>KIRI</t>
    <phoneticPr fontId="11" type="noConversion"/>
  </si>
  <si>
    <t>Resin 3 hole orgainizer with tray</t>
    <phoneticPr fontId="2" type="noConversion"/>
  </si>
  <si>
    <t>3 hole orgainizer with tray</t>
    <phoneticPr fontId="2" type="noConversion"/>
  </si>
  <si>
    <t>8.75x6.5x4.2"</t>
  </si>
  <si>
    <t>NS71-4227</t>
  </si>
  <si>
    <r>
      <t>2 pcs LP+2 pcs TBH+1 pc TUM+1 pc SD +1 pc 3H ORG +1 box hooks</t>
    </r>
    <r>
      <rPr>
        <sz val="11"/>
        <rFont val="宋体"/>
        <family val="3"/>
        <charset val="134"/>
      </rPr>
      <t>，</t>
    </r>
    <r>
      <rPr>
        <sz val="11"/>
        <rFont val="Calibri"/>
        <family val="2"/>
      </rPr>
      <t>mix into one carton</t>
    </r>
    <phoneticPr fontId="2" type="noConversion"/>
  </si>
  <si>
    <t>ROSALIE</t>
  </si>
  <si>
    <r>
      <rPr>
        <sz val="11"/>
        <rFont val="Calibri"/>
        <family val="2"/>
      </rPr>
      <t xml:space="preserve">Resin </t>
    </r>
    <r>
      <rPr>
        <sz val="11"/>
        <color rgb="FFFF0000"/>
        <rFont val="Calibri"/>
        <family val="2"/>
      </rPr>
      <t xml:space="preserve"> </t>
    </r>
  </si>
  <si>
    <t>White</t>
  </si>
  <si>
    <t>Resin Tumbler</t>
    <phoneticPr fontId="2" type="noConversion"/>
  </si>
  <si>
    <t>Resin Soap dish</t>
    <phoneticPr fontId="2" type="noConversion"/>
  </si>
  <si>
    <t>Resin 3 hole orgainizer with tray</t>
    <phoneticPr fontId="2" type="noConversion"/>
  </si>
  <si>
    <t>3 hole orgainizer with tray</t>
  </si>
  <si>
    <t>LA71-0713</t>
    <phoneticPr fontId="2" type="noConversion"/>
  </si>
  <si>
    <r>
      <t>2 pcs LP+2 pcs TBH+1 pc TUM+1 pc SD +1 pc 3H ORG +1 box hooks</t>
    </r>
    <r>
      <rPr>
        <sz val="11"/>
        <rFont val="宋体"/>
        <family val="3"/>
        <charset val="134"/>
      </rPr>
      <t>，</t>
    </r>
    <r>
      <rPr>
        <sz val="11"/>
        <rFont val="Calibri"/>
        <family val="2"/>
      </rPr>
      <t>mix into one carton</t>
    </r>
    <phoneticPr fontId="2" type="noConversion"/>
  </si>
  <si>
    <t>Resin Hooks</t>
    <phoneticPr fontId="2" type="noConversion"/>
  </si>
  <si>
    <t>HOOKS</t>
  </si>
  <si>
    <t>SORA</t>
    <phoneticPr fontId="11" type="noConversion"/>
  </si>
  <si>
    <t>Resin  sand</t>
  </si>
  <si>
    <t>3.54x2.64x8.4"</t>
    <phoneticPr fontId="2" type="noConversion"/>
  </si>
  <si>
    <t>4x2.65x4.37"</t>
  </si>
  <si>
    <r>
      <t>2 pcs LP+2 pcs TBH+1 pc TUM+1 pc SD +1 pc 3H ORG +1 box hooks+</t>
    </r>
    <r>
      <rPr>
        <sz val="11"/>
        <rFont val="宋体"/>
        <family val="3"/>
        <charset val="134"/>
      </rPr>
      <t>，</t>
    </r>
    <r>
      <rPr>
        <sz val="11"/>
        <rFont val="Calibri"/>
        <family val="2"/>
      </rPr>
      <t>mix into one carton</t>
    </r>
  </si>
  <si>
    <t>Resin Soap dish</t>
    <phoneticPr fontId="2" type="noConversion"/>
  </si>
  <si>
    <t>5.75x4x1"</t>
    <phoneticPr fontId="2" type="noConversion"/>
  </si>
  <si>
    <t>Resin 3 hole orgainizer with tray</t>
    <phoneticPr fontId="2" type="noConversion"/>
  </si>
  <si>
    <t>NS71-4228</t>
  </si>
  <si>
    <t>1.4x1.4x0.4"</t>
  </si>
  <si>
    <t>Fleurir - resin 1</t>
    <phoneticPr fontId="2" type="noConversion"/>
  </si>
  <si>
    <t>Resin Lotion pump (plastic chrome pump head)</t>
    <phoneticPr fontId="2" type="noConversion"/>
  </si>
  <si>
    <t>Grey</t>
  </si>
  <si>
    <t>LA71-0714</t>
    <phoneticPr fontId="2" type="noConversion"/>
  </si>
  <si>
    <r>
      <t>2 pcs LP+2 pcs TBH+1 pc TUM+1 pc SD +1 pc 3H ORG +1 box hooks+</t>
    </r>
    <r>
      <rPr>
        <sz val="11"/>
        <rFont val="宋体"/>
        <family val="3"/>
        <charset val="134"/>
      </rPr>
      <t>，</t>
    </r>
    <r>
      <rPr>
        <sz val="11"/>
        <rFont val="Calibri"/>
        <family val="2"/>
      </rPr>
      <t>mix into one carton</t>
    </r>
    <phoneticPr fontId="2" type="noConversion"/>
  </si>
  <si>
    <t>LA71-0715</t>
  </si>
  <si>
    <r>
      <t>2 pcs LP+2 pcs TBH+1 pc TUM+1 pc SD +1 pc 3H ORG +1 box hooks+</t>
    </r>
    <r>
      <rPr>
        <sz val="11"/>
        <rFont val="宋体"/>
        <family val="3"/>
        <charset val="134"/>
      </rPr>
      <t>，</t>
    </r>
    <r>
      <rPr>
        <sz val="11"/>
        <rFont val="Calibri"/>
        <family val="2"/>
      </rPr>
      <t>mix into one carton</t>
    </r>
    <phoneticPr fontId="2" type="noConversion"/>
  </si>
  <si>
    <t>Fleurir - resin 1</t>
    <phoneticPr fontId="2" type="noConversion"/>
  </si>
  <si>
    <t>3.1x3.1x4.37"</t>
    <phoneticPr fontId="2" type="noConversion"/>
  </si>
  <si>
    <t>LA71-0716</t>
  </si>
  <si>
    <t>LA71-0717</t>
  </si>
  <si>
    <t>Resin 3 hole orgainizer with tray</t>
    <phoneticPr fontId="2" type="noConversion"/>
  </si>
  <si>
    <t>LA71-0718</t>
  </si>
  <si>
    <t>Resin Hooks</t>
    <phoneticPr fontId="2" type="noConversion"/>
  </si>
  <si>
    <t>LA71-0719</t>
  </si>
  <si>
    <t>Fleurir - resin 2</t>
  </si>
  <si>
    <t>LA71-0720</t>
    <phoneticPr fontId="2" type="noConversion"/>
  </si>
  <si>
    <t>Fleurir - resin 2</t>
    <phoneticPr fontId="2" type="noConversion"/>
  </si>
  <si>
    <t>LA71-0721</t>
  </si>
  <si>
    <t>Fleurir - resin 2</t>
    <phoneticPr fontId="2" type="noConversion"/>
  </si>
  <si>
    <t>3.1x3.1x4.37"</t>
    <phoneticPr fontId="2" type="noConversion"/>
  </si>
  <si>
    <t>LA71-0722</t>
  </si>
  <si>
    <t>5.75x4x1"</t>
    <phoneticPr fontId="2" type="noConversion"/>
  </si>
  <si>
    <t>LA71-0723</t>
  </si>
  <si>
    <t>LA71-0724</t>
  </si>
  <si>
    <t>LA71-0725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</si>
</sst>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">
    <numFmt numFmtId="43" formatCode="_ * #,##0.00_ ;_ * \-#,##0.00_ ;_ * &quot;-&quot;??_ ;_ @_ "/>
    <numFmt numFmtId="26" formatCode="\$#,##0.00_);[Red]\(\$#,##0.00\)"/>
    <numFmt numFmtId="176" formatCode="&quot;$&quot;#,##0.00"/>
    <numFmt numFmtId="177" formatCode="0.0"/>
    <numFmt numFmtId="178" formatCode="0.000"/>
    <numFmt numFmtId="179" formatCode="[$$-409]#,##0.00;\-[$$-409]#,##0.00"/>
    <numFmt numFmtId="180" formatCode="[$$-409]#,##0.00"/>
    <numFmt numFmtId="181" formatCode="0.0_ "/>
    <numFmt numFmtId="182" formatCode="0.0_);[Red]\(0.0\)"/>
    <numFmt numFmtId="183" formatCode="#,##0_ "/>
    <numFmt numFmtId="184" formatCode="0.0%"/>
    <numFmt numFmtId="185" formatCode="#,##0.00_ "/>
    <numFmt numFmtId="186" formatCode="0.0000_ "/>
    <numFmt numFmtId="190" formatCode="0_);[Red]\(0\)"/>
    <numFmt numFmtId="194" formatCode="0.00_);[Red]\(0.00\)"/>
  </numFmts>
  <fonts count="15" x14ac:knownFonts="1">
    <font>
      <sz val="11"/>
      <name val="Calibri"/>
      <family val="2"/>
    </font>
    <font>
      <sz val="11"/>
      <name val="Calibri"/>
      <family val="2"/>
    </font>
    <font>
      <sz val="9"/>
      <name val="宋体"/>
      <family val="3"/>
      <charset val="134"/>
    </font>
    <font>
      <sz val="11"/>
      <color rgb="FFFF0000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12"/>
      <name val="宋体"/>
      <family val="3"/>
      <charset val="134"/>
    </font>
    <font>
      <sz val="11"/>
      <color theme="1"/>
      <name val="Calibri"/>
      <family val="2"/>
    </font>
    <font>
      <sz val="9"/>
      <name val="Calibri"/>
      <family val="2"/>
    </font>
    <font>
      <sz val="11"/>
      <name val="宋体"/>
      <family val="3"/>
      <charset val="134"/>
    </font>
    <font>
      <b/>
      <sz val="11"/>
      <color theme="1"/>
      <name val="Calibri"/>
      <family val="2"/>
    </font>
    <font>
      <b/>
      <sz val="11"/>
      <color rgb="FFFF0000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00B0F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5">
    <xf numFmtId="0" fontId="0" fillId="0" borderId="0"/>
    <xf numFmtId="43" fontId="1" fillId="0" borderId="0" applyFont="0" applyFill="0" applyBorder="0" applyAlignment="0" applyProtection="0">
      <alignment vertical="center"/>
    </xf>
    <xf numFmtId="0" fontId="1" fillId="0" borderId="0"/>
    <xf numFmtId="0" fontId="6" fillId="0" borderId="0"/>
    <xf numFmtId="0" fontId="9" fillId="0" borderId="0"/>
    <xf numFmtId="180" fontId="9" fillId="0" borderId="0"/>
    <xf numFmtId="180" fontId="9" fillId="0" borderId="0"/>
    <xf numFmtId="180" fontId="6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80" fontId="9" fillId="0" borderId="0">
      <alignment vertical="center"/>
    </xf>
    <xf numFmtId="180" fontId="1" fillId="0" borderId="0"/>
    <xf numFmtId="43" fontId="1" fillId="0" borderId="0" applyFont="0" applyFill="0" applyBorder="0" applyAlignment="0" applyProtection="0">
      <alignment vertical="center"/>
    </xf>
    <xf numFmtId="180" fontId="1" fillId="0" borderId="0"/>
  </cellStyleXfs>
  <cellXfs count="145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1" fillId="0" borderId="0" xfId="2" applyAlignment="1">
      <alignment wrapText="1"/>
    </xf>
    <xf numFmtId="10" fontId="0" fillId="0" borderId="0" xfId="0" applyNumberFormat="1" applyAlignment="1">
      <alignment wrapText="1"/>
    </xf>
    <xf numFmtId="176" fontId="0" fillId="0" borderId="0" xfId="0" applyNumberFormat="1" applyAlignment="1">
      <alignment wrapText="1"/>
    </xf>
    <xf numFmtId="176" fontId="0" fillId="0" borderId="4" xfId="0" applyNumberFormat="1" applyBorder="1" applyAlignment="1">
      <alignment wrapText="1"/>
    </xf>
    <xf numFmtId="0" fontId="4" fillId="0" borderId="4" xfId="0" applyFont="1" applyBorder="1" applyAlignment="1">
      <alignment horizontal="center" wrapText="1"/>
    </xf>
    <xf numFmtId="0" fontId="4" fillId="4" borderId="4" xfId="0" applyFont="1" applyFill="1" applyBorder="1" applyAlignment="1">
      <alignment horizontal="center" wrapText="1"/>
    </xf>
    <xf numFmtId="0" fontId="5" fillId="4" borderId="4" xfId="0" applyFont="1" applyFill="1" applyBorder="1" applyAlignment="1">
      <alignment horizontal="center" wrapText="1"/>
    </xf>
    <xf numFmtId="0" fontId="5" fillId="5" borderId="4" xfId="0" applyFont="1" applyFill="1" applyBorder="1" applyAlignment="1">
      <alignment horizontal="center" wrapText="1"/>
    </xf>
    <xf numFmtId="0" fontId="4" fillId="5" borderId="4" xfId="0" applyFont="1" applyFill="1" applyBorder="1" applyAlignment="1">
      <alignment horizontal="center" wrapText="1"/>
    </xf>
    <xf numFmtId="0" fontId="4" fillId="5" borderId="4" xfId="2" applyFont="1" applyFill="1" applyBorder="1" applyAlignment="1">
      <alignment horizontal="center" wrapText="1"/>
    </xf>
    <xf numFmtId="176" fontId="4" fillId="6" borderId="1" xfId="0" applyNumberFormat="1" applyFont="1" applyFill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177" fontId="4" fillId="0" borderId="4" xfId="0" applyNumberFormat="1" applyFont="1" applyBorder="1" applyAlignment="1">
      <alignment horizontal="center" wrapText="1"/>
    </xf>
    <xf numFmtId="2" fontId="4" fillId="0" borderId="4" xfId="0" applyNumberFormat="1" applyFont="1" applyBorder="1" applyAlignment="1">
      <alignment horizontal="center" wrapText="1"/>
    </xf>
    <xf numFmtId="1" fontId="4" fillId="0" borderId="4" xfId="0" applyNumberFormat="1" applyFont="1" applyBorder="1" applyAlignment="1">
      <alignment horizontal="center" wrapText="1"/>
    </xf>
    <xf numFmtId="178" fontId="7" fillId="0" borderId="4" xfId="3" applyNumberFormat="1" applyFont="1" applyBorder="1" applyAlignment="1">
      <alignment wrapText="1"/>
    </xf>
    <xf numFmtId="2" fontId="8" fillId="0" borderId="4" xfId="3" applyNumberFormat="1" applyFont="1" applyBorder="1" applyAlignment="1">
      <alignment wrapText="1"/>
    </xf>
    <xf numFmtId="1" fontId="7" fillId="0" borderId="4" xfId="3" applyNumberFormat="1" applyFont="1" applyBorder="1" applyAlignment="1">
      <alignment wrapText="1"/>
    </xf>
    <xf numFmtId="176" fontId="7" fillId="0" borderId="4" xfId="3" applyNumberFormat="1" applyFont="1" applyBorder="1" applyAlignment="1">
      <alignment wrapText="1"/>
    </xf>
    <xf numFmtId="10" fontId="4" fillId="0" borderId="4" xfId="0" applyNumberFormat="1" applyFont="1" applyBorder="1" applyAlignment="1">
      <alignment horizontal="center" wrapText="1"/>
    </xf>
    <xf numFmtId="176" fontId="7" fillId="5" borderId="4" xfId="3" applyNumberFormat="1" applyFont="1" applyFill="1" applyBorder="1" applyAlignment="1">
      <alignment wrapText="1"/>
    </xf>
    <xf numFmtId="176" fontId="8" fillId="0" borderId="4" xfId="3" applyNumberFormat="1" applyFont="1" applyBorder="1" applyAlignment="1">
      <alignment wrapText="1"/>
    </xf>
    <xf numFmtId="176" fontId="7" fillId="3" borderId="4" xfId="3" applyNumberFormat="1" applyFont="1" applyFill="1" applyBorder="1" applyAlignment="1">
      <alignment wrapText="1"/>
    </xf>
    <xf numFmtId="10" fontId="7" fillId="3" borderId="4" xfId="3" applyNumberFormat="1" applyFont="1" applyFill="1" applyBorder="1" applyAlignment="1">
      <alignment wrapText="1"/>
    </xf>
    <xf numFmtId="176" fontId="8" fillId="7" borderId="4" xfId="3" applyNumberFormat="1" applyFont="1" applyFill="1" applyBorder="1" applyAlignment="1">
      <alignment wrapText="1"/>
    </xf>
    <xf numFmtId="176" fontId="4" fillId="3" borderId="4" xfId="0" applyNumberFormat="1" applyFont="1" applyFill="1" applyBorder="1" applyAlignment="1">
      <alignment horizontal="center" wrapText="1"/>
    </xf>
    <xf numFmtId="2" fontId="7" fillId="0" borderId="4" xfId="3" applyNumberFormat="1" applyFont="1" applyBorder="1" applyAlignment="1">
      <alignment wrapText="1"/>
    </xf>
    <xf numFmtId="0" fontId="4" fillId="0" borderId="4" xfId="0" applyFont="1" applyBorder="1" applyAlignment="1">
      <alignment wrapText="1"/>
    </xf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/>
    <xf numFmtId="179" fontId="1" fillId="0" borderId="4" xfId="0" applyNumberFormat="1" applyFont="1" applyBorder="1"/>
    <xf numFmtId="0" fontId="1" fillId="0" borderId="4" xfId="4" applyFont="1" applyBorder="1"/>
    <xf numFmtId="0" fontId="1" fillId="0" borderId="4" xfId="0" applyFont="1" applyBorder="1"/>
    <xf numFmtId="0" fontId="1" fillId="0" borderId="4" xfId="4" applyFont="1" applyBorder="1" applyAlignment="1">
      <alignment wrapText="1"/>
    </xf>
    <xf numFmtId="181" fontId="1" fillId="8" borderId="4" xfId="5" applyNumberFormat="1" applyFont="1" applyFill="1" applyBorder="1" applyAlignment="1">
      <alignment horizontal="left" wrapText="1"/>
    </xf>
    <xf numFmtId="180" fontId="10" fillId="0" borderId="4" xfId="5" applyFont="1" applyBorder="1" applyAlignment="1">
      <alignment wrapText="1"/>
    </xf>
    <xf numFmtId="0" fontId="6" fillId="9" borderId="4" xfId="0" applyFont="1" applyFill="1" applyBorder="1"/>
    <xf numFmtId="49" fontId="0" fillId="0" borderId="4" xfId="0" applyNumberFormat="1" applyBorder="1"/>
    <xf numFmtId="26" fontId="1" fillId="6" borderId="4" xfId="0" applyNumberFormat="1" applyFont="1" applyFill="1" applyBorder="1" applyAlignment="1">
      <alignment horizontal="center" wrapText="1"/>
    </xf>
    <xf numFmtId="177" fontId="0" fillId="0" borderId="2" xfId="0" applyNumberFormat="1" applyBorder="1" applyAlignment="1">
      <alignment horizontal="left" vertical="center"/>
    </xf>
    <xf numFmtId="182" fontId="1" fillId="0" borderId="3" xfId="6" applyNumberFormat="1" applyFont="1" applyBorder="1" applyAlignment="1">
      <alignment horizontal="left"/>
    </xf>
    <xf numFmtId="182" fontId="1" fillId="0" borderId="4" xfId="0" applyNumberFormat="1" applyFont="1" applyBorder="1" applyAlignment="1">
      <alignment horizontal="left" shrinkToFit="1"/>
    </xf>
    <xf numFmtId="2" fontId="0" fillId="0" borderId="4" xfId="0" applyNumberFormat="1" applyBorder="1" applyAlignment="1">
      <alignment horizontal="left"/>
    </xf>
    <xf numFmtId="183" fontId="1" fillId="0" borderId="4" xfId="7" applyNumberFormat="1" applyFont="1" applyBorder="1" applyAlignment="1">
      <alignment horizontal="left" wrapText="1"/>
    </xf>
    <xf numFmtId="178" fontId="0" fillId="10" borderId="4" xfId="0" applyNumberFormat="1" applyFill="1" applyBorder="1" applyAlignment="1">
      <alignment horizontal="left"/>
    </xf>
    <xf numFmtId="1" fontId="0" fillId="10" borderId="4" xfId="0" applyNumberFormat="1" applyFill="1" applyBorder="1" applyAlignment="1">
      <alignment horizontal="left"/>
    </xf>
    <xf numFmtId="3" fontId="0" fillId="0" borderId="4" xfId="0" applyNumberFormat="1" applyBorder="1" applyAlignment="1">
      <alignment horizontal="left"/>
    </xf>
    <xf numFmtId="176" fontId="0" fillId="10" borderId="4" xfId="0" applyNumberFormat="1" applyFill="1" applyBorder="1" applyAlignment="1">
      <alignment horizontal="left"/>
    </xf>
    <xf numFmtId="182" fontId="0" fillId="0" borderId="4" xfId="0" applyNumberFormat="1" applyBorder="1" applyAlignment="1">
      <alignment horizontal="left"/>
    </xf>
    <xf numFmtId="184" fontId="0" fillId="0" borderId="4" xfId="0" applyNumberFormat="1" applyBorder="1" applyAlignment="1">
      <alignment horizontal="left"/>
    </xf>
    <xf numFmtId="176" fontId="0" fillId="10" borderId="4" xfId="0" applyNumberFormat="1" applyFill="1" applyBorder="1"/>
    <xf numFmtId="10" fontId="0" fillId="0" borderId="4" xfId="0" applyNumberFormat="1" applyBorder="1"/>
    <xf numFmtId="176" fontId="0" fillId="0" borderId="4" xfId="0" applyNumberFormat="1" applyBorder="1"/>
    <xf numFmtId="10" fontId="0" fillId="10" borderId="4" xfId="8" applyNumberFormat="1" applyFont="1" applyFill="1" applyBorder="1" applyAlignment="1"/>
    <xf numFmtId="26" fontId="13" fillId="5" borderId="4" xfId="0" applyNumberFormat="1" applyFont="1" applyFill="1" applyBorder="1" applyAlignment="1">
      <alignment horizontal="center"/>
    </xf>
    <xf numFmtId="26" fontId="0" fillId="0" borderId="4" xfId="0" applyNumberFormat="1" applyBorder="1"/>
    <xf numFmtId="183" fontId="1" fillId="0" borderId="4" xfId="1" applyNumberFormat="1" applyFont="1" applyFill="1" applyBorder="1" applyAlignment="1"/>
    <xf numFmtId="2" fontId="0" fillId="11" borderId="4" xfId="0" applyNumberFormat="1" applyFill="1" applyBorder="1"/>
    <xf numFmtId="185" fontId="0" fillId="0" borderId="1" xfId="0" applyNumberFormat="1" applyBorder="1" applyAlignment="1">
      <alignment wrapText="1"/>
    </xf>
    <xf numFmtId="180" fontId="1" fillId="0" borderId="4" xfId="5" applyFont="1" applyBorder="1" applyAlignment="1">
      <alignment wrapText="1"/>
    </xf>
    <xf numFmtId="0" fontId="1" fillId="0" borderId="4" xfId="0" applyFont="1" applyBorder="1" applyAlignment="1">
      <alignment wrapText="1"/>
    </xf>
    <xf numFmtId="0" fontId="0" fillId="0" borderId="5" xfId="0" applyBorder="1" applyAlignment="1">
      <alignment horizontal="center"/>
    </xf>
    <xf numFmtId="177" fontId="0" fillId="0" borderId="5" xfId="0" applyNumberFormat="1" applyBorder="1" applyAlignment="1">
      <alignment horizontal="left" vertical="center"/>
    </xf>
    <xf numFmtId="182" fontId="1" fillId="0" borderId="3" xfId="0" applyNumberFormat="1" applyFont="1" applyBorder="1" applyAlignment="1">
      <alignment horizontal="left" shrinkToFit="1"/>
    </xf>
    <xf numFmtId="2" fontId="0" fillId="0" borderId="4" xfId="0" applyNumberFormat="1" applyBorder="1"/>
    <xf numFmtId="0" fontId="0" fillId="0" borderId="6" xfId="0" applyBorder="1" applyAlignment="1">
      <alignment horizontal="center"/>
    </xf>
    <xf numFmtId="177" fontId="0" fillId="0" borderId="6" xfId="0" applyNumberFormat="1" applyBorder="1" applyAlignment="1">
      <alignment horizontal="left" vertical="center"/>
    </xf>
    <xf numFmtId="186" fontId="0" fillId="10" borderId="4" xfId="0" applyNumberFormat="1" applyFill="1" applyBorder="1" applyAlignment="1">
      <alignment horizontal="left"/>
    </xf>
    <xf numFmtId="180" fontId="1" fillId="0" borderId="4" xfId="5" applyFont="1" applyBorder="1"/>
    <xf numFmtId="177" fontId="0" fillId="0" borderId="2" xfId="0" applyNumberFormat="1" applyBorder="1" applyAlignment="1">
      <alignment horizontal="center" vertical="center"/>
    </xf>
    <xf numFmtId="176" fontId="4" fillId="5" borderId="4" xfId="0" applyNumberFormat="1" applyFont="1" applyFill="1" applyBorder="1" applyAlignment="1">
      <alignment horizontal="center" wrapText="1"/>
    </xf>
    <xf numFmtId="177" fontId="0" fillId="0" borderId="5" xfId="0" applyNumberFormat="1" applyBorder="1" applyAlignment="1">
      <alignment horizontal="center" vertical="center"/>
    </xf>
    <xf numFmtId="0" fontId="0" fillId="0" borderId="4" xfId="0" applyBorder="1" applyAlignment="1">
      <alignment horizontal="center" wrapText="1"/>
    </xf>
    <xf numFmtId="0" fontId="0" fillId="0" borderId="4" xfId="0" applyBorder="1" applyAlignment="1">
      <alignment wrapText="1"/>
    </xf>
    <xf numFmtId="176" fontId="0" fillId="10" borderId="4" xfId="0" applyNumberFormat="1" applyFill="1" applyBorder="1" applyAlignment="1">
      <alignment wrapText="1"/>
    </xf>
    <xf numFmtId="10" fontId="0" fillId="10" borderId="4" xfId="8" applyNumberFormat="1" applyFont="1" applyFill="1" applyBorder="1" applyAlignment="1">
      <alignment wrapText="1"/>
    </xf>
    <xf numFmtId="177" fontId="0" fillId="0" borderId="6" xfId="0" applyNumberFormat="1" applyBorder="1" applyAlignment="1">
      <alignment horizontal="center" vertical="center"/>
    </xf>
    <xf numFmtId="0" fontId="0" fillId="0" borderId="2" xfId="0" applyBorder="1" applyAlignment="1">
      <alignment horizontal="center" wrapText="1"/>
    </xf>
    <xf numFmtId="0" fontId="1" fillId="0" borderId="4" xfId="9" applyBorder="1"/>
    <xf numFmtId="0" fontId="1" fillId="0" borderId="4" xfId="10" applyBorder="1"/>
    <xf numFmtId="0" fontId="1" fillId="3" borderId="4" xfId="0" applyFont="1" applyFill="1" applyBorder="1" applyAlignment="1">
      <alignment wrapText="1"/>
    </xf>
    <xf numFmtId="177" fontId="0" fillId="0" borderId="2" xfId="0" applyNumberFormat="1" applyBorder="1" applyAlignment="1">
      <alignment horizontal="center" vertical="center" wrapText="1"/>
    </xf>
    <xf numFmtId="182" fontId="1" fillId="0" borderId="4" xfId="6" applyNumberFormat="1" applyFont="1" applyBorder="1" applyAlignment="1">
      <alignment horizontal="left"/>
    </xf>
    <xf numFmtId="10" fontId="0" fillId="0" borderId="4" xfId="0" applyNumberFormat="1" applyBorder="1" applyAlignment="1">
      <alignment wrapText="1"/>
    </xf>
    <xf numFmtId="2" fontId="0" fillId="12" borderId="4" xfId="0" applyNumberFormat="1" applyFill="1" applyBorder="1"/>
    <xf numFmtId="0" fontId="0" fillId="0" borderId="5" xfId="0" applyBorder="1" applyAlignment="1">
      <alignment horizontal="center" wrapText="1"/>
    </xf>
    <xf numFmtId="177" fontId="0" fillId="0" borderId="5" xfId="0" applyNumberFormat="1" applyBorder="1" applyAlignment="1">
      <alignment horizontal="center" vertical="center" wrapText="1"/>
    </xf>
    <xf numFmtId="182" fontId="1" fillId="0" borderId="3" xfId="11" applyNumberFormat="1" applyFont="1" applyBorder="1" applyAlignment="1">
      <alignment horizontal="left"/>
    </xf>
    <xf numFmtId="182" fontId="1" fillId="0" borderId="4" xfId="11" applyNumberFormat="1" applyFont="1" applyBorder="1" applyAlignment="1">
      <alignment horizontal="left"/>
    </xf>
    <xf numFmtId="0" fontId="0" fillId="0" borderId="6" xfId="0" applyBorder="1" applyAlignment="1">
      <alignment horizontal="center" wrapText="1"/>
    </xf>
    <xf numFmtId="177" fontId="0" fillId="0" borderId="6" xfId="0" applyNumberFormat="1" applyBorder="1" applyAlignment="1">
      <alignment horizontal="center" vertical="center" wrapText="1"/>
    </xf>
    <xf numFmtId="0" fontId="0" fillId="0" borderId="6" xfId="0" applyBorder="1" applyAlignment="1">
      <alignment horizontal="center" wrapText="1"/>
    </xf>
    <xf numFmtId="0" fontId="0" fillId="0" borderId="6" xfId="0" applyBorder="1" applyAlignment="1">
      <alignment wrapText="1"/>
    </xf>
    <xf numFmtId="0" fontId="0" fillId="0" borderId="6" xfId="0" applyBorder="1"/>
    <xf numFmtId="176" fontId="0" fillId="10" borderId="6" xfId="0" applyNumberFormat="1" applyFill="1" applyBorder="1" applyAlignment="1">
      <alignment wrapText="1"/>
    </xf>
    <xf numFmtId="10" fontId="0" fillId="10" borderId="6" xfId="8" applyNumberFormat="1" applyFont="1" applyFill="1" applyBorder="1" applyAlignment="1">
      <alignment wrapText="1"/>
    </xf>
    <xf numFmtId="176" fontId="0" fillId="10" borderId="6" xfId="0" applyNumberFormat="1" applyFill="1" applyBorder="1"/>
    <xf numFmtId="2" fontId="0" fillId="12" borderId="6" xfId="0" applyNumberFormat="1" applyFill="1" applyBorder="1"/>
    <xf numFmtId="190" fontId="10" fillId="0" borderId="4" xfId="0" applyNumberFormat="1" applyFont="1" applyBorder="1" applyAlignment="1">
      <alignment wrapText="1"/>
    </xf>
    <xf numFmtId="2" fontId="0" fillId="10" borderId="4" xfId="0" applyNumberFormat="1" applyFill="1" applyBorder="1"/>
    <xf numFmtId="0" fontId="6" fillId="13" borderId="4" xfId="0" applyFont="1" applyFill="1" applyBorder="1" applyAlignment="1">
      <alignment horizontal="left"/>
    </xf>
    <xf numFmtId="176" fontId="14" fillId="5" borderId="4" xfId="0" applyNumberFormat="1" applyFont="1" applyFill="1" applyBorder="1" applyAlignment="1">
      <alignment horizontal="center" wrapText="1"/>
    </xf>
    <xf numFmtId="0" fontId="0" fillId="0" borderId="2" xfId="0" applyBorder="1" applyAlignment="1">
      <alignment wrapText="1"/>
    </xf>
    <xf numFmtId="0" fontId="0" fillId="0" borderId="2" xfId="0" applyBorder="1"/>
    <xf numFmtId="180" fontId="1" fillId="0" borderId="2" xfId="5" applyFont="1" applyBorder="1"/>
    <xf numFmtId="186" fontId="0" fillId="10" borderId="2" xfId="0" applyNumberFormat="1" applyFill="1" applyBorder="1" applyAlignment="1">
      <alignment horizontal="left"/>
    </xf>
    <xf numFmtId="2" fontId="0" fillId="0" borderId="2" xfId="0" applyNumberFormat="1" applyBorder="1" applyAlignment="1">
      <alignment horizontal="left"/>
    </xf>
    <xf numFmtId="1" fontId="0" fillId="10" borderId="2" xfId="0" applyNumberFormat="1" applyFill="1" applyBorder="1" applyAlignment="1">
      <alignment horizontal="left"/>
    </xf>
    <xf numFmtId="3" fontId="0" fillId="0" borderId="2" xfId="0" applyNumberFormat="1" applyBorder="1" applyAlignment="1">
      <alignment horizontal="left"/>
    </xf>
    <xf numFmtId="176" fontId="0" fillId="10" borderId="2" xfId="0" applyNumberFormat="1" applyFill="1" applyBorder="1" applyAlignment="1">
      <alignment horizontal="left"/>
    </xf>
    <xf numFmtId="176" fontId="0" fillId="10" borderId="2" xfId="0" applyNumberFormat="1" applyFill="1" applyBorder="1"/>
    <xf numFmtId="10" fontId="0" fillId="0" borderId="2" xfId="0" applyNumberFormat="1" applyBorder="1"/>
    <xf numFmtId="176" fontId="0" fillId="10" borderId="2" xfId="0" applyNumberFormat="1" applyFill="1" applyBorder="1" applyAlignment="1">
      <alignment wrapText="1"/>
    </xf>
    <xf numFmtId="10" fontId="0" fillId="10" borderId="2" xfId="8" applyNumberFormat="1" applyFont="1" applyFill="1" applyBorder="1" applyAlignment="1">
      <alignment wrapText="1"/>
    </xf>
    <xf numFmtId="190" fontId="10" fillId="0" borderId="4" xfId="12" applyNumberFormat="1" applyFont="1" applyBorder="1" applyAlignment="1">
      <alignment wrapText="1"/>
    </xf>
    <xf numFmtId="0" fontId="1" fillId="0" borderId="6" xfId="0" applyFont="1" applyBorder="1"/>
    <xf numFmtId="183" fontId="1" fillId="0" borderId="4" xfId="13" applyNumberFormat="1" applyFont="1" applyFill="1" applyBorder="1" applyAlignment="1"/>
    <xf numFmtId="0" fontId="1" fillId="0" borderId="4" xfId="0" applyFont="1" applyBorder="1" applyAlignment="1">
      <alignment horizontal="left" wrapText="1"/>
    </xf>
    <xf numFmtId="182" fontId="1" fillId="0" borderId="3" xfId="7" applyNumberFormat="1" applyFont="1" applyBorder="1" applyAlignment="1">
      <alignment horizontal="left" wrapText="1"/>
    </xf>
    <xf numFmtId="182" fontId="1" fillId="0" borderId="4" xfId="7" applyNumberFormat="1" applyFont="1" applyBorder="1" applyAlignment="1">
      <alignment horizontal="left" wrapText="1"/>
    </xf>
    <xf numFmtId="0" fontId="0" fillId="0" borderId="4" xfId="0" applyFill="1" applyBorder="1" applyAlignment="1">
      <alignment wrapText="1"/>
    </xf>
    <xf numFmtId="2" fontId="0" fillId="2" borderId="4" xfId="0" applyNumberFormat="1" applyFill="1" applyBorder="1"/>
    <xf numFmtId="181" fontId="1" fillId="0" borderId="2" xfId="6" applyNumberFormat="1" applyFont="1" applyBorder="1" applyAlignment="1">
      <alignment horizontal="center" vertical="center"/>
    </xf>
    <xf numFmtId="182" fontId="1" fillId="0" borderId="3" xfId="6" applyNumberFormat="1" applyFont="1" applyBorder="1" applyAlignment="1">
      <alignment horizontal="left" vertical="center"/>
    </xf>
    <xf numFmtId="182" fontId="1" fillId="0" borderId="4" xfId="6" applyNumberFormat="1" applyFont="1" applyBorder="1" applyAlignment="1">
      <alignment horizontal="left" vertical="center"/>
    </xf>
    <xf numFmtId="181" fontId="1" fillId="0" borderId="5" xfId="6" applyNumberFormat="1" applyFont="1" applyBorder="1" applyAlignment="1">
      <alignment horizontal="center" vertical="center"/>
    </xf>
    <xf numFmtId="182" fontId="1" fillId="0" borderId="3" xfId="11" applyNumberFormat="1" applyFont="1" applyBorder="1" applyAlignment="1">
      <alignment horizontal="left" vertical="center"/>
    </xf>
    <xf numFmtId="182" fontId="1" fillId="0" borderId="4" xfId="11" applyNumberFormat="1" applyFont="1" applyBorder="1" applyAlignment="1">
      <alignment horizontal="left" vertical="center"/>
    </xf>
    <xf numFmtId="0" fontId="0" fillId="2" borderId="4" xfId="0" applyFill="1" applyBorder="1" applyAlignment="1">
      <alignment wrapText="1"/>
    </xf>
    <xf numFmtId="181" fontId="1" fillId="0" borderId="6" xfId="6" applyNumberFormat="1" applyFont="1" applyBorder="1" applyAlignment="1">
      <alignment horizontal="center" vertical="center"/>
    </xf>
    <xf numFmtId="182" fontId="1" fillId="0" borderId="3" xfId="7" applyNumberFormat="1" applyFont="1" applyBorder="1" applyAlignment="1">
      <alignment horizontal="left" vertical="center" wrapText="1"/>
    </xf>
    <xf numFmtId="182" fontId="1" fillId="0" borderId="4" xfId="7" applyNumberFormat="1" applyFont="1" applyBorder="1" applyAlignment="1">
      <alignment horizontal="left" vertical="center" wrapText="1"/>
    </xf>
    <xf numFmtId="0" fontId="0" fillId="2" borderId="2" xfId="0" applyFill="1" applyBorder="1" applyAlignment="1">
      <alignment wrapText="1"/>
    </xf>
    <xf numFmtId="177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78" fontId="0" fillId="0" borderId="0" xfId="0" applyNumberFormat="1" applyAlignment="1">
      <alignment wrapText="1"/>
    </xf>
    <xf numFmtId="0" fontId="1" fillId="0" borderId="0" xfId="0" applyFont="1"/>
    <xf numFmtId="194" fontId="0" fillId="0" borderId="0" xfId="0" applyNumberFormat="1"/>
    <xf numFmtId="0" fontId="0" fillId="0" borderId="5" xfId="0" applyBorder="1" applyAlignment="1">
      <alignment horizontal="center" wrapText="1"/>
    </xf>
    <xf numFmtId="177" fontId="0" fillId="0" borderId="5" xfId="0" applyNumberFormat="1" applyBorder="1" applyAlignment="1">
      <alignment horizontal="center" vertical="center" wrapText="1"/>
    </xf>
  </cellXfs>
  <cellStyles count="15">
    <cellStyle name="Normal 2" xfId="2"/>
    <cellStyle name="Normal 2 18 2" xfId="3"/>
    <cellStyle name="Normal 2 32" xfId="6"/>
    <cellStyle name="Normal 3" xfId="14"/>
    <cellStyle name="Percent 2" xfId="8"/>
    <cellStyle name="常规" xfId="0" builtinId="0"/>
    <cellStyle name="常规 2" xfId="12"/>
    <cellStyle name="常规 2 2" xfId="10"/>
    <cellStyle name="常规 5" xfId="9"/>
    <cellStyle name="常规_quotation-Mercury  3.22.2011 (for BBB) 3" xfId="11"/>
    <cellStyle name="常规_quotation-Mercury  3.22.2011 (for BBB)_BBB Spring 12 Styleout Belize - Heather 102111" xfId="4"/>
    <cellStyle name="常规_quotation-Mercury  3.22.2011 (for BBB)_BBB Spring 12 Styleout Belize - Heather 102111 2" xfId="5"/>
    <cellStyle name="千位分隔" xfId="1" builtinId="3"/>
    <cellStyle name="千位分隔 2" xfId="13"/>
    <cellStyle name="样式 1 2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51314</xdr:colOff>
      <xdr:row>2</xdr:row>
      <xdr:rowOff>76168</xdr:rowOff>
    </xdr:from>
    <xdr:to>
      <xdr:col>1</xdr:col>
      <xdr:colOff>1379233</xdr:colOff>
      <xdr:row>3</xdr:row>
      <xdr:rowOff>379273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xmlns="" id="{C21575E9-225B-43DC-ADF3-4526F476BC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7589" y="1885918"/>
          <a:ext cx="1327919" cy="68410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</xdr:pic>
    <xdr:clientData/>
  </xdr:twoCellAnchor>
  <xdr:twoCellAnchor editAs="oneCell">
    <xdr:from>
      <xdr:col>1</xdr:col>
      <xdr:colOff>38485</xdr:colOff>
      <xdr:row>6</xdr:row>
      <xdr:rowOff>52060</xdr:rowOff>
    </xdr:from>
    <xdr:to>
      <xdr:col>1</xdr:col>
      <xdr:colOff>1340555</xdr:colOff>
      <xdr:row>7</xdr:row>
      <xdr:rowOff>353768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xmlns="" id="{B58E566F-31CF-4CC6-8DBB-D9F784C8F6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14760" y="3576310"/>
          <a:ext cx="1302070" cy="682708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32070</xdr:colOff>
      <xdr:row>10</xdr:row>
      <xdr:rowOff>57726</xdr:rowOff>
    </xdr:from>
    <xdr:to>
      <xdr:col>1</xdr:col>
      <xdr:colOff>1350163</xdr:colOff>
      <xdr:row>12</xdr:row>
      <xdr:rowOff>173182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xmlns="" id="{B3825FB0-F19F-48EC-866B-A3E98BE58D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>
        <a:xfrm>
          <a:off x="708345" y="5296476"/>
          <a:ext cx="1318093" cy="877456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</xdr:pic>
    <xdr:clientData/>
  </xdr:twoCellAnchor>
  <xdr:twoCellAnchor editAs="oneCell">
    <xdr:from>
      <xdr:col>1</xdr:col>
      <xdr:colOff>44899</xdr:colOff>
      <xdr:row>13</xdr:row>
      <xdr:rowOff>378431</xdr:rowOff>
    </xdr:from>
    <xdr:to>
      <xdr:col>1</xdr:col>
      <xdr:colOff>1379040</xdr:colOff>
      <xdr:row>16</xdr:row>
      <xdr:rowOff>177233</xdr:rowOff>
    </xdr:to>
    <xdr:pic>
      <xdr:nvPicPr>
        <xdr:cNvPr id="5" name="Picture 3">
          <a:extLst>
            <a:ext uri="{FF2B5EF4-FFF2-40B4-BE49-F238E27FC236}">
              <a16:creationId xmlns:a16="http://schemas.microsoft.com/office/drawing/2014/main" xmlns="" id="{24FACFC4-74F9-42B8-8E26-F300DC9161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>
        <a:xfrm>
          <a:off x="721174" y="6950681"/>
          <a:ext cx="1334141" cy="941802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</xdr:pic>
    <xdr:clientData/>
  </xdr:twoCellAnchor>
  <xdr:twoCellAnchor editAs="oneCell">
    <xdr:from>
      <xdr:col>1</xdr:col>
      <xdr:colOff>38485</xdr:colOff>
      <xdr:row>23</xdr:row>
      <xdr:rowOff>25656</xdr:rowOff>
    </xdr:from>
    <xdr:to>
      <xdr:col>1</xdr:col>
      <xdr:colOff>1379301</xdr:colOff>
      <xdr:row>24</xdr:row>
      <xdr:rowOff>143468</xdr:rowOff>
    </xdr:to>
    <xdr:pic>
      <xdr:nvPicPr>
        <xdr:cNvPr id="9" name="Picture 2">
          <a:extLst>
            <a:ext uri="{FF2B5EF4-FFF2-40B4-BE49-F238E27FC236}">
              <a16:creationId xmlns:a16="http://schemas.microsoft.com/office/drawing/2014/main" xmlns="" id="{4D0F69E9-F25D-4A7C-9DBE-7515A6A3AA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>
        <a:xfrm>
          <a:off x="714760" y="16884906"/>
          <a:ext cx="1340816" cy="498812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</xdr:pic>
    <xdr:clientData/>
  </xdr:twoCellAnchor>
  <xdr:twoCellAnchor editAs="oneCell">
    <xdr:from>
      <xdr:col>1</xdr:col>
      <xdr:colOff>82176</xdr:colOff>
      <xdr:row>28</xdr:row>
      <xdr:rowOff>321236</xdr:rowOff>
    </xdr:from>
    <xdr:to>
      <xdr:col>1</xdr:col>
      <xdr:colOff>1377971</xdr:colOff>
      <xdr:row>30</xdr:row>
      <xdr:rowOff>10498</xdr:rowOff>
    </xdr:to>
    <xdr:pic>
      <xdr:nvPicPr>
        <xdr:cNvPr id="10" name="Picture 3">
          <a:extLst>
            <a:ext uri="{FF2B5EF4-FFF2-40B4-BE49-F238E27FC236}">
              <a16:creationId xmlns:a16="http://schemas.microsoft.com/office/drawing/2014/main" xmlns="" id="{5DE8E31C-346C-476C-81EC-6FCE0A6078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>
        <a:xfrm>
          <a:off x="758451" y="19275986"/>
          <a:ext cx="1295795" cy="451262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6%20Ross%20Oct%20Nov%20BA%20POE%20commitment%200707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ValueSelect"/>
      <sheetName val="Data"/>
      <sheetName val="Sunny 0706"/>
      <sheetName val="Nov POE 0617"/>
      <sheetName val="POE QUOTE 0706"/>
      <sheetName val="Sales Oct."/>
      <sheetName val="Sales Nov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H39"/>
  <sheetViews>
    <sheetView tabSelected="1" zoomScale="90" zoomScaleNormal="90" workbookViewId="0">
      <selection activeCell="H7" sqref="H7"/>
    </sheetView>
  </sheetViews>
  <sheetFormatPr defaultColWidth="9.140625" defaultRowHeight="15" x14ac:dyDescent="0.25"/>
  <cols>
    <col min="1" max="1" width="10.140625" style="1" customWidth="1"/>
    <col min="2" max="2" width="20.7109375" style="2" customWidth="1"/>
    <col min="3" max="3" width="8.42578125" style="2" customWidth="1"/>
    <col min="4" max="4" width="19.7109375" style="2" customWidth="1"/>
    <col min="5" max="5" width="14.7109375" style="2" customWidth="1"/>
    <col min="6" max="6" width="16" style="2" customWidth="1"/>
    <col min="7" max="7" width="19.140625" style="2" customWidth="1"/>
    <col min="8" max="8" width="37.85546875" style="2" customWidth="1"/>
    <col min="9" max="9" width="19" style="2" customWidth="1"/>
    <col min="10" max="10" width="12.5703125" style="2" customWidth="1"/>
    <col min="11" max="11" width="10.28515625" style="3" customWidth="1"/>
    <col min="12" max="12" width="16.28515625" style="2" customWidth="1"/>
    <col min="13" max="13" width="18" style="2" customWidth="1"/>
    <col min="14" max="14" width="6.140625" style="2" hidden="1" customWidth="1"/>
    <col min="15" max="15" width="17.28515625" style="2" customWidth="1"/>
    <col min="16" max="16" width="25.7109375" style="2" customWidth="1"/>
    <col min="17" max="17" width="8.85546875" style="2" customWidth="1"/>
    <col min="18" max="18" width="8.5703125" style="5" customWidth="1"/>
    <col min="19" max="20" width="9.42578125" style="2" customWidth="1"/>
    <col min="21" max="21" width="8.140625" style="137" customWidth="1"/>
    <col min="22" max="22" width="8.7109375" style="137" customWidth="1"/>
    <col min="23" max="23" width="8.5703125" style="137" customWidth="1"/>
    <col min="24" max="24" width="8.140625" style="137" customWidth="1"/>
    <col min="25" max="25" width="8.7109375" style="137" customWidth="1"/>
    <col min="26" max="26" width="7.140625" style="137" customWidth="1"/>
    <col min="27" max="27" width="9" style="138" customWidth="1"/>
    <col min="28" max="28" width="6.28515625" style="139" customWidth="1"/>
    <col min="29" max="29" width="10" style="140" customWidth="1"/>
    <col min="30" max="30" width="10" style="138" customWidth="1"/>
    <col min="31" max="31" width="9.85546875" style="139" customWidth="1"/>
    <col min="32" max="32" width="11.5703125" style="2" customWidth="1"/>
    <col min="33" max="33" width="8.85546875" style="5" customWidth="1"/>
    <col min="34" max="34" width="14.140625" style="2" customWidth="1"/>
    <col min="35" max="35" width="8.42578125" style="4" customWidth="1"/>
    <col min="36" max="36" width="9" style="5" customWidth="1"/>
    <col min="37" max="37" width="8.42578125" style="5" customWidth="1"/>
    <col min="38" max="38" width="7.85546875" style="4" customWidth="1"/>
    <col min="39" max="39" width="10.5703125" style="5" customWidth="1"/>
    <col min="40" max="40" width="8.140625" style="4" customWidth="1"/>
    <col min="41" max="41" width="9.28515625" style="5" customWidth="1"/>
    <col min="42" max="42" width="7.140625" style="5" customWidth="1"/>
    <col min="43" max="43" width="7.140625" style="4" customWidth="1"/>
    <col min="44" max="45" width="7.140625" style="5" customWidth="1"/>
    <col min="46" max="46" width="9.5703125" style="5" customWidth="1"/>
    <col min="47" max="47" width="7.7109375" style="5" customWidth="1"/>
    <col min="48" max="48" width="9.28515625" style="5" customWidth="1"/>
    <col min="49" max="50" width="9.140625" style="2" customWidth="1"/>
    <col min="51" max="51" width="9.140625" style="2"/>
    <col min="52" max="52" width="12.42578125" style="5" customWidth="1"/>
    <col min="53" max="53" width="12.7109375" style="5" customWidth="1"/>
    <col min="54" max="54" width="11.85546875" style="5" customWidth="1"/>
    <col min="55" max="16384" width="9.140625" style="2"/>
  </cols>
  <sheetData>
    <row r="1" spans="1:60" ht="68.099999999999994" customHeight="1" x14ac:dyDescent="0.25">
      <c r="A1" s="7" t="s">
        <v>0</v>
      </c>
      <c r="B1" s="7" t="s">
        <v>1</v>
      </c>
      <c r="C1" s="8" t="s">
        <v>2</v>
      </c>
      <c r="D1" s="9" t="s">
        <v>3</v>
      </c>
      <c r="E1" s="9" t="s">
        <v>4</v>
      </c>
      <c r="F1" s="10" t="s">
        <v>5</v>
      </c>
      <c r="G1" s="8" t="s">
        <v>6</v>
      </c>
      <c r="H1" s="11" t="s">
        <v>7</v>
      </c>
      <c r="I1" s="12" t="s">
        <v>8</v>
      </c>
      <c r="J1" s="11" t="s">
        <v>9</v>
      </c>
      <c r="K1" s="12" t="s">
        <v>10</v>
      </c>
      <c r="L1" s="11" t="s">
        <v>11</v>
      </c>
      <c r="M1" s="11" t="s">
        <v>12</v>
      </c>
      <c r="N1" s="8" t="s">
        <v>13</v>
      </c>
      <c r="O1" s="8" t="s">
        <v>14</v>
      </c>
      <c r="P1" s="8" t="s">
        <v>15</v>
      </c>
      <c r="Q1" s="12" t="s">
        <v>16</v>
      </c>
      <c r="R1" s="13" t="s">
        <v>17</v>
      </c>
      <c r="S1" s="14" t="s">
        <v>18</v>
      </c>
      <c r="T1" s="7" t="s">
        <v>19</v>
      </c>
      <c r="U1" s="15" t="s">
        <v>20</v>
      </c>
      <c r="V1" s="15" t="s">
        <v>21</v>
      </c>
      <c r="W1" s="15" t="s">
        <v>22</v>
      </c>
      <c r="X1" s="15" t="s">
        <v>23</v>
      </c>
      <c r="Y1" s="15" t="s">
        <v>24</v>
      </c>
      <c r="Z1" s="15" t="s">
        <v>25</v>
      </c>
      <c r="AA1" s="16" t="s">
        <v>26</v>
      </c>
      <c r="AB1" s="17" t="s">
        <v>27</v>
      </c>
      <c r="AC1" s="18" t="s">
        <v>28</v>
      </c>
      <c r="AD1" s="19" t="s">
        <v>29</v>
      </c>
      <c r="AE1" s="20" t="s">
        <v>30</v>
      </c>
      <c r="AF1" s="7" t="s">
        <v>31</v>
      </c>
      <c r="AG1" s="21" t="s">
        <v>32</v>
      </c>
      <c r="AH1" s="7" t="s">
        <v>33</v>
      </c>
      <c r="AI1" s="22" t="s">
        <v>34</v>
      </c>
      <c r="AJ1" s="23" t="s">
        <v>35</v>
      </c>
      <c r="AK1" s="21" t="s">
        <v>36</v>
      </c>
      <c r="AL1" s="22" t="s">
        <v>37</v>
      </c>
      <c r="AM1" s="21" t="s">
        <v>38</v>
      </c>
      <c r="AN1" s="22" t="s">
        <v>39</v>
      </c>
      <c r="AO1" s="21" t="s">
        <v>40</v>
      </c>
      <c r="AP1" s="24" t="s">
        <v>41</v>
      </c>
      <c r="AQ1" s="22" t="s">
        <v>42</v>
      </c>
      <c r="AR1" s="21" t="s">
        <v>43</v>
      </c>
      <c r="AS1" s="21" t="s">
        <v>44</v>
      </c>
      <c r="AT1" s="25" t="s">
        <v>45</v>
      </c>
      <c r="AU1" s="26" t="s">
        <v>46</v>
      </c>
      <c r="AV1" s="27" t="s">
        <v>47</v>
      </c>
      <c r="AW1" s="28" t="s">
        <v>48</v>
      </c>
      <c r="AX1" s="26" t="s">
        <v>49</v>
      </c>
      <c r="AY1" s="11" t="s">
        <v>50</v>
      </c>
      <c r="AZ1" s="21" t="s">
        <v>51</v>
      </c>
      <c r="BA1" s="21" t="s">
        <v>52</v>
      </c>
      <c r="BB1" s="21" t="s">
        <v>53</v>
      </c>
      <c r="BC1" s="29" t="s">
        <v>54</v>
      </c>
      <c r="BD1" s="30" t="s">
        <v>55</v>
      </c>
      <c r="BE1" s="30" t="s">
        <v>56</v>
      </c>
      <c r="BF1" s="30" t="s">
        <v>57</v>
      </c>
      <c r="BG1" s="30" t="s">
        <v>58</v>
      </c>
      <c r="BH1" s="30" t="s">
        <v>59</v>
      </c>
    </row>
    <row r="2" spans="1:60" customFormat="1" ht="30.6" customHeight="1" x14ac:dyDescent="0.25">
      <c r="A2" s="31">
        <v>1</v>
      </c>
      <c r="B2" s="32"/>
      <c r="C2" s="33"/>
      <c r="D2" s="33" t="s">
        <v>60</v>
      </c>
      <c r="E2" s="33" t="s">
        <v>61</v>
      </c>
      <c r="F2" s="33" t="s">
        <v>62</v>
      </c>
      <c r="G2" s="34" t="s">
        <v>63</v>
      </c>
      <c r="H2" s="35" t="s">
        <v>64</v>
      </c>
      <c r="I2" s="36" t="s">
        <v>65</v>
      </c>
      <c r="J2" s="37" t="s">
        <v>66</v>
      </c>
      <c r="K2" s="37" t="s">
        <v>67</v>
      </c>
      <c r="L2" s="38" t="s">
        <v>68</v>
      </c>
      <c r="M2" s="39" t="s">
        <v>69</v>
      </c>
      <c r="N2" s="33"/>
      <c r="O2" s="40" t="s">
        <v>70</v>
      </c>
      <c r="P2" s="41"/>
      <c r="Q2" s="33" t="s">
        <v>71</v>
      </c>
      <c r="R2" s="42">
        <v>1.83</v>
      </c>
      <c r="S2" s="33" t="s">
        <v>72</v>
      </c>
      <c r="T2" s="36" t="s">
        <v>73</v>
      </c>
      <c r="U2" s="43">
        <v>25.5</v>
      </c>
      <c r="V2" s="43">
        <v>21.5</v>
      </c>
      <c r="W2" s="43">
        <v>22.5</v>
      </c>
      <c r="X2" s="44">
        <v>16</v>
      </c>
      <c r="Y2" s="45">
        <v>8</v>
      </c>
      <c r="Z2" s="45">
        <v>20.5</v>
      </c>
      <c r="AA2" s="46">
        <v>2.7</v>
      </c>
      <c r="AB2" s="47">
        <v>3</v>
      </c>
      <c r="AC2" s="48">
        <f>IF(X2="","",X2*Y2*Z2/1000000)</f>
        <v>2.624E-3</v>
      </c>
      <c r="AD2" s="46">
        <v>63</v>
      </c>
      <c r="AE2" s="49">
        <f>IF(AB2="","",AD2/AC2*AB2)</f>
        <v>72027.439024390245</v>
      </c>
      <c r="AF2" s="50">
        <v>2650</v>
      </c>
      <c r="AG2" s="51">
        <f>IF(ISERROR(AF2/AE2),"",AF2/AE2)</f>
        <v>3.6791534391534389E-2</v>
      </c>
      <c r="AH2" s="52" t="s">
        <v>74</v>
      </c>
      <c r="AI2" s="53">
        <v>0.16800000000000001</v>
      </c>
      <c r="AJ2" s="54">
        <f>IF(ISERROR(R2*AI2),"",R2*AI2)</f>
        <v>0.30744000000000005</v>
      </c>
      <c r="AK2" s="54">
        <f>IF(ISERROR(R2+AG2+AJ2),"",R2+AG2+AJ2)</f>
        <v>2.1742315343915344</v>
      </c>
      <c r="AL2" s="55">
        <v>0.01</v>
      </c>
      <c r="AM2" s="54">
        <f t="shared" ref="AM2:AM32" si="0">IF(ISERROR(AV2*AL2),"",AV2*AL2)</f>
        <v>3.2000000000000001E-2</v>
      </c>
      <c r="AN2" s="55">
        <v>0.06</v>
      </c>
      <c r="AO2" s="54">
        <f t="shared" ref="AO2:AO32" si="1">IF(ISERROR(AV2*AN2),"",AV2*AN2)</f>
        <v>0.192</v>
      </c>
      <c r="AP2" s="56">
        <v>0</v>
      </c>
      <c r="AQ2" s="55">
        <v>0</v>
      </c>
      <c r="AR2" s="54">
        <f t="shared" ref="AR2:AR18" si="2">IF(ISERROR(AV2*AQ2),"",AV2*AQ2)</f>
        <v>0</v>
      </c>
      <c r="AS2" s="54">
        <f t="shared" ref="AS2:AS18" si="3">IF(ISERROR(AM2+AO2+AR2),"",AM2+AO2+AR2)</f>
        <v>0.224</v>
      </c>
      <c r="AT2" s="54">
        <f>IF(ISERROR(AK2+AS2),"",AK2+AS2)</f>
        <v>2.3982315343915346</v>
      </c>
      <c r="AU2" s="57">
        <f>IF(ISERROR((AV2-AT2)/AV2),"",(AV2-AT2)/AV2)</f>
        <v>0.2505526455026455</v>
      </c>
      <c r="AV2" s="58">
        <v>3.2</v>
      </c>
      <c r="AW2" s="59">
        <v>7.99</v>
      </c>
      <c r="AX2" s="57">
        <f>IF(ISERROR((AW2-AV2)/AW2),"",(AW2-AV2)/AW2)</f>
        <v>0.59949937421777222</v>
      </c>
      <c r="AY2" s="60">
        <v>2100</v>
      </c>
      <c r="AZ2" s="54">
        <f>IF(ISERROR(AT2*AY2),"",AT2*AY2)</f>
        <v>5036.2862222222229</v>
      </c>
      <c r="BA2" s="54">
        <f>IF(ISERROR(AV2*AY2),"",AV2*AY2)</f>
        <v>6720</v>
      </c>
      <c r="BB2" s="54">
        <f>IF(ISERROR(AW2*AY2),"",AW2*AY2)</f>
        <v>16779</v>
      </c>
      <c r="BC2" s="61">
        <v>8.6300000000000008</v>
      </c>
      <c r="BD2" s="62">
        <v>2.7</v>
      </c>
      <c r="BE2" s="33"/>
      <c r="BF2" s="33" t="s">
        <v>75</v>
      </c>
      <c r="BG2" s="63" t="s">
        <v>76</v>
      </c>
      <c r="BH2" s="64" t="s">
        <v>77</v>
      </c>
    </row>
    <row r="3" spans="1:60" customFormat="1" ht="30.6" customHeight="1" x14ac:dyDescent="0.25">
      <c r="A3" s="31">
        <v>2</v>
      </c>
      <c r="B3" s="65"/>
      <c r="C3" s="33"/>
      <c r="D3" s="33" t="s">
        <v>60</v>
      </c>
      <c r="E3" s="33" t="s">
        <v>61</v>
      </c>
      <c r="F3" s="33" t="s">
        <v>62</v>
      </c>
      <c r="G3" s="34" t="s">
        <v>78</v>
      </c>
      <c r="H3" s="37" t="s">
        <v>79</v>
      </c>
      <c r="I3" s="36" t="s">
        <v>80</v>
      </c>
      <c r="J3" s="37" t="s">
        <v>67</v>
      </c>
      <c r="K3" s="37" t="s">
        <v>67</v>
      </c>
      <c r="L3" s="38" t="s">
        <v>81</v>
      </c>
      <c r="M3" s="39" t="s">
        <v>69</v>
      </c>
      <c r="N3" s="33"/>
      <c r="O3" s="40" t="s">
        <v>82</v>
      </c>
      <c r="P3" s="41"/>
      <c r="Q3" s="33" t="s">
        <v>71</v>
      </c>
      <c r="R3" s="42">
        <v>1.56</v>
      </c>
      <c r="S3" s="33" t="s">
        <v>72</v>
      </c>
      <c r="T3" s="36" t="s">
        <v>83</v>
      </c>
      <c r="U3" s="66"/>
      <c r="V3" s="66"/>
      <c r="W3" s="66"/>
      <c r="X3" s="67">
        <v>22</v>
      </c>
      <c r="Y3" s="45">
        <v>7</v>
      </c>
      <c r="Z3" s="45">
        <v>11</v>
      </c>
      <c r="AA3" s="68">
        <v>5</v>
      </c>
      <c r="AB3" s="47">
        <v>2</v>
      </c>
      <c r="AC3" s="48">
        <f t="shared" ref="AC3:AC32" si="4">IF(X3="","",X3*Y3*Z3/1000000)</f>
        <v>1.694E-3</v>
      </c>
      <c r="AD3" s="46">
        <v>63</v>
      </c>
      <c r="AE3" s="49">
        <f t="shared" ref="AE3:AE4" si="5">IF(AB3="","",AD3/AC3*AB3)</f>
        <v>74380.165289256198</v>
      </c>
      <c r="AF3" s="50">
        <v>2650</v>
      </c>
      <c r="AG3" s="51">
        <f t="shared" ref="AG3:AG32" si="6">IF(ISERROR(AF3/AE3),"",AF3/AE3)</f>
        <v>3.5627777777777779E-2</v>
      </c>
      <c r="AH3" s="52" t="s">
        <v>84</v>
      </c>
      <c r="AI3" s="53">
        <v>0.184</v>
      </c>
      <c r="AJ3" s="54">
        <f>IF(ISERROR(R3*AI3),"",R3*AI3)</f>
        <v>0.28704000000000002</v>
      </c>
      <c r="AK3" s="54">
        <f>IF(ISERROR(R3+AG3+AJ3),"",R3+AG3+AJ3)</f>
        <v>1.8826677777777778</v>
      </c>
      <c r="AL3" s="55">
        <v>0.01</v>
      </c>
      <c r="AM3" s="54">
        <f t="shared" si="0"/>
        <v>2.75E-2</v>
      </c>
      <c r="AN3" s="55">
        <v>0.06</v>
      </c>
      <c r="AO3" s="54">
        <f t="shared" si="1"/>
        <v>0.16499999999999998</v>
      </c>
      <c r="AP3" s="56">
        <v>0</v>
      </c>
      <c r="AQ3" s="55">
        <v>0</v>
      </c>
      <c r="AR3" s="54">
        <f t="shared" si="2"/>
        <v>0</v>
      </c>
      <c r="AS3" s="54">
        <f t="shared" si="3"/>
        <v>0.19249999999999998</v>
      </c>
      <c r="AT3" s="54">
        <f t="shared" ref="AT3:AT18" si="7">IF(ISERROR(AK3+AS3),"",AK3+AS3)</f>
        <v>2.0751677777777777</v>
      </c>
      <c r="AU3" s="57">
        <f t="shared" ref="AU3:AU19" si="8">IF(ISERROR((AV3-AT3)/AV3),"",(AV3-AT3)/AV3)</f>
        <v>0.24539353535353536</v>
      </c>
      <c r="AV3" s="58">
        <v>2.75</v>
      </c>
      <c r="AW3" s="59">
        <v>6.99</v>
      </c>
      <c r="AX3" s="57">
        <f>IF(ISERROR((AW3-AV3)/AW3),"",(AW3-AV3)/AW3)</f>
        <v>0.60658082975679539</v>
      </c>
      <c r="AY3" s="60">
        <v>1400</v>
      </c>
      <c r="AZ3" s="54">
        <f>IF(ISERROR(AT3*AY3),"",AT3*AY3)</f>
        <v>2905.2348888888887</v>
      </c>
      <c r="BA3" s="54">
        <f>IF(ISERROR(AV3*AY3),"",AV3*AY3)</f>
        <v>3850</v>
      </c>
      <c r="BB3" s="54">
        <f t="shared" ref="BB3:BB32" si="9">IF(ISERROR(AW3*AY3),"",AW3*AY3)</f>
        <v>9786</v>
      </c>
      <c r="BC3" s="61" t="str">
        <f>IF(U3="","",U3*V3*W3/1000000/AB3*AY3)</f>
        <v/>
      </c>
      <c r="BD3" s="33"/>
      <c r="BE3" s="33"/>
      <c r="BF3" s="33" t="s">
        <v>75</v>
      </c>
      <c r="BG3" s="63" t="s">
        <v>76</v>
      </c>
      <c r="BH3" s="64" t="s">
        <v>77</v>
      </c>
    </row>
    <row r="4" spans="1:60" customFormat="1" ht="30.6" customHeight="1" x14ac:dyDescent="0.25">
      <c r="A4" s="31">
        <v>3</v>
      </c>
      <c r="B4" s="65"/>
      <c r="C4" s="33"/>
      <c r="D4" s="33" t="s">
        <v>60</v>
      </c>
      <c r="E4" s="33" t="s">
        <v>61</v>
      </c>
      <c r="F4" s="33" t="s">
        <v>62</v>
      </c>
      <c r="G4" s="34" t="s">
        <v>78</v>
      </c>
      <c r="H4" s="37" t="s">
        <v>85</v>
      </c>
      <c r="I4" s="33" t="s">
        <v>86</v>
      </c>
      <c r="J4" s="37" t="s">
        <v>67</v>
      </c>
      <c r="K4" s="37" t="s">
        <v>67</v>
      </c>
      <c r="L4" s="38" t="s">
        <v>87</v>
      </c>
      <c r="M4" s="39" t="s">
        <v>69</v>
      </c>
      <c r="N4" s="33"/>
      <c r="O4" s="40" t="s">
        <v>88</v>
      </c>
      <c r="P4" s="41"/>
      <c r="Q4" s="33" t="s">
        <v>71</v>
      </c>
      <c r="R4" s="42">
        <v>1.44</v>
      </c>
      <c r="S4" s="33" t="s">
        <v>72</v>
      </c>
      <c r="T4" s="36" t="s">
        <v>89</v>
      </c>
      <c r="U4" s="66"/>
      <c r="V4" s="66"/>
      <c r="W4" s="66"/>
      <c r="X4" s="67">
        <v>8</v>
      </c>
      <c r="Y4" s="45">
        <v>8</v>
      </c>
      <c r="Z4" s="45">
        <v>11</v>
      </c>
      <c r="AA4" s="68">
        <v>5</v>
      </c>
      <c r="AB4" s="47">
        <v>1</v>
      </c>
      <c r="AC4" s="48">
        <f t="shared" si="4"/>
        <v>7.0399999999999998E-4</v>
      </c>
      <c r="AD4" s="46">
        <v>63</v>
      </c>
      <c r="AE4" s="49">
        <f t="shared" si="5"/>
        <v>89488.636363636368</v>
      </c>
      <c r="AF4" s="50">
        <v>2650</v>
      </c>
      <c r="AG4" s="51">
        <f t="shared" si="6"/>
        <v>2.961269841269841E-2</v>
      </c>
      <c r="AH4" s="52" t="s">
        <v>84</v>
      </c>
      <c r="AI4" s="53">
        <v>0.184</v>
      </c>
      <c r="AJ4" s="54">
        <f>IF(ISERROR(R4*AI4),"",R4*AI4)</f>
        <v>0.26495999999999997</v>
      </c>
      <c r="AK4" s="54">
        <f>IF(ISERROR(R4+AG4+AJ4),"",R4+AG4+AJ4)</f>
        <v>1.7345726984126983</v>
      </c>
      <c r="AL4" s="55">
        <v>0.01</v>
      </c>
      <c r="AM4" s="54">
        <f t="shared" si="0"/>
        <v>2.5000000000000001E-2</v>
      </c>
      <c r="AN4" s="55">
        <v>0.06</v>
      </c>
      <c r="AO4" s="54">
        <f t="shared" si="1"/>
        <v>0.15</v>
      </c>
      <c r="AP4" s="56">
        <v>0</v>
      </c>
      <c r="AQ4" s="55">
        <v>0</v>
      </c>
      <c r="AR4" s="54">
        <f t="shared" si="2"/>
        <v>0</v>
      </c>
      <c r="AS4" s="54">
        <f t="shared" si="3"/>
        <v>0.17499999999999999</v>
      </c>
      <c r="AT4" s="54">
        <f t="shared" si="7"/>
        <v>1.9095726984126984</v>
      </c>
      <c r="AU4" s="57">
        <f t="shared" si="8"/>
        <v>0.23617092063492065</v>
      </c>
      <c r="AV4" s="58">
        <v>2.5</v>
      </c>
      <c r="AW4" s="59">
        <v>5.99</v>
      </c>
      <c r="AX4" s="57">
        <f>IF(ISERROR((AW4-AV4)/AW4),"",(AW4-AV4)/AW4)</f>
        <v>0.58263772954924875</v>
      </c>
      <c r="AY4" s="60">
        <v>700</v>
      </c>
      <c r="AZ4" s="54">
        <f>IF(ISERROR(AT4*AY4),"",AT4*AY4)</f>
        <v>1336.7008888888888</v>
      </c>
      <c r="BA4" s="54">
        <f>IF(ISERROR(AV4*AY4),"",AV4*AY4)</f>
        <v>1750</v>
      </c>
      <c r="BB4" s="54">
        <f t="shared" si="9"/>
        <v>4193</v>
      </c>
      <c r="BC4" s="61" t="str">
        <f>IF(U4="","",U4*V4*W4/1000000/AB4*AY4)</f>
        <v/>
      </c>
      <c r="BD4" s="33"/>
      <c r="BE4" s="33"/>
      <c r="BF4" s="33" t="s">
        <v>75</v>
      </c>
      <c r="BG4" s="63" t="s">
        <v>76</v>
      </c>
      <c r="BH4" s="64" t="s">
        <v>77</v>
      </c>
    </row>
    <row r="5" spans="1:60" customFormat="1" ht="30.6" customHeight="1" x14ac:dyDescent="0.25">
      <c r="A5" s="31">
        <v>4</v>
      </c>
      <c r="B5" s="69"/>
      <c r="C5" s="33"/>
      <c r="D5" s="33" t="s">
        <v>60</v>
      </c>
      <c r="E5" s="33" t="s">
        <v>61</v>
      </c>
      <c r="F5" s="33" t="s">
        <v>62</v>
      </c>
      <c r="G5" s="34" t="s">
        <v>78</v>
      </c>
      <c r="H5" s="37" t="s">
        <v>90</v>
      </c>
      <c r="I5" s="33" t="s">
        <v>91</v>
      </c>
      <c r="J5" s="37" t="s">
        <v>67</v>
      </c>
      <c r="K5" s="37" t="s">
        <v>67</v>
      </c>
      <c r="L5" s="38" t="s">
        <v>92</v>
      </c>
      <c r="M5" s="39" t="s">
        <v>69</v>
      </c>
      <c r="N5" s="33"/>
      <c r="O5" s="40" t="s">
        <v>93</v>
      </c>
      <c r="P5" s="41"/>
      <c r="Q5" s="33" t="s">
        <v>71</v>
      </c>
      <c r="R5" s="42">
        <v>1.44</v>
      </c>
      <c r="S5" s="33" t="s">
        <v>72</v>
      </c>
      <c r="T5" s="36" t="s">
        <v>89</v>
      </c>
      <c r="U5" s="70"/>
      <c r="V5" s="70"/>
      <c r="W5" s="70"/>
      <c r="X5" s="67">
        <v>14</v>
      </c>
      <c r="Y5" s="45">
        <v>10</v>
      </c>
      <c r="Z5" s="45">
        <v>2.5</v>
      </c>
      <c r="AA5" s="68">
        <v>5</v>
      </c>
      <c r="AB5" s="47">
        <v>1</v>
      </c>
      <c r="AC5" s="71">
        <f t="shared" si="4"/>
        <v>3.5E-4</v>
      </c>
      <c r="AD5" s="46">
        <v>63</v>
      </c>
      <c r="AE5" s="49">
        <f>IF(AB5="","",AD5/AC5*AB5)</f>
        <v>180000</v>
      </c>
      <c r="AF5" s="50">
        <v>2650</v>
      </c>
      <c r="AG5" s="51">
        <f t="shared" si="6"/>
        <v>1.4722222222222222E-2</v>
      </c>
      <c r="AH5" s="52" t="s">
        <v>84</v>
      </c>
      <c r="AI5" s="53">
        <v>0.184</v>
      </c>
      <c r="AJ5" s="54">
        <f>IF(ISERROR(R5*AI5),"",R5*AI5)</f>
        <v>0.26495999999999997</v>
      </c>
      <c r="AK5" s="54">
        <f>IF(ISERROR(R5+AG5+AJ5),"",R5+AG5+AJ5)</f>
        <v>1.7196822222222221</v>
      </c>
      <c r="AL5" s="55">
        <v>0.01</v>
      </c>
      <c r="AM5" s="54">
        <f t="shared" si="0"/>
        <v>2.5000000000000001E-2</v>
      </c>
      <c r="AN5" s="55">
        <v>0.06</v>
      </c>
      <c r="AO5" s="54">
        <f t="shared" si="1"/>
        <v>0.15</v>
      </c>
      <c r="AP5" s="56">
        <v>0</v>
      </c>
      <c r="AQ5" s="55">
        <v>0</v>
      </c>
      <c r="AR5" s="54">
        <f t="shared" si="2"/>
        <v>0</v>
      </c>
      <c r="AS5" s="54">
        <f t="shared" si="3"/>
        <v>0.17499999999999999</v>
      </c>
      <c r="AT5" s="54">
        <f t="shared" si="7"/>
        <v>1.8946822222222222</v>
      </c>
      <c r="AU5" s="57">
        <f t="shared" si="8"/>
        <v>0.24212711111111113</v>
      </c>
      <c r="AV5" s="58">
        <v>2.5</v>
      </c>
      <c r="AW5" s="59">
        <v>5.99</v>
      </c>
      <c r="AX5" s="57">
        <f>IF(ISERROR((AW5-AV5)/AW5),"",(AW5-AV5)/AW5)</f>
        <v>0.58263772954924875</v>
      </c>
      <c r="AY5" s="60">
        <v>700</v>
      </c>
      <c r="AZ5" s="54">
        <f>IF(ISERROR(AT5*AY5),"",AT5*AY5)</f>
        <v>1326.2775555555554</v>
      </c>
      <c r="BA5" s="54">
        <f>IF(ISERROR(AV5*AY5),"",AV5*AY5)</f>
        <v>1750</v>
      </c>
      <c r="BB5" s="54">
        <f t="shared" si="9"/>
        <v>4193</v>
      </c>
      <c r="BC5" s="61" t="str">
        <f>IF(U5="","",U5*V5*W5/1000000/AB5*AY5)</f>
        <v/>
      </c>
      <c r="BD5" s="33"/>
      <c r="BE5" s="33"/>
      <c r="BF5" s="33" t="s">
        <v>75</v>
      </c>
      <c r="BG5" s="63" t="s">
        <v>76</v>
      </c>
      <c r="BH5" s="64" t="s">
        <v>77</v>
      </c>
    </row>
    <row r="6" spans="1:60" customFormat="1" ht="30" customHeight="1" x14ac:dyDescent="0.25">
      <c r="A6" s="31">
        <v>6</v>
      </c>
      <c r="B6" s="32"/>
      <c r="C6" s="33"/>
      <c r="D6" s="33" t="s">
        <v>60</v>
      </c>
      <c r="E6" s="33" t="s">
        <v>61</v>
      </c>
      <c r="F6" s="33" t="s">
        <v>62</v>
      </c>
      <c r="G6" s="34" t="s">
        <v>94</v>
      </c>
      <c r="H6" s="35" t="s">
        <v>95</v>
      </c>
      <c r="I6" s="72" t="s">
        <v>96</v>
      </c>
      <c r="J6" s="63" t="s">
        <v>67</v>
      </c>
      <c r="K6" s="63" t="s">
        <v>67</v>
      </c>
      <c r="L6" s="38" t="s">
        <v>68</v>
      </c>
      <c r="M6" s="39" t="s">
        <v>69</v>
      </c>
      <c r="N6" s="33"/>
      <c r="O6" s="40" t="s">
        <v>97</v>
      </c>
      <c r="P6" s="41"/>
      <c r="Q6" s="33" t="s">
        <v>71</v>
      </c>
      <c r="R6" s="42">
        <v>1.75</v>
      </c>
      <c r="S6" s="33" t="s">
        <v>72</v>
      </c>
      <c r="T6" s="33" t="s">
        <v>98</v>
      </c>
      <c r="U6" s="73">
        <v>25.5</v>
      </c>
      <c r="V6" s="73">
        <v>21.5</v>
      </c>
      <c r="W6" s="73">
        <v>22.5</v>
      </c>
      <c r="X6" s="44">
        <v>16</v>
      </c>
      <c r="Y6" s="45">
        <v>8</v>
      </c>
      <c r="Z6" s="45">
        <v>20.5</v>
      </c>
      <c r="AA6" s="68">
        <v>5</v>
      </c>
      <c r="AB6" s="47">
        <v>3</v>
      </c>
      <c r="AC6" s="71">
        <f t="shared" si="4"/>
        <v>2.624E-3</v>
      </c>
      <c r="AD6" s="46">
        <v>63</v>
      </c>
      <c r="AE6" s="49">
        <f>IF(AB6="","",AD6/AC6*AB6)</f>
        <v>72027.439024390245</v>
      </c>
      <c r="AF6" s="50">
        <v>2650</v>
      </c>
      <c r="AG6" s="51">
        <f t="shared" si="6"/>
        <v>3.6791534391534389E-2</v>
      </c>
      <c r="AH6" s="52" t="s">
        <v>74</v>
      </c>
      <c r="AI6" s="53">
        <v>0.16800000000000001</v>
      </c>
      <c r="AJ6" s="54">
        <f>IF(ISERROR(R6*AI6),"",R6*AI6)</f>
        <v>0.29400000000000004</v>
      </c>
      <c r="AK6" s="54">
        <f>IF(ISERROR(R6+AG6+AJ6),"",R6+AG6+AJ6)</f>
        <v>2.0807915343915342</v>
      </c>
      <c r="AL6" s="55">
        <v>0.01</v>
      </c>
      <c r="AM6" s="54">
        <f t="shared" si="0"/>
        <v>3.0499999999999999E-2</v>
      </c>
      <c r="AN6" s="55">
        <v>0.06</v>
      </c>
      <c r="AO6" s="54">
        <f t="shared" si="1"/>
        <v>0.183</v>
      </c>
      <c r="AP6" s="56">
        <v>0</v>
      </c>
      <c r="AQ6" s="55">
        <v>0</v>
      </c>
      <c r="AR6" s="54">
        <f t="shared" si="2"/>
        <v>0</v>
      </c>
      <c r="AS6" s="54">
        <f t="shared" si="3"/>
        <v>0.2135</v>
      </c>
      <c r="AT6" s="54">
        <f t="shared" si="7"/>
        <v>2.294291534391534</v>
      </c>
      <c r="AU6" s="57">
        <f t="shared" si="8"/>
        <v>0.24777326741261177</v>
      </c>
      <c r="AV6" s="74">
        <v>3.05</v>
      </c>
      <c r="AW6" s="59">
        <v>7.99</v>
      </c>
      <c r="AX6" s="57">
        <f>IF(ISERROR((AW6-AV6)/AW6),"",(AW6-AV6)/AW6)</f>
        <v>0.61827284105131419</v>
      </c>
      <c r="AY6" s="60">
        <v>2100</v>
      </c>
      <c r="AZ6" s="54">
        <f>IF(ISERROR(AT6*AY6),"",AT6*AY6)</f>
        <v>4818.0122222222217</v>
      </c>
      <c r="BA6" s="54">
        <f>IF(ISERROR(AV6*AY6),"",AV6*AY6)</f>
        <v>6405</v>
      </c>
      <c r="BB6" s="54">
        <f t="shared" si="9"/>
        <v>16779</v>
      </c>
      <c r="BC6" s="61">
        <v>8.6300000000000008</v>
      </c>
      <c r="BD6" s="62">
        <v>2.7</v>
      </c>
      <c r="BE6" s="33"/>
      <c r="BF6" s="33" t="s">
        <v>75</v>
      </c>
      <c r="BG6" s="63" t="s">
        <v>76</v>
      </c>
      <c r="BH6" s="64" t="s">
        <v>77</v>
      </c>
    </row>
    <row r="7" spans="1:60" customFormat="1" ht="30" customHeight="1" x14ac:dyDescent="0.25">
      <c r="A7" s="31">
        <v>7</v>
      </c>
      <c r="B7" s="65"/>
      <c r="C7" s="33"/>
      <c r="D7" s="33" t="s">
        <v>60</v>
      </c>
      <c r="E7" s="33" t="s">
        <v>61</v>
      </c>
      <c r="F7" s="33" t="s">
        <v>62</v>
      </c>
      <c r="G7" s="34" t="s">
        <v>94</v>
      </c>
      <c r="H7" s="37" t="s">
        <v>99</v>
      </c>
      <c r="I7" s="63" t="s">
        <v>100</v>
      </c>
      <c r="J7" s="63" t="s">
        <v>67</v>
      </c>
      <c r="K7" s="63" t="s">
        <v>67</v>
      </c>
      <c r="L7" s="38" t="s">
        <v>81</v>
      </c>
      <c r="M7" s="39" t="s">
        <v>69</v>
      </c>
      <c r="N7" s="33"/>
      <c r="O7" s="40" t="s">
        <v>101</v>
      </c>
      <c r="P7" s="41"/>
      <c r="Q7" s="33" t="s">
        <v>71</v>
      </c>
      <c r="R7" s="42">
        <v>1.49</v>
      </c>
      <c r="S7" s="33" t="s">
        <v>72</v>
      </c>
      <c r="T7" s="33" t="s">
        <v>98</v>
      </c>
      <c r="U7" s="75"/>
      <c r="V7" s="75"/>
      <c r="W7" s="75"/>
      <c r="X7" s="67">
        <v>22</v>
      </c>
      <c r="Y7" s="45">
        <v>7</v>
      </c>
      <c r="Z7" s="45">
        <v>11</v>
      </c>
      <c r="AA7" s="68">
        <v>5</v>
      </c>
      <c r="AB7" s="47">
        <v>2</v>
      </c>
      <c r="AC7" s="71">
        <f t="shared" si="4"/>
        <v>1.694E-3</v>
      </c>
      <c r="AD7" s="46">
        <v>63</v>
      </c>
      <c r="AE7" s="49">
        <f t="shared" ref="AE7:AE32" si="10">IF(AB7="","",AD7/AC7*AB7)</f>
        <v>74380.165289256198</v>
      </c>
      <c r="AF7" s="50">
        <v>2650</v>
      </c>
      <c r="AG7" s="51">
        <f t="shared" si="6"/>
        <v>3.5627777777777779E-2</v>
      </c>
      <c r="AH7" s="52" t="s">
        <v>84</v>
      </c>
      <c r="AI7" s="53">
        <v>0.184</v>
      </c>
      <c r="AJ7" s="54">
        <f>IF(ISERROR(R7*AI7),"",R7*AI7)</f>
        <v>0.27416000000000001</v>
      </c>
      <c r="AK7" s="54">
        <f>IF(ISERROR(R7+AG7+AJ7),"",R7+AG7+AJ7)</f>
        <v>1.7997877777777778</v>
      </c>
      <c r="AL7" s="55">
        <v>0.01</v>
      </c>
      <c r="AM7" s="54">
        <f t="shared" si="0"/>
        <v>2.6000000000000002E-2</v>
      </c>
      <c r="AN7" s="55">
        <v>0.06</v>
      </c>
      <c r="AO7" s="54">
        <f t="shared" si="1"/>
        <v>0.156</v>
      </c>
      <c r="AP7" s="56">
        <v>0</v>
      </c>
      <c r="AQ7" s="55">
        <v>0</v>
      </c>
      <c r="AR7" s="54">
        <f t="shared" si="2"/>
        <v>0</v>
      </c>
      <c r="AS7" s="54">
        <f t="shared" si="3"/>
        <v>0.182</v>
      </c>
      <c r="AT7" s="54">
        <f t="shared" si="7"/>
        <v>1.9817877777777777</v>
      </c>
      <c r="AU7" s="57">
        <f t="shared" si="8"/>
        <v>0.23777393162393168</v>
      </c>
      <c r="AV7" s="74">
        <v>2.6</v>
      </c>
      <c r="AW7" s="59">
        <v>6.99</v>
      </c>
      <c r="AX7" s="57">
        <f>IF(ISERROR((AW7-AV7)/AW7),"",(AW7-AV7)/AW7)</f>
        <v>0.62804005722460665</v>
      </c>
      <c r="AY7" s="60">
        <v>1400</v>
      </c>
      <c r="AZ7" s="54">
        <f>IF(ISERROR(AT7*AY7),"",AT7*AY7)</f>
        <v>2774.5028888888887</v>
      </c>
      <c r="BA7" s="54">
        <f>IF(ISERROR(AV7*AY7),"",AV7*AY7)</f>
        <v>3640</v>
      </c>
      <c r="BB7" s="54">
        <f t="shared" si="9"/>
        <v>9786</v>
      </c>
      <c r="BC7" s="61" t="str">
        <f>IF(U7="","",U7*V7*W7/1000000/AB7*AY7)</f>
        <v/>
      </c>
      <c r="BD7" s="33"/>
      <c r="BE7" s="33"/>
      <c r="BF7" s="33" t="s">
        <v>75</v>
      </c>
      <c r="BG7" s="63" t="s">
        <v>76</v>
      </c>
      <c r="BH7" s="64" t="s">
        <v>77</v>
      </c>
    </row>
    <row r="8" spans="1:60" ht="30" customHeight="1" x14ac:dyDescent="0.25">
      <c r="A8" s="76">
        <v>8</v>
      </c>
      <c r="B8" s="65"/>
      <c r="C8" s="77"/>
      <c r="D8" s="33" t="s">
        <v>60</v>
      </c>
      <c r="E8" s="33" t="s">
        <v>61</v>
      </c>
      <c r="F8" s="33" t="s">
        <v>62</v>
      </c>
      <c r="G8" s="34" t="s">
        <v>94</v>
      </c>
      <c r="H8" s="37" t="s">
        <v>85</v>
      </c>
      <c r="I8" s="63" t="s">
        <v>86</v>
      </c>
      <c r="J8" s="63" t="s">
        <v>67</v>
      </c>
      <c r="K8" s="63" t="s">
        <v>67</v>
      </c>
      <c r="L8" s="38" t="s">
        <v>87</v>
      </c>
      <c r="M8" s="39" t="s">
        <v>69</v>
      </c>
      <c r="N8" s="77"/>
      <c r="O8" s="40" t="s">
        <v>102</v>
      </c>
      <c r="P8" s="77"/>
      <c r="Q8" s="33" t="s">
        <v>71</v>
      </c>
      <c r="R8" s="42">
        <v>1.38</v>
      </c>
      <c r="S8" s="33" t="s">
        <v>72</v>
      </c>
      <c r="T8" s="33" t="s">
        <v>98</v>
      </c>
      <c r="U8" s="75"/>
      <c r="V8" s="75"/>
      <c r="W8" s="75"/>
      <c r="X8" s="67">
        <v>8</v>
      </c>
      <c r="Y8" s="45">
        <v>8</v>
      </c>
      <c r="Z8" s="45">
        <v>11</v>
      </c>
      <c r="AA8" s="68">
        <v>5</v>
      </c>
      <c r="AB8" s="47">
        <v>1</v>
      </c>
      <c r="AC8" s="71">
        <f t="shared" si="4"/>
        <v>7.0399999999999998E-4</v>
      </c>
      <c r="AD8" s="46">
        <v>63</v>
      </c>
      <c r="AE8" s="49">
        <f t="shared" si="10"/>
        <v>89488.636363636368</v>
      </c>
      <c r="AF8" s="50">
        <v>2650</v>
      </c>
      <c r="AG8" s="51">
        <f t="shared" si="6"/>
        <v>2.961269841269841E-2</v>
      </c>
      <c r="AH8" s="52" t="s">
        <v>84</v>
      </c>
      <c r="AI8" s="53">
        <v>0.184</v>
      </c>
      <c r="AJ8" s="54">
        <f>IF(ISERROR(R8*AI8),"",R8*AI8)</f>
        <v>0.25391999999999998</v>
      </c>
      <c r="AK8" s="54">
        <f>IF(ISERROR(R8+AG8+AJ8),"",R8+AG8+AJ8)</f>
        <v>1.6635326984126981</v>
      </c>
      <c r="AL8" s="55">
        <v>0.01</v>
      </c>
      <c r="AM8" s="54">
        <f t="shared" si="0"/>
        <v>2.35E-2</v>
      </c>
      <c r="AN8" s="55">
        <v>0.06</v>
      </c>
      <c r="AO8" s="54">
        <f t="shared" si="1"/>
        <v>0.14099999999999999</v>
      </c>
      <c r="AP8" s="56">
        <v>0</v>
      </c>
      <c r="AQ8" s="55">
        <v>0</v>
      </c>
      <c r="AR8" s="78">
        <f t="shared" si="2"/>
        <v>0</v>
      </c>
      <c r="AS8" s="78">
        <f t="shared" si="3"/>
        <v>0.16449999999999998</v>
      </c>
      <c r="AT8" s="54">
        <f t="shared" si="7"/>
        <v>1.8280326984126982</v>
      </c>
      <c r="AU8" s="57">
        <f t="shared" si="8"/>
        <v>0.22211374535629866</v>
      </c>
      <c r="AV8" s="74">
        <v>2.35</v>
      </c>
      <c r="AW8" s="59">
        <v>5.99</v>
      </c>
      <c r="AX8" s="79">
        <f>IF(ISERROR((AW8-AV8)/AW8),"",(AW8-AV8)/AW8)</f>
        <v>0.60767946577629384</v>
      </c>
      <c r="AY8" s="60">
        <v>700</v>
      </c>
      <c r="AZ8" s="54">
        <f>IF(ISERROR(AT8*AY8),"",AT8*AY8)</f>
        <v>1279.6228888888888</v>
      </c>
      <c r="BA8" s="78">
        <f>IF(ISERROR(AV8*AY8),"",AV8*AY8)</f>
        <v>1645</v>
      </c>
      <c r="BB8" s="78">
        <f t="shared" si="9"/>
        <v>4193</v>
      </c>
      <c r="BC8" s="61" t="str">
        <f>IF(U8="","",U8*V8*W8/1000000/AB8*AY8)</f>
        <v/>
      </c>
      <c r="BD8" s="77"/>
      <c r="BE8" s="77"/>
      <c r="BF8" s="33" t="s">
        <v>75</v>
      </c>
      <c r="BG8" s="63" t="s">
        <v>76</v>
      </c>
      <c r="BH8" s="64" t="s">
        <v>77</v>
      </c>
    </row>
    <row r="9" spans="1:60" ht="30" customHeight="1" x14ac:dyDescent="0.25">
      <c r="A9" s="76">
        <v>9</v>
      </c>
      <c r="B9" s="69"/>
      <c r="C9" s="77"/>
      <c r="D9" s="33" t="s">
        <v>60</v>
      </c>
      <c r="E9" s="33" t="s">
        <v>61</v>
      </c>
      <c r="F9" s="33" t="s">
        <v>62</v>
      </c>
      <c r="G9" s="34" t="s">
        <v>103</v>
      </c>
      <c r="H9" s="37" t="s">
        <v>104</v>
      </c>
      <c r="I9" s="63" t="s">
        <v>91</v>
      </c>
      <c r="J9" s="63" t="s">
        <v>67</v>
      </c>
      <c r="K9" s="63" t="s">
        <v>67</v>
      </c>
      <c r="L9" s="38" t="s">
        <v>105</v>
      </c>
      <c r="M9" s="39" t="s">
        <v>69</v>
      </c>
      <c r="N9" s="77"/>
      <c r="O9" s="40" t="s">
        <v>106</v>
      </c>
      <c r="P9" s="77"/>
      <c r="Q9" s="33" t="s">
        <v>71</v>
      </c>
      <c r="R9" s="42">
        <v>1.38</v>
      </c>
      <c r="S9" s="33" t="s">
        <v>72</v>
      </c>
      <c r="T9" s="33" t="s">
        <v>98</v>
      </c>
      <c r="U9" s="80"/>
      <c r="V9" s="80"/>
      <c r="W9" s="80"/>
      <c r="X9" s="67">
        <v>14</v>
      </c>
      <c r="Y9" s="45">
        <v>10</v>
      </c>
      <c r="Z9" s="45">
        <v>2.5</v>
      </c>
      <c r="AA9" s="68">
        <v>5</v>
      </c>
      <c r="AB9" s="47">
        <v>1</v>
      </c>
      <c r="AC9" s="71">
        <f t="shared" si="4"/>
        <v>3.5E-4</v>
      </c>
      <c r="AD9" s="46">
        <v>63</v>
      </c>
      <c r="AE9" s="49">
        <f t="shared" si="10"/>
        <v>180000</v>
      </c>
      <c r="AF9" s="50">
        <v>2650</v>
      </c>
      <c r="AG9" s="51">
        <f t="shared" si="6"/>
        <v>1.4722222222222222E-2</v>
      </c>
      <c r="AH9" s="52" t="s">
        <v>84</v>
      </c>
      <c r="AI9" s="53">
        <v>0.184</v>
      </c>
      <c r="AJ9" s="54">
        <f>IF(ISERROR(R9*AI9),"",R9*AI9)</f>
        <v>0.25391999999999998</v>
      </c>
      <c r="AK9" s="54">
        <f>IF(ISERROR(R9+AG9+AJ9),"",R9+AG9+AJ9)</f>
        <v>1.6486422222222221</v>
      </c>
      <c r="AL9" s="55">
        <v>0.01</v>
      </c>
      <c r="AM9" s="54">
        <f t="shared" si="0"/>
        <v>2.35E-2</v>
      </c>
      <c r="AN9" s="55">
        <v>0.06</v>
      </c>
      <c r="AO9" s="54">
        <f t="shared" si="1"/>
        <v>0.14099999999999999</v>
      </c>
      <c r="AP9" s="56">
        <v>0</v>
      </c>
      <c r="AQ9" s="55">
        <v>0</v>
      </c>
      <c r="AR9" s="78">
        <f t="shared" si="2"/>
        <v>0</v>
      </c>
      <c r="AS9" s="78">
        <f t="shared" si="3"/>
        <v>0.16449999999999998</v>
      </c>
      <c r="AT9" s="54">
        <f t="shared" si="7"/>
        <v>1.813142222222222</v>
      </c>
      <c r="AU9" s="57">
        <f t="shared" si="8"/>
        <v>0.22845011820330982</v>
      </c>
      <c r="AV9" s="74">
        <v>2.35</v>
      </c>
      <c r="AW9" s="59">
        <v>5.99</v>
      </c>
      <c r="AX9" s="79">
        <f>IF(ISERROR((AW9-AV9)/AW9),"",(AW9-AV9)/AW9)</f>
        <v>0.60767946577629384</v>
      </c>
      <c r="AY9" s="60">
        <v>700</v>
      </c>
      <c r="AZ9" s="54">
        <f>IF(ISERROR(AT9*AY9),"",AT9*AY9)</f>
        <v>1269.1995555555554</v>
      </c>
      <c r="BA9" s="78">
        <f>IF(ISERROR(AV9*AY9),"",AV9*AY9)</f>
        <v>1645</v>
      </c>
      <c r="BB9" s="78">
        <f t="shared" si="9"/>
        <v>4193</v>
      </c>
      <c r="BC9" s="61" t="str">
        <f>IF(U9="","",U9*V9*W9/1000000/AB9*AY9)</f>
        <v/>
      </c>
      <c r="BD9" s="77"/>
      <c r="BE9" s="77"/>
      <c r="BF9" s="33" t="s">
        <v>75</v>
      </c>
      <c r="BG9" s="63" t="s">
        <v>76</v>
      </c>
      <c r="BH9" s="64" t="s">
        <v>77</v>
      </c>
    </row>
    <row r="10" spans="1:60" ht="30" customHeight="1" x14ac:dyDescent="0.25">
      <c r="A10" s="76">
        <v>11</v>
      </c>
      <c r="B10" s="81"/>
      <c r="C10" s="77"/>
      <c r="D10" s="82" t="s">
        <v>107</v>
      </c>
      <c r="E10" s="83" t="s">
        <v>108</v>
      </c>
      <c r="F10" s="33" t="s">
        <v>62</v>
      </c>
      <c r="G10" s="64" t="s">
        <v>109</v>
      </c>
      <c r="H10" s="35" t="s">
        <v>110</v>
      </c>
      <c r="I10" s="63" t="s">
        <v>111</v>
      </c>
      <c r="J10" s="63" t="s">
        <v>67</v>
      </c>
      <c r="K10" s="63" t="s">
        <v>67</v>
      </c>
      <c r="L10" s="38" t="s">
        <v>112</v>
      </c>
      <c r="M10" s="63" t="s">
        <v>113</v>
      </c>
      <c r="N10" s="77"/>
      <c r="O10" s="84" t="s">
        <v>114</v>
      </c>
      <c r="P10" s="77"/>
      <c r="Q10" s="33" t="s">
        <v>71</v>
      </c>
      <c r="R10" s="42">
        <v>1.75</v>
      </c>
      <c r="S10" s="33" t="s">
        <v>72</v>
      </c>
      <c r="T10" s="33" t="s">
        <v>98</v>
      </c>
      <c r="U10" s="85">
        <v>25.5</v>
      </c>
      <c r="V10" s="85">
        <v>21.5</v>
      </c>
      <c r="W10" s="85">
        <v>22.5</v>
      </c>
      <c r="X10" s="44">
        <v>16</v>
      </c>
      <c r="Y10" s="86">
        <v>8</v>
      </c>
      <c r="Z10" s="86">
        <v>20.5</v>
      </c>
      <c r="AA10" s="68">
        <v>5</v>
      </c>
      <c r="AB10" s="47">
        <v>3</v>
      </c>
      <c r="AC10" s="71">
        <f t="shared" si="4"/>
        <v>2.624E-3</v>
      </c>
      <c r="AD10" s="46">
        <v>63</v>
      </c>
      <c r="AE10" s="49">
        <f t="shared" si="10"/>
        <v>72027.439024390245</v>
      </c>
      <c r="AF10" s="50">
        <v>2650</v>
      </c>
      <c r="AG10" s="51">
        <f t="shared" si="6"/>
        <v>3.6791534391534389E-2</v>
      </c>
      <c r="AH10" s="52" t="s">
        <v>74</v>
      </c>
      <c r="AI10" s="53">
        <v>0.16800000000000001</v>
      </c>
      <c r="AJ10" s="54">
        <f>IF(ISERROR(R10*AI10),"",R10*AI10)</f>
        <v>0.29400000000000004</v>
      </c>
      <c r="AK10" s="54">
        <f>IF(ISERROR(R10+AG10+AJ10),"",R10+AG10+AJ10)</f>
        <v>2.0807915343915342</v>
      </c>
      <c r="AL10" s="55">
        <v>0.01</v>
      </c>
      <c r="AM10" s="78">
        <f t="shared" si="0"/>
        <v>3.0499999999999999E-2</v>
      </c>
      <c r="AN10" s="87">
        <v>0.05</v>
      </c>
      <c r="AO10" s="78">
        <f t="shared" si="1"/>
        <v>0.1525</v>
      </c>
      <c r="AP10" s="56">
        <v>0</v>
      </c>
      <c r="AQ10" s="55">
        <v>0</v>
      </c>
      <c r="AR10" s="54">
        <f t="shared" ref="AR10:AR13" si="11">IF(ISERROR(AV10*AQ10),"",AV10*AQ10)</f>
        <v>0</v>
      </c>
      <c r="AS10" s="54">
        <f t="shared" ref="AS10:AS13" si="12">IF(ISERROR(AM10+AO10+AR10),"",AM10+AO10+AR10)</f>
        <v>0.183</v>
      </c>
      <c r="AT10" s="54">
        <f t="shared" ref="AT10:AT13" si="13">IF(ISERROR(AK10+AS10),"",AK10+AS10)</f>
        <v>2.263791534391534</v>
      </c>
      <c r="AU10" s="57">
        <f t="shared" si="8"/>
        <v>0.25777326741261175</v>
      </c>
      <c r="AV10" s="74">
        <v>3.05</v>
      </c>
      <c r="AW10" s="59">
        <v>7.99</v>
      </c>
      <c r="AX10" s="79">
        <f>IF(ISERROR((AW10-AV10)/AW10),"",(AW10-AV10)/AW10)</f>
        <v>0.61827284105131419</v>
      </c>
      <c r="AY10" s="60">
        <v>2100</v>
      </c>
      <c r="AZ10" s="54">
        <f>IF(ISERROR(AT10*AY10),"",AT10*AY10)</f>
        <v>4753.9622222222215</v>
      </c>
      <c r="BA10" s="78">
        <f>IF(ISERROR(AV10*AY10),"",AV10*AY10)</f>
        <v>6405</v>
      </c>
      <c r="BB10" s="78">
        <f t="shared" si="9"/>
        <v>16779</v>
      </c>
      <c r="BC10" s="88">
        <v>8.6300000000000008</v>
      </c>
      <c r="BD10" s="62">
        <v>2.7</v>
      </c>
      <c r="BE10" s="77"/>
      <c r="BF10" s="33" t="s">
        <v>75</v>
      </c>
      <c r="BG10" s="63" t="s">
        <v>76</v>
      </c>
      <c r="BH10" s="64" t="s">
        <v>77</v>
      </c>
    </row>
    <row r="11" spans="1:60" ht="30" customHeight="1" x14ac:dyDescent="0.25">
      <c r="A11" s="76">
        <v>12</v>
      </c>
      <c r="B11" s="89"/>
      <c r="C11" s="77"/>
      <c r="D11" s="82" t="s">
        <v>107</v>
      </c>
      <c r="E11" s="83" t="s">
        <v>108</v>
      </c>
      <c r="F11" s="33" t="s">
        <v>62</v>
      </c>
      <c r="G11" s="64" t="s">
        <v>115</v>
      </c>
      <c r="H11" s="37" t="s">
        <v>116</v>
      </c>
      <c r="I11" s="63" t="s">
        <v>117</v>
      </c>
      <c r="J11" s="63" t="s">
        <v>67</v>
      </c>
      <c r="K11" s="63" t="s">
        <v>67</v>
      </c>
      <c r="L11" s="38" t="s">
        <v>118</v>
      </c>
      <c r="M11" s="63" t="s">
        <v>113</v>
      </c>
      <c r="N11" s="77"/>
      <c r="O11" s="84" t="s">
        <v>119</v>
      </c>
      <c r="P11" s="77"/>
      <c r="Q11" s="33" t="s">
        <v>71</v>
      </c>
      <c r="R11" s="42">
        <v>1.49</v>
      </c>
      <c r="S11" s="33" t="s">
        <v>72</v>
      </c>
      <c r="T11" s="33" t="s">
        <v>98</v>
      </c>
      <c r="U11" s="90"/>
      <c r="V11" s="90"/>
      <c r="W11" s="90"/>
      <c r="X11" s="91">
        <v>22</v>
      </c>
      <c r="Y11" s="92">
        <v>7</v>
      </c>
      <c r="Z11" s="92">
        <v>11</v>
      </c>
      <c r="AA11" s="68">
        <v>5</v>
      </c>
      <c r="AB11" s="47">
        <v>2</v>
      </c>
      <c r="AC11" s="71">
        <f t="shared" si="4"/>
        <v>1.694E-3</v>
      </c>
      <c r="AD11" s="46">
        <v>63</v>
      </c>
      <c r="AE11" s="49">
        <f t="shared" si="10"/>
        <v>74380.165289256198</v>
      </c>
      <c r="AF11" s="50">
        <v>2650</v>
      </c>
      <c r="AG11" s="51">
        <f t="shared" si="6"/>
        <v>3.5627777777777779E-2</v>
      </c>
      <c r="AH11" s="52" t="s">
        <v>84</v>
      </c>
      <c r="AI11" s="53">
        <v>0.184</v>
      </c>
      <c r="AJ11" s="54">
        <f>IF(ISERROR(R11*AI11),"",R11*AI11)</f>
        <v>0.27416000000000001</v>
      </c>
      <c r="AK11" s="54">
        <f>IF(ISERROR(R11+AG11+AJ11),"",R11+AG11+AJ11)</f>
        <v>1.7997877777777778</v>
      </c>
      <c r="AL11" s="55">
        <v>0.01</v>
      </c>
      <c r="AM11" s="78">
        <f t="shared" si="0"/>
        <v>2.6000000000000002E-2</v>
      </c>
      <c r="AN11" s="87">
        <v>0.05</v>
      </c>
      <c r="AO11" s="78">
        <f t="shared" si="1"/>
        <v>0.13</v>
      </c>
      <c r="AP11" s="56">
        <v>0</v>
      </c>
      <c r="AQ11" s="55">
        <v>0</v>
      </c>
      <c r="AR11" s="54">
        <f t="shared" si="11"/>
        <v>0</v>
      </c>
      <c r="AS11" s="54">
        <f t="shared" si="12"/>
        <v>0.156</v>
      </c>
      <c r="AT11" s="54">
        <f t="shared" si="13"/>
        <v>1.9557877777777777</v>
      </c>
      <c r="AU11" s="57">
        <f t="shared" si="8"/>
        <v>0.24777393162393169</v>
      </c>
      <c r="AV11" s="74">
        <v>2.6</v>
      </c>
      <c r="AW11" s="59">
        <v>6.99</v>
      </c>
      <c r="AX11" s="79">
        <f>IF(ISERROR((AW11-AV11)/AW11),"",(AW11-AV11)/AW11)</f>
        <v>0.62804005722460665</v>
      </c>
      <c r="AY11" s="60">
        <v>1400</v>
      </c>
      <c r="AZ11" s="54">
        <f>IF(ISERROR(AT11*AY11),"",AT11*AY11)</f>
        <v>2738.1028888888886</v>
      </c>
      <c r="BA11" s="78">
        <f>IF(ISERROR(AV11*AY11),"",AV11*AY11)</f>
        <v>3640</v>
      </c>
      <c r="BB11" s="78">
        <f t="shared" si="9"/>
        <v>9786</v>
      </c>
      <c r="BC11" s="88" t="str">
        <f>IF(U11="","",U11*V11*W11/1000000/AB11*AY11)</f>
        <v/>
      </c>
      <c r="BD11" s="77"/>
      <c r="BE11" s="77"/>
      <c r="BF11" s="33" t="s">
        <v>75</v>
      </c>
      <c r="BG11" s="63" t="s">
        <v>76</v>
      </c>
      <c r="BH11" s="64" t="s">
        <v>77</v>
      </c>
    </row>
    <row r="12" spans="1:60" ht="30" customHeight="1" x14ac:dyDescent="0.25">
      <c r="A12" s="76">
        <v>13</v>
      </c>
      <c r="B12" s="89"/>
      <c r="C12" s="77"/>
      <c r="D12" s="82" t="s">
        <v>107</v>
      </c>
      <c r="E12" s="83" t="s">
        <v>108</v>
      </c>
      <c r="F12" s="33" t="s">
        <v>62</v>
      </c>
      <c r="G12" s="64" t="s">
        <v>120</v>
      </c>
      <c r="H12" s="37" t="s">
        <v>85</v>
      </c>
      <c r="I12" s="63" t="s">
        <v>121</v>
      </c>
      <c r="J12" s="63" t="s">
        <v>67</v>
      </c>
      <c r="K12" s="63" t="s">
        <v>67</v>
      </c>
      <c r="L12" s="38" t="s">
        <v>122</v>
      </c>
      <c r="M12" s="63" t="s">
        <v>113</v>
      </c>
      <c r="N12" s="77"/>
      <c r="O12" s="84" t="s">
        <v>123</v>
      </c>
      <c r="P12" s="77"/>
      <c r="Q12" s="33" t="s">
        <v>71</v>
      </c>
      <c r="R12" s="42">
        <v>1.38</v>
      </c>
      <c r="S12" s="33" t="s">
        <v>72</v>
      </c>
      <c r="T12" s="33" t="s">
        <v>98</v>
      </c>
      <c r="U12" s="90"/>
      <c r="V12" s="90"/>
      <c r="W12" s="90"/>
      <c r="X12" s="44">
        <v>8</v>
      </c>
      <c r="Y12" s="86">
        <v>8</v>
      </c>
      <c r="Z12" s="86">
        <v>11</v>
      </c>
      <c r="AA12" s="68">
        <v>5</v>
      </c>
      <c r="AB12" s="47">
        <v>1</v>
      </c>
      <c r="AC12" s="71">
        <f t="shared" si="4"/>
        <v>7.0399999999999998E-4</v>
      </c>
      <c r="AD12" s="46">
        <v>63</v>
      </c>
      <c r="AE12" s="49">
        <f t="shared" si="10"/>
        <v>89488.636363636368</v>
      </c>
      <c r="AF12" s="50">
        <v>2650</v>
      </c>
      <c r="AG12" s="51">
        <f t="shared" si="6"/>
        <v>2.961269841269841E-2</v>
      </c>
      <c r="AH12" s="52" t="s">
        <v>84</v>
      </c>
      <c r="AI12" s="53">
        <v>0.184</v>
      </c>
      <c r="AJ12" s="54">
        <f>IF(ISERROR(R12*AI12),"",R12*AI12)</f>
        <v>0.25391999999999998</v>
      </c>
      <c r="AK12" s="54">
        <f>IF(ISERROR(R12+AG12+AJ12),"",R12+AG12+AJ12)</f>
        <v>1.6635326984126981</v>
      </c>
      <c r="AL12" s="55">
        <v>0.01</v>
      </c>
      <c r="AM12" s="78">
        <f t="shared" si="0"/>
        <v>2.35E-2</v>
      </c>
      <c r="AN12" s="87">
        <v>0.05</v>
      </c>
      <c r="AO12" s="78">
        <f t="shared" si="1"/>
        <v>0.11750000000000001</v>
      </c>
      <c r="AP12" s="56">
        <v>0</v>
      </c>
      <c r="AQ12" s="55">
        <v>0</v>
      </c>
      <c r="AR12" s="78">
        <f t="shared" si="11"/>
        <v>0</v>
      </c>
      <c r="AS12" s="78">
        <f t="shared" si="12"/>
        <v>0.14100000000000001</v>
      </c>
      <c r="AT12" s="54">
        <f t="shared" si="13"/>
        <v>1.8045326984126981</v>
      </c>
      <c r="AU12" s="57">
        <f t="shared" si="8"/>
        <v>0.2321137453562987</v>
      </c>
      <c r="AV12" s="74">
        <v>2.35</v>
      </c>
      <c r="AW12" s="59">
        <v>5.99</v>
      </c>
      <c r="AX12" s="79">
        <f>IF(ISERROR((AW12-AV12)/AW12),"",(AW12-AV12)/AW12)</f>
        <v>0.60767946577629384</v>
      </c>
      <c r="AY12" s="60">
        <v>700</v>
      </c>
      <c r="AZ12" s="54">
        <f>IF(ISERROR(AT12*AY12),"",AT12*AY12)</f>
        <v>1263.1728888888888</v>
      </c>
      <c r="BA12" s="78">
        <f>IF(ISERROR(AV12*AY12),"",AV12*AY12)</f>
        <v>1645</v>
      </c>
      <c r="BB12" s="78">
        <f t="shared" si="9"/>
        <v>4193</v>
      </c>
      <c r="BC12" s="88" t="str">
        <f>IF(U12="","",U12*V12*W12/1000000/AB12*AY12)</f>
        <v/>
      </c>
      <c r="BD12" s="77"/>
      <c r="BE12" s="77"/>
      <c r="BF12" s="33" t="s">
        <v>75</v>
      </c>
      <c r="BG12" s="63" t="s">
        <v>76</v>
      </c>
      <c r="BH12" s="64" t="s">
        <v>77</v>
      </c>
    </row>
    <row r="13" spans="1:60" ht="30" customHeight="1" x14ac:dyDescent="0.25">
      <c r="A13" s="76">
        <v>14</v>
      </c>
      <c r="B13" s="93"/>
      <c r="C13" s="77"/>
      <c r="D13" s="82" t="s">
        <v>107</v>
      </c>
      <c r="E13" s="83" t="s">
        <v>108</v>
      </c>
      <c r="F13" s="33" t="s">
        <v>62</v>
      </c>
      <c r="G13" s="64" t="s">
        <v>124</v>
      </c>
      <c r="H13" s="37" t="s">
        <v>125</v>
      </c>
      <c r="I13" s="63" t="s">
        <v>126</v>
      </c>
      <c r="J13" s="63" t="s">
        <v>67</v>
      </c>
      <c r="K13" s="63" t="s">
        <v>67</v>
      </c>
      <c r="L13" s="38" t="s">
        <v>127</v>
      </c>
      <c r="M13" s="63" t="s">
        <v>113</v>
      </c>
      <c r="N13" s="77"/>
      <c r="O13" s="84" t="s">
        <v>128</v>
      </c>
      <c r="P13" s="77"/>
      <c r="Q13" s="33" t="s">
        <v>71</v>
      </c>
      <c r="R13" s="42">
        <v>1.38</v>
      </c>
      <c r="S13" s="33" t="s">
        <v>72</v>
      </c>
      <c r="T13" s="33" t="s">
        <v>98</v>
      </c>
      <c r="U13" s="94"/>
      <c r="V13" s="94"/>
      <c r="W13" s="94"/>
      <c r="X13" s="44">
        <v>14</v>
      </c>
      <c r="Y13" s="86">
        <v>10.5</v>
      </c>
      <c r="Z13" s="86">
        <v>2.5</v>
      </c>
      <c r="AA13" s="68">
        <v>5</v>
      </c>
      <c r="AB13" s="47">
        <v>1</v>
      </c>
      <c r="AC13" s="71">
        <f t="shared" si="4"/>
        <v>3.6749999999999999E-4</v>
      </c>
      <c r="AD13" s="46">
        <v>63</v>
      </c>
      <c r="AE13" s="49">
        <f t="shared" si="10"/>
        <v>171428.57142857142</v>
      </c>
      <c r="AF13" s="50">
        <v>2650</v>
      </c>
      <c r="AG13" s="51">
        <f t="shared" si="6"/>
        <v>1.5458333333333334E-2</v>
      </c>
      <c r="AH13" s="52" t="s">
        <v>84</v>
      </c>
      <c r="AI13" s="53">
        <v>0.184</v>
      </c>
      <c r="AJ13" s="54">
        <f>IF(ISERROR(R13*AI13),"",R13*AI13)</f>
        <v>0.25391999999999998</v>
      </c>
      <c r="AK13" s="54">
        <f>IF(ISERROR(R13+AG13+AJ13),"",R13+AG13+AJ13)</f>
        <v>1.6493783333333332</v>
      </c>
      <c r="AL13" s="55">
        <v>0.01</v>
      </c>
      <c r="AM13" s="78">
        <f t="shared" si="0"/>
        <v>2.35E-2</v>
      </c>
      <c r="AN13" s="87">
        <v>0.05</v>
      </c>
      <c r="AO13" s="78">
        <f t="shared" si="1"/>
        <v>0.11750000000000001</v>
      </c>
      <c r="AP13" s="56">
        <v>0</v>
      </c>
      <c r="AQ13" s="55">
        <v>0</v>
      </c>
      <c r="AR13" s="78">
        <f t="shared" si="11"/>
        <v>0</v>
      </c>
      <c r="AS13" s="78">
        <f t="shared" si="12"/>
        <v>0.14100000000000001</v>
      </c>
      <c r="AT13" s="54">
        <f t="shared" si="13"/>
        <v>1.7903783333333332</v>
      </c>
      <c r="AU13" s="57">
        <f t="shared" si="8"/>
        <v>0.23813687943262421</v>
      </c>
      <c r="AV13" s="74">
        <v>2.35</v>
      </c>
      <c r="AW13" s="59">
        <v>5.99</v>
      </c>
      <c r="AX13" s="79">
        <f>IF(ISERROR((AW13-AV13)/AW13),"",(AW13-AV13)/AW13)</f>
        <v>0.60767946577629384</v>
      </c>
      <c r="AY13" s="60">
        <v>700</v>
      </c>
      <c r="AZ13" s="54">
        <f>IF(ISERROR(AT13*AY13),"",AT13*AY13)</f>
        <v>1253.2648333333332</v>
      </c>
      <c r="BA13" s="78">
        <f>IF(ISERROR(AV13*AY13),"",AV13*AY13)</f>
        <v>1645</v>
      </c>
      <c r="BB13" s="78">
        <f t="shared" si="9"/>
        <v>4193</v>
      </c>
      <c r="BC13" s="88" t="str">
        <f>IF(U13="","",U13*V13*W13/1000000/AB13*AY13)</f>
        <v/>
      </c>
      <c r="BD13" s="77"/>
      <c r="BE13" s="77"/>
      <c r="BF13" s="33" t="s">
        <v>75</v>
      </c>
      <c r="BG13" s="63" t="s">
        <v>76</v>
      </c>
      <c r="BH13" s="64" t="s">
        <v>77</v>
      </c>
    </row>
    <row r="14" spans="1:60" ht="30" customHeight="1" x14ac:dyDescent="0.25">
      <c r="A14" s="95">
        <v>16</v>
      </c>
      <c r="B14" s="81"/>
      <c r="C14" s="96"/>
      <c r="D14" s="82" t="s">
        <v>107</v>
      </c>
      <c r="E14" s="83" t="s">
        <v>108</v>
      </c>
      <c r="F14" s="33" t="s">
        <v>62</v>
      </c>
      <c r="G14" s="64" t="s">
        <v>129</v>
      </c>
      <c r="H14" s="35" t="s">
        <v>64</v>
      </c>
      <c r="I14" s="72" t="s">
        <v>96</v>
      </c>
      <c r="J14" s="63" t="s">
        <v>67</v>
      </c>
      <c r="K14" s="63" t="s">
        <v>67</v>
      </c>
      <c r="L14" s="38" t="s">
        <v>130</v>
      </c>
      <c r="M14" s="63" t="s">
        <v>131</v>
      </c>
      <c r="N14" s="96"/>
      <c r="O14" s="84" t="s">
        <v>132</v>
      </c>
      <c r="P14" s="96"/>
      <c r="Q14" s="33" t="s">
        <v>71</v>
      </c>
      <c r="R14" s="42">
        <v>1.83</v>
      </c>
      <c r="S14" s="33" t="s">
        <v>72</v>
      </c>
      <c r="T14" s="97" t="s">
        <v>98</v>
      </c>
      <c r="U14" s="85">
        <v>25.5</v>
      </c>
      <c r="V14" s="85">
        <v>21.5</v>
      </c>
      <c r="W14" s="85">
        <v>22.5</v>
      </c>
      <c r="X14" s="44">
        <v>16</v>
      </c>
      <c r="Y14" s="86">
        <v>8</v>
      </c>
      <c r="Z14" s="86">
        <v>20.5</v>
      </c>
      <c r="AA14" s="68">
        <v>5</v>
      </c>
      <c r="AB14" s="47">
        <v>3</v>
      </c>
      <c r="AC14" s="71">
        <f t="shared" si="4"/>
        <v>2.624E-3</v>
      </c>
      <c r="AD14" s="46">
        <v>63</v>
      </c>
      <c r="AE14" s="49">
        <f t="shared" si="10"/>
        <v>72027.439024390245</v>
      </c>
      <c r="AF14" s="50">
        <v>2650</v>
      </c>
      <c r="AG14" s="51">
        <f t="shared" si="6"/>
        <v>3.6791534391534389E-2</v>
      </c>
      <c r="AH14" s="52" t="s">
        <v>74</v>
      </c>
      <c r="AI14" s="53">
        <v>0.16800000000000001</v>
      </c>
      <c r="AJ14" s="54">
        <f>IF(ISERROR(R14*AI14),"",R14*AI14)</f>
        <v>0.30744000000000005</v>
      </c>
      <c r="AK14" s="54">
        <f>IF(ISERROR(R14+AG14+AJ14),"",R14+AG14+AJ14)</f>
        <v>2.1742315343915344</v>
      </c>
      <c r="AL14" s="55">
        <v>0.01</v>
      </c>
      <c r="AM14" s="98">
        <f t="shared" si="0"/>
        <v>3.2000000000000001E-2</v>
      </c>
      <c r="AN14" s="87">
        <v>0.05</v>
      </c>
      <c r="AO14" s="98">
        <f t="shared" si="1"/>
        <v>0.16000000000000003</v>
      </c>
      <c r="AP14" s="56">
        <v>0</v>
      </c>
      <c r="AQ14" s="55">
        <v>0</v>
      </c>
      <c r="AR14" s="54">
        <f t="shared" ref="AR14:AR17" si="14">IF(ISERROR(AV14*AQ14),"",AV14*AQ14)</f>
        <v>0</v>
      </c>
      <c r="AS14" s="54">
        <f t="shared" ref="AS14:AS17" si="15">IF(ISERROR(AM14+AO14+AR14),"",AM14+AO14+AR14)</f>
        <v>0.19200000000000003</v>
      </c>
      <c r="AT14" s="54">
        <f t="shared" ref="AT14:AT17" si="16">IF(ISERROR(AK14+AS14),"",AK14+AS14)</f>
        <v>2.3662315343915346</v>
      </c>
      <c r="AU14" s="57">
        <f t="shared" si="8"/>
        <v>0.26055264550264551</v>
      </c>
      <c r="AV14" s="58">
        <v>3.2</v>
      </c>
      <c r="AW14" s="59">
        <v>7.99</v>
      </c>
      <c r="AX14" s="99">
        <f>IF(ISERROR((AW14-AV14)/AW14),"",(AW14-AV14)/AW14)</f>
        <v>0.59949937421777222</v>
      </c>
      <c r="AY14" s="60">
        <v>2100</v>
      </c>
      <c r="AZ14" s="100">
        <f>IF(ISERROR(AT14*AY14),"",AT14*AY14)</f>
        <v>4969.0862222222222</v>
      </c>
      <c r="BA14" s="98">
        <f>IF(ISERROR(AV14*AY14),"",AV14*AY14)</f>
        <v>6720</v>
      </c>
      <c r="BB14" s="98">
        <f t="shared" si="9"/>
        <v>16779</v>
      </c>
      <c r="BC14" s="101">
        <v>8.6300000000000008</v>
      </c>
      <c r="BD14" s="62">
        <v>2.7</v>
      </c>
      <c r="BE14" s="96"/>
      <c r="BF14" s="33" t="s">
        <v>75</v>
      </c>
      <c r="BG14" s="63" t="s">
        <v>76</v>
      </c>
      <c r="BH14" s="64" t="s">
        <v>77</v>
      </c>
    </row>
    <row r="15" spans="1:60" ht="30" customHeight="1" x14ac:dyDescent="0.25">
      <c r="A15" s="76">
        <v>17</v>
      </c>
      <c r="B15" s="89"/>
      <c r="C15" s="77"/>
      <c r="D15" s="82" t="s">
        <v>107</v>
      </c>
      <c r="E15" s="83" t="s">
        <v>108</v>
      </c>
      <c r="F15" s="33" t="s">
        <v>62</v>
      </c>
      <c r="G15" s="64" t="s">
        <v>129</v>
      </c>
      <c r="H15" s="37" t="s">
        <v>79</v>
      </c>
      <c r="I15" s="72" t="s">
        <v>117</v>
      </c>
      <c r="J15" s="63" t="s">
        <v>67</v>
      </c>
      <c r="K15" s="63" t="s">
        <v>67</v>
      </c>
      <c r="L15" s="38" t="s">
        <v>118</v>
      </c>
      <c r="M15" s="63" t="s">
        <v>131</v>
      </c>
      <c r="N15" s="77"/>
      <c r="O15" s="84" t="s">
        <v>133</v>
      </c>
      <c r="P15" s="77"/>
      <c r="Q15" s="33" t="s">
        <v>71</v>
      </c>
      <c r="R15" s="42">
        <v>1.56</v>
      </c>
      <c r="S15" s="33" t="s">
        <v>72</v>
      </c>
      <c r="T15" s="97" t="s">
        <v>98</v>
      </c>
      <c r="U15" s="90"/>
      <c r="V15" s="90"/>
      <c r="W15" s="90"/>
      <c r="X15" s="91">
        <v>22</v>
      </c>
      <c r="Y15" s="92">
        <v>7</v>
      </c>
      <c r="Z15" s="92">
        <v>11</v>
      </c>
      <c r="AA15" s="68">
        <v>5</v>
      </c>
      <c r="AB15" s="47">
        <v>2</v>
      </c>
      <c r="AC15" s="71">
        <f t="shared" si="4"/>
        <v>1.694E-3</v>
      </c>
      <c r="AD15" s="46">
        <v>63</v>
      </c>
      <c r="AE15" s="49">
        <f t="shared" si="10"/>
        <v>74380.165289256198</v>
      </c>
      <c r="AF15" s="50">
        <v>2650</v>
      </c>
      <c r="AG15" s="51">
        <f t="shared" si="6"/>
        <v>3.5627777777777779E-2</v>
      </c>
      <c r="AH15" s="52" t="s">
        <v>84</v>
      </c>
      <c r="AI15" s="53">
        <v>0.184</v>
      </c>
      <c r="AJ15" s="54">
        <f>IF(ISERROR(R15*AI15),"",R15*AI15)</f>
        <v>0.28704000000000002</v>
      </c>
      <c r="AK15" s="54">
        <f>IF(ISERROR(R15+AG15+AJ15),"",R15+AG15+AJ15)</f>
        <v>1.8826677777777778</v>
      </c>
      <c r="AL15" s="55">
        <v>0.01</v>
      </c>
      <c r="AM15" s="78">
        <f t="shared" si="0"/>
        <v>2.75E-2</v>
      </c>
      <c r="AN15" s="87">
        <v>0.05</v>
      </c>
      <c r="AO15" s="78">
        <f t="shared" si="1"/>
        <v>0.13750000000000001</v>
      </c>
      <c r="AP15" s="56">
        <v>0</v>
      </c>
      <c r="AQ15" s="55">
        <v>0</v>
      </c>
      <c r="AR15" s="54">
        <f t="shared" si="14"/>
        <v>0</v>
      </c>
      <c r="AS15" s="54">
        <f t="shared" si="15"/>
        <v>0.16500000000000001</v>
      </c>
      <c r="AT15" s="54">
        <f t="shared" si="16"/>
        <v>2.0476677777777779</v>
      </c>
      <c r="AU15" s="57">
        <f t="shared" si="8"/>
        <v>0.25539353535353532</v>
      </c>
      <c r="AV15" s="58">
        <v>2.75</v>
      </c>
      <c r="AW15" s="59">
        <v>6.99</v>
      </c>
      <c r="AX15" s="79">
        <f>IF(ISERROR((AW15-AV15)/AW15),"",(AW15-AV15)/AW15)</f>
        <v>0.60658082975679539</v>
      </c>
      <c r="AY15" s="60">
        <v>1400</v>
      </c>
      <c r="AZ15" s="54">
        <f>IF(ISERROR(AT15*AY15),"",AT15*AY15)</f>
        <v>2866.7348888888891</v>
      </c>
      <c r="BA15" s="78">
        <f>IF(ISERROR(AV15*AY15),"",AV15*AY15)</f>
        <v>3850</v>
      </c>
      <c r="BB15" s="78">
        <f t="shared" si="9"/>
        <v>9786</v>
      </c>
      <c r="BC15" s="88" t="str">
        <f>IF(U15="","",U15*V15*W15/1000000/AB15*AY15)</f>
        <v/>
      </c>
      <c r="BD15" s="77"/>
      <c r="BE15" s="77"/>
      <c r="BF15" s="33" t="s">
        <v>75</v>
      </c>
      <c r="BG15" s="63" t="s">
        <v>76</v>
      </c>
      <c r="BH15" s="64" t="s">
        <v>77</v>
      </c>
    </row>
    <row r="16" spans="1:60" ht="30" customHeight="1" x14ac:dyDescent="0.25">
      <c r="A16" s="76">
        <v>18</v>
      </c>
      <c r="B16" s="89"/>
      <c r="C16" s="77"/>
      <c r="D16" s="82" t="s">
        <v>107</v>
      </c>
      <c r="E16" s="83" t="s">
        <v>108</v>
      </c>
      <c r="F16" s="33" t="s">
        <v>62</v>
      </c>
      <c r="G16" s="64" t="s">
        <v>134</v>
      </c>
      <c r="H16" s="37" t="s">
        <v>85</v>
      </c>
      <c r="I16" s="72" t="s">
        <v>121</v>
      </c>
      <c r="J16" s="63" t="s">
        <v>67</v>
      </c>
      <c r="K16" s="63" t="s">
        <v>67</v>
      </c>
      <c r="L16" s="38" t="s">
        <v>135</v>
      </c>
      <c r="M16" s="63" t="s">
        <v>131</v>
      </c>
      <c r="N16" s="77"/>
      <c r="O16" s="84" t="s">
        <v>136</v>
      </c>
      <c r="P16" s="77"/>
      <c r="Q16" s="33" t="s">
        <v>71</v>
      </c>
      <c r="R16" s="42">
        <v>1.44</v>
      </c>
      <c r="S16" s="33" t="s">
        <v>72</v>
      </c>
      <c r="T16" s="97" t="s">
        <v>98</v>
      </c>
      <c r="U16" s="90"/>
      <c r="V16" s="90"/>
      <c r="W16" s="90"/>
      <c r="X16" s="44">
        <v>8</v>
      </c>
      <c r="Y16" s="86">
        <v>8</v>
      </c>
      <c r="Z16" s="86">
        <v>11</v>
      </c>
      <c r="AA16" s="68">
        <v>5</v>
      </c>
      <c r="AB16" s="47">
        <v>1</v>
      </c>
      <c r="AC16" s="71">
        <f t="shared" si="4"/>
        <v>7.0399999999999998E-4</v>
      </c>
      <c r="AD16" s="46">
        <v>63</v>
      </c>
      <c r="AE16" s="49">
        <f t="shared" si="10"/>
        <v>89488.636363636368</v>
      </c>
      <c r="AF16" s="50">
        <v>2650</v>
      </c>
      <c r="AG16" s="51">
        <f t="shared" si="6"/>
        <v>2.961269841269841E-2</v>
      </c>
      <c r="AH16" s="52" t="s">
        <v>84</v>
      </c>
      <c r="AI16" s="53">
        <v>0.184</v>
      </c>
      <c r="AJ16" s="54">
        <f>IF(ISERROR(R16*AI16),"",R16*AI16)</f>
        <v>0.26495999999999997</v>
      </c>
      <c r="AK16" s="54">
        <f>IF(ISERROR(R16+AG16+AJ16),"",R16+AG16+AJ16)</f>
        <v>1.7345726984126983</v>
      </c>
      <c r="AL16" s="55">
        <v>0.01</v>
      </c>
      <c r="AM16" s="78">
        <f t="shared" si="0"/>
        <v>2.5000000000000001E-2</v>
      </c>
      <c r="AN16" s="87">
        <v>0.05</v>
      </c>
      <c r="AO16" s="78">
        <f t="shared" si="1"/>
        <v>0.125</v>
      </c>
      <c r="AP16" s="56">
        <v>0</v>
      </c>
      <c r="AQ16" s="55">
        <v>0</v>
      </c>
      <c r="AR16" s="78">
        <f t="shared" si="14"/>
        <v>0</v>
      </c>
      <c r="AS16" s="78">
        <f t="shared" si="15"/>
        <v>0.15</v>
      </c>
      <c r="AT16" s="54">
        <f t="shared" si="16"/>
        <v>1.8845726984126983</v>
      </c>
      <c r="AU16" s="57">
        <f t="shared" si="8"/>
        <v>0.24617092063492069</v>
      </c>
      <c r="AV16" s="58">
        <v>2.5</v>
      </c>
      <c r="AW16" s="59">
        <v>5.99</v>
      </c>
      <c r="AX16" s="79">
        <f>IF(ISERROR((AW16-AV16)/AW16),"",(AW16-AV16)/AW16)</f>
        <v>0.58263772954924875</v>
      </c>
      <c r="AY16" s="60">
        <v>700</v>
      </c>
      <c r="AZ16" s="54">
        <f>IF(ISERROR(AT16*AY16),"",AT16*AY16)</f>
        <v>1319.2008888888888</v>
      </c>
      <c r="BA16" s="78">
        <f>IF(ISERROR(AV16*AY16),"",AV16*AY16)</f>
        <v>1750</v>
      </c>
      <c r="BB16" s="78">
        <f t="shared" si="9"/>
        <v>4193</v>
      </c>
      <c r="BC16" s="88" t="str">
        <f>IF(U16="","",U16*V16*W16/1000000/AB16*AY16)</f>
        <v/>
      </c>
      <c r="BD16" s="77"/>
      <c r="BE16" s="77"/>
      <c r="BF16" s="33" t="s">
        <v>75</v>
      </c>
      <c r="BG16" s="63" t="s">
        <v>76</v>
      </c>
      <c r="BH16" s="64" t="s">
        <v>77</v>
      </c>
    </row>
    <row r="17" spans="1:60" ht="30" customHeight="1" x14ac:dyDescent="0.25">
      <c r="A17" s="76">
        <v>19</v>
      </c>
      <c r="B17" s="93"/>
      <c r="C17" s="77"/>
      <c r="D17" s="82" t="s">
        <v>107</v>
      </c>
      <c r="E17" s="83" t="s">
        <v>108</v>
      </c>
      <c r="F17" s="33" t="s">
        <v>62</v>
      </c>
      <c r="G17" s="64" t="s">
        <v>129</v>
      </c>
      <c r="H17" s="37" t="s">
        <v>125</v>
      </c>
      <c r="I17" s="72" t="s">
        <v>126</v>
      </c>
      <c r="J17" s="63" t="s">
        <v>67</v>
      </c>
      <c r="K17" s="63" t="s">
        <v>67</v>
      </c>
      <c r="L17" s="38" t="s">
        <v>137</v>
      </c>
      <c r="M17" s="63" t="s">
        <v>138</v>
      </c>
      <c r="N17" s="77"/>
      <c r="O17" s="84" t="s">
        <v>139</v>
      </c>
      <c r="P17" s="77"/>
      <c r="Q17" s="33" t="s">
        <v>71</v>
      </c>
      <c r="R17" s="42">
        <v>1.44</v>
      </c>
      <c r="S17" s="33" t="s">
        <v>72</v>
      </c>
      <c r="T17" s="97" t="s">
        <v>98</v>
      </c>
      <c r="U17" s="94"/>
      <c r="V17" s="94"/>
      <c r="W17" s="94"/>
      <c r="X17" s="44">
        <v>14</v>
      </c>
      <c r="Y17" s="86">
        <v>10.5</v>
      </c>
      <c r="Z17" s="86">
        <v>2.5</v>
      </c>
      <c r="AA17" s="68">
        <v>5</v>
      </c>
      <c r="AB17" s="47">
        <v>1</v>
      </c>
      <c r="AC17" s="71">
        <f t="shared" si="4"/>
        <v>3.6749999999999999E-4</v>
      </c>
      <c r="AD17" s="46">
        <v>63</v>
      </c>
      <c r="AE17" s="49">
        <f t="shared" si="10"/>
        <v>171428.57142857142</v>
      </c>
      <c r="AF17" s="50">
        <v>2650</v>
      </c>
      <c r="AG17" s="51">
        <f t="shared" si="6"/>
        <v>1.5458333333333334E-2</v>
      </c>
      <c r="AH17" s="52" t="s">
        <v>84</v>
      </c>
      <c r="AI17" s="53">
        <v>0.184</v>
      </c>
      <c r="AJ17" s="54">
        <f>IF(ISERROR(R17*AI17),"",R17*AI17)</f>
        <v>0.26495999999999997</v>
      </c>
      <c r="AK17" s="54">
        <f>IF(ISERROR(R17+AG17+AJ17),"",R17+AG17+AJ17)</f>
        <v>1.7204183333333334</v>
      </c>
      <c r="AL17" s="55">
        <v>0.01</v>
      </c>
      <c r="AM17" s="78">
        <f t="shared" si="0"/>
        <v>2.5000000000000001E-2</v>
      </c>
      <c r="AN17" s="87">
        <v>0.05</v>
      </c>
      <c r="AO17" s="78">
        <f t="shared" si="1"/>
        <v>0.125</v>
      </c>
      <c r="AP17" s="56">
        <v>0</v>
      </c>
      <c r="AQ17" s="55">
        <v>0</v>
      </c>
      <c r="AR17" s="78">
        <f t="shared" si="14"/>
        <v>0</v>
      </c>
      <c r="AS17" s="78">
        <f t="shared" si="15"/>
        <v>0.15</v>
      </c>
      <c r="AT17" s="54">
        <f t="shared" si="16"/>
        <v>1.8704183333333333</v>
      </c>
      <c r="AU17" s="57">
        <f t="shared" si="8"/>
        <v>0.2518326666666667</v>
      </c>
      <c r="AV17" s="58">
        <v>2.5</v>
      </c>
      <c r="AW17" s="59">
        <v>5.99</v>
      </c>
      <c r="AX17" s="79">
        <f>IF(ISERROR((AW17-AV17)/AW17),"",(AW17-AV17)/AW17)</f>
        <v>0.58263772954924875</v>
      </c>
      <c r="AY17" s="60">
        <v>700</v>
      </c>
      <c r="AZ17" s="54">
        <f>IF(ISERROR(AT17*AY17),"",AT17*AY17)</f>
        <v>1309.2928333333334</v>
      </c>
      <c r="BA17" s="78">
        <f>IF(ISERROR(AV17*AY17),"",AV17*AY17)</f>
        <v>1750</v>
      </c>
      <c r="BB17" s="78">
        <f t="shared" si="9"/>
        <v>4193</v>
      </c>
      <c r="BC17" s="88" t="str">
        <f>IF(U17="","",U17*V17*W17/1000000/AB17*AY17)</f>
        <v/>
      </c>
      <c r="BD17" s="77"/>
      <c r="BE17" s="77"/>
      <c r="BF17" s="33" t="s">
        <v>75</v>
      </c>
      <c r="BG17" s="63" t="s">
        <v>76</v>
      </c>
      <c r="BH17" s="64" t="s">
        <v>77</v>
      </c>
    </row>
    <row r="18" spans="1:60" ht="30.6" customHeight="1" x14ac:dyDescent="0.25">
      <c r="A18" s="76">
        <v>25</v>
      </c>
      <c r="B18" s="143"/>
      <c r="C18" s="77"/>
      <c r="D18" s="77" t="s">
        <v>140</v>
      </c>
      <c r="E18" s="33" t="s">
        <v>141</v>
      </c>
      <c r="F18" s="33" t="s">
        <v>62</v>
      </c>
      <c r="G18" s="102" t="s">
        <v>144</v>
      </c>
      <c r="H18" s="72" t="s">
        <v>145</v>
      </c>
      <c r="I18" s="72" t="s">
        <v>146</v>
      </c>
      <c r="J18" s="63" t="s">
        <v>142</v>
      </c>
      <c r="K18" s="63" t="s">
        <v>142</v>
      </c>
      <c r="L18" s="38" t="s">
        <v>147</v>
      </c>
      <c r="M18" s="63" t="s">
        <v>143</v>
      </c>
      <c r="N18" s="77"/>
      <c r="O18" s="104" t="s">
        <v>148</v>
      </c>
      <c r="P18" s="77"/>
      <c r="Q18" s="33" t="s">
        <v>71</v>
      </c>
      <c r="R18" s="42">
        <v>3.45</v>
      </c>
      <c r="S18" s="33" t="s">
        <v>72</v>
      </c>
      <c r="T18" s="36" t="s">
        <v>149</v>
      </c>
      <c r="U18" s="144"/>
      <c r="V18" s="144"/>
      <c r="W18" s="144"/>
      <c r="X18" s="44">
        <v>23</v>
      </c>
      <c r="Y18" s="86">
        <v>18</v>
      </c>
      <c r="Z18" s="86">
        <v>11.5</v>
      </c>
      <c r="AA18" s="68">
        <v>5</v>
      </c>
      <c r="AB18" s="47">
        <v>1</v>
      </c>
      <c r="AC18" s="71">
        <f t="shared" si="4"/>
        <v>4.7609999999999996E-3</v>
      </c>
      <c r="AD18" s="46">
        <v>63</v>
      </c>
      <c r="AE18" s="49">
        <f t="shared" si="10"/>
        <v>13232.514177693763</v>
      </c>
      <c r="AF18" s="50">
        <v>2650</v>
      </c>
      <c r="AG18" s="51">
        <f t="shared" si="6"/>
        <v>0.2002642857142857</v>
      </c>
      <c r="AH18" s="52" t="s">
        <v>84</v>
      </c>
      <c r="AI18" s="53">
        <v>0.184</v>
      </c>
      <c r="AJ18" s="54">
        <f t="shared" ref="AJ18" si="17">IF(ISERROR(R18*AI18),"",R18*AI18)</f>
        <v>0.63480000000000003</v>
      </c>
      <c r="AK18" s="54">
        <f t="shared" ref="AK18:AK20" si="18">IF(ISERROR(R18+AG18+AJ18),"",R18+AG18+AJ18)</f>
        <v>4.2850642857142862</v>
      </c>
      <c r="AL18" s="55">
        <v>0.01</v>
      </c>
      <c r="AM18" s="78">
        <f t="shared" si="0"/>
        <v>5.9500000000000004E-2</v>
      </c>
      <c r="AN18" s="55">
        <v>0.05</v>
      </c>
      <c r="AO18" s="78">
        <f t="shared" si="1"/>
        <v>0.29750000000000004</v>
      </c>
      <c r="AP18" s="56">
        <v>0</v>
      </c>
      <c r="AQ18" s="55">
        <v>0</v>
      </c>
      <c r="AR18" s="78">
        <f t="shared" si="2"/>
        <v>0</v>
      </c>
      <c r="AS18" s="78">
        <f t="shared" si="3"/>
        <v>0.35700000000000004</v>
      </c>
      <c r="AT18" s="78">
        <f t="shared" si="7"/>
        <v>4.6420642857142864</v>
      </c>
      <c r="AU18" s="79">
        <f t="shared" si="8"/>
        <v>0.21982112845138047</v>
      </c>
      <c r="AV18" s="105">
        <v>5.95</v>
      </c>
      <c r="AW18" s="6">
        <v>12.99</v>
      </c>
      <c r="AX18" s="79">
        <f t="shared" ref="AX18:AX20" si="19">IF(ISERROR((AW18-AV18)/AW18),"",(AW18-AV18)/AW18)</f>
        <v>0.54195535026943797</v>
      </c>
      <c r="AY18" s="60">
        <v>800</v>
      </c>
      <c r="AZ18" s="54">
        <f t="shared" ref="AZ18" si="20">IF(ISERROR(AT18*AY18),"",AT18*AY18)</f>
        <v>3713.6514285714293</v>
      </c>
      <c r="BA18" s="78">
        <f t="shared" ref="BA18" si="21">IF(ISERROR(AV18*AY18),"",AV18*AY18)</f>
        <v>4760</v>
      </c>
      <c r="BB18" s="78">
        <f t="shared" si="9"/>
        <v>10392</v>
      </c>
      <c r="BC18" s="103" t="str">
        <f t="shared" ref="BC18:BC20" si="22">IF(U18="","",U18*V18*W18/1000000/AB18*AY18)</f>
        <v/>
      </c>
      <c r="BD18" s="77"/>
      <c r="BE18" s="77"/>
      <c r="BF18" s="33" t="s">
        <v>75</v>
      </c>
      <c r="BG18" s="63" t="s">
        <v>76</v>
      </c>
      <c r="BH18" s="64" t="s">
        <v>77</v>
      </c>
    </row>
    <row r="19" spans="1:60" ht="30" customHeight="1" x14ac:dyDescent="0.25">
      <c r="A19" s="76">
        <v>32</v>
      </c>
      <c r="B19" s="143"/>
      <c r="C19" s="77"/>
      <c r="D19" s="33" t="s">
        <v>60</v>
      </c>
      <c r="E19" s="33" t="s">
        <v>61</v>
      </c>
      <c r="F19" s="33" t="s">
        <v>62</v>
      </c>
      <c r="G19" s="118" t="s">
        <v>150</v>
      </c>
      <c r="H19" s="72" t="s">
        <v>155</v>
      </c>
      <c r="I19" s="72" t="s">
        <v>156</v>
      </c>
      <c r="J19" s="63" t="s">
        <v>151</v>
      </c>
      <c r="K19" s="63" t="s">
        <v>151</v>
      </c>
      <c r="L19" s="38" t="s">
        <v>147</v>
      </c>
      <c r="M19" s="63" t="s">
        <v>152</v>
      </c>
      <c r="N19" s="77"/>
      <c r="O19" s="40" t="s">
        <v>157</v>
      </c>
      <c r="P19" s="77"/>
      <c r="Q19" s="33" t="s">
        <v>71</v>
      </c>
      <c r="R19" s="42">
        <v>3.45</v>
      </c>
      <c r="S19" s="33" t="s">
        <v>72</v>
      </c>
      <c r="T19" s="119" t="s">
        <v>158</v>
      </c>
      <c r="U19" s="144"/>
      <c r="V19" s="144"/>
      <c r="W19" s="144"/>
      <c r="X19" s="44">
        <v>23</v>
      </c>
      <c r="Y19" s="86">
        <v>18</v>
      </c>
      <c r="Z19" s="86">
        <v>11.5</v>
      </c>
      <c r="AA19" s="68">
        <v>5</v>
      </c>
      <c r="AB19" s="47">
        <v>1</v>
      </c>
      <c r="AC19" s="109">
        <f t="shared" si="4"/>
        <v>4.7609999999999996E-3</v>
      </c>
      <c r="AD19" s="46">
        <v>63</v>
      </c>
      <c r="AE19" s="111">
        <f t="shared" si="10"/>
        <v>13232.514177693763</v>
      </c>
      <c r="AF19" s="50">
        <v>2650</v>
      </c>
      <c r="AG19" s="113">
        <f t="shared" si="6"/>
        <v>0.2002642857142857</v>
      </c>
      <c r="AH19" s="52" t="s">
        <v>84</v>
      </c>
      <c r="AI19" s="53">
        <v>0.184</v>
      </c>
      <c r="AJ19" s="114">
        <f t="shared" ref="AJ19" si="23">IF(ISERROR(R19*AI19),"",R19*AI19)</f>
        <v>0.63480000000000003</v>
      </c>
      <c r="AK19" s="114">
        <f t="shared" si="18"/>
        <v>4.2850642857142862</v>
      </c>
      <c r="AL19" s="55">
        <v>0.01</v>
      </c>
      <c r="AM19" s="78">
        <f t="shared" si="0"/>
        <v>5.9500000000000004E-2</v>
      </c>
      <c r="AN19" s="55">
        <v>0.06</v>
      </c>
      <c r="AO19" s="78">
        <f t="shared" si="1"/>
        <v>0.35699999999999998</v>
      </c>
      <c r="AP19" s="56">
        <v>0</v>
      </c>
      <c r="AQ19" s="55">
        <v>0</v>
      </c>
      <c r="AR19" s="78">
        <f t="shared" ref="AR19" si="24">IF(ISERROR(AV19*AQ19),"",AV19*AQ19)</f>
        <v>0</v>
      </c>
      <c r="AS19" s="78">
        <f t="shared" ref="AS19" si="25">IF(ISERROR(AM19+AO19+AR19),"",AM19+AO19+AR19)</f>
        <v>0.41649999999999998</v>
      </c>
      <c r="AT19" s="78">
        <f t="shared" ref="AT19:AT20" si="26">IF(ISERROR(AK19+AS19),"",AK19+AS19)</f>
        <v>4.7015642857142863</v>
      </c>
      <c r="AU19" s="79">
        <f t="shared" si="8"/>
        <v>0.20982112845138048</v>
      </c>
      <c r="AV19" s="105">
        <v>5.95</v>
      </c>
      <c r="AW19" s="6">
        <v>12.99</v>
      </c>
      <c r="AX19" s="79">
        <f t="shared" si="19"/>
        <v>0.54195535026943797</v>
      </c>
      <c r="AY19" s="120">
        <v>800</v>
      </c>
      <c r="AZ19" s="54">
        <f t="shared" ref="AZ19" si="27">IF(ISERROR(AT19*AY19),"",AT19*AY19)</f>
        <v>3761.2514285714292</v>
      </c>
      <c r="BA19" s="78">
        <f t="shared" ref="BA19" si="28">IF(ISERROR(AV19*AY19),"",AV19*AY19)</f>
        <v>4760</v>
      </c>
      <c r="BB19" s="78">
        <f t="shared" si="9"/>
        <v>10392</v>
      </c>
      <c r="BC19" s="103" t="str">
        <f t="shared" si="22"/>
        <v/>
      </c>
      <c r="BD19" s="77"/>
      <c r="BE19" s="77"/>
      <c r="BF19" s="33" t="s">
        <v>75</v>
      </c>
      <c r="BG19" s="63" t="s">
        <v>76</v>
      </c>
      <c r="BH19" s="64" t="s">
        <v>77</v>
      </c>
    </row>
    <row r="20" spans="1:60" ht="30.6" customHeight="1" x14ac:dyDescent="0.25">
      <c r="A20" s="76">
        <v>39</v>
      </c>
      <c r="B20" s="143"/>
      <c r="C20" s="77"/>
      <c r="D20" s="77" t="s">
        <v>140</v>
      </c>
      <c r="E20" s="33" t="s">
        <v>141</v>
      </c>
      <c r="F20" s="33" t="s">
        <v>62</v>
      </c>
      <c r="G20" s="102" t="s">
        <v>161</v>
      </c>
      <c r="H20" s="72" t="s">
        <v>168</v>
      </c>
      <c r="I20" s="72" t="s">
        <v>156</v>
      </c>
      <c r="J20" s="39" t="s">
        <v>162</v>
      </c>
      <c r="K20" s="39" t="s">
        <v>162</v>
      </c>
      <c r="L20" s="38" t="s">
        <v>147</v>
      </c>
      <c r="M20" s="63" t="s">
        <v>143</v>
      </c>
      <c r="N20" s="77"/>
      <c r="O20" s="104" t="s">
        <v>169</v>
      </c>
      <c r="P20" s="124"/>
      <c r="Q20" s="33" t="s">
        <v>71</v>
      </c>
      <c r="R20" s="42">
        <v>3.45</v>
      </c>
      <c r="S20" s="33" t="s">
        <v>72</v>
      </c>
      <c r="T20" s="97" t="s">
        <v>165</v>
      </c>
      <c r="U20" s="144"/>
      <c r="V20" s="144"/>
      <c r="W20" s="144"/>
      <c r="X20" s="44">
        <v>23</v>
      </c>
      <c r="Y20" s="86">
        <v>18</v>
      </c>
      <c r="Z20" s="86">
        <v>11.5</v>
      </c>
      <c r="AA20" s="68">
        <v>5</v>
      </c>
      <c r="AB20" s="47">
        <v>1</v>
      </c>
      <c r="AC20" s="109">
        <f t="shared" si="4"/>
        <v>4.7609999999999996E-3</v>
      </c>
      <c r="AD20" s="46">
        <v>63</v>
      </c>
      <c r="AE20" s="111">
        <f t="shared" si="10"/>
        <v>13232.514177693763</v>
      </c>
      <c r="AF20" s="50">
        <v>2650</v>
      </c>
      <c r="AG20" s="113">
        <f t="shared" si="6"/>
        <v>0.2002642857142857</v>
      </c>
      <c r="AH20" s="52" t="s">
        <v>84</v>
      </c>
      <c r="AI20" s="53">
        <v>0.184</v>
      </c>
      <c r="AJ20" s="114">
        <f t="shared" ref="AJ20" si="29">IF(ISERROR(R20*AI20),"",R20*AI20)</f>
        <v>0.63480000000000003</v>
      </c>
      <c r="AK20" s="114">
        <f t="shared" si="18"/>
        <v>4.2850642857142862</v>
      </c>
      <c r="AL20" s="55">
        <v>0.01</v>
      </c>
      <c r="AM20" s="116">
        <f t="shared" si="0"/>
        <v>5.9500000000000004E-2</v>
      </c>
      <c r="AN20" s="55">
        <v>0.05</v>
      </c>
      <c r="AO20" s="78">
        <f t="shared" si="1"/>
        <v>0.29750000000000004</v>
      </c>
      <c r="AP20" s="56">
        <v>0</v>
      </c>
      <c r="AQ20" s="55">
        <v>0</v>
      </c>
      <c r="AR20" s="78">
        <f t="shared" ref="AR20" si="30">IF(ISERROR(AV20*AQ20),"",AV20*AQ20)</f>
        <v>0</v>
      </c>
      <c r="AS20" s="78">
        <f t="shared" ref="AS20" si="31">IF(ISERROR(AM20+AO20+AR20),"",AM20+AO20+AR20)</f>
        <v>0.35700000000000004</v>
      </c>
      <c r="AT20" s="78">
        <f t="shared" si="26"/>
        <v>4.6420642857142864</v>
      </c>
      <c r="AU20" s="79">
        <f t="shared" ref="AU20" si="32">IF(ISERROR((AV20-AT20)/AV20),"",(AV20-AT20)/AV20)</f>
        <v>0.21982112845138047</v>
      </c>
      <c r="AV20" s="105">
        <v>5.95</v>
      </c>
      <c r="AW20" s="6">
        <v>12.99</v>
      </c>
      <c r="AX20" s="79">
        <f t="shared" si="19"/>
        <v>0.54195535026943797</v>
      </c>
      <c r="AY20" s="60">
        <v>800</v>
      </c>
      <c r="AZ20" s="54">
        <f t="shared" ref="AZ20" si="33">IF(ISERROR(AT20*AY20),"",AT20*AY20)</f>
        <v>3713.6514285714293</v>
      </c>
      <c r="BA20" s="78">
        <f t="shared" ref="BA20" si="34">IF(ISERROR(AV20*AY20),"",AV20*AY20)</f>
        <v>4760</v>
      </c>
      <c r="BB20" s="78">
        <f t="shared" si="9"/>
        <v>10392</v>
      </c>
      <c r="BC20" s="103" t="str">
        <f t="shared" si="22"/>
        <v/>
      </c>
      <c r="BD20" s="77"/>
      <c r="BE20" s="77"/>
      <c r="BF20" s="33" t="s">
        <v>75</v>
      </c>
      <c r="BG20" s="63" t="s">
        <v>76</v>
      </c>
      <c r="BH20" s="64" t="s">
        <v>77</v>
      </c>
    </row>
    <row r="21" spans="1:60" ht="30" customHeight="1" x14ac:dyDescent="0.25">
      <c r="A21" s="76">
        <v>42</v>
      </c>
      <c r="B21" s="81"/>
      <c r="C21" s="77"/>
      <c r="D21" s="33" t="s">
        <v>60</v>
      </c>
      <c r="E21" s="33" t="s">
        <v>61</v>
      </c>
      <c r="F21" s="33" t="s">
        <v>62</v>
      </c>
      <c r="G21" s="64" t="s">
        <v>171</v>
      </c>
      <c r="H21" s="72" t="s">
        <v>172</v>
      </c>
      <c r="I21" s="72" t="s">
        <v>111</v>
      </c>
      <c r="J21" s="39" t="s">
        <v>162</v>
      </c>
      <c r="K21" s="39" t="s">
        <v>162</v>
      </c>
      <c r="L21" s="38" t="s">
        <v>163</v>
      </c>
      <c r="M21" s="63" t="s">
        <v>173</v>
      </c>
      <c r="N21" s="77"/>
      <c r="O21" s="40" t="s">
        <v>174</v>
      </c>
      <c r="P21" s="77"/>
      <c r="Q21" s="33" t="s">
        <v>71</v>
      </c>
      <c r="R21" s="42">
        <v>1.83</v>
      </c>
      <c r="S21" s="33" t="s">
        <v>72</v>
      </c>
      <c r="T21" s="36" t="s">
        <v>175</v>
      </c>
      <c r="U21" s="85">
        <v>38.5</v>
      </c>
      <c r="V21" s="85">
        <v>22</v>
      </c>
      <c r="W21" s="85">
        <v>22.5</v>
      </c>
      <c r="X21" s="44">
        <v>16</v>
      </c>
      <c r="Y21" s="86">
        <v>8</v>
      </c>
      <c r="Z21" s="86">
        <v>20.5</v>
      </c>
      <c r="AA21" s="68">
        <v>5</v>
      </c>
      <c r="AB21" s="47">
        <v>2</v>
      </c>
      <c r="AC21" s="109">
        <f t="shared" si="4"/>
        <v>2.624E-3</v>
      </c>
      <c r="AD21" s="46">
        <v>63</v>
      </c>
      <c r="AE21" s="111">
        <f t="shared" si="10"/>
        <v>48018.292682926825</v>
      </c>
      <c r="AF21" s="50">
        <v>2650</v>
      </c>
      <c r="AG21" s="113">
        <f t="shared" si="6"/>
        <v>5.518730158730159E-2</v>
      </c>
      <c r="AH21" s="52" t="s">
        <v>74</v>
      </c>
      <c r="AI21" s="53">
        <v>0.16800000000000001</v>
      </c>
      <c r="AJ21" s="114">
        <f t="shared" ref="AJ21:AJ26" si="35">IF(ISERROR(R21*AI21),"",R21*AI21)</f>
        <v>0.30744000000000005</v>
      </c>
      <c r="AK21" s="114">
        <f t="shared" ref="AK21:AK26" si="36">IF(ISERROR(R21+AG21+AJ21),"",R21+AG21+AJ21)</f>
        <v>2.1926273015873017</v>
      </c>
      <c r="AL21" s="55">
        <v>0.01</v>
      </c>
      <c r="AM21" s="78">
        <f t="shared" si="0"/>
        <v>3.2000000000000001E-2</v>
      </c>
      <c r="AN21" s="55">
        <v>0.06</v>
      </c>
      <c r="AO21" s="78">
        <f t="shared" si="1"/>
        <v>0.192</v>
      </c>
      <c r="AP21" s="56">
        <v>0</v>
      </c>
      <c r="AQ21" s="55">
        <v>0</v>
      </c>
      <c r="AR21" s="78">
        <f t="shared" ref="AR21:AR26" si="37">IF(ISERROR(AV21*AQ21),"",AV21*AQ21)</f>
        <v>0</v>
      </c>
      <c r="AS21" s="78">
        <f t="shared" ref="AS21:AS26" si="38">IF(ISERROR(AM21+AO21+AR21),"",AM21+AO21+AR21)</f>
        <v>0.224</v>
      </c>
      <c r="AT21" s="78">
        <f t="shared" ref="AT21:AT26" si="39">IF(ISERROR(AK21+AS21),"",AK21+AS21)</f>
        <v>2.4166273015873019</v>
      </c>
      <c r="AU21" s="99">
        <f t="shared" ref="AU21:AU26" si="40">IF(ISERROR((AV21-AT21)/AV21),"",(AV21-AT21)/AV21)</f>
        <v>0.24480396825396822</v>
      </c>
      <c r="AV21" s="74">
        <v>3.2</v>
      </c>
      <c r="AW21" s="6">
        <v>7.99</v>
      </c>
      <c r="AX21" s="79">
        <f t="shared" ref="AX21:AX26" si="41">IF(ISERROR((AW21-AV21)/AW21),"",(AW21-AV21)/AW21)</f>
        <v>0.59949937421777222</v>
      </c>
      <c r="AY21" s="60">
        <v>1600</v>
      </c>
      <c r="AZ21" s="54">
        <f t="shared" ref="AZ21:AZ26" si="42">IF(ISERROR(AT21*AY21),"",AT21*AY21)</f>
        <v>3866.6036825396832</v>
      </c>
      <c r="BA21" s="78">
        <f t="shared" ref="BA21:BA26" si="43">IF(ISERROR(AV21*AY21),"",AV21*AY21)</f>
        <v>5120</v>
      </c>
      <c r="BB21" s="78">
        <f t="shared" si="9"/>
        <v>12784</v>
      </c>
      <c r="BC21" s="125">
        <v>15.25</v>
      </c>
      <c r="BD21" s="62">
        <v>3.54</v>
      </c>
      <c r="BE21" s="96"/>
      <c r="BF21" s="33" t="s">
        <v>75</v>
      </c>
      <c r="BG21" s="63" t="s">
        <v>76</v>
      </c>
      <c r="BH21" s="64" t="s">
        <v>77</v>
      </c>
    </row>
    <row r="22" spans="1:60" ht="30" customHeight="1" x14ac:dyDescent="0.25">
      <c r="A22" s="76">
        <v>43</v>
      </c>
      <c r="B22" s="89"/>
      <c r="C22" s="77"/>
      <c r="D22" s="33" t="s">
        <v>60</v>
      </c>
      <c r="E22" s="33" t="s">
        <v>61</v>
      </c>
      <c r="F22" s="33" t="s">
        <v>62</v>
      </c>
      <c r="G22" s="64" t="s">
        <v>171</v>
      </c>
      <c r="H22" s="72" t="s">
        <v>116</v>
      </c>
      <c r="I22" s="72" t="s">
        <v>100</v>
      </c>
      <c r="J22" s="39" t="s">
        <v>162</v>
      </c>
      <c r="K22" s="39" t="s">
        <v>162</v>
      </c>
      <c r="L22" s="38" t="s">
        <v>164</v>
      </c>
      <c r="M22" s="63" t="s">
        <v>173</v>
      </c>
      <c r="N22" s="77"/>
      <c r="O22" s="40" t="s">
        <v>176</v>
      </c>
      <c r="P22" s="77"/>
      <c r="Q22" s="33" t="s">
        <v>71</v>
      </c>
      <c r="R22" s="42">
        <v>1.56</v>
      </c>
      <c r="S22" s="33" t="s">
        <v>72</v>
      </c>
      <c r="T22" s="36" t="s">
        <v>177</v>
      </c>
      <c r="U22" s="90"/>
      <c r="V22" s="90"/>
      <c r="W22" s="90"/>
      <c r="X22" s="91">
        <v>22</v>
      </c>
      <c r="Y22" s="92">
        <v>7</v>
      </c>
      <c r="Z22" s="92">
        <v>11</v>
      </c>
      <c r="AA22" s="68">
        <v>5</v>
      </c>
      <c r="AB22" s="47">
        <v>2</v>
      </c>
      <c r="AC22" s="109">
        <f t="shared" si="4"/>
        <v>1.694E-3</v>
      </c>
      <c r="AD22" s="46">
        <v>63</v>
      </c>
      <c r="AE22" s="111">
        <f t="shared" si="10"/>
        <v>74380.165289256198</v>
      </c>
      <c r="AF22" s="50">
        <v>2650</v>
      </c>
      <c r="AG22" s="113">
        <f t="shared" si="6"/>
        <v>3.5627777777777779E-2</v>
      </c>
      <c r="AH22" s="52" t="s">
        <v>84</v>
      </c>
      <c r="AI22" s="53">
        <v>0.184</v>
      </c>
      <c r="AJ22" s="114">
        <f t="shared" si="35"/>
        <v>0.28704000000000002</v>
      </c>
      <c r="AK22" s="114">
        <f t="shared" si="36"/>
        <v>1.8826677777777778</v>
      </c>
      <c r="AL22" s="55">
        <v>0.01</v>
      </c>
      <c r="AM22" s="78">
        <f t="shared" si="0"/>
        <v>2.75E-2</v>
      </c>
      <c r="AN22" s="55">
        <v>0.06</v>
      </c>
      <c r="AO22" s="78">
        <f t="shared" si="1"/>
        <v>0.16499999999999998</v>
      </c>
      <c r="AP22" s="56">
        <v>0</v>
      </c>
      <c r="AQ22" s="55">
        <v>0</v>
      </c>
      <c r="AR22" s="78">
        <f t="shared" si="37"/>
        <v>0</v>
      </c>
      <c r="AS22" s="78">
        <f t="shared" si="38"/>
        <v>0.19249999999999998</v>
      </c>
      <c r="AT22" s="78">
        <f t="shared" si="39"/>
        <v>2.0751677777777777</v>
      </c>
      <c r="AU22" s="79">
        <f t="shared" si="40"/>
        <v>0.24539353535353536</v>
      </c>
      <c r="AV22" s="74">
        <v>2.75</v>
      </c>
      <c r="AW22" s="6">
        <v>6.99</v>
      </c>
      <c r="AX22" s="79">
        <f t="shared" si="41"/>
        <v>0.60658082975679539</v>
      </c>
      <c r="AY22" s="60">
        <v>1600</v>
      </c>
      <c r="AZ22" s="54">
        <f t="shared" si="42"/>
        <v>3320.2684444444444</v>
      </c>
      <c r="BA22" s="78">
        <f t="shared" si="43"/>
        <v>4400</v>
      </c>
      <c r="BB22" s="78">
        <f t="shared" si="9"/>
        <v>11184</v>
      </c>
      <c r="BC22" s="125" t="str">
        <f t="shared" ref="BC22:BC26" si="44">IF(U22="","",U22*V22*W22/1000000/AB22*AY22)</f>
        <v/>
      </c>
      <c r="BD22" s="77"/>
      <c r="BE22" s="77"/>
      <c r="BF22" s="33" t="s">
        <v>75</v>
      </c>
      <c r="BG22" s="63" t="s">
        <v>76</v>
      </c>
      <c r="BH22" s="64" t="s">
        <v>77</v>
      </c>
    </row>
    <row r="23" spans="1:60" ht="30" customHeight="1" x14ac:dyDescent="0.25">
      <c r="A23" s="76">
        <v>44</v>
      </c>
      <c r="B23" s="89"/>
      <c r="C23" s="77"/>
      <c r="D23" s="33" t="s">
        <v>60</v>
      </c>
      <c r="E23" s="33" t="s">
        <v>61</v>
      </c>
      <c r="F23" s="33" t="s">
        <v>62</v>
      </c>
      <c r="G23" s="64" t="s">
        <v>178</v>
      </c>
      <c r="H23" s="72" t="s">
        <v>153</v>
      </c>
      <c r="I23" s="72" t="s">
        <v>86</v>
      </c>
      <c r="J23" s="39" t="s">
        <v>162</v>
      </c>
      <c r="K23" s="39" t="s">
        <v>162</v>
      </c>
      <c r="L23" s="38" t="s">
        <v>179</v>
      </c>
      <c r="M23" s="63" t="s">
        <v>173</v>
      </c>
      <c r="N23" s="77"/>
      <c r="O23" s="40" t="s">
        <v>180</v>
      </c>
      <c r="P23" s="77"/>
      <c r="Q23" s="33" t="s">
        <v>71</v>
      </c>
      <c r="R23" s="42">
        <v>1.44</v>
      </c>
      <c r="S23" s="33" t="s">
        <v>72</v>
      </c>
      <c r="T23" s="36" t="s">
        <v>175</v>
      </c>
      <c r="U23" s="90"/>
      <c r="V23" s="90"/>
      <c r="W23" s="90"/>
      <c r="X23" s="44">
        <v>8</v>
      </c>
      <c r="Y23" s="86">
        <v>8</v>
      </c>
      <c r="Z23" s="86">
        <v>11</v>
      </c>
      <c r="AA23" s="68">
        <v>5</v>
      </c>
      <c r="AB23" s="47">
        <v>1</v>
      </c>
      <c r="AC23" s="109">
        <f t="shared" si="4"/>
        <v>7.0399999999999998E-4</v>
      </c>
      <c r="AD23" s="46">
        <v>63</v>
      </c>
      <c r="AE23" s="111">
        <f t="shared" si="10"/>
        <v>89488.636363636368</v>
      </c>
      <c r="AF23" s="50">
        <v>2650</v>
      </c>
      <c r="AG23" s="113">
        <f t="shared" si="6"/>
        <v>2.961269841269841E-2</v>
      </c>
      <c r="AH23" s="52" t="s">
        <v>84</v>
      </c>
      <c r="AI23" s="53">
        <v>0.184</v>
      </c>
      <c r="AJ23" s="114">
        <f t="shared" si="35"/>
        <v>0.26495999999999997</v>
      </c>
      <c r="AK23" s="114">
        <f t="shared" si="36"/>
        <v>1.7345726984126983</v>
      </c>
      <c r="AL23" s="55">
        <v>0.01</v>
      </c>
      <c r="AM23" s="78">
        <f t="shared" si="0"/>
        <v>2.5000000000000001E-2</v>
      </c>
      <c r="AN23" s="55">
        <v>0.06</v>
      </c>
      <c r="AO23" s="78">
        <f t="shared" si="1"/>
        <v>0.15</v>
      </c>
      <c r="AP23" s="56">
        <v>0</v>
      </c>
      <c r="AQ23" s="55">
        <v>0</v>
      </c>
      <c r="AR23" s="78">
        <f t="shared" si="37"/>
        <v>0</v>
      </c>
      <c r="AS23" s="78">
        <f t="shared" si="38"/>
        <v>0.17499999999999999</v>
      </c>
      <c r="AT23" s="78">
        <f t="shared" si="39"/>
        <v>1.9095726984126984</v>
      </c>
      <c r="AU23" s="79">
        <f t="shared" si="40"/>
        <v>0.23617092063492065</v>
      </c>
      <c r="AV23" s="74">
        <v>2.5</v>
      </c>
      <c r="AW23" s="6">
        <v>5.99</v>
      </c>
      <c r="AX23" s="79">
        <f t="shared" si="41"/>
        <v>0.58263772954924875</v>
      </c>
      <c r="AY23" s="60">
        <v>800</v>
      </c>
      <c r="AZ23" s="54">
        <f t="shared" si="42"/>
        <v>1527.6581587301587</v>
      </c>
      <c r="BA23" s="78">
        <f t="shared" si="43"/>
        <v>2000</v>
      </c>
      <c r="BB23" s="78">
        <f t="shared" si="9"/>
        <v>4792</v>
      </c>
      <c r="BC23" s="125" t="str">
        <f t="shared" si="44"/>
        <v/>
      </c>
      <c r="BD23" s="77"/>
      <c r="BE23" s="77"/>
      <c r="BF23" s="33" t="s">
        <v>75</v>
      </c>
      <c r="BG23" s="63" t="s">
        <v>76</v>
      </c>
      <c r="BH23" s="64" t="s">
        <v>77</v>
      </c>
    </row>
    <row r="24" spans="1:60" ht="30" customHeight="1" x14ac:dyDescent="0.25">
      <c r="A24" s="76">
        <v>45</v>
      </c>
      <c r="B24" s="89"/>
      <c r="C24" s="77"/>
      <c r="D24" s="33" t="s">
        <v>60</v>
      </c>
      <c r="E24" s="33" t="s">
        <v>61</v>
      </c>
      <c r="F24" s="33" t="s">
        <v>62</v>
      </c>
      <c r="G24" s="64" t="s">
        <v>171</v>
      </c>
      <c r="H24" s="72" t="s">
        <v>166</v>
      </c>
      <c r="I24" s="72" t="s">
        <v>91</v>
      </c>
      <c r="J24" s="39" t="s">
        <v>162</v>
      </c>
      <c r="K24" s="39" t="s">
        <v>162</v>
      </c>
      <c r="L24" s="38" t="s">
        <v>167</v>
      </c>
      <c r="M24" s="63" t="s">
        <v>173</v>
      </c>
      <c r="N24" s="77"/>
      <c r="O24" s="40" t="s">
        <v>181</v>
      </c>
      <c r="P24" s="77"/>
      <c r="Q24" s="33" t="s">
        <v>71</v>
      </c>
      <c r="R24" s="42">
        <v>1.44</v>
      </c>
      <c r="S24" s="33" t="s">
        <v>72</v>
      </c>
      <c r="T24" s="36" t="s">
        <v>175</v>
      </c>
      <c r="U24" s="90"/>
      <c r="V24" s="90"/>
      <c r="W24" s="90"/>
      <c r="X24" s="44">
        <v>14</v>
      </c>
      <c r="Y24" s="86">
        <v>10.5</v>
      </c>
      <c r="Z24" s="86">
        <v>2.5</v>
      </c>
      <c r="AA24" s="68">
        <v>5</v>
      </c>
      <c r="AB24" s="47">
        <v>1</v>
      </c>
      <c r="AC24" s="109">
        <f t="shared" si="4"/>
        <v>3.6749999999999999E-4</v>
      </c>
      <c r="AD24" s="46">
        <v>63</v>
      </c>
      <c r="AE24" s="111">
        <f t="shared" si="10"/>
        <v>171428.57142857142</v>
      </c>
      <c r="AF24" s="50">
        <v>2650</v>
      </c>
      <c r="AG24" s="113">
        <f t="shared" si="6"/>
        <v>1.5458333333333334E-2</v>
      </c>
      <c r="AH24" s="52" t="s">
        <v>84</v>
      </c>
      <c r="AI24" s="53">
        <v>0.184</v>
      </c>
      <c r="AJ24" s="114">
        <f t="shared" si="35"/>
        <v>0.26495999999999997</v>
      </c>
      <c r="AK24" s="114">
        <f t="shared" si="36"/>
        <v>1.7204183333333334</v>
      </c>
      <c r="AL24" s="55">
        <v>0.01</v>
      </c>
      <c r="AM24" s="78">
        <f t="shared" si="0"/>
        <v>2.5000000000000001E-2</v>
      </c>
      <c r="AN24" s="55">
        <v>0.06</v>
      </c>
      <c r="AO24" s="78">
        <f t="shared" si="1"/>
        <v>0.15</v>
      </c>
      <c r="AP24" s="56">
        <v>0</v>
      </c>
      <c r="AQ24" s="55">
        <v>0</v>
      </c>
      <c r="AR24" s="78">
        <f t="shared" si="37"/>
        <v>0</v>
      </c>
      <c r="AS24" s="78">
        <f t="shared" si="38"/>
        <v>0.17499999999999999</v>
      </c>
      <c r="AT24" s="78">
        <f t="shared" si="39"/>
        <v>1.8954183333333334</v>
      </c>
      <c r="AU24" s="79">
        <f t="shared" si="40"/>
        <v>0.24183266666666664</v>
      </c>
      <c r="AV24" s="74">
        <v>2.5</v>
      </c>
      <c r="AW24" s="6">
        <v>5.99</v>
      </c>
      <c r="AX24" s="79">
        <f t="shared" si="41"/>
        <v>0.58263772954924875</v>
      </c>
      <c r="AY24" s="60">
        <v>800</v>
      </c>
      <c r="AZ24" s="54">
        <f t="shared" si="42"/>
        <v>1516.3346666666666</v>
      </c>
      <c r="BA24" s="78">
        <f t="shared" si="43"/>
        <v>2000</v>
      </c>
      <c r="BB24" s="78">
        <f t="shared" si="9"/>
        <v>4792</v>
      </c>
      <c r="BC24" s="125" t="str">
        <f t="shared" si="44"/>
        <v/>
      </c>
      <c r="BD24" s="77"/>
      <c r="BE24" s="77"/>
      <c r="BF24" s="33" t="s">
        <v>75</v>
      </c>
      <c r="BG24" s="63" t="s">
        <v>76</v>
      </c>
      <c r="BH24" s="64" t="s">
        <v>77</v>
      </c>
    </row>
    <row r="25" spans="1:60" ht="30" customHeight="1" x14ac:dyDescent="0.25">
      <c r="A25" s="76">
        <v>46</v>
      </c>
      <c r="B25" s="89"/>
      <c r="C25" s="77"/>
      <c r="D25" s="33" t="s">
        <v>60</v>
      </c>
      <c r="E25" s="33" t="s">
        <v>61</v>
      </c>
      <c r="F25" s="33" t="s">
        <v>62</v>
      </c>
      <c r="G25" s="64" t="s">
        <v>178</v>
      </c>
      <c r="H25" s="72" t="s">
        <v>182</v>
      </c>
      <c r="I25" s="72" t="s">
        <v>156</v>
      </c>
      <c r="J25" s="39" t="s">
        <v>162</v>
      </c>
      <c r="K25" s="39" t="s">
        <v>162</v>
      </c>
      <c r="L25" s="38" t="s">
        <v>147</v>
      </c>
      <c r="M25" s="63" t="s">
        <v>173</v>
      </c>
      <c r="N25" s="77"/>
      <c r="O25" s="40" t="s">
        <v>183</v>
      </c>
      <c r="P25" s="77"/>
      <c r="Q25" s="33" t="s">
        <v>71</v>
      </c>
      <c r="R25" s="42">
        <v>3.65</v>
      </c>
      <c r="S25" s="33" t="s">
        <v>72</v>
      </c>
      <c r="T25" s="36" t="s">
        <v>177</v>
      </c>
      <c r="U25" s="90"/>
      <c r="V25" s="90"/>
      <c r="W25" s="90"/>
      <c r="X25" s="44">
        <v>23</v>
      </c>
      <c r="Y25" s="86">
        <v>18</v>
      </c>
      <c r="Z25" s="86">
        <v>11.5</v>
      </c>
      <c r="AA25" s="68">
        <v>5</v>
      </c>
      <c r="AB25" s="47">
        <v>1</v>
      </c>
      <c r="AC25" s="109">
        <f t="shared" si="4"/>
        <v>4.7609999999999996E-3</v>
      </c>
      <c r="AD25" s="46">
        <v>63</v>
      </c>
      <c r="AE25" s="111">
        <f t="shared" si="10"/>
        <v>13232.514177693763</v>
      </c>
      <c r="AF25" s="50">
        <v>2650</v>
      </c>
      <c r="AG25" s="113">
        <f t="shared" si="6"/>
        <v>0.2002642857142857</v>
      </c>
      <c r="AH25" s="52" t="s">
        <v>84</v>
      </c>
      <c r="AI25" s="53">
        <v>0.184</v>
      </c>
      <c r="AJ25" s="114">
        <f t="shared" si="35"/>
        <v>0.67159999999999997</v>
      </c>
      <c r="AK25" s="114">
        <f t="shared" si="36"/>
        <v>4.5218642857142859</v>
      </c>
      <c r="AL25" s="55">
        <v>0.01</v>
      </c>
      <c r="AM25" s="78">
        <f t="shared" si="0"/>
        <v>6.25E-2</v>
      </c>
      <c r="AN25" s="55">
        <v>0.06</v>
      </c>
      <c r="AO25" s="78">
        <f t="shared" si="1"/>
        <v>0.375</v>
      </c>
      <c r="AP25" s="56">
        <v>0</v>
      </c>
      <c r="AQ25" s="55">
        <v>0</v>
      </c>
      <c r="AR25" s="78">
        <f t="shared" si="37"/>
        <v>0</v>
      </c>
      <c r="AS25" s="78">
        <f t="shared" si="38"/>
        <v>0.4375</v>
      </c>
      <c r="AT25" s="78">
        <f t="shared" si="39"/>
        <v>4.9593642857142859</v>
      </c>
      <c r="AU25" s="79">
        <f t="shared" si="40"/>
        <v>0.20650171428571426</v>
      </c>
      <c r="AV25" s="105">
        <v>6.25</v>
      </c>
      <c r="AW25" s="6">
        <v>12.99</v>
      </c>
      <c r="AX25" s="79">
        <f t="shared" si="41"/>
        <v>0.51886066204772907</v>
      </c>
      <c r="AY25" s="60">
        <v>800</v>
      </c>
      <c r="AZ25" s="54">
        <f t="shared" si="42"/>
        <v>3967.4914285714285</v>
      </c>
      <c r="BA25" s="78">
        <f t="shared" si="43"/>
        <v>5000</v>
      </c>
      <c r="BB25" s="78">
        <f t="shared" si="9"/>
        <v>10392</v>
      </c>
      <c r="BC25" s="125" t="str">
        <f t="shared" si="44"/>
        <v/>
      </c>
      <c r="BD25" s="77"/>
      <c r="BE25" s="77"/>
      <c r="BF25" s="33" t="s">
        <v>75</v>
      </c>
      <c r="BG25" s="63" t="s">
        <v>76</v>
      </c>
      <c r="BH25" s="64" t="s">
        <v>77</v>
      </c>
    </row>
    <row r="26" spans="1:60" ht="30" customHeight="1" x14ac:dyDescent="0.25">
      <c r="A26" s="76">
        <v>47</v>
      </c>
      <c r="B26" s="93"/>
      <c r="C26" s="77"/>
      <c r="D26" s="33" t="s">
        <v>60</v>
      </c>
      <c r="E26" s="33" t="s">
        <v>61</v>
      </c>
      <c r="F26" s="107" t="s">
        <v>62</v>
      </c>
      <c r="G26" s="64" t="s">
        <v>178</v>
      </c>
      <c r="H26" s="108" t="s">
        <v>184</v>
      </c>
      <c r="I26" s="72" t="s">
        <v>160</v>
      </c>
      <c r="J26" s="39" t="s">
        <v>162</v>
      </c>
      <c r="K26" s="39" t="s">
        <v>162</v>
      </c>
      <c r="L26" s="121" t="s">
        <v>170</v>
      </c>
      <c r="M26" s="63" t="s">
        <v>173</v>
      </c>
      <c r="N26" s="77"/>
      <c r="O26" s="40" t="s">
        <v>185</v>
      </c>
      <c r="P26" s="77"/>
      <c r="Q26" s="107" t="s">
        <v>71</v>
      </c>
      <c r="R26" s="42">
        <v>1.66</v>
      </c>
      <c r="S26" s="107" t="s">
        <v>72</v>
      </c>
      <c r="T26" s="36" t="s">
        <v>177</v>
      </c>
      <c r="U26" s="94"/>
      <c r="V26" s="94"/>
      <c r="W26" s="94"/>
      <c r="X26" s="122">
        <v>10.5</v>
      </c>
      <c r="Y26" s="123">
        <v>7</v>
      </c>
      <c r="Z26" s="123">
        <v>18</v>
      </c>
      <c r="AA26" s="68">
        <v>5</v>
      </c>
      <c r="AB26" s="47">
        <v>1</v>
      </c>
      <c r="AC26" s="109">
        <f t="shared" si="4"/>
        <v>1.323E-3</v>
      </c>
      <c r="AD26" s="110">
        <v>63</v>
      </c>
      <c r="AE26" s="111">
        <f t="shared" si="10"/>
        <v>47619.047619047618</v>
      </c>
      <c r="AF26" s="112">
        <v>2650</v>
      </c>
      <c r="AG26" s="113">
        <f t="shared" si="6"/>
        <v>5.5649999999999998E-2</v>
      </c>
      <c r="AH26" s="52" t="s">
        <v>84</v>
      </c>
      <c r="AI26" s="53">
        <v>0.184</v>
      </c>
      <c r="AJ26" s="114">
        <f t="shared" si="35"/>
        <v>0.30543999999999999</v>
      </c>
      <c r="AK26" s="114">
        <f t="shared" si="36"/>
        <v>2.0210900000000001</v>
      </c>
      <c r="AL26" s="115">
        <v>0.01</v>
      </c>
      <c r="AM26" s="78">
        <f t="shared" si="0"/>
        <v>3.0499999999999999E-2</v>
      </c>
      <c r="AN26" s="55">
        <v>0.06</v>
      </c>
      <c r="AO26" s="78">
        <f t="shared" si="1"/>
        <v>0.183</v>
      </c>
      <c r="AP26" s="56">
        <v>0</v>
      </c>
      <c r="AQ26" s="55">
        <v>0</v>
      </c>
      <c r="AR26" s="116">
        <f t="shared" si="37"/>
        <v>0</v>
      </c>
      <c r="AS26" s="116">
        <f t="shared" si="38"/>
        <v>0.2135</v>
      </c>
      <c r="AT26" s="116">
        <f t="shared" si="39"/>
        <v>2.2345899999999999</v>
      </c>
      <c r="AU26" s="117">
        <f t="shared" si="40"/>
        <v>0.26734754098360658</v>
      </c>
      <c r="AV26" s="74">
        <v>3.05</v>
      </c>
      <c r="AW26" s="6">
        <v>6.99</v>
      </c>
      <c r="AX26" s="79">
        <f t="shared" si="41"/>
        <v>0.5636623748211731</v>
      </c>
      <c r="AY26" s="60">
        <v>800</v>
      </c>
      <c r="AZ26" s="54">
        <f t="shared" si="42"/>
        <v>1787.6719999999998</v>
      </c>
      <c r="BA26" s="78">
        <f t="shared" si="43"/>
        <v>2440</v>
      </c>
      <c r="BB26" s="78">
        <f t="shared" si="9"/>
        <v>5592</v>
      </c>
      <c r="BC26" s="125" t="str">
        <f t="shared" si="44"/>
        <v/>
      </c>
      <c r="BD26" s="77"/>
      <c r="BE26" s="77"/>
      <c r="BF26" s="33" t="s">
        <v>75</v>
      </c>
      <c r="BG26" s="63" t="s">
        <v>76</v>
      </c>
      <c r="BH26" s="64" t="s">
        <v>77</v>
      </c>
    </row>
    <row r="27" spans="1:60" ht="30.6" customHeight="1" x14ac:dyDescent="0.25">
      <c r="A27" s="76">
        <v>49</v>
      </c>
      <c r="B27" s="81"/>
      <c r="C27" s="77"/>
      <c r="D27" s="33" t="s">
        <v>60</v>
      </c>
      <c r="E27" s="33" t="s">
        <v>61</v>
      </c>
      <c r="F27" s="33" t="s">
        <v>62</v>
      </c>
      <c r="G27" s="64" t="s">
        <v>186</v>
      </c>
      <c r="H27" s="72" t="s">
        <v>172</v>
      </c>
      <c r="I27" s="72" t="s">
        <v>111</v>
      </c>
      <c r="J27" s="39" t="s">
        <v>162</v>
      </c>
      <c r="K27" s="39" t="s">
        <v>162</v>
      </c>
      <c r="L27" s="38" t="s">
        <v>163</v>
      </c>
      <c r="M27" s="63" t="s">
        <v>173</v>
      </c>
      <c r="N27" s="77"/>
      <c r="O27" s="40" t="s">
        <v>187</v>
      </c>
      <c r="P27" s="77"/>
      <c r="Q27" s="33" t="s">
        <v>71</v>
      </c>
      <c r="R27" s="42">
        <v>1.83</v>
      </c>
      <c r="S27" s="33" t="s">
        <v>72</v>
      </c>
      <c r="T27" s="36" t="s">
        <v>177</v>
      </c>
      <c r="U27" s="126">
        <v>38.5</v>
      </c>
      <c r="V27" s="126">
        <v>22</v>
      </c>
      <c r="W27" s="126">
        <v>22.5</v>
      </c>
      <c r="X27" s="127">
        <v>16</v>
      </c>
      <c r="Y27" s="128">
        <v>8</v>
      </c>
      <c r="Z27" s="128">
        <v>20.5</v>
      </c>
      <c r="AA27" s="68">
        <v>5</v>
      </c>
      <c r="AB27" s="47">
        <v>2</v>
      </c>
      <c r="AC27" s="109">
        <f t="shared" si="4"/>
        <v>2.624E-3</v>
      </c>
      <c r="AD27" s="46">
        <v>63</v>
      </c>
      <c r="AE27" s="111">
        <f t="shared" si="10"/>
        <v>48018.292682926825</v>
      </c>
      <c r="AF27" s="50">
        <v>2650</v>
      </c>
      <c r="AG27" s="113">
        <f t="shared" si="6"/>
        <v>5.518730158730159E-2</v>
      </c>
      <c r="AH27" s="52" t="s">
        <v>74</v>
      </c>
      <c r="AI27" s="53">
        <v>0.16800000000000001</v>
      </c>
      <c r="AJ27" s="78">
        <f t="shared" ref="AJ27:AJ32" si="45">IF(ISERROR(R27*AI27),"",R27*AI27)</f>
        <v>0.30744000000000005</v>
      </c>
      <c r="AK27" s="78">
        <f t="shared" ref="AK27:AK32" si="46">IF(ISERROR(R27+AG27+AJ27),"",R27+AG27+AJ27)</f>
        <v>2.1926273015873017</v>
      </c>
      <c r="AL27" s="55">
        <v>0.01</v>
      </c>
      <c r="AM27" s="78">
        <f t="shared" si="0"/>
        <v>3.2000000000000001E-2</v>
      </c>
      <c r="AN27" s="55">
        <v>0.06</v>
      </c>
      <c r="AO27" s="78">
        <f t="shared" si="1"/>
        <v>0.192</v>
      </c>
      <c r="AP27" s="56">
        <v>0</v>
      </c>
      <c r="AQ27" s="55">
        <v>0</v>
      </c>
      <c r="AR27" s="78">
        <f t="shared" ref="AR27:AR32" si="47">IF(ISERROR(AV27*AQ27),"",AV27*AQ27)</f>
        <v>0</v>
      </c>
      <c r="AS27" s="78">
        <f t="shared" ref="AS27:AS32" si="48">IF(ISERROR(AM27+AO27+AR27),"",AM27+AO27+AR27)</f>
        <v>0.224</v>
      </c>
      <c r="AT27" s="78">
        <f t="shared" ref="AT27:AT32" si="49">IF(ISERROR(AK27+AS27),"",AK27+AS27)</f>
        <v>2.4166273015873019</v>
      </c>
      <c r="AU27" s="99">
        <f t="shared" ref="AU27:AU32" si="50">IF(ISERROR((AV27-AT27)/AV27),"",(AV27-AT27)/AV27)</f>
        <v>0.24480396825396822</v>
      </c>
      <c r="AV27" s="74">
        <v>3.2</v>
      </c>
      <c r="AW27" s="6">
        <v>7.99</v>
      </c>
      <c r="AX27" s="79">
        <f t="shared" ref="AX27:AX32" si="51">IF(ISERROR((AW27-AV27)/AW27),"",(AW27-AV27)/AW27)</f>
        <v>0.59949937421777222</v>
      </c>
      <c r="AY27" s="60">
        <v>1600</v>
      </c>
      <c r="AZ27" s="54">
        <f t="shared" ref="AZ27:AZ32" si="52">IF(ISERROR(AT27*AY27),"",AT27*AY27)</f>
        <v>3866.6036825396832</v>
      </c>
      <c r="BA27" s="78">
        <f t="shared" ref="BA27:BA32" si="53">IF(ISERROR(AV27*AY27),"",AV27*AY27)</f>
        <v>5120</v>
      </c>
      <c r="BB27" s="78">
        <f t="shared" si="9"/>
        <v>12784</v>
      </c>
      <c r="BC27" s="125">
        <v>15.25</v>
      </c>
      <c r="BD27" s="62">
        <v>3.54</v>
      </c>
      <c r="BE27" s="77"/>
      <c r="BF27" s="33" t="s">
        <v>75</v>
      </c>
      <c r="BG27" s="63" t="s">
        <v>76</v>
      </c>
      <c r="BH27" s="64" t="s">
        <v>77</v>
      </c>
    </row>
    <row r="28" spans="1:60" ht="30.6" customHeight="1" x14ac:dyDescent="0.25">
      <c r="A28" s="76">
        <v>50</v>
      </c>
      <c r="B28" s="89"/>
      <c r="C28" s="77"/>
      <c r="D28" s="33" t="s">
        <v>60</v>
      </c>
      <c r="E28" s="33" t="s">
        <v>61</v>
      </c>
      <c r="F28" s="33" t="s">
        <v>62</v>
      </c>
      <c r="G28" s="64" t="s">
        <v>188</v>
      </c>
      <c r="H28" s="72" t="s">
        <v>116</v>
      </c>
      <c r="I28" s="72" t="s">
        <v>100</v>
      </c>
      <c r="J28" s="39" t="s">
        <v>162</v>
      </c>
      <c r="K28" s="39" t="s">
        <v>162</v>
      </c>
      <c r="L28" s="38" t="s">
        <v>164</v>
      </c>
      <c r="M28" s="63" t="s">
        <v>173</v>
      </c>
      <c r="N28" s="77"/>
      <c r="O28" s="40" t="s">
        <v>189</v>
      </c>
      <c r="P28" s="77"/>
      <c r="Q28" s="33" t="s">
        <v>71</v>
      </c>
      <c r="R28" s="42">
        <v>1.56</v>
      </c>
      <c r="S28" s="33" t="s">
        <v>72</v>
      </c>
      <c r="T28" s="36" t="s">
        <v>177</v>
      </c>
      <c r="U28" s="129"/>
      <c r="V28" s="129"/>
      <c r="W28" s="129"/>
      <c r="X28" s="130">
        <v>22</v>
      </c>
      <c r="Y28" s="131">
        <v>7</v>
      </c>
      <c r="Z28" s="131">
        <v>11</v>
      </c>
      <c r="AA28" s="68">
        <v>5</v>
      </c>
      <c r="AB28" s="47">
        <v>2</v>
      </c>
      <c r="AC28" s="109">
        <f t="shared" si="4"/>
        <v>1.694E-3</v>
      </c>
      <c r="AD28" s="46">
        <v>63</v>
      </c>
      <c r="AE28" s="111">
        <f t="shared" si="10"/>
        <v>74380.165289256198</v>
      </c>
      <c r="AF28" s="50">
        <v>2650</v>
      </c>
      <c r="AG28" s="113">
        <f t="shared" si="6"/>
        <v>3.5627777777777779E-2</v>
      </c>
      <c r="AH28" s="52" t="s">
        <v>84</v>
      </c>
      <c r="AI28" s="53">
        <v>0.184</v>
      </c>
      <c r="AJ28" s="78">
        <f t="shared" si="45"/>
        <v>0.28704000000000002</v>
      </c>
      <c r="AK28" s="78">
        <f t="shared" si="46"/>
        <v>1.8826677777777778</v>
      </c>
      <c r="AL28" s="55">
        <v>0.01</v>
      </c>
      <c r="AM28" s="78">
        <f t="shared" si="0"/>
        <v>2.75E-2</v>
      </c>
      <c r="AN28" s="55">
        <v>0.06</v>
      </c>
      <c r="AO28" s="78">
        <f t="shared" si="1"/>
        <v>0.16499999999999998</v>
      </c>
      <c r="AP28" s="56">
        <v>0</v>
      </c>
      <c r="AQ28" s="55">
        <v>0</v>
      </c>
      <c r="AR28" s="78">
        <f t="shared" si="47"/>
        <v>0</v>
      </c>
      <c r="AS28" s="78">
        <f t="shared" si="48"/>
        <v>0.19249999999999998</v>
      </c>
      <c r="AT28" s="78">
        <f t="shared" si="49"/>
        <v>2.0751677777777777</v>
      </c>
      <c r="AU28" s="79">
        <f t="shared" si="50"/>
        <v>0.24539353535353536</v>
      </c>
      <c r="AV28" s="74">
        <v>2.75</v>
      </c>
      <c r="AW28" s="6">
        <v>6.99</v>
      </c>
      <c r="AX28" s="79">
        <f t="shared" si="51"/>
        <v>0.60658082975679539</v>
      </c>
      <c r="AY28" s="60">
        <v>1600</v>
      </c>
      <c r="AZ28" s="54">
        <f t="shared" si="52"/>
        <v>3320.2684444444444</v>
      </c>
      <c r="BA28" s="78">
        <f t="shared" si="53"/>
        <v>4400</v>
      </c>
      <c r="BB28" s="78">
        <f t="shared" si="9"/>
        <v>11184</v>
      </c>
      <c r="BC28" s="132"/>
      <c r="BD28" s="77"/>
      <c r="BE28" s="77"/>
      <c r="BF28" s="33" t="s">
        <v>75</v>
      </c>
      <c r="BG28" s="63" t="s">
        <v>76</v>
      </c>
      <c r="BH28" s="64" t="s">
        <v>77</v>
      </c>
    </row>
    <row r="29" spans="1:60" ht="30.6" customHeight="1" x14ac:dyDescent="0.25">
      <c r="A29" s="76">
        <v>51</v>
      </c>
      <c r="B29" s="89"/>
      <c r="C29" s="77"/>
      <c r="D29" s="33" t="s">
        <v>60</v>
      </c>
      <c r="E29" s="33" t="s">
        <v>61</v>
      </c>
      <c r="F29" s="33" t="s">
        <v>62</v>
      </c>
      <c r="G29" s="64" t="s">
        <v>190</v>
      </c>
      <c r="H29" s="72" t="s">
        <v>153</v>
      </c>
      <c r="I29" s="72" t="s">
        <v>86</v>
      </c>
      <c r="J29" s="39" t="s">
        <v>162</v>
      </c>
      <c r="K29" s="39" t="s">
        <v>162</v>
      </c>
      <c r="L29" s="38" t="s">
        <v>191</v>
      </c>
      <c r="M29" s="63" t="s">
        <v>173</v>
      </c>
      <c r="N29" s="77"/>
      <c r="O29" s="40" t="s">
        <v>192</v>
      </c>
      <c r="P29" s="77"/>
      <c r="Q29" s="33" t="s">
        <v>71</v>
      </c>
      <c r="R29" s="42">
        <v>1.44</v>
      </c>
      <c r="S29" s="33" t="s">
        <v>72</v>
      </c>
      <c r="T29" s="36" t="s">
        <v>175</v>
      </c>
      <c r="U29" s="129"/>
      <c r="V29" s="129"/>
      <c r="W29" s="129"/>
      <c r="X29" s="127">
        <v>8</v>
      </c>
      <c r="Y29" s="128">
        <v>8</v>
      </c>
      <c r="Z29" s="128">
        <v>11</v>
      </c>
      <c r="AA29" s="68">
        <v>5</v>
      </c>
      <c r="AB29" s="47">
        <v>1</v>
      </c>
      <c r="AC29" s="109">
        <f t="shared" si="4"/>
        <v>7.0399999999999998E-4</v>
      </c>
      <c r="AD29" s="46">
        <v>63</v>
      </c>
      <c r="AE29" s="111">
        <f t="shared" si="10"/>
        <v>89488.636363636368</v>
      </c>
      <c r="AF29" s="50">
        <v>2650</v>
      </c>
      <c r="AG29" s="113">
        <f t="shared" si="6"/>
        <v>2.961269841269841E-2</v>
      </c>
      <c r="AH29" s="52" t="s">
        <v>84</v>
      </c>
      <c r="AI29" s="53">
        <v>0.184</v>
      </c>
      <c r="AJ29" s="78">
        <f t="shared" si="45"/>
        <v>0.26495999999999997</v>
      </c>
      <c r="AK29" s="78">
        <f t="shared" si="46"/>
        <v>1.7345726984126983</v>
      </c>
      <c r="AL29" s="55">
        <v>0.01</v>
      </c>
      <c r="AM29" s="78">
        <f t="shared" si="0"/>
        <v>2.5000000000000001E-2</v>
      </c>
      <c r="AN29" s="55">
        <v>0.06</v>
      </c>
      <c r="AO29" s="78">
        <f t="shared" si="1"/>
        <v>0.15</v>
      </c>
      <c r="AP29" s="56">
        <v>0</v>
      </c>
      <c r="AQ29" s="55">
        <v>0</v>
      </c>
      <c r="AR29" s="78">
        <f t="shared" si="47"/>
        <v>0</v>
      </c>
      <c r="AS29" s="78">
        <f t="shared" si="48"/>
        <v>0.17499999999999999</v>
      </c>
      <c r="AT29" s="78">
        <f t="shared" si="49"/>
        <v>1.9095726984126984</v>
      </c>
      <c r="AU29" s="79">
        <f t="shared" si="50"/>
        <v>0.23617092063492065</v>
      </c>
      <c r="AV29" s="74">
        <v>2.5</v>
      </c>
      <c r="AW29" s="6">
        <v>5.99</v>
      </c>
      <c r="AX29" s="79">
        <f t="shared" si="51"/>
        <v>0.58263772954924875</v>
      </c>
      <c r="AY29" s="60">
        <v>800</v>
      </c>
      <c r="AZ29" s="54">
        <f t="shared" si="52"/>
        <v>1527.6581587301587</v>
      </c>
      <c r="BA29" s="78">
        <f t="shared" si="53"/>
        <v>2000</v>
      </c>
      <c r="BB29" s="78">
        <f t="shared" si="9"/>
        <v>4792</v>
      </c>
      <c r="BC29" s="132"/>
      <c r="BD29" s="77"/>
      <c r="BE29" s="77"/>
      <c r="BF29" s="33" t="s">
        <v>75</v>
      </c>
      <c r="BG29" s="63" t="s">
        <v>76</v>
      </c>
      <c r="BH29" s="64" t="s">
        <v>77</v>
      </c>
    </row>
    <row r="30" spans="1:60" ht="30.6" customHeight="1" x14ac:dyDescent="0.25">
      <c r="A30" s="76">
        <v>52</v>
      </c>
      <c r="B30" s="89"/>
      <c r="C30" s="77"/>
      <c r="D30" s="33" t="s">
        <v>60</v>
      </c>
      <c r="E30" s="33" t="s">
        <v>61</v>
      </c>
      <c r="F30" s="33" t="s">
        <v>62</v>
      </c>
      <c r="G30" s="64" t="s">
        <v>188</v>
      </c>
      <c r="H30" s="72" t="s">
        <v>154</v>
      </c>
      <c r="I30" s="72" t="s">
        <v>91</v>
      </c>
      <c r="J30" s="39" t="s">
        <v>162</v>
      </c>
      <c r="K30" s="39" t="s">
        <v>162</v>
      </c>
      <c r="L30" s="38" t="s">
        <v>193</v>
      </c>
      <c r="M30" s="63" t="s">
        <v>173</v>
      </c>
      <c r="N30" s="77"/>
      <c r="O30" s="40" t="s">
        <v>194</v>
      </c>
      <c r="P30" s="77"/>
      <c r="Q30" s="33" t="s">
        <v>71</v>
      </c>
      <c r="R30" s="42">
        <v>1.44</v>
      </c>
      <c r="S30" s="33" t="s">
        <v>72</v>
      </c>
      <c r="T30" s="36" t="s">
        <v>175</v>
      </c>
      <c r="U30" s="129"/>
      <c r="V30" s="129"/>
      <c r="W30" s="129"/>
      <c r="X30" s="127">
        <v>14</v>
      </c>
      <c r="Y30" s="128">
        <v>10.5</v>
      </c>
      <c r="Z30" s="128">
        <v>2.5</v>
      </c>
      <c r="AA30" s="68">
        <v>5</v>
      </c>
      <c r="AB30" s="47">
        <v>1</v>
      </c>
      <c r="AC30" s="109">
        <f t="shared" si="4"/>
        <v>3.6749999999999999E-4</v>
      </c>
      <c r="AD30" s="46">
        <v>63</v>
      </c>
      <c r="AE30" s="111">
        <f t="shared" si="10"/>
        <v>171428.57142857142</v>
      </c>
      <c r="AF30" s="50">
        <v>2650</v>
      </c>
      <c r="AG30" s="113">
        <f t="shared" si="6"/>
        <v>1.5458333333333334E-2</v>
      </c>
      <c r="AH30" s="52" t="s">
        <v>84</v>
      </c>
      <c r="AI30" s="53">
        <v>0.184</v>
      </c>
      <c r="AJ30" s="78">
        <f t="shared" si="45"/>
        <v>0.26495999999999997</v>
      </c>
      <c r="AK30" s="78">
        <f t="shared" si="46"/>
        <v>1.7204183333333334</v>
      </c>
      <c r="AL30" s="55">
        <v>0.01</v>
      </c>
      <c r="AM30" s="78">
        <f t="shared" si="0"/>
        <v>2.5000000000000001E-2</v>
      </c>
      <c r="AN30" s="55">
        <v>0.06</v>
      </c>
      <c r="AO30" s="78">
        <f t="shared" si="1"/>
        <v>0.15</v>
      </c>
      <c r="AP30" s="56">
        <v>0</v>
      </c>
      <c r="AQ30" s="55">
        <v>0</v>
      </c>
      <c r="AR30" s="78">
        <f t="shared" si="47"/>
        <v>0</v>
      </c>
      <c r="AS30" s="78">
        <f t="shared" si="48"/>
        <v>0.17499999999999999</v>
      </c>
      <c r="AT30" s="78">
        <f t="shared" si="49"/>
        <v>1.8954183333333334</v>
      </c>
      <c r="AU30" s="79">
        <f t="shared" si="50"/>
        <v>0.24183266666666664</v>
      </c>
      <c r="AV30" s="74">
        <v>2.5</v>
      </c>
      <c r="AW30" s="6">
        <v>5.99</v>
      </c>
      <c r="AX30" s="79">
        <f t="shared" si="51"/>
        <v>0.58263772954924875</v>
      </c>
      <c r="AY30" s="60">
        <v>800</v>
      </c>
      <c r="AZ30" s="54">
        <f t="shared" si="52"/>
        <v>1516.3346666666666</v>
      </c>
      <c r="BA30" s="78">
        <f t="shared" si="53"/>
        <v>2000</v>
      </c>
      <c r="BB30" s="78">
        <f t="shared" si="9"/>
        <v>4792</v>
      </c>
      <c r="BC30" s="132"/>
      <c r="BD30" s="77"/>
      <c r="BE30" s="77"/>
      <c r="BF30" s="33" t="s">
        <v>75</v>
      </c>
      <c r="BG30" s="63" t="s">
        <v>76</v>
      </c>
      <c r="BH30" s="64" t="s">
        <v>77</v>
      </c>
    </row>
    <row r="31" spans="1:60" ht="30.6" customHeight="1" x14ac:dyDescent="0.25">
      <c r="A31" s="76">
        <v>53</v>
      </c>
      <c r="B31" s="89"/>
      <c r="C31" s="77"/>
      <c r="D31" s="33" t="s">
        <v>60</v>
      </c>
      <c r="E31" s="33" t="s">
        <v>61</v>
      </c>
      <c r="F31" s="33" t="s">
        <v>62</v>
      </c>
      <c r="G31" s="64" t="s">
        <v>190</v>
      </c>
      <c r="H31" s="72" t="s">
        <v>182</v>
      </c>
      <c r="I31" s="72" t="s">
        <v>156</v>
      </c>
      <c r="J31" s="39" t="s">
        <v>162</v>
      </c>
      <c r="K31" s="39" t="s">
        <v>162</v>
      </c>
      <c r="L31" s="38" t="s">
        <v>147</v>
      </c>
      <c r="M31" s="63" t="s">
        <v>173</v>
      </c>
      <c r="N31" s="77"/>
      <c r="O31" s="40" t="s">
        <v>195</v>
      </c>
      <c r="P31" s="77"/>
      <c r="Q31" s="33" t="s">
        <v>71</v>
      </c>
      <c r="R31" s="42">
        <v>3.65</v>
      </c>
      <c r="S31" s="33" t="s">
        <v>72</v>
      </c>
      <c r="T31" s="36" t="s">
        <v>177</v>
      </c>
      <c r="U31" s="129"/>
      <c r="V31" s="129"/>
      <c r="W31" s="129"/>
      <c r="X31" s="127">
        <v>23</v>
      </c>
      <c r="Y31" s="128">
        <v>18</v>
      </c>
      <c r="Z31" s="128">
        <v>11.5</v>
      </c>
      <c r="AA31" s="68">
        <v>5</v>
      </c>
      <c r="AB31" s="47">
        <v>1</v>
      </c>
      <c r="AC31" s="109">
        <f t="shared" si="4"/>
        <v>4.7609999999999996E-3</v>
      </c>
      <c r="AD31" s="46">
        <v>63</v>
      </c>
      <c r="AE31" s="111">
        <f t="shared" si="10"/>
        <v>13232.514177693763</v>
      </c>
      <c r="AF31" s="50">
        <v>2650</v>
      </c>
      <c r="AG31" s="113">
        <f t="shared" si="6"/>
        <v>0.2002642857142857</v>
      </c>
      <c r="AH31" s="52" t="s">
        <v>84</v>
      </c>
      <c r="AI31" s="53">
        <v>0.184</v>
      </c>
      <c r="AJ31" s="78">
        <f t="shared" si="45"/>
        <v>0.67159999999999997</v>
      </c>
      <c r="AK31" s="78">
        <f t="shared" si="46"/>
        <v>4.5218642857142859</v>
      </c>
      <c r="AL31" s="55">
        <v>0.01</v>
      </c>
      <c r="AM31" s="78">
        <f t="shared" si="0"/>
        <v>6.25E-2</v>
      </c>
      <c r="AN31" s="55">
        <v>0.06</v>
      </c>
      <c r="AO31" s="78">
        <f t="shared" si="1"/>
        <v>0.375</v>
      </c>
      <c r="AP31" s="56">
        <v>0</v>
      </c>
      <c r="AQ31" s="55">
        <v>0</v>
      </c>
      <c r="AR31" s="78">
        <f t="shared" si="47"/>
        <v>0</v>
      </c>
      <c r="AS31" s="78">
        <f t="shared" si="48"/>
        <v>0.4375</v>
      </c>
      <c r="AT31" s="78">
        <f t="shared" si="49"/>
        <v>4.9593642857142859</v>
      </c>
      <c r="AU31" s="79">
        <f t="shared" si="50"/>
        <v>0.20650171428571426</v>
      </c>
      <c r="AV31" s="105">
        <v>6.25</v>
      </c>
      <c r="AW31" s="6">
        <v>12.99</v>
      </c>
      <c r="AX31" s="79">
        <f t="shared" si="51"/>
        <v>0.51886066204772907</v>
      </c>
      <c r="AY31" s="60">
        <v>800</v>
      </c>
      <c r="AZ31" s="54">
        <f t="shared" si="52"/>
        <v>3967.4914285714285</v>
      </c>
      <c r="BA31" s="78">
        <f t="shared" si="53"/>
        <v>5000</v>
      </c>
      <c r="BB31" s="78">
        <f t="shared" si="9"/>
        <v>10392</v>
      </c>
      <c r="BC31" s="132"/>
      <c r="BD31" s="77"/>
      <c r="BE31" s="77"/>
      <c r="BF31" s="33" t="s">
        <v>75</v>
      </c>
      <c r="BG31" s="63" t="s">
        <v>76</v>
      </c>
      <c r="BH31" s="64" t="s">
        <v>77</v>
      </c>
    </row>
    <row r="32" spans="1:60" ht="30.6" customHeight="1" x14ac:dyDescent="0.25">
      <c r="A32" s="76">
        <v>54</v>
      </c>
      <c r="B32" s="89"/>
      <c r="C32" s="106"/>
      <c r="D32" s="33" t="s">
        <v>60</v>
      </c>
      <c r="E32" s="33" t="s">
        <v>61</v>
      </c>
      <c r="F32" s="107" t="s">
        <v>62</v>
      </c>
      <c r="G32" s="64" t="s">
        <v>190</v>
      </c>
      <c r="H32" s="108" t="s">
        <v>159</v>
      </c>
      <c r="I32" s="72" t="s">
        <v>160</v>
      </c>
      <c r="J32" s="39" t="s">
        <v>162</v>
      </c>
      <c r="K32" s="39" t="s">
        <v>162</v>
      </c>
      <c r="L32" s="121" t="s">
        <v>170</v>
      </c>
      <c r="M32" s="63" t="s">
        <v>173</v>
      </c>
      <c r="N32" s="106"/>
      <c r="O32" s="40" t="s">
        <v>196</v>
      </c>
      <c r="P32" s="106"/>
      <c r="Q32" s="107" t="s">
        <v>71</v>
      </c>
      <c r="R32" s="42">
        <v>1.66</v>
      </c>
      <c r="S32" s="107" t="s">
        <v>72</v>
      </c>
      <c r="T32" s="36" t="s">
        <v>175</v>
      </c>
      <c r="U32" s="133"/>
      <c r="V32" s="133"/>
      <c r="W32" s="133"/>
      <c r="X32" s="134">
        <v>10.5</v>
      </c>
      <c r="Y32" s="135">
        <v>7</v>
      </c>
      <c r="Z32" s="135">
        <v>18</v>
      </c>
      <c r="AA32" s="68">
        <v>5</v>
      </c>
      <c r="AB32" s="47">
        <v>1</v>
      </c>
      <c r="AC32" s="109">
        <f t="shared" si="4"/>
        <v>1.323E-3</v>
      </c>
      <c r="AD32" s="110">
        <v>63</v>
      </c>
      <c r="AE32" s="111">
        <f t="shared" si="10"/>
        <v>47619.047619047618</v>
      </c>
      <c r="AF32" s="112">
        <v>2650</v>
      </c>
      <c r="AG32" s="113">
        <f t="shared" si="6"/>
        <v>5.5649999999999998E-2</v>
      </c>
      <c r="AH32" s="52" t="s">
        <v>84</v>
      </c>
      <c r="AI32" s="53">
        <v>0.184</v>
      </c>
      <c r="AJ32" s="78">
        <f t="shared" si="45"/>
        <v>0.30543999999999999</v>
      </c>
      <c r="AK32" s="78">
        <f t="shared" si="46"/>
        <v>2.0210900000000001</v>
      </c>
      <c r="AL32" s="115">
        <v>0.01</v>
      </c>
      <c r="AM32" s="78">
        <f t="shared" si="0"/>
        <v>3.0499999999999999E-2</v>
      </c>
      <c r="AN32" s="55">
        <v>0.06</v>
      </c>
      <c r="AO32" s="78">
        <f t="shared" si="1"/>
        <v>0.183</v>
      </c>
      <c r="AP32" s="56">
        <v>0</v>
      </c>
      <c r="AQ32" s="55">
        <v>0</v>
      </c>
      <c r="AR32" s="116">
        <f t="shared" si="47"/>
        <v>0</v>
      </c>
      <c r="AS32" s="116">
        <f t="shared" si="48"/>
        <v>0.2135</v>
      </c>
      <c r="AT32" s="116">
        <f t="shared" si="49"/>
        <v>2.2345899999999999</v>
      </c>
      <c r="AU32" s="117">
        <f t="shared" si="50"/>
        <v>0.26734754098360658</v>
      </c>
      <c r="AV32" s="74">
        <v>3.05</v>
      </c>
      <c r="AW32" s="6">
        <v>6.99</v>
      </c>
      <c r="AX32" s="79">
        <f t="shared" si="51"/>
        <v>0.5636623748211731</v>
      </c>
      <c r="AY32" s="60">
        <v>800</v>
      </c>
      <c r="AZ32" s="54">
        <f t="shared" si="52"/>
        <v>1787.6719999999998</v>
      </c>
      <c r="BA32" s="78">
        <f t="shared" si="53"/>
        <v>2440</v>
      </c>
      <c r="BB32" s="78">
        <f t="shared" si="9"/>
        <v>5592</v>
      </c>
      <c r="BC32" s="136"/>
      <c r="BD32" s="106"/>
      <c r="BE32" s="106"/>
      <c r="BF32" s="33" t="s">
        <v>75</v>
      </c>
      <c r="BG32" s="63" t="s">
        <v>76</v>
      </c>
      <c r="BH32" s="64" t="s">
        <v>77</v>
      </c>
    </row>
    <row r="33" spans="4:5" x14ac:dyDescent="0.25">
      <c r="D33" s="141"/>
      <c r="E33" s="142"/>
    </row>
    <row r="34" spans="4:5" x14ac:dyDescent="0.25">
      <c r="D34" s="141"/>
      <c r="E34" s="142"/>
    </row>
    <row r="35" spans="4:5" x14ac:dyDescent="0.25">
      <c r="D35" s="141"/>
      <c r="E35" s="142"/>
    </row>
    <row r="36" spans="4:5" x14ac:dyDescent="0.25">
      <c r="D36" s="141"/>
      <c r="E36" s="142"/>
    </row>
    <row r="37" spans="4:5" x14ac:dyDescent="0.25">
      <c r="D37" s="141"/>
      <c r="E37" s="142"/>
    </row>
    <row r="38" spans="4:5" x14ac:dyDescent="0.25">
      <c r="D38" s="141"/>
      <c r="E38" s="142"/>
    </row>
    <row r="39" spans="4:5" x14ac:dyDescent="0.25">
      <c r="D39"/>
      <c r="E39" s="142"/>
    </row>
  </sheetData>
  <sheetProtection insertRows="0" deleteRows="0" sort="0"/>
  <protectedRanges>
    <protectedRange sqref="A2:G5 I2:I5 S2:T5 A6:G9 S6:W9 A10:G13 S10:W13 AB10:AB13 P21:P32 A14:G17 S14:W17 AG2:AG17 AX2:AX17 AW18:AX18 S18:W20 P2:Q9 P10:P19 A18:F18 A19:G19 A21:G26 S21:W26 S27:T32 AW19:AY19 A20:F20 A27:G32 AW20:AX32 AC2:AE32 N2:N32 AG18:AU32 A33:J240 AJ2:AU17 L33:AV240 BC2:BC27" name="Range1"/>
    <protectedRange sqref="U2:W5 AA2:AA32" name="Range1_2"/>
    <protectedRange sqref="AF10:AF13 AF14:AF17 AF2:AF9 AF18 AF19 AF21:AF26 AF27:AF32 AF20" name="Range1_3"/>
    <protectedRange sqref="AH2:AI5 AH6:AI9 AH10:AI13 AH14:AI17" name="Range1_4"/>
    <protectedRange sqref="AW2:AW5 AW6:AW9 AW10:AW13 AW14:AW17" name="Range1_5"/>
    <protectedRange sqref="K33:K267" name="Range1_1"/>
    <protectedRange sqref="H2:H5 H6:H9 H10:H13 H14:H17" name="Range1_5_1"/>
    <protectedRange sqref="J2:K5" name="Range1_5_2"/>
    <protectedRange sqref="L2:L5" name="Range1_1_1"/>
    <protectedRange sqref="R2:R5" name="Range1_5_3"/>
    <protectedRange sqref="AB2:AB5" name="Range1_5_4"/>
    <protectedRange sqref="AY2:AY5 AY6:AY9 AY10:AY13 AY14:AY17" name="Range1_5_5"/>
    <protectedRange sqref="BG2:BG5" name="Range1_5_6"/>
    <protectedRange sqref="I6:I9" name="Range1_5_7"/>
    <protectedRange sqref="J6:J9" name="Range1_5_8"/>
    <protectedRange sqref="K6:K9" name="Range1_5_9"/>
    <protectedRange sqref="L6:L9" name="Range1_1_1_1"/>
    <protectedRange sqref="R6:R9" name="Range1_5_10"/>
    <protectedRange sqref="AB6:AB9" name="Range1_5_11"/>
    <protectedRange sqref="BG6:BG9" name="Range1_5_12"/>
    <protectedRange sqref="I10:I13" name="Range1_5_14"/>
    <protectedRange sqref="J10:K13" name="Range1_5_15"/>
    <protectedRange sqref="L10:L13" name="Range1_1_1_2"/>
    <protectedRange sqref="M10:M13" name="Range1_5_16"/>
    <protectedRange sqref="Q10:Q13 Q14:Q17 Q27:Q32 Q18 Q19 Q21:Q26 Q20" name="Range1_5_17"/>
    <protectedRange sqref="R10:R13" name="Range1_5_18"/>
    <protectedRange sqref="BG10:BG13" name="Range1_5_19"/>
    <protectedRange sqref="I14:I17" name="Range1_5_20"/>
    <protectedRange sqref="J14:K17" name="Range1_5_21"/>
    <protectedRange sqref="L14:L17" name="Range1_1_1_3"/>
    <protectedRange sqref="M14:M17" name="Range1_5_22"/>
    <protectedRange sqref="R14:R17" name="Range1_5_23"/>
    <protectedRange sqref="AB14:AB17" name="Range1_5_24"/>
    <protectedRange sqref="BG14:BG17" name="Range1_5_25"/>
    <protectedRange sqref="G18" name="Range1_5_26"/>
    <protectedRange sqref="H28:H32 H18:I18 H19 H22:H26 H20" name="Range1_5_27"/>
    <protectedRange sqref="J18" name="Range1_5_28"/>
    <protectedRange sqref="K18" name="Range1_5_29"/>
    <protectedRange sqref="L18" name="Range1_1_1_4"/>
    <protectedRange sqref="M18" name="Range1_5_30"/>
    <protectedRange sqref="R18" name="Range1_5_31"/>
    <protectedRange sqref="AB18" name="Range1_5_32"/>
    <protectedRange sqref="AY18" name="Range1_5_34"/>
    <protectedRange sqref="BG18" name="Range1_5_35"/>
    <protectedRange sqref="H27 H21 I19" name="Range1_5_36"/>
    <protectedRange sqref="J19" name="Range1_5_37"/>
    <protectedRange sqref="K19" name="Range1_5_38"/>
    <protectedRange sqref="L19" name="Range1_1_1_5"/>
    <protectedRange sqref="M19" name="Range1_5_39"/>
    <protectedRange sqref="R19" name="Range1_5_40"/>
    <protectedRange sqref="AB19" name="Range1_5_41"/>
    <protectedRange sqref="BG19" name="Range1_5_42"/>
    <protectedRange sqref="G20" name="Range1_5_43"/>
    <protectedRange sqref="I20" name="Range1_5_44"/>
    <protectedRange sqref="J20" name="Range1_5_45"/>
    <protectedRange sqref="K20" name="Range1_5_46"/>
    <protectedRange sqref="L20" name="Range1_1_1_6"/>
    <protectedRange sqref="M20" name="Range1_5_47"/>
    <protectedRange sqref="R20" name="Range1_5_48"/>
    <protectedRange sqref="AB20" name="Range1_5_49"/>
    <protectedRange sqref="AY20" name="Range1_5_50"/>
    <protectedRange sqref="BG20" name="Range1_5_51"/>
    <protectedRange sqref="I21:I26" name="Range1_5_52"/>
    <protectedRange sqref="J21:K26" name="Range1_5_53"/>
    <protectedRange sqref="L21:L25" name="Range1_1_1_7"/>
    <protectedRange sqref="L26" name="Range1_1_1_1_3"/>
    <protectedRange sqref="M21:M26" name="Range1_5_54"/>
    <protectedRange sqref="R21:R26" name="Range1_5_55"/>
    <protectedRange sqref="AB21:AB26" name="Range1_5_56"/>
    <protectedRange sqref="AY21:AY26 AY27:AY32" name="Range1_5_57"/>
    <protectedRange sqref="BG21:BG26" name="Range1_5_58"/>
    <protectedRange sqref="I27:I32" name="Range1_5_59"/>
    <protectedRange sqref="J27:K32" name="Range1_5_60"/>
    <protectedRange sqref="L27:L31" name="Range1_1_1_8"/>
    <protectedRange sqref="L32" name="Range1_1_1_1_4"/>
    <protectedRange sqref="M27:M32" name="Range1_5_61"/>
    <protectedRange sqref="M2:M5" name="Range1_5_62"/>
    <protectedRange sqref="M6:M9" name="Range1_5_63"/>
    <protectedRange sqref="R27:R32" name="Range1_5_64"/>
    <protectedRange sqref="U27:W32" name="Range1_5_65"/>
    <protectedRange sqref="AB27:AB32" name="Range1_5_66"/>
    <protectedRange sqref="BG27:BG32" name="Range1_5_67"/>
  </protectedRanges>
  <mergeCells count="24">
    <mergeCell ref="B27:B32"/>
    <mergeCell ref="U27:U32"/>
    <mergeCell ref="V27:V32"/>
    <mergeCell ref="W27:W32"/>
    <mergeCell ref="B21:B26"/>
    <mergeCell ref="U21:U26"/>
    <mergeCell ref="V21:V26"/>
    <mergeCell ref="W21:W26"/>
    <mergeCell ref="B10:B13"/>
    <mergeCell ref="U10:U13"/>
    <mergeCell ref="V10:V13"/>
    <mergeCell ref="W10:W13"/>
    <mergeCell ref="B14:B17"/>
    <mergeCell ref="U14:U17"/>
    <mergeCell ref="V14:V17"/>
    <mergeCell ref="W14:W17"/>
    <mergeCell ref="B2:B5"/>
    <mergeCell ref="U2:U5"/>
    <mergeCell ref="V2:V5"/>
    <mergeCell ref="W2:W5"/>
    <mergeCell ref="B6:B9"/>
    <mergeCell ref="U6:U9"/>
    <mergeCell ref="V6:V9"/>
    <mergeCell ref="W6:W9"/>
  </mergeCells>
  <phoneticPr fontId="2" type="noConversion"/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[1]Data!#REF!</xm:f>
          </x14:formula1>
          <xm:sqref>S2:S32</xm:sqref>
        </x14:dataValidation>
        <x14:dataValidation type="list" allowBlank="1" showInputMessage="1" showErrorMessage="1">
          <x14:formula1>
            <xm:f>[1]ValueSelect!#REF!</xm:f>
          </x14:formula1>
          <xm:sqref>F2:F32</xm:sqref>
        </x14:dataValidation>
        <x14:dataValidation type="list" allowBlank="1" showInputMessage="1" showErrorMessage="1">
          <x14:formula1>
            <xm:f>[1]ValueSelect!#REF!</xm:f>
          </x14:formula1>
          <xm:sqref>E2:E32</xm:sqref>
        </x14:dataValidation>
        <x14:dataValidation type="list" allowBlank="1" showInputMessage="1" showErrorMessage="1">
          <x14:formula1>
            <xm:f>[1]ValueSelect!#REF!</xm:f>
          </x14:formula1>
          <xm:sqref>BH2:BH27</xm:sqref>
        </x14:dataValidation>
        <x14:dataValidation type="list" allowBlank="1" showInputMessage="1" showErrorMessage="1">
          <x14:formula1>
            <xm:f>[1]Data!#REF!</xm:f>
          </x14:formula1>
          <xm:sqref>BG2:BG27</xm:sqref>
        </x14:dataValidation>
        <x14:dataValidation type="list" allowBlank="1" showInputMessage="1" showErrorMessage="1">
          <x14:formula1>
            <xm:f>[1]ValueSelect!#REF!</xm:f>
          </x14:formula1>
          <xm:sqref>BF2:BF27</xm:sqref>
        </x14:dataValidation>
        <x14:dataValidation type="list" allowBlank="1" showInputMessage="1" showErrorMessage="1">
          <x14:formula1>
            <xm:f>[1]ValueSelect!#REF!</xm:f>
          </x14:formula1>
          <xm:sqref>D2:D32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2026-07-07T03:44:31Z</dcterms:created>
  <dcterms:modified xsi:type="dcterms:W3CDTF">2026-07-07T03:46:28Z</dcterms:modified>
</cp:coreProperties>
</file>