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" i="5" l="1"/>
  <c r="BT7" i="5"/>
  <c r="BS7" i="5" s="1"/>
  <c r="BK7" i="5"/>
  <c r="BI7" i="5"/>
  <c r="BE7" i="5" s="1"/>
  <c r="AS7" i="5"/>
  <c r="AT7" i="5" s="1"/>
  <c r="AQ7" i="5"/>
  <c r="AE7" i="5"/>
  <c r="AL7" i="5" s="1"/>
  <c r="AN7" i="5" s="1"/>
  <c r="AR7" i="5" s="1"/>
  <c r="V7" i="5"/>
  <c r="U7" i="5"/>
  <c r="BT6" i="5"/>
  <c r="BS6" i="5"/>
  <c r="BK6" i="5"/>
  <c r="BI6" i="5"/>
  <c r="AS6" i="5"/>
  <c r="AT6" i="5" s="1"/>
  <c r="AQ6" i="5"/>
  <c r="AE6" i="5"/>
  <c r="AL6" i="5" s="1"/>
  <c r="AN6" i="5" s="1"/>
  <c r="V6" i="5"/>
  <c r="U6" i="5"/>
  <c r="BT5" i="5"/>
  <c r="BS5" i="5" s="1"/>
  <c r="BV5" i="5" s="1"/>
  <c r="BK5" i="5"/>
  <c r="BI5" i="5"/>
  <c r="BR5" i="5" s="1"/>
  <c r="BE5" i="5"/>
  <c r="BB5" i="5"/>
  <c r="AX5" i="5"/>
  <c r="AS5" i="5"/>
  <c r="AT5" i="5" s="1"/>
  <c r="AQ5" i="5"/>
  <c r="AE5" i="5"/>
  <c r="AL5" i="5" s="1"/>
  <c r="AN5" i="5" s="1"/>
  <c r="AR5" i="5" s="1"/>
  <c r="V5" i="5"/>
  <c r="U5" i="5"/>
  <c r="BT4" i="5"/>
  <c r="BS4" i="5" s="1"/>
  <c r="BK4" i="5"/>
  <c r="BI4" i="5"/>
  <c r="BE4" i="5" s="1"/>
  <c r="AS4" i="5"/>
  <c r="AT4" i="5" s="1"/>
  <c r="AQ4" i="5"/>
  <c r="AE4" i="5"/>
  <c r="AL4" i="5" s="1"/>
  <c r="AN4" i="5" s="1"/>
  <c r="AR4" i="5" s="1"/>
  <c r="V4" i="5"/>
  <c r="U4" i="5"/>
  <c r="AR6" i="5" l="1"/>
  <c r="AZ7" i="5"/>
  <c r="AV7" i="5"/>
  <c r="AZ6" i="5"/>
  <c r="AV6" i="5"/>
  <c r="AX6" i="5"/>
  <c r="BR7" i="5"/>
  <c r="BU7" i="5" s="1"/>
  <c r="BR6" i="5"/>
  <c r="BU6" i="5" s="1"/>
  <c r="BB6" i="5"/>
  <c r="AX7" i="5"/>
  <c r="BE6" i="5"/>
  <c r="BB7" i="5"/>
  <c r="AZ5" i="5"/>
  <c r="AV5" i="5"/>
  <c r="BU5" i="5"/>
  <c r="AZ4" i="5"/>
  <c r="AV4" i="5"/>
  <c r="BR4" i="5"/>
  <c r="BU4" i="5" s="1"/>
  <c r="AX4" i="5"/>
  <c r="BB4" i="5"/>
  <c r="BF6" i="5" l="1"/>
  <c r="BG6" i="5" s="1"/>
  <c r="BV7" i="5"/>
  <c r="BF7" i="5"/>
  <c r="BG7" i="5" s="1"/>
  <c r="BV6" i="5"/>
  <c r="BV4" i="5"/>
  <c r="BF4" i="5"/>
  <c r="BG4" i="5" s="1"/>
  <c r="BF5" i="5"/>
  <c r="BG5" i="5" s="1"/>
  <c r="BT3" i="5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AV3" i="5" l="1"/>
  <c r="AZ3" i="5"/>
  <c r="BM7" i="5"/>
  <c r="BN7" i="5" s="1"/>
  <c r="BH7" i="5"/>
  <c r="BM6" i="5"/>
  <c r="BN6" i="5" s="1"/>
  <c r="BH6" i="5"/>
  <c r="BM4" i="5"/>
  <c r="BN4" i="5" s="1"/>
  <c r="BH4" i="5"/>
  <c r="BM5" i="5"/>
  <c r="BN5" i="5" s="1"/>
  <c r="BH5" i="5"/>
  <c r="AX3" i="5"/>
  <c r="AR3" i="5"/>
  <c r="BR3" i="5"/>
  <c r="BB3" i="5"/>
  <c r="AS2" i="5"/>
  <c r="AT2" i="5" s="1"/>
  <c r="AV2" i="5" l="1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<sst xmlns="http://schemas.openxmlformats.org/spreadsheetml/2006/main" count="169" uniqueCount="103">
  <si>
    <t>Yes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</si>
  <si>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</si>
  <si>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</si>
  <si>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</si>
  <si>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</si>
  <si>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</si>
  <si>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</si>
  <si>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</si>
  <si>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</si>
  <si>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</si>
  <si>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</si>
  <si>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</si>
  <si>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</si>
  <si>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</si>
  <si>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</si>
  <si>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</si>
  <si>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</si>
  <si>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</si>
  <si>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</si>
  <si>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</si>
  <si>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</si>
  <si>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</si>
  <si>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</si>
  <si>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</si>
  <si>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</si>
  <si>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</si>
  <si>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</si>
  <si>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</si>
  <si>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</si>
  <si>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</si>
  <si>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</si>
  <si>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</si>
  <si>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</si>
  <si>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</si>
  <si>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</si>
  <si>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</si>
  <si>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</si>
  <si>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</si>
  <si>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</si>
  <si>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</si>
  <si>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</si>
  <si>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</si>
  <si>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</si>
  <si>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</si>
  <si>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</si>
  <si>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</si>
  <si>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</si>
  <si>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</si>
  <si>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</si>
  <si>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</si>
  <si>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</si>
  <si>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</si>
  <si>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</si>
  <si>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</si>
  <si>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</si>
  <si>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</si>
  <si>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</si>
  <si>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</si>
  <si>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</si>
  <si>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</si>
  <si>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</si>
  <si>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</si>
  <si>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</si>
  <si>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</si>
  <si>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</si>
  <si>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</si>
  <si>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</si>
  <si>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</si>
  <si>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</si>
  <si>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</si>
  <si>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</si>
  <si>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</si>
  <si>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</si>
  <si>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</si>
  <si>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</si>
  <si>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</si>
  <si>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</si>
  <si>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</si>
  <si>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</si>
  <si>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</si>
  <si>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>100% cotton</t>
    <phoneticPr fontId="11" type="noConversion"/>
  </si>
  <si>
    <t xml:space="preserve">1 Pillow Cover 20"W x  20"L </t>
    <phoneticPr fontId="11" type="noConversion"/>
  </si>
  <si>
    <t>100% cotton Pillow Cover</t>
    <phoneticPr fontId="11" type="noConversion"/>
  </si>
  <si>
    <t>6302.31.5010</t>
  </si>
  <si>
    <t>Aerin Botanical Floral</t>
    <phoneticPr fontId="19" type="noConversion"/>
  </si>
  <si>
    <t>Aerin Botanical Floral</t>
  </si>
  <si>
    <t xml:space="preserve">Linen </t>
  </si>
  <si>
    <t>Blue</t>
  </si>
  <si>
    <t>Sage</t>
  </si>
  <si>
    <t>Front &amp; back 100% cotton slub( 220 gsm),lining 100%
cotton sheeting(120gsm),embroidery on front only,
knife edge,logoembossed zipper.Solid dyedcotton
slub. Package: Hangtag+PE bag+mailer bag.  30pc in 5ply per carton</t>
    <phoneticPr fontId="11" type="noConversion"/>
  </si>
  <si>
    <t>022164829518</t>
    <phoneticPr fontId="11" type="noConversion"/>
  </si>
  <si>
    <t>022164829525</t>
    <phoneticPr fontId="11" type="noConversion"/>
  </si>
  <si>
    <t>022164829532</t>
    <phoneticPr fontId="11" type="noConversion"/>
  </si>
  <si>
    <t>022164829549</t>
    <phoneticPr fontId="11" type="noConversion"/>
  </si>
  <si>
    <t>022164829556</t>
    <phoneticPr fontId="11" type="noConversion"/>
  </si>
  <si>
    <t>022164829563</t>
    <phoneticPr fontId="11" type="noConversion"/>
  </si>
  <si>
    <t xml:space="preserve">1 Pillow Cover 14"W x  24"L </t>
    <phoneticPr fontId="11" type="noConversion"/>
  </si>
  <si>
    <t>HH21-2051</t>
  </si>
  <si>
    <t>HH21-2052</t>
  </si>
  <si>
    <t>HH21-2053</t>
  </si>
  <si>
    <t>HH21-2054</t>
  </si>
  <si>
    <t>HH21-2055</t>
  </si>
  <si>
    <t>HH21-2050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</si>
</sst>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0" formatCode="[$¥-804]#,##0.00"/>
    <numFmt numFmtId="183" formatCode="0_);[Red]\(0\)"/>
    <numFmt numFmtId="184" formatCode="\$#,##0.00"/>
    <numFmt numFmtId="0" formatCode="[$￥-804]#,##0.00;[Red][$￥-804]#,##0.00"/>
  </numFmts>
  <fonts count="2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0" fillId="0" borderId="0">
      <alignment vertical="center"/>
    </xf>
    <xf numFmtId="0" fontId="17" fillId="0" borderId="0"/>
    <xf numFmtId="0" fontId="18" fillId="0" borderId="0"/>
    <xf numFmtId="0" fontId="4" fillId="0" borderId="0"/>
  </cellStyleXfs>
  <cellXfs count="98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9" borderId="1" xfId="4" applyFill="1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0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0" fontId="16" fillId="6" borderId="1" xfId="4" applyFont="1" applyFill="1" applyBorder="1" applyAlignment="1">
      <alignment horizontal="center" vertical="center"/>
    </xf>
    <xf numFmtId="0" fontId="16" fillId="6" borderId="4" xfId="4" applyFont="1" applyFill="1" applyBorder="1" applyAlignment="1">
      <alignment horizontal="center" vertical="center"/>
    </xf>
    <xf numFmtId="0" fontId="16" fillId="6" borderId="1" xfId="4" quotePrefix="1" applyFont="1" applyFill="1" applyBorder="1" applyAlignment="1">
      <alignment horizontal="center" vertical="center"/>
    </xf>
    <xf numFmtId="0" fontId="16" fillId="6" borderId="4" xfId="4" quotePrefix="1" applyFont="1" applyFill="1" applyBorder="1" applyAlignment="1">
      <alignment horizontal="center" vertical="center"/>
    </xf>
    <xf numFmtId="0" fontId="3" fillId="0" borderId="4" xfId="4" applyBorder="1" applyAlignment="1">
      <alignment vertical="center"/>
    </xf>
    <xf numFmtId="0" fontId="3" fillId="0" borderId="4" xfId="4" applyBorder="1" applyAlignment="1">
      <alignment vertical="center" wrapText="1"/>
    </xf>
    <xf numFmtId="184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/>
    </xf>
    <xf numFmtId="0" fontId="3" fillId="11" borderId="1" xfId="4" applyFill="1" applyBorder="1" applyAlignment="1">
      <alignment horizontal="center" vertical="center"/>
    </xf>
    <xf numFmtId="0" fontId="16" fillId="0" borderId="4" xfId="4" applyFont="1" applyFill="1" applyBorder="1" applyAlignment="1">
      <alignment horizontal="left" vertical="center" wrapText="1"/>
    </xf>
    <xf numFmtId="1" fontId="3" fillId="11" borderId="1" xfId="4" applyNumberFormat="1" applyFill="1" applyBorder="1" applyAlignment="1">
      <alignment horizontal="center" vertical="center"/>
    </xf>
  </cellXfs>
  <cellStyles count="30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3" xfId="29"/>
    <cellStyle name="样式 1 5" xfId="9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319974</xdr:colOff>
      <xdr:row>2</xdr:row>
      <xdr:rowOff>145143</xdr:rowOff>
    </xdr:from>
    <xdr:to>
      <xdr:col>1</xdr:col>
      <xdr:colOff>1382261</xdr:colOff>
      <xdr:row>2</xdr:row>
      <xdr:rowOff>1161143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AD5A95F0-1AE9-47E5-BAD1-B399F163C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26" t="8863" r="2997" b="14847"/>
        <a:stretch>
          <a:fillRect/>
        </a:stretch>
      </xdr:blipFill>
      <xdr:spPr>
        <a:xfrm>
          <a:off x="991260" y="3583214"/>
          <a:ext cx="1062287" cy="1016000"/>
        </a:xfrm>
        <a:prstGeom prst="rect">
          <a:avLst/>
        </a:prstGeom>
      </xdr:spPr>
    </xdr:pic>
    <xdr:clientData/>
  </xdr:twoCellAnchor>
  <xdr:twoCellAnchor>
    <xdr:from>
      <xdr:col>1</xdr:col>
      <xdr:colOff>29688</xdr:colOff>
      <xdr:row>1</xdr:row>
      <xdr:rowOff>181429</xdr:rowOff>
    </xdr:from>
    <xdr:to>
      <xdr:col>2</xdr:col>
      <xdr:colOff>2473</xdr:colOff>
      <xdr:row>1</xdr:row>
      <xdr:rowOff>1255739</xdr:rowOff>
    </xdr:to>
    <xdr:pic>
      <xdr:nvPicPr>
        <xdr:cNvPr id="5" name="Picture 3">
          <a:extLst>
            <a:ext uri="{FF2B5EF4-FFF2-40B4-BE49-F238E27FC236}">
              <a16:creationId xmlns="" xmlns:a16="http://schemas.microsoft.com/office/drawing/2014/main" id="{76C53F76-14F5-4A9F-BF90-7F436B6E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94" t="10636" r="41705" b="10815"/>
        <a:stretch>
          <a:fillRect/>
        </a:stretch>
      </xdr:blipFill>
      <xdr:spPr>
        <a:xfrm>
          <a:off x="700974" y="2295072"/>
          <a:ext cx="1632856" cy="1074310"/>
        </a:xfrm>
        <a:prstGeom prst="rect">
          <a:avLst/>
        </a:prstGeom>
      </xdr:spPr>
    </xdr:pic>
    <xdr:clientData/>
  </xdr:twoCellAnchor>
  <xdr:twoCellAnchor>
    <xdr:from>
      <xdr:col>1</xdr:col>
      <xdr:colOff>72571</xdr:colOff>
      <xdr:row>3</xdr:row>
      <xdr:rowOff>228435</xdr:rowOff>
    </xdr:from>
    <xdr:to>
      <xdr:col>1</xdr:col>
      <xdr:colOff>1533071</xdr:colOff>
      <xdr:row>3</xdr:row>
      <xdr:rowOff>1183063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9E5A1E6E-04DA-4ACF-9FC8-386A31F75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6" t="12828" r="42648" b="9538"/>
        <a:stretch>
          <a:fillRect/>
        </a:stretch>
      </xdr:blipFill>
      <xdr:spPr>
        <a:xfrm>
          <a:off x="743857" y="4990935"/>
          <a:ext cx="1460500" cy="954628"/>
        </a:xfrm>
        <a:prstGeom prst="rect">
          <a:avLst/>
        </a:prstGeom>
      </xdr:spPr>
    </xdr:pic>
    <xdr:clientData/>
  </xdr:twoCellAnchor>
  <xdr:twoCellAnchor>
    <xdr:from>
      <xdr:col>1</xdr:col>
      <xdr:colOff>291935</xdr:colOff>
      <xdr:row>4</xdr:row>
      <xdr:rowOff>117104</xdr:rowOff>
    </xdr:from>
    <xdr:to>
      <xdr:col>1</xdr:col>
      <xdr:colOff>1388753</xdr:colOff>
      <xdr:row>4</xdr:row>
      <xdr:rowOff>1236978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A14188B7-28E2-4F6A-8C2F-DC93666B6B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41" t="11899" r="4400" b="12901"/>
        <a:stretch>
          <a:fillRect/>
        </a:stretch>
      </xdr:blipFill>
      <xdr:spPr>
        <a:xfrm>
          <a:off x="963221" y="6204033"/>
          <a:ext cx="1096818" cy="1119874"/>
        </a:xfrm>
        <a:prstGeom prst="rect">
          <a:avLst/>
        </a:prstGeom>
      </xdr:spPr>
    </xdr:pic>
    <xdr:clientData/>
  </xdr:twoCellAnchor>
  <xdr:twoCellAnchor>
    <xdr:from>
      <xdr:col>1</xdr:col>
      <xdr:colOff>98137</xdr:colOff>
      <xdr:row>5</xdr:row>
      <xdr:rowOff>195447</xdr:rowOff>
    </xdr:from>
    <xdr:to>
      <xdr:col>1</xdr:col>
      <xdr:colOff>1514928</xdr:colOff>
      <xdr:row>5</xdr:row>
      <xdr:rowOff>1135326</xdr:rowOff>
    </xdr:to>
    <xdr:pic>
      <xdr:nvPicPr>
        <xdr:cNvPr id="8" name="Picture 1">
          <a:extLst>
            <a:ext uri="{FF2B5EF4-FFF2-40B4-BE49-F238E27FC236}">
              <a16:creationId xmlns="" xmlns:a16="http://schemas.microsoft.com/office/drawing/2014/main" id="{CF915F1E-43C1-4CC0-A867-DF226A3C9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1" t="12386" r="42845" b="13076"/>
        <a:stretch>
          <a:fillRect/>
        </a:stretch>
      </xdr:blipFill>
      <xdr:spPr>
        <a:xfrm>
          <a:off x="769423" y="7606804"/>
          <a:ext cx="1416791" cy="939879"/>
        </a:xfrm>
        <a:prstGeom prst="rect">
          <a:avLst/>
        </a:prstGeom>
      </xdr:spPr>
    </xdr:pic>
    <xdr:clientData/>
  </xdr:twoCellAnchor>
  <xdr:twoCellAnchor>
    <xdr:from>
      <xdr:col>1</xdr:col>
      <xdr:colOff>287812</xdr:colOff>
      <xdr:row>6</xdr:row>
      <xdr:rowOff>192149</xdr:rowOff>
    </xdr:from>
    <xdr:to>
      <xdr:col>1</xdr:col>
      <xdr:colOff>1311367</xdr:colOff>
      <xdr:row>6</xdr:row>
      <xdr:rowOff>1185058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8B6351BE-DC44-4D63-A312-9A11021FA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52" t="13448" r="4991" b="14891"/>
        <a:stretch>
          <a:fillRect/>
        </a:stretch>
      </xdr:blipFill>
      <xdr:spPr>
        <a:xfrm>
          <a:off x="959098" y="8927935"/>
          <a:ext cx="1023555" cy="9929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7"/>
  <sheetViews>
    <sheetView tabSelected="1" zoomScale="70" zoomScaleNormal="70" workbookViewId="0">
      <selection activeCell="A8" sqref="A8:XFD8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2.7109375" style="2" customWidth="1"/>
    <col min="16" max="16" width="18.1406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4" customFormat="1" ht="104.1" customHeight="1">
      <c r="A2" s="47">
        <v>1</v>
      </c>
      <c r="B2" s="48"/>
      <c r="C2" s="48"/>
      <c r="D2" s="95" t="s">
        <v>5</v>
      </c>
      <c r="E2" s="48"/>
      <c r="F2" s="48" t="s">
        <v>39</v>
      </c>
      <c r="G2" s="94" t="s">
        <v>84</v>
      </c>
      <c r="H2" s="90" t="s">
        <v>82</v>
      </c>
      <c r="I2" s="89" t="s">
        <v>79</v>
      </c>
      <c r="J2" s="49" t="s">
        <v>89</v>
      </c>
      <c r="K2" s="50" t="s">
        <v>80</v>
      </c>
      <c r="L2" s="96" t="s">
        <v>96</v>
      </c>
      <c r="M2" s="51" t="s">
        <v>86</v>
      </c>
      <c r="N2" s="50"/>
      <c r="O2" s="85" t="s">
        <v>102</v>
      </c>
      <c r="P2" s="87" t="s">
        <v>90</v>
      </c>
      <c r="Q2" s="48"/>
      <c r="R2" s="51"/>
      <c r="S2" s="48" t="s">
        <v>6</v>
      </c>
      <c r="T2" s="97">
        <v>210</v>
      </c>
      <c r="U2" s="53">
        <f t="shared" ref="U2:U7" si="0">X2*0.95</f>
        <v>5.89</v>
      </c>
      <c r="V2" s="54">
        <f t="shared" ref="V2:V7" si="1">IF(W2="","",X2*W2)</f>
        <v>47.74</v>
      </c>
      <c r="W2" s="55">
        <v>7.7</v>
      </c>
      <c r="X2" s="56">
        <v>6.2</v>
      </c>
      <c r="Y2" s="48" t="s">
        <v>4</v>
      </c>
      <c r="Z2" s="57">
        <v>30</v>
      </c>
      <c r="AA2" s="57">
        <v>38</v>
      </c>
      <c r="AB2" s="57">
        <v>20</v>
      </c>
      <c r="AC2" s="58"/>
      <c r="AD2" s="52">
        <v>30</v>
      </c>
      <c r="AE2" s="59">
        <f t="shared" ref="AE2:AE3" si="2">IF(Z2="","",Z2*AA2*AB2/1000000)</f>
        <v>2.3E-2</v>
      </c>
      <c r="AF2" s="60" t="s">
        <v>0</v>
      </c>
      <c r="AG2" s="57">
        <v>14</v>
      </c>
      <c r="AH2" s="57">
        <v>12</v>
      </c>
      <c r="AI2" s="57">
        <v>0.6</v>
      </c>
      <c r="AJ2" s="61"/>
      <c r="AK2" s="61">
        <v>65</v>
      </c>
      <c r="AL2" s="62">
        <f t="shared" ref="AL2:AL3" si="3">IF(AD2="","",AK2/AE2*AD2)</f>
        <v>84783</v>
      </c>
      <c r="AM2" s="63">
        <v>3900</v>
      </c>
      <c r="AN2" s="64">
        <f t="shared" ref="AN2:AN7" si="4">IF(ISERROR(AM2/AL2),"",AM2/AL2)</f>
        <v>0.05</v>
      </c>
      <c r="AO2" s="48" t="s">
        <v>83</v>
      </c>
      <c r="AP2" s="65">
        <v>0.309</v>
      </c>
      <c r="AQ2" s="64">
        <f t="shared" ref="AQ2:AQ3" si="5">IF(ISERROR(X2*AP2),"",X2*AP2)</f>
        <v>1.92</v>
      </c>
      <c r="AR2" s="64">
        <f t="shared" ref="AR2:AR3" si="6">IF(ISERROR(X2+AN2+AQ2),"",X2+AN2+AQ2)</f>
        <v>8.17</v>
      </c>
      <c r="AS2" s="54">
        <f t="shared" ref="AS2:AS7" si="7">IF(ISERROR(Z2*AA2*AB2/AD2),"",Z2*AA2*AB2/AD2)</f>
        <v>760</v>
      </c>
      <c r="AT2" s="54">
        <f t="shared" ref="AT2:AT7" si="8">IF(ISERROR(AS2/28316.847),"",AS2/28316.847)</f>
        <v>0.03</v>
      </c>
      <c r="AU2" s="61">
        <v>4</v>
      </c>
      <c r="AV2" s="64">
        <f t="shared" ref="AV2:AV7" si="9">IF(ISERROR(AT2*AU2),"",AT2*AU2)</f>
        <v>0.12</v>
      </c>
      <c r="AW2" s="66">
        <v>0.1</v>
      </c>
      <c r="AX2" s="64">
        <f t="shared" ref="AX2:AX3" si="10">IF(ISERROR(BI2*AW2),"",BI2*AW2)</f>
        <v>2</v>
      </c>
      <c r="AY2" s="66">
        <v>0</v>
      </c>
      <c r="AZ2" s="91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6">
        <v>0</v>
      </c>
      <c r="BB2" s="64">
        <f t="shared" ref="BB2:BB7" si="11">IF(ISERROR(BI2*BA2),"",BI2*BA2)</f>
        <v>0</v>
      </c>
      <c r="BC2" s="92" t="s">
        <v>77</v>
      </c>
      <c r="BD2" s="66">
        <v>0.15</v>
      </c>
      <c r="BE2" s="64">
        <f t="shared" ref="BE2:BE7" si="12">IF(ISERROR(BI2*BD2),"",BI2*BD2)</f>
        <v>3</v>
      </c>
      <c r="BF2" s="64">
        <f t="shared" ref="BF2:BF7" si="13">IF(ISERROR(AV2+AX2+AZ2+BB2+BE2),"",AV2+AX2+AZ2+BB2+BE2)</f>
        <v>5.22</v>
      </c>
      <c r="BG2" s="64">
        <f t="shared" ref="BG2:BG3" si="14">IF(ISERROR(AR2+BF2),"",AR2+BF2)</f>
        <v>13.39</v>
      </c>
      <c r="BH2" s="67">
        <f t="shared" ref="BH2:BH3" si="15">IF(ISERROR((BI2-BG2)/BI2),"",(BI2-BG2)/BI2)</f>
        <v>0.33050000000000002</v>
      </c>
      <c r="BI2" s="64">
        <f t="shared" ref="BI2:BI7" si="16">IF(BO2="","",BO2*(1-BP2))</f>
        <v>20</v>
      </c>
      <c r="BJ2" s="68">
        <v>0.3</v>
      </c>
      <c r="BK2" s="64">
        <f t="shared" ref="BK2:BK7" si="17">IF(BJ2="","",BO2*BJ2)</f>
        <v>12</v>
      </c>
      <c r="BL2" s="69">
        <v>5</v>
      </c>
      <c r="BM2" s="64">
        <f t="shared" ref="BM2:BM7" si="18">IF(ISERROR(BG2+BK2+BL2),"",BG2+BK2+BL2)</f>
        <v>30.39</v>
      </c>
      <c r="BN2" s="70">
        <f t="shared" ref="BN2:BN7" si="19">IF(BO2="","",(BO2-BM2)/BO2)</f>
        <v>0.24010000000000001</v>
      </c>
      <c r="BO2" s="69">
        <v>39.99</v>
      </c>
      <c r="BP2" s="68">
        <v>0.5</v>
      </c>
      <c r="BQ2" s="71"/>
      <c r="BR2" s="72">
        <f t="shared" ref="BR2:BR7" si="20">BI2</f>
        <v>20</v>
      </c>
      <c r="BS2" s="35">
        <f t="shared" ref="BS2:BS7" si="21">IF(BT2="","",CEILING(BT2/0.9 - 0.01, 10) - 0.01)</f>
        <v>49.99</v>
      </c>
      <c r="BT2" s="72">
        <f t="shared" ref="BT2:BT7" si="22">IF(BO2="","",BO2)</f>
        <v>39.99</v>
      </c>
      <c r="BU2" s="73">
        <f t="shared" ref="BU2:BU3" si="23">IF(BR2="","",(BR2-AR2)/BR2)</f>
        <v>0.59150000000000003</v>
      </c>
      <c r="BV2" s="73">
        <f t="shared" ref="BV2:BV7" si="24">IF(BS2="","",(BS2-BR2)/BS2)</f>
        <v>0.59989999999999999</v>
      </c>
    </row>
    <row r="3" spans="1:74" s="74" customFormat="1" ht="104.1" customHeight="1">
      <c r="A3" s="47">
        <v>2</v>
      </c>
      <c r="B3" s="51"/>
      <c r="C3" s="51"/>
      <c r="D3" s="95" t="s">
        <v>5</v>
      </c>
      <c r="E3" s="51"/>
      <c r="F3" s="48" t="s">
        <v>39</v>
      </c>
      <c r="G3" s="94" t="s">
        <v>85</v>
      </c>
      <c r="H3" s="90" t="s">
        <v>82</v>
      </c>
      <c r="I3" s="89" t="s">
        <v>79</v>
      </c>
      <c r="J3" s="49" t="s">
        <v>89</v>
      </c>
      <c r="K3" s="50" t="s">
        <v>80</v>
      </c>
      <c r="L3" s="96" t="s">
        <v>81</v>
      </c>
      <c r="M3" s="51" t="s">
        <v>86</v>
      </c>
      <c r="N3" s="50"/>
      <c r="O3" s="86" t="s">
        <v>97</v>
      </c>
      <c r="P3" s="88" t="s">
        <v>91</v>
      </c>
      <c r="Q3" s="51"/>
      <c r="R3" s="51"/>
      <c r="S3" s="48" t="s">
        <v>6</v>
      </c>
      <c r="T3" s="97">
        <v>210</v>
      </c>
      <c r="U3" s="76">
        <f t="shared" si="0"/>
        <v>6.84</v>
      </c>
      <c r="V3" s="77">
        <f t="shared" si="1"/>
        <v>55.44</v>
      </c>
      <c r="W3" s="55">
        <v>7.7</v>
      </c>
      <c r="X3" s="69">
        <v>7.2</v>
      </c>
      <c r="Y3" s="51" t="s">
        <v>4</v>
      </c>
      <c r="Z3" s="78">
        <v>56</v>
      </c>
      <c r="AA3" s="78">
        <v>28</v>
      </c>
      <c r="AB3" s="78">
        <v>28</v>
      </c>
      <c r="AC3" s="58"/>
      <c r="AD3" s="75">
        <v>30</v>
      </c>
      <c r="AE3" s="79">
        <f t="shared" si="2"/>
        <v>4.3999999999999997E-2</v>
      </c>
      <c r="AF3" s="60" t="s">
        <v>0</v>
      </c>
      <c r="AG3" s="78">
        <v>10</v>
      </c>
      <c r="AH3" s="78">
        <v>10</v>
      </c>
      <c r="AI3" s="78">
        <v>0.7</v>
      </c>
      <c r="AJ3" s="58"/>
      <c r="AK3" s="58">
        <v>65</v>
      </c>
      <c r="AL3" s="80">
        <f t="shared" si="3"/>
        <v>44318</v>
      </c>
      <c r="AM3" s="81">
        <v>3900</v>
      </c>
      <c r="AN3" s="72">
        <f t="shared" si="4"/>
        <v>0.09</v>
      </c>
      <c r="AO3" s="51" t="s">
        <v>83</v>
      </c>
      <c r="AP3" s="82">
        <v>0.309</v>
      </c>
      <c r="AQ3" s="72">
        <f t="shared" si="5"/>
        <v>2.2200000000000002</v>
      </c>
      <c r="AR3" s="72">
        <f t="shared" si="6"/>
        <v>9.51</v>
      </c>
      <c r="AS3" s="77">
        <f t="shared" si="7"/>
        <v>1463.47</v>
      </c>
      <c r="AT3" s="77">
        <f t="shared" si="8"/>
        <v>0.05</v>
      </c>
      <c r="AU3" s="58">
        <v>4</v>
      </c>
      <c r="AV3" s="72">
        <f t="shared" si="9"/>
        <v>0.2</v>
      </c>
      <c r="AW3" s="68">
        <v>0.1</v>
      </c>
      <c r="AX3" s="72">
        <f t="shared" si="10"/>
        <v>2.5</v>
      </c>
      <c r="AY3" s="68">
        <v>0</v>
      </c>
      <c r="AZ3" s="91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8">
        <v>0</v>
      </c>
      <c r="BB3" s="72">
        <f t="shared" si="11"/>
        <v>0</v>
      </c>
      <c r="BC3" s="93" t="s">
        <v>77</v>
      </c>
      <c r="BD3" s="68">
        <v>0.15</v>
      </c>
      <c r="BE3" s="72">
        <f t="shared" si="12"/>
        <v>3.75</v>
      </c>
      <c r="BF3" s="72">
        <f t="shared" si="13"/>
        <v>6.55</v>
      </c>
      <c r="BG3" s="72">
        <f t="shared" si="14"/>
        <v>16.059999999999999</v>
      </c>
      <c r="BH3" s="83">
        <f t="shared" si="15"/>
        <v>0.35759999999999997</v>
      </c>
      <c r="BI3" s="72">
        <f t="shared" si="16"/>
        <v>25</v>
      </c>
      <c r="BJ3" s="68">
        <v>0.3</v>
      </c>
      <c r="BK3" s="72">
        <f t="shared" si="17"/>
        <v>15</v>
      </c>
      <c r="BL3" s="69">
        <v>5</v>
      </c>
      <c r="BM3" s="72">
        <f t="shared" si="18"/>
        <v>36.06</v>
      </c>
      <c r="BN3" s="70">
        <f t="shared" si="19"/>
        <v>0.2787</v>
      </c>
      <c r="BO3" s="69">
        <v>49.99</v>
      </c>
      <c r="BP3" s="68">
        <v>0.5</v>
      </c>
      <c r="BQ3" s="71"/>
      <c r="BR3" s="72">
        <f t="shared" si="20"/>
        <v>25</v>
      </c>
      <c r="BS3" s="35">
        <f t="shared" si="21"/>
        <v>59.99</v>
      </c>
      <c r="BT3" s="72">
        <f t="shared" si="22"/>
        <v>49.99</v>
      </c>
      <c r="BU3" s="84">
        <f t="shared" si="23"/>
        <v>0.61960000000000004</v>
      </c>
      <c r="BV3" s="84">
        <f t="shared" si="24"/>
        <v>0.58330000000000004</v>
      </c>
    </row>
    <row r="4" spans="1:74" s="74" customFormat="1" ht="104.1" customHeight="1">
      <c r="A4" s="47">
        <v>3</v>
      </c>
      <c r="B4" s="48"/>
      <c r="C4" s="48"/>
      <c r="D4" s="95" t="s">
        <v>5</v>
      </c>
      <c r="E4" s="48"/>
      <c r="F4" s="48" t="s">
        <v>39</v>
      </c>
      <c r="G4" s="94" t="s">
        <v>85</v>
      </c>
      <c r="H4" s="90" t="s">
        <v>82</v>
      </c>
      <c r="I4" s="89" t="s">
        <v>79</v>
      </c>
      <c r="J4" s="49" t="s">
        <v>89</v>
      </c>
      <c r="K4" s="50" t="s">
        <v>80</v>
      </c>
      <c r="L4" s="96" t="s">
        <v>96</v>
      </c>
      <c r="M4" s="51" t="s">
        <v>87</v>
      </c>
      <c r="N4" s="50"/>
      <c r="O4" s="85" t="s">
        <v>98</v>
      </c>
      <c r="P4" s="87" t="s">
        <v>92</v>
      </c>
      <c r="Q4" s="48"/>
      <c r="R4" s="51"/>
      <c r="S4" s="48" t="s">
        <v>6</v>
      </c>
      <c r="T4" s="97">
        <v>210</v>
      </c>
      <c r="U4" s="53">
        <f t="shared" si="0"/>
        <v>5.89</v>
      </c>
      <c r="V4" s="54">
        <f t="shared" si="1"/>
        <v>47.74</v>
      </c>
      <c r="W4" s="55">
        <v>7.7</v>
      </c>
      <c r="X4" s="56">
        <v>6.2</v>
      </c>
      <c r="Y4" s="48" t="s">
        <v>4</v>
      </c>
      <c r="Z4" s="57">
        <v>30</v>
      </c>
      <c r="AA4" s="57">
        <v>38</v>
      </c>
      <c r="AB4" s="57">
        <v>20</v>
      </c>
      <c r="AC4" s="58"/>
      <c r="AD4" s="52">
        <v>30</v>
      </c>
      <c r="AE4" s="59">
        <f t="shared" ref="AE4:AE7" si="25">IF(Z4="","",Z4*AA4*AB4/1000000)</f>
        <v>2.3E-2</v>
      </c>
      <c r="AF4" s="60" t="s">
        <v>0</v>
      </c>
      <c r="AG4" s="57">
        <v>14</v>
      </c>
      <c r="AH4" s="57">
        <v>12</v>
      </c>
      <c r="AI4" s="57">
        <v>0.6</v>
      </c>
      <c r="AJ4" s="61"/>
      <c r="AK4" s="61">
        <v>65</v>
      </c>
      <c r="AL4" s="62">
        <f t="shared" ref="AL4:AL7" si="26">IF(AD4="","",AK4/AE4*AD4)</f>
        <v>84783</v>
      </c>
      <c r="AM4" s="63">
        <v>3900</v>
      </c>
      <c r="AN4" s="64">
        <f t="shared" si="4"/>
        <v>0.05</v>
      </c>
      <c r="AO4" s="48" t="s">
        <v>83</v>
      </c>
      <c r="AP4" s="65">
        <v>0.309</v>
      </c>
      <c r="AQ4" s="64">
        <f t="shared" ref="AQ4:AQ7" si="27">IF(ISERROR(X4*AP4),"",X4*AP4)</f>
        <v>1.92</v>
      </c>
      <c r="AR4" s="64">
        <f t="shared" ref="AR4:AR7" si="28">IF(ISERROR(X4+AN4+AQ4),"",X4+AN4+AQ4)</f>
        <v>8.17</v>
      </c>
      <c r="AS4" s="54">
        <f t="shared" si="7"/>
        <v>760</v>
      </c>
      <c r="AT4" s="54">
        <f t="shared" si="8"/>
        <v>0.03</v>
      </c>
      <c r="AU4" s="61">
        <v>4</v>
      </c>
      <c r="AV4" s="64">
        <f t="shared" si="9"/>
        <v>0.12</v>
      </c>
      <c r="AW4" s="66">
        <v>0.1</v>
      </c>
      <c r="AX4" s="64">
        <f t="shared" ref="AX4:AX7" si="29">IF(ISERROR(BI4*AW4),"",BI4*AW4)</f>
        <v>2</v>
      </c>
      <c r="AY4" s="66">
        <v>0</v>
      </c>
      <c r="AZ4" s="91">
        <f>IF(AT4="","",((IF(AT4&lt;0.6,'[2]E&amp;E Pricing Structure'!$D$11,IF(AT4&lt;1.2,'[2]E&amp;E Pricing Structure'!$D$12,IF(AT4&lt;1.8,'[2]E&amp;E Pricing Structure'!$D$13,IF(AT4&lt;2.7,'[2]E&amp;E Pricing Structure'!$D$14,IF(AT4&lt;4.8,'[2]E&amp;E Pricing Structure'!$D$15,IF(AT4&lt;12.5,'[2]E&amp;E Pricing Structure'!$D$16,IF(AT4&lt;50,'[2]E&amp;E Pricing Structure'!$D$17,'[2]E&amp;E Pricing Structure'!$D$18))))))))+(IF(AT4&lt;0.6,'[2]E&amp;E Pricing Structure'!$D$30,IF(AT4&lt;1.2,'[2]E&amp;E Pricing Structure'!$D$31,IF(AT4&lt;1.8,'[2]E&amp;E Pricing Structure'!$D$32,IF(AT4&lt;2.7,'[2]E&amp;E Pricing Structure'!$D$33,IF(AT4&lt;4.8,'[2]E&amp;E Pricing Structure'!$D$34,IF(AT4&lt;12.5,'[2]E&amp;E Pricing Structure'!$D$35,IF(AT4&lt;50,'[2]E&amp;E Pricing Structure'!$D$36,'[2]E&amp;E Pricing Structure'!$D$37)))))))))/AD4)</f>
        <v>0.1</v>
      </c>
      <c r="BA4" s="66">
        <v>0</v>
      </c>
      <c r="BB4" s="64">
        <f t="shared" si="11"/>
        <v>0</v>
      </c>
      <c r="BC4" s="92" t="s">
        <v>77</v>
      </c>
      <c r="BD4" s="66">
        <v>0.15</v>
      </c>
      <c r="BE4" s="64">
        <f t="shared" si="12"/>
        <v>3</v>
      </c>
      <c r="BF4" s="64">
        <f t="shared" si="13"/>
        <v>5.22</v>
      </c>
      <c r="BG4" s="64">
        <f t="shared" ref="BG4:BG7" si="30">IF(ISERROR(AR4+BF4),"",AR4+BF4)</f>
        <v>13.39</v>
      </c>
      <c r="BH4" s="67">
        <f t="shared" ref="BH4:BH7" si="31">IF(ISERROR((BI4-BG4)/BI4),"",(BI4-BG4)/BI4)</f>
        <v>0.33050000000000002</v>
      </c>
      <c r="BI4" s="64">
        <f t="shared" si="16"/>
        <v>20</v>
      </c>
      <c r="BJ4" s="68">
        <v>0.3</v>
      </c>
      <c r="BK4" s="64">
        <f t="shared" si="17"/>
        <v>12</v>
      </c>
      <c r="BL4" s="69">
        <v>5</v>
      </c>
      <c r="BM4" s="64">
        <f t="shared" si="18"/>
        <v>30.39</v>
      </c>
      <c r="BN4" s="70">
        <f t="shared" si="19"/>
        <v>0.24010000000000001</v>
      </c>
      <c r="BO4" s="69">
        <v>39.99</v>
      </c>
      <c r="BP4" s="68">
        <v>0.5</v>
      </c>
      <c r="BQ4" s="71"/>
      <c r="BR4" s="72">
        <f t="shared" si="20"/>
        <v>20</v>
      </c>
      <c r="BS4" s="35">
        <f t="shared" si="21"/>
        <v>49.99</v>
      </c>
      <c r="BT4" s="72">
        <f t="shared" si="22"/>
        <v>39.99</v>
      </c>
      <c r="BU4" s="73">
        <f t="shared" ref="BU4:BU7" si="32">IF(BR4="","",(BR4-AR4)/BR4)</f>
        <v>0.59150000000000003</v>
      </c>
      <c r="BV4" s="73">
        <f t="shared" si="24"/>
        <v>0.59989999999999999</v>
      </c>
    </row>
    <row r="5" spans="1:74" s="74" customFormat="1" ht="104.1" customHeight="1">
      <c r="A5" s="47">
        <v>4</v>
      </c>
      <c r="B5" s="51"/>
      <c r="C5" s="51"/>
      <c r="D5" s="95" t="s">
        <v>5</v>
      </c>
      <c r="E5" s="51"/>
      <c r="F5" s="48" t="s">
        <v>39</v>
      </c>
      <c r="G5" s="94" t="s">
        <v>85</v>
      </c>
      <c r="H5" s="90" t="s">
        <v>82</v>
      </c>
      <c r="I5" s="89" t="s">
        <v>79</v>
      </c>
      <c r="J5" s="49" t="s">
        <v>89</v>
      </c>
      <c r="K5" s="50" t="s">
        <v>80</v>
      </c>
      <c r="L5" s="96" t="s">
        <v>81</v>
      </c>
      <c r="M5" s="51" t="s">
        <v>87</v>
      </c>
      <c r="N5" s="50"/>
      <c r="O5" s="86" t="s">
        <v>99</v>
      </c>
      <c r="P5" s="88" t="s">
        <v>93</v>
      </c>
      <c r="Q5" s="51"/>
      <c r="R5" s="51"/>
      <c r="S5" s="48" t="s">
        <v>6</v>
      </c>
      <c r="T5" s="97">
        <v>210</v>
      </c>
      <c r="U5" s="76">
        <f t="shared" si="0"/>
        <v>6.84</v>
      </c>
      <c r="V5" s="77">
        <f t="shared" si="1"/>
        <v>55.44</v>
      </c>
      <c r="W5" s="55">
        <v>7.7</v>
      </c>
      <c r="X5" s="69">
        <v>7.2</v>
      </c>
      <c r="Y5" s="51" t="s">
        <v>4</v>
      </c>
      <c r="Z5" s="78">
        <v>56</v>
      </c>
      <c r="AA5" s="78">
        <v>28</v>
      </c>
      <c r="AB5" s="78">
        <v>28</v>
      </c>
      <c r="AC5" s="58"/>
      <c r="AD5" s="75">
        <v>30</v>
      </c>
      <c r="AE5" s="79">
        <f t="shared" si="25"/>
        <v>4.3999999999999997E-2</v>
      </c>
      <c r="AF5" s="60" t="s">
        <v>0</v>
      </c>
      <c r="AG5" s="78">
        <v>10</v>
      </c>
      <c r="AH5" s="78">
        <v>10</v>
      </c>
      <c r="AI5" s="78">
        <v>0.7</v>
      </c>
      <c r="AJ5" s="58"/>
      <c r="AK5" s="58">
        <v>65</v>
      </c>
      <c r="AL5" s="80">
        <f t="shared" si="26"/>
        <v>44318</v>
      </c>
      <c r="AM5" s="81">
        <v>3900</v>
      </c>
      <c r="AN5" s="72">
        <f t="shared" si="4"/>
        <v>0.09</v>
      </c>
      <c r="AO5" s="51" t="s">
        <v>83</v>
      </c>
      <c r="AP5" s="82">
        <v>0.309</v>
      </c>
      <c r="AQ5" s="72">
        <f t="shared" si="27"/>
        <v>2.2200000000000002</v>
      </c>
      <c r="AR5" s="72">
        <f t="shared" si="28"/>
        <v>9.51</v>
      </c>
      <c r="AS5" s="77">
        <f t="shared" si="7"/>
        <v>1463.47</v>
      </c>
      <c r="AT5" s="77">
        <f t="shared" si="8"/>
        <v>0.05</v>
      </c>
      <c r="AU5" s="58">
        <v>4</v>
      </c>
      <c r="AV5" s="72">
        <f t="shared" si="9"/>
        <v>0.2</v>
      </c>
      <c r="AW5" s="68">
        <v>0.1</v>
      </c>
      <c r="AX5" s="72">
        <f t="shared" si="29"/>
        <v>2.5</v>
      </c>
      <c r="AY5" s="68">
        <v>0</v>
      </c>
      <c r="AZ5" s="91">
        <f>IF(AT5="","",((IF(AT5&lt;0.6,'[2]E&amp;E Pricing Structure'!$D$11,IF(AT5&lt;1.2,'[2]E&amp;E Pricing Structure'!$D$12,IF(AT5&lt;1.8,'[2]E&amp;E Pricing Structure'!$D$13,IF(AT5&lt;2.7,'[2]E&amp;E Pricing Structure'!$D$14,IF(AT5&lt;4.8,'[2]E&amp;E Pricing Structure'!$D$15,IF(AT5&lt;12.5,'[2]E&amp;E Pricing Structure'!$D$16,IF(AT5&lt;50,'[2]E&amp;E Pricing Structure'!$D$17,'[2]E&amp;E Pricing Structure'!$D$18))))))))+(IF(AT5&lt;0.6,'[2]E&amp;E Pricing Structure'!$D$30,IF(AT5&lt;1.2,'[2]E&amp;E Pricing Structure'!$D$31,IF(AT5&lt;1.8,'[2]E&amp;E Pricing Structure'!$D$32,IF(AT5&lt;2.7,'[2]E&amp;E Pricing Structure'!$D$33,IF(AT5&lt;4.8,'[2]E&amp;E Pricing Structure'!$D$34,IF(AT5&lt;12.5,'[2]E&amp;E Pricing Structure'!$D$35,IF(AT5&lt;50,'[2]E&amp;E Pricing Structure'!$D$36,'[2]E&amp;E Pricing Structure'!$D$37)))))))))/AD5)</f>
        <v>0.1</v>
      </c>
      <c r="BA5" s="68">
        <v>0</v>
      </c>
      <c r="BB5" s="72">
        <f t="shared" si="11"/>
        <v>0</v>
      </c>
      <c r="BC5" s="93" t="s">
        <v>77</v>
      </c>
      <c r="BD5" s="68">
        <v>0.15</v>
      </c>
      <c r="BE5" s="72">
        <f t="shared" si="12"/>
        <v>3.75</v>
      </c>
      <c r="BF5" s="72">
        <f t="shared" si="13"/>
        <v>6.55</v>
      </c>
      <c r="BG5" s="72">
        <f t="shared" si="30"/>
        <v>16.059999999999999</v>
      </c>
      <c r="BH5" s="83">
        <f t="shared" si="31"/>
        <v>0.35759999999999997</v>
      </c>
      <c r="BI5" s="72">
        <f t="shared" si="16"/>
        <v>25</v>
      </c>
      <c r="BJ5" s="68">
        <v>0.3</v>
      </c>
      <c r="BK5" s="72">
        <f t="shared" si="17"/>
        <v>15</v>
      </c>
      <c r="BL5" s="69">
        <v>5</v>
      </c>
      <c r="BM5" s="72">
        <f t="shared" si="18"/>
        <v>36.06</v>
      </c>
      <c r="BN5" s="70">
        <f t="shared" si="19"/>
        <v>0.2787</v>
      </c>
      <c r="BO5" s="69">
        <v>49.99</v>
      </c>
      <c r="BP5" s="68">
        <v>0.5</v>
      </c>
      <c r="BQ5" s="71"/>
      <c r="BR5" s="72">
        <f t="shared" si="20"/>
        <v>25</v>
      </c>
      <c r="BS5" s="35">
        <f t="shared" si="21"/>
        <v>59.99</v>
      </c>
      <c r="BT5" s="72">
        <f t="shared" si="22"/>
        <v>49.99</v>
      </c>
      <c r="BU5" s="84">
        <f t="shared" si="32"/>
        <v>0.61960000000000004</v>
      </c>
      <c r="BV5" s="84">
        <f t="shared" si="24"/>
        <v>0.58330000000000004</v>
      </c>
    </row>
    <row r="6" spans="1:74" s="74" customFormat="1" ht="104.1" customHeight="1">
      <c r="A6" s="47">
        <v>5</v>
      </c>
      <c r="B6" s="48"/>
      <c r="C6" s="48"/>
      <c r="D6" s="95" t="s">
        <v>5</v>
      </c>
      <c r="E6" s="48"/>
      <c r="F6" s="48" t="s">
        <v>39</v>
      </c>
      <c r="G6" s="94" t="s">
        <v>85</v>
      </c>
      <c r="H6" s="90" t="s">
        <v>82</v>
      </c>
      <c r="I6" s="89" t="s">
        <v>79</v>
      </c>
      <c r="J6" s="49" t="s">
        <v>89</v>
      </c>
      <c r="K6" s="50" t="s">
        <v>80</v>
      </c>
      <c r="L6" s="96" t="s">
        <v>96</v>
      </c>
      <c r="M6" s="51" t="s">
        <v>88</v>
      </c>
      <c r="N6" s="50"/>
      <c r="O6" s="85" t="s">
        <v>100</v>
      </c>
      <c r="P6" s="87" t="s">
        <v>94</v>
      </c>
      <c r="Q6" s="48"/>
      <c r="R6" s="51"/>
      <c r="S6" s="48" t="s">
        <v>6</v>
      </c>
      <c r="T6" s="97">
        <v>210</v>
      </c>
      <c r="U6" s="53">
        <f t="shared" si="0"/>
        <v>5.89</v>
      </c>
      <c r="V6" s="54">
        <f t="shared" si="1"/>
        <v>47.74</v>
      </c>
      <c r="W6" s="55">
        <v>7.7</v>
      </c>
      <c r="X6" s="56">
        <v>6.2</v>
      </c>
      <c r="Y6" s="48" t="s">
        <v>4</v>
      </c>
      <c r="Z6" s="57">
        <v>30</v>
      </c>
      <c r="AA6" s="57">
        <v>38</v>
      </c>
      <c r="AB6" s="57">
        <v>20</v>
      </c>
      <c r="AC6" s="58"/>
      <c r="AD6" s="52">
        <v>30</v>
      </c>
      <c r="AE6" s="59">
        <f t="shared" si="25"/>
        <v>2.3E-2</v>
      </c>
      <c r="AF6" s="60" t="s">
        <v>0</v>
      </c>
      <c r="AG6" s="57">
        <v>14</v>
      </c>
      <c r="AH6" s="57">
        <v>12</v>
      </c>
      <c r="AI6" s="57">
        <v>0.6</v>
      </c>
      <c r="AJ6" s="61"/>
      <c r="AK6" s="61">
        <v>65</v>
      </c>
      <c r="AL6" s="62">
        <f t="shared" si="26"/>
        <v>84783</v>
      </c>
      <c r="AM6" s="63">
        <v>3900</v>
      </c>
      <c r="AN6" s="64">
        <f t="shared" si="4"/>
        <v>0.05</v>
      </c>
      <c r="AO6" s="48" t="s">
        <v>83</v>
      </c>
      <c r="AP6" s="65">
        <v>0.309</v>
      </c>
      <c r="AQ6" s="64">
        <f t="shared" si="27"/>
        <v>1.92</v>
      </c>
      <c r="AR6" s="64">
        <f t="shared" si="28"/>
        <v>8.17</v>
      </c>
      <c r="AS6" s="54">
        <f t="shared" si="7"/>
        <v>760</v>
      </c>
      <c r="AT6" s="54">
        <f t="shared" si="8"/>
        <v>0.03</v>
      </c>
      <c r="AU6" s="61">
        <v>4</v>
      </c>
      <c r="AV6" s="64">
        <f t="shared" si="9"/>
        <v>0.12</v>
      </c>
      <c r="AW6" s="66">
        <v>0.1</v>
      </c>
      <c r="AX6" s="64">
        <f t="shared" si="29"/>
        <v>2</v>
      </c>
      <c r="AY6" s="66">
        <v>0</v>
      </c>
      <c r="AZ6" s="91">
        <f>IF(AT6="","",((IF(AT6&lt;0.6,'[2]E&amp;E Pricing Structure'!$D$11,IF(AT6&lt;1.2,'[2]E&amp;E Pricing Structure'!$D$12,IF(AT6&lt;1.8,'[2]E&amp;E Pricing Structure'!$D$13,IF(AT6&lt;2.7,'[2]E&amp;E Pricing Structure'!$D$14,IF(AT6&lt;4.8,'[2]E&amp;E Pricing Structure'!$D$15,IF(AT6&lt;12.5,'[2]E&amp;E Pricing Structure'!$D$16,IF(AT6&lt;50,'[2]E&amp;E Pricing Structure'!$D$17,'[2]E&amp;E Pricing Structure'!$D$18))))))))+(IF(AT6&lt;0.6,'[2]E&amp;E Pricing Structure'!$D$30,IF(AT6&lt;1.2,'[2]E&amp;E Pricing Structure'!$D$31,IF(AT6&lt;1.8,'[2]E&amp;E Pricing Structure'!$D$32,IF(AT6&lt;2.7,'[2]E&amp;E Pricing Structure'!$D$33,IF(AT6&lt;4.8,'[2]E&amp;E Pricing Structure'!$D$34,IF(AT6&lt;12.5,'[2]E&amp;E Pricing Structure'!$D$35,IF(AT6&lt;50,'[2]E&amp;E Pricing Structure'!$D$36,'[2]E&amp;E Pricing Structure'!$D$37)))))))))/AD6)</f>
        <v>0.1</v>
      </c>
      <c r="BA6" s="66">
        <v>0</v>
      </c>
      <c r="BB6" s="64">
        <f t="shared" si="11"/>
        <v>0</v>
      </c>
      <c r="BC6" s="92" t="s">
        <v>77</v>
      </c>
      <c r="BD6" s="66">
        <v>0.15</v>
      </c>
      <c r="BE6" s="64">
        <f t="shared" si="12"/>
        <v>3</v>
      </c>
      <c r="BF6" s="64">
        <f t="shared" si="13"/>
        <v>5.22</v>
      </c>
      <c r="BG6" s="64">
        <f t="shared" si="30"/>
        <v>13.39</v>
      </c>
      <c r="BH6" s="67">
        <f t="shared" si="31"/>
        <v>0.33050000000000002</v>
      </c>
      <c r="BI6" s="64">
        <f t="shared" si="16"/>
        <v>20</v>
      </c>
      <c r="BJ6" s="68">
        <v>0.3</v>
      </c>
      <c r="BK6" s="64">
        <f t="shared" si="17"/>
        <v>12</v>
      </c>
      <c r="BL6" s="69">
        <v>5</v>
      </c>
      <c r="BM6" s="64">
        <f t="shared" si="18"/>
        <v>30.39</v>
      </c>
      <c r="BN6" s="70">
        <f t="shared" si="19"/>
        <v>0.24010000000000001</v>
      </c>
      <c r="BO6" s="69">
        <v>39.99</v>
      </c>
      <c r="BP6" s="68">
        <v>0.5</v>
      </c>
      <c r="BQ6" s="71"/>
      <c r="BR6" s="72">
        <f t="shared" si="20"/>
        <v>20</v>
      </c>
      <c r="BS6" s="35">
        <f t="shared" si="21"/>
        <v>49.99</v>
      </c>
      <c r="BT6" s="72">
        <f t="shared" si="22"/>
        <v>39.99</v>
      </c>
      <c r="BU6" s="73">
        <f t="shared" si="32"/>
        <v>0.59150000000000003</v>
      </c>
      <c r="BV6" s="73">
        <f t="shared" si="24"/>
        <v>0.59989999999999999</v>
      </c>
    </row>
    <row r="7" spans="1:74" s="74" customFormat="1" ht="104.1" customHeight="1">
      <c r="A7" s="47">
        <v>6</v>
      </c>
      <c r="B7" s="51"/>
      <c r="C7" s="51"/>
      <c r="D7" s="95" t="s">
        <v>5</v>
      </c>
      <c r="E7" s="51"/>
      <c r="F7" s="48" t="s">
        <v>39</v>
      </c>
      <c r="G7" s="94" t="s">
        <v>85</v>
      </c>
      <c r="H7" s="90" t="s">
        <v>82</v>
      </c>
      <c r="I7" s="89" t="s">
        <v>79</v>
      </c>
      <c r="J7" s="49" t="s">
        <v>89</v>
      </c>
      <c r="K7" s="50" t="s">
        <v>80</v>
      </c>
      <c r="L7" s="96" t="s">
        <v>81</v>
      </c>
      <c r="M7" s="51" t="s">
        <v>88</v>
      </c>
      <c r="N7" s="50"/>
      <c r="O7" s="86" t="s">
        <v>101</v>
      </c>
      <c r="P7" s="88" t="s">
        <v>95</v>
      </c>
      <c r="Q7" s="51"/>
      <c r="R7" s="51"/>
      <c r="S7" s="48" t="s">
        <v>6</v>
      </c>
      <c r="T7" s="97">
        <v>210</v>
      </c>
      <c r="U7" s="76">
        <f t="shared" si="0"/>
        <v>6.84</v>
      </c>
      <c r="V7" s="77">
        <f t="shared" si="1"/>
        <v>55.44</v>
      </c>
      <c r="W7" s="55">
        <v>7.7</v>
      </c>
      <c r="X7" s="69">
        <v>7.2</v>
      </c>
      <c r="Y7" s="51" t="s">
        <v>4</v>
      </c>
      <c r="Z7" s="78">
        <v>56</v>
      </c>
      <c r="AA7" s="78">
        <v>28</v>
      </c>
      <c r="AB7" s="78">
        <v>28</v>
      </c>
      <c r="AC7" s="58"/>
      <c r="AD7" s="75">
        <v>30</v>
      </c>
      <c r="AE7" s="79">
        <f t="shared" si="25"/>
        <v>4.3999999999999997E-2</v>
      </c>
      <c r="AF7" s="60" t="s">
        <v>0</v>
      </c>
      <c r="AG7" s="78">
        <v>10</v>
      </c>
      <c r="AH7" s="78">
        <v>10</v>
      </c>
      <c r="AI7" s="78">
        <v>0.7</v>
      </c>
      <c r="AJ7" s="58"/>
      <c r="AK7" s="58">
        <v>65</v>
      </c>
      <c r="AL7" s="80">
        <f t="shared" si="26"/>
        <v>44318</v>
      </c>
      <c r="AM7" s="81">
        <v>3900</v>
      </c>
      <c r="AN7" s="72">
        <f t="shared" si="4"/>
        <v>0.09</v>
      </c>
      <c r="AO7" s="51" t="s">
        <v>83</v>
      </c>
      <c r="AP7" s="82">
        <v>0.309</v>
      </c>
      <c r="AQ7" s="72">
        <f t="shared" si="27"/>
        <v>2.2200000000000002</v>
      </c>
      <c r="AR7" s="72">
        <f t="shared" si="28"/>
        <v>9.51</v>
      </c>
      <c r="AS7" s="77">
        <f t="shared" si="7"/>
        <v>1463.47</v>
      </c>
      <c r="AT7" s="77">
        <f t="shared" si="8"/>
        <v>0.05</v>
      </c>
      <c r="AU7" s="58">
        <v>4</v>
      </c>
      <c r="AV7" s="72">
        <f t="shared" si="9"/>
        <v>0.2</v>
      </c>
      <c r="AW7" s="68">
        <v>0.1</v>
      </c>
      <c r="AX7" s="72">
        <f t="shared" si="29"/>
        <v>2.5</v>
      </c>
      <c r="AY7" s="68">
        <v>0</v>
      </c>
      <c r="AZ7" s="91">
        <f>IF(AT7="","",((IF(AT7&lt;0.6,'[2]E&amp;E Pricing Structure'!$D$11,IF(AT7&lt;1.2,'[2]E&amp;E Pricing Structure'!$D$12,IF(AT7&lt;1.8,'[2]E&amp;E Pricing Structure'!$D$13,IF(AT7&lt;2.7,'[2]E&amp;E Pricing Structure'!$D$14,IF(AT7&lt;4.8,'[2]E&amp;E Pricing Structure'!$D$15,IF(AT7&lt;12.5,'[2]E&amp;E Pricing Structure'!$D$16,IF(AT7&lt;50,'[2]E&amp;E Pricing Structure'!$D$17,'[2]E&amp;E Pricing Structure'!$D$18))))))))+(IF(AT7&lt;0.6,'[2]E&amp;E Pricing Structure'!$D$30,IF(AT7&lt;1.2,'[2]E&amp;E Pricing Structure'!$D$31,IF(AT7&lt;1.8,'[2]E&amp;E Pricing Structure'!$D$32,IF(AT7&lt;2.7,'[2]E&amp;E Pricing Structure'!$D$33,IF(AT7&lt;4.8,'[2]E&amp;E Pricing Structure'!$D$34,IF(AT7&lt;12.5,'[2]E&amp;E Pricing Structure'!$D$35,IF(AT7&lt;50,'[2]E&amp;E Pricing Structure'!$D$36,'[2]E&amp;E Pricing Structure'!$D$37)))))))))/AD7)</f>
        <v>0.1</v>
      </c>
      <c r="BA7" s="68">
        <v>0</v>
      </c>
      <c r="BB7" s="72">
        <f t="shared" si="11"/>
        <v>0</v>
      </c>
      <c r="BC7" s="93" t="s">
        <v>77</v>
      </c>
      <c r="BD7" s="68">
        <v>0.15</v>
      </c>
      <c r="BE7" s="72">
        <f t="shared" si="12"/>
        <v>3.75</v>
      </c>
      <c r="BF7" s="72">
        <f t="shared" si="13"/>
        <v>6.55</v>
      </c>
      <c r="BG7" s="72">
        <f t="shared" si="30"/>
        <v>16.059999999999999</v>
      </c>
      <c r="BH7" s="83">
        <f t="shared" si="31"/>
        <v>0.35759999999999997</v>
      </c>
      <c r="BI7" s="72">
        <f t="shared" si="16"/>
        <v>25</v>
      </c>
      <c r="BJ7" s="68">
        <v>0.3</v>
      </c>
      <c r="BK7" s="72">
        <f t="shared" si="17"/>
        <v>15</v>
      </c>
      <c r="BL7" s="69">
        <v>5</v>
      </c>
      <c r="BM7" s="72">
        <f t="shared" si="18"/>
        <v>36.06</v>
      </c>
      <c r="BN7" s="70">
        <f t="shared" si="19"/>
        <v>0.2787</v>
      </c>
      <c r="BO7" s="69">
        <v>49.99</v>
      </c>
      <c r="BP7" s="68">
        <v>0.5</v>
      </c>
      <c r="BQ7" s="71"/>
      <c r="BR7" s="72">
        <f t="shared" si="20"/>
        <v>25</v>
      </c>
      <c r="BS7" s="35">
        <f t="shared" si="21"/>
        <v>59.99</v>
      </c>
      <c r="BT7" s="72">
        <f t="shared" si="22"/>
        <v>49.99</v>
      </c>
      <c r="BU7" s="84">
        <f t="shared" si="32"/>
        <v>0.61960000000000004</v>
      </c>
      <c r="BV7" s="84">
        <f t="shared" si="24"/>
        <v>0.58330000000000004</v>
      </c>
    </row>
    <row r="27" ht="78.95" customHeight="1"/>
  </sheetData>
  <sheetProtection insertRows="0" deleteRows="0" sort="0"/>
  <protectedRanges>
    <protectedRange sqref="AK2:AL2 AE2:AF2 V2:W2 BN2 AQ2:BL2 AN2 A2:F2 L2:S2 E6:F6 D8:E83 C8:C82 Y2 A8:B83 BC8:BF82 U9:BB82 D3:D7 F9:S82 F3 L3:M3 S3 AK4:AL4 AE4:AF4 V4:W4 BN4 AQ4:BL4 AN4 B4:C4 Y4 F5 L5:M5 S5 AK6:AL6 AE6:AF6 V6:W6 BN6 AQ6:BL6 AN6 B6:C6 Y6 F7 L7:M7 S7 A3:A7 J2:J7 L4:S4 L6:S6 E4:F4" name="Range1"/>
    <protectedRange sqref="AG2:AJ2 Z2:AC2 AG4:AJ4 AG6:AJ6 Z4:AC4 Z6:AC6" name="Range1_2"/>
    <protectedRange sqref="AM2 AM4 AM6" name="Range1_3"/>
    <protectedRange sqref="AO2:AP2 AO4:AP4 AO6:AP6" name="Range1_4"/>
    <protectedRange sqref="T2:T7" name="Range1_6"/>
    <protectedRange sqref="Y3 AK3:AL3 AE3:AF3 V3:W3 BN3 AQ3:BL3 AN3 N3:R3 B3:C3 Y5 AK5:AL5 AE5:AF5 V5:W5 BN5 AQ5:BL5 AN5 N5:R5 B5:C5 Y7 AK7:AL7 AE7:AF7 V7:W7 BN7 AQ7:BL7 AN7 N7:R7 B7:C7 E3 E5 E7" name="Range1_5"/>
    <protectedRange sqref="Z3:AC3 AG3:AJ3 AG5:AJ5 AG7:AJ7 Z5:AC5 Z7:AC7" name="Range1_2_1"/>
    <protectedRange sqref="AM3 AM5 AM7" name="Range1_3_1"/>
    <protectedRange sqref="AO3:AP3 AO5:AP5 AO7:AP7" name="Range1_4_1"/>
    <protectedRange sqref="G2:I7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E2 E4 E6</xm:sqref>
        </x14:dataValidation>
        <x14:dataValidation type="list" allowBlank="1" showInputMessage="1" showErrorMessage="1">
          <x14:formula1>
            <xm:f>#REF!</xm:f>
          </x14:formula1>
          <xm:sqref>S2:S7</xm:sqref>
        </x14:dataValidation>
        <x14:dataValidation type="list" allowBlank="1" showInputMessage="1" showErrorMessage="1">
          <x14:formula1>
            <xm:f>#REF!</xm:f>
          </x14:formula1>
          <xm:sqref>Y2 Y4 Y6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AF2 R2 AF4 R4 AF6 R6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2026-07-06T06:36:23Z</dcterms:modified>
</cp:coreProperties>
</file>