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E884216E-E2EF-4FA7-A9E4-796ED632B8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3" i="5" l="1"/>
  <c r="BE7" i="5"/>
  <c r="BG7" i="5" s="1"/>
  <c r="BE6" i="5"/>
  <c r="BG6" i="5" s="1"/>
  <c r="BE8" i="5"/>
  <c r="BD8" i="5"/>
  <c r="BC8" i="5"/>
  <c r="AV8" i="5" s="1"/>
  <c r="AY8" i="5"/>
  <c r="AO8" i="5"/>
  <c r="AM8" i="5"/>
  <c r="AC8" i="5"/>
  <c r="AE8" i="5" s="1"/>
  <c r="AG8" i="5" s="1"/>
  <c r="AY7" i="5"/>
  <c r="AV7" i="5"/>
  <c r="AQ7" i="5"/>
  <c r="AO7" i="5"/>
  <c r="AM7" i="5"/>
  <c r="AC7" i="5"/>
  <c r="AE7" i="5" s="1"/>
  <c r="AG7" i="5" s="1"/>
  <c r="AY6" i="5"/>
  <c r="AV6" i="5"/>
  <c r="AQ6" i="5"/>
  <c r="AO6" i="5"/>
  <c r="AM6" i="5"/>
  <c r="AE6" i="5"/>
  <c r="AG6" i="5" s="1"/>
  <c r="AC6" i="5"/>
  <c r="BE5" i="5"/>
  <c r="BG5" i="5" s="1"/>
  <c r="AY5" i="5"/>
  <c r="AV5" i="5"/>
  <c r="AQ5" i="5"/>
  <c r="AO5" i="5"/>
  <c r="AM5" i="5"/>
  <c r="AC5" i="5"/>
  <c r="AE5" i="5" s="1"/>
  <c r="AG5" i="5" s="1"/>
  <c r="AJ5" i="5"/>
  <c r="BE4" i="5"/>
  <c r="BG4" i="5" s="1"/>
  <c r="AY4" i="5"/>
  <c r="AV4" i="5"/>
  <c r="AQ4" i="5"/>
  <c r="AO4" i="5"/>
  <c r="AM4" i="5"/>
  <c r="AC4" i="5"/>
  <c r="AE4" i="5" s="1"/>
  <c r="AG4" i="5" s="1"/>
  <c r="AJ4" i="5"/>
  <c r="AY3" i="5"/>
  <c r="AV3" i="5"/>
  <c r="AQ3" i="5"/>
  <c r="AO3" i="5"/>
  <c r="AM3" i="5"/>
  <c r="AC3" i="5"/>
  <c r="AE3" i="5" s="1"/>
  <c r="AG3" i="5" s="1"/>
  <c r="AJ3" i="5"/>
  <c r="BE2" i="5"/>
  <c r="BG2" i="5" s="1"/>
  <c r="AY2" i="5"/>
  <c r="AV2" i="5"/>
  <c r="AQ2" i="5"/>
  <c r="AO2" i="5"/>
  <c r="AM2" i="5"/>
  <c r="AC2" i="5"/>
  <c r="AE2" i="5" s="1"/>
  <c r="AG2" i="5" s="1"/>
  <c r="AK4" i="5" l="1"/>
  <c r="AS3" i="5"/>
  <c r="AS5" i="5"/>
  <c r="AZ5" i="5" s="1"/>
  <c r="BA5" i="5" s="1"/>
  <c r="AZ3" i="5"/>
  <c r="BA3" i="5" s="1"/>
  <c r="BB3" i="5" s="1"/>
  <c r="AS4" i="5"/>
  <c r="AZ4" i="5" s="1"/>
  <c r="BA4" i="5" s="1"/>
  <c r="AQ8" i="5"/>
  <c r="AK5" i="5"/>
  <c r="AK3" i="5"/>
  <c r="AJ6" i="5"/>
  <c r="AK6" i="5" s="1"/>
  <c r="AJ2" i="5"/>
  <c r="AK2" i="5"/>
  <c r="AS2" i="5"/>
  <c r="AZ2" i="5" s="1"/>
  <c r="BA2" i="5" s="1"/>
  <c r="AS6" i="5"/>
  <c r="AZ6" i="5" s="1"/>
  <c r="BA6" i="5" s="1"/>
  <c r="AJ7" i="5"/>
  <c r="AK7" i="5" s="1"/>
  <c r="AS7" i="5"/>
  <c r="AZ7" i="5" s="1"/>
  <c r="BA7" i="5" s="1"/>
  <c r="BF3" i="5"/>
  <c r="BG3" i="5"/>
  <c r="BG8" i="5" s="1"/>
  <c r="BB4" i="5" l="1"/>
  <c r="BF4" i="5"/>
  <c r="BB5" i="5"/>
  <c r="BF5" i="5"/>
  <c r="BF6" i="5"/>
  <c r="BB6" i="5"/>
  <c r="BB2" i="5"/>
  <c r="BF2" i="5"/>
  <c r="BF8" i="5" s="1"/>
  <c r="BB7" i="5"/>
  <c r="BF7" i="5"/>
  <c r="AS8" i="5"/>
  <c r="AZ8" i="5" s="1"/>
  <c r="BA8" i="5" s="1"/>
  <c r="BB8" i="5" s="1"/>
  <c r="AJ8" i="5"/>
  <c r="AK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0000000-0006-0000-01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00000000-0006-0000-0100-000006000000}">
      <text>
        <r>
          <rPr>
            <sz val="11"/>
            <rFont val="Calibri"/>
            <family val="2"/>
          </rPr>
          <t>[JLA DI Price]*[DA %]</t>
        </r>
      </text>
    </comment>
    <comment ref="AO1" authorId="0" shapeId="0" xr:uid="{00000000-0006-0000-0100-000007000000}">
      <text>
        <r>
          <rPr>
            <sz val="11"/>
            <rFont val="Calibri"/>
            <family val="2"/>
          </rPr>
          <t>[JLA DI Price]*[Warehouse Charge %]</t>
        </r>
      </text>
    </comment>
    <comment ref="AQ1" authorId="0" shapeId="0" xr:uid="{00000000-0006-0000-0100-000008000000}">
      <text>
        <r>
          <rPr>
            <sz val="11"/>
            <rFont val="Calibri"/>
            <family val="2"/>
          </rPr>
          <t>[JLA DI Price]*[Royalty %]</t>
        </r>
      </text>
    </comment>
    <comment ref="AS1" authorId="0" shapeId="0" xr:uid="{00000000-0006-0000-0100-000009000000}">
      <text>
        <r>
          <rPr>
            <sz val="11"/>
            <rFont val="Calibri"/>
            <family val="2"/>
          </rPr>
          <t>[FOB Cost]*[AVN %]</t>
        </r>
      </text>
    </comment>
    <comment ref="AV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AY1" authorId="0" shapeId="0" xr:uid="{00000000-0006-0000-0100-00000B000000}">
      <text>
        <r>
          <rPr>
            <sz val="11"/>
            <rFont val="Calibri"/>
            <family val="2"/>
          </rPr>
          <t>[JLA DI Price]*[Load 3 %]</t>
        </r>
      </text>
    </comment>
    <comment ref="AZ1" authorId="0" shapeId="0" xr:uid="{00000000-0006-0000-0100-00000C000000}">
      <text>
        <r>
          <rPr>
            <sz val="11"/>
            <rFont val="Calibri"/>
            <family val="2"/>
          </rPr>
          <t>[DA $]+[Warehouse Charge $]+[Royalty $]+[AVN $]</t>
        </r>
      </text>
    </comment>
    <comment ref="BA1" authorId="0" shapeId="0" xr:uid="{00000000-0006-0000-0100-00000D000000}">
      <text>
        <r>
          <rPr>
            <sz val="11"/>
            <rFont val="Calibri"/>
            <family val="2"/>
          </rPr>
          <t>[FOB Cost $]+[Total Load $]</t>
        </r>
      </text>
    </comment>
    <comment ref="BB1" authorId="0" shapeId="0" xr:uid="{00000000-0006-0000-0100-00000E000000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F1" authorId="0" shapeId="0" xr:uid="{00000000-0006-0000-0100-00000F000000}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 xr:uid="{00000000-0006-0000-0100-000010000000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<sst xmlns="http://schemas.openxmlformats.org/spreadsheetml/2006/main" count="143" uniqueCount="88">
  <si>
    <t>Brand</t>
  </si>
  <si>
    <t>SHEET/SHEET SET</t>
  </si>
  <si>
    <t>Licensor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</si>
  <si>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</si>
  <si>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</si>
  <si>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</si>
  <si>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</si>
  <si>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</si>
  <si>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</si>
  <si>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</si>
  <si>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</si>
  <si>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</si>
  <si>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</si>
  <si>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</si>
  <si>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</si>
  <si>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</si>
  <si>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</si>
  <si>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</si>
  <si>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</si>
  <si>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Additional Customer Item#</t>
  </si>
  <si>
    <t>Unit of Measure</t>
  </si>
  <si>
    <t xml:space="preserve">	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</si>
  <si>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</si>
  <si>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</si>
  <si>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</si>
  <si>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</si>
  <si>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</si>
  <si>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</si>
  <si>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</si>
  <si>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</si>
  <si>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</si>
  <si>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</si>
  <si>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</si>
  <si>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</si>
  <si>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</si>
  <si>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</si>
  <si>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</si>
  <si>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</si>
  <si>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</si>
  <si>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</si>
  <si>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</si>
  <si>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</si>
  <si>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</si>
  <si>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</si>
  <si>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</si>
  <si>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</si>
  <si>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2</t>
  </si>
  <si>
    <t>Load 2 %</t>
  </si>
  <si>
    <t>Load 2 $</t>
  </si>
  <si>
    <t>Load 3</t>
  </si>
  <si>
    <t>Load 3 %</t>
  </si>
  <si>
    <t>Load 3 $</t>
  </si>
  <si>
    <t>Total Load $</t>
  </si>
  <si>
    <t>DI Cost with Load $</t>
  </si>
  <si>
    <t>JLA DI MU%</t>
  </si>
  <si>
    <t>JLA DI Price</t>
  </si>
  <si>
    <t>Additional Customer Price</t>
  </si>
  <si>
    <t>Total Quantity</t>
  </si>
  <si>
    <t>Total Cost</t>
  </si>
  <si>
    <t>Total Sales</t>
  </si>
  <si>
    <t>85gsm solid microfiber</t>
  </si>
  <si>
    <t>Solid Microfiber Sheets</t>
  </si>
  <si>
    <t>QUEEN
1 Flatsheet 90"W x 102"L
1 Fittedsheet 60"W x 80"L + 12"D
2 Pillowcase 20"W x 32"L(2)</t>
  </si>
  <si>
    <t>Set</t>
  </si>
  <si>
    <t>Normal</t>
  </si>
  <si>
    <t>6302.32.2040</t>
  </si>
  <si>
    <t>KING
1 Flatsheet 108"W x 102"L
1 Fittedsheet 78"W x 80"L + 12"D
2 Pillowcase 20"W x 40"L(2)</t>
  </si>
  <si>
    <t>QUEEN
1 Flatsheet 90"W x 102"L
1 Fittedsheet 60"W x 80"L + 12"D
2 Pillowcase 20"W x 32"L(2)
KING
1 Flatsheet 108"W x 102"L
1 Fittedsheet 78"W x 80"L + 12"D
2 Pillowcase 20"W x 40"L(2)</t>
  </si>
  <si>
    <t>Carton</t>
  </si>
  <si>
    <t>White
Blue
Gray</t>
    <phoneticPr fontId="7" type="noConversion"/>
  </si>
  <si>
    <t>55% Recycled Polyester 45% Polyester 85gsm Solid Microfiber Sheet Set</t>
    <phoneticPr fontId="7" type="noConversion"/>
  </si>
  <si>
    <t>55% Recycled Polyester 45% Polyester 4pcs 85gsm Solid Microfiber Sheets, Self Fabric Bag Packaing</t>
  </si>
  <si>
    <t>55% Recycled Polyester 45% Polyester 4pcs 85gsm Solid Microfiber Sheets, Self Fabric Bag Packaing</t>
    <phoneticPr fontId="7" type="noConversion"/>
  </si>
  <si>
    <t>55% Recycled Polyester 45% Polyester</t>
  </si>
  <si>
    <t>55% Recycled Polyester 45% Polyester</t>
    <phoneticPr fontId="7" type="noConversion"/>
  </si>
  <si>
    <t>QUEEN
1 Flatsheet 90"W x 102"L
1 Fittedsheet 60"W x 80"L + 12"D
2 Pillowcase 20"W x 32"L(2)</t>
    <phoneticPr fontId="7" type="noConversion"/>
  </si>
  <si>
    <t>Brilliant white 11-4001TCX</t>
  </si>
  <si>
    <t>Brilliant white 11-4001TCX</t>
    <phoneticPr fontId="7" type="noConversion"/>
  </si>
  <si>
    <t>Dusty Blue 16-4010 TCX</t>
    <phoneticPr fontId="7" type="noConversion"/>
  </si>
  <si>
    <t>Ultimate Gray 17-5104 TCX</t>
  </si>
  <si>
    <t>Ultimate Gray 17-5104 TCX</t>
    <phoneticPr fontId="7" type="noConversion"/>
  </si>
  <si>
    <t>ALDI20-2011</t>
    <phoneticPr fontId="11" type="noConversion"/>
  </si>
  <si>
    <t>ALDI20-2012</t>
  </si>
  <si>
    <t>ALDI20-2013</t>
  </si>
  <si>
    <t>ALDI20-2014</t>
  </si>
  <si>
    <t>ALDI20-2015</t>
  </si>
  <si>
    <t>ALDI20-2016</t>
  </si>
  <si>
    <t>ALDI90-2017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</si>
</sst>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_(&quot;$&quot;* #,##0.00_);_(&quot;$&quot;* \(#,##0.00\);_(&quot;$&quot;* &quot;-&quot;??_);_(@_)"/>
    <numFmt numFmtId="177" formatCode="_ &quot;￥&quot;* #,##0.00_ ;_ &quot;￥&quot;* \-#,##0.00_ ;_ &quot;￥&quot;* &quot;-&quot;??_ ;_ @_ "/>
    <numFmt numFmtId="178" formatCode="[$-409]dd/mmm/yy;@"/>
    <numFmt numFmtId="179" formatCode="[$-F800]dddd\,\ mmmm\ dd\,\ yyyy"/>
    <numFmt numFmtId="180" formatCode="&quot;$&quot;#,##0.00"/>
    <numFmt numFmtId="182" formatCode="0.0000"/>
    <numFmt numFmtId="183" formatCode="_-\$* #,##0_ ;_-\$* \-#,##0\ ;_-\$* &quot;-&quot;??_ ;_-@_ "/>
    <numFmt numFmtId="184" formatCode="0.00_);[Red]\(0.00\)"/>
    <numFmt numFmtId="186" formatCode="0.0%"/>
    <numFmt numFmtId="188" formatCode="0.0"/>
    <numFmt numFmtId="189" formatCode="0_);[Red]\(0\)"/>
    <numFmt numFmtId="190" formatCode="[$$-409]#,##0.00;\-[$$-409]#,##0.00"/>
  </numFmts>
  <fonts count="12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sz val="9"/>
      <name val="Calibri"/>
      <family val="2"/>
    </font>
    <font>
      <sz val="12"/>
      <color indexed="8"/>
      <name val="Calibri"/>
      <family val="2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2" fillId="0" borderId="0"/>
    <xf numFmtId="176" fontId="8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10" fillId="0" borderId="0"/>
    <xf numFmtId="0" fontId="2" fillId="0" borderId="0"/>
    <xf numFmtId="178" fontId="2" fillId="0" borderId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177" fontId="9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</cellStyleXfs>
  <cellXfs count="81">
    <xf numFmtId="0" fontId="0" fillId="0" borderId="0" xfId="0"/>
    <xf numFmtId="0" fontId="10" fillId="0" borderId="0" xfId="4" applyAlignment="1">
      <alignment horizontal="left" vertical="center"/>
    </xf>
    <xf numFmtId="0" fontId="10" fillId="0" borderId="0" xfId="4" applyAlignment="1">
      <alignment horizontal="center" vertical="center" wrapText="1"/>
    </xf>
    <xf numFmtId="0" fontId="10" fillId="0" borderId="0" xfId="4" applyAlignment="1">
      <alignment wrapText="1"/>
    </xf>
    <xf numFmtId="0" fontId="0" fillId="0" borderId="0" xfId="0" applyAlignment="1">
      <alignment wrapText="1"/>
    </xf>
    <xf numFmtId="180" fontId="10" fillId="0" borderId="0" xfId="4" applyNumberFormat="1" applyAlignment="1">
      <alignment wrapText="1"/>
    </xf>
    <xf numFmtId="188" fontId="10" fillId="0" borderId="0" xfId="4" applyNumberFormat="1" applyAlignment="1">
      <alignment wrapText="1"/>
    </xf>
    <xf numFmtId="2" fontId="10" fillId="0" borderId="0" xfId="4" applyNumberFormat="1" applyAlignment="1">
      <alignment wrapText="1"/>
    </xf>
    <xf numFmtId="1" fontId="10" fillId="0" borderId="0" xfId="4" applyNumberFormat="1" applyAlignment="1">
      <alignment wrapText="1"/>
    </xf>
    <xf numFmtId="182" fontId="10" fillId="0" borderId="0" xfId="4" applyNumberFormat="1" applyAlignment="1">
      <alignment wrapText="1"/>
    </xf>
    <xf numFmtId="189" fontId="10" fillId="0" borderId="0" xfId="4" applyNumberFormat="1" applyAlignment="1">
      <alignment wrapText="1"/>
    </xf>
    <xf numFmtId="10" fontId="10" fillId="0" borderId="0" xfId="4" applyNumberFormat="1" applyAlignment="1">
      <alignment wrapText="1"/>
    </xf>
    <xf numFmtId="180" fontId="0" fillId="0" borderId="0" xfId="0" applyNumberFormat="1" applyAlignment="1">
      <alignment wrapText="1"/>
    </xf>
    <xf numFmtId="184" fontId="10" fillId="0" borderId="0" xfId="4" applyNumberFormat="1" applyAlignment="1">
      <alignment wrapText="1"/>
    </xf>
    <xf numFmtId="0" fontId="1" fillId="0" borderId="1" xfId="4" applyFont="1" applyBorder="1" applyAlignment="1">
      <alignment horizontal="center" vertical="center" wrapText="1"/>
    </xf>
    <xf numFmtId="0" fontId="1" fillId="5" borderId="1" xfId="4" applyFont="1" applyFill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3" fillId="3" borderId="1" xfId="4" applyFont="1" applyFill="1" applyBorder="1" applyAlignment="1">
      <alignment horizontal="center" vertical="center" wrapText="1"/>
    </xf>
    <xf numFmtId="0" fontId="1" fillId="3" borderId="1" xfId="4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80" fontId="1" fillId="4" borderId="2" xfId="4" applyNumberFormat="1" applyFont="1" applyFill="1" applyBorder="1" applyAlignment="1">
      <alignment horizontal="center" vertical="center" wrapText="1"/>
    </xf>
    <xf numFmtId="180" fontId="1" fillId="6" borderId="2" xfId="4" applyNumberFormat="1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188" fontId="1" fillId="0" borderId="1" xfId="4" applyNumberFormat="1" applyFont="1" applyBorder="1" applyAlignment="1">
      <alignment horizontal="center" vertical="center" wrapText="1"/>
    </xf>
    <xf numFmtId="2" fontId="1" fillId="0" borderId="1" xfId="4" applyNumberFormat="1" applyFont="1" applyBorder="1" applyAlignment="1">
      <alignment horizontal="center" vertical="center" wrapText="1"/>
    </xf>
    <xf numFmtId="1" fontId="1" fillId="0" borderId="1" xfId="4" applyNumberFormat="1" applyFont="1" applyBorder="1" applyAlignment="1">
      <alignment horizontal="center" vertical="center" wrapText="1"/>
    </xf>
    <xf numFmtId="182" fontId="6" fillId="0" borderId="1" xfId="5" applyNumberFormat="1" applyFont="1" applyBorder="1" applyAlignment="1">
      <alignment horizontal="center" vertical="center" wrapText="1"/>
    </xf>
    <xf numFmtId="189" fontId="4" fillId="0" borderId="1" xfId="5" applyNumberFormat="1" applyFont="1" applyBorder="1" applyAlignment="1">
      <alignment horizontal="center" vertical="center" wrapText="1"/>
    </xf>
    <xf numFmtId="1" fontId="6" fillId="0" borderId="1" xfId="5" applyNumberFormat="1" applyFont="1" applyBorder="1" applyAlignment="1">
      <alignment horizontal="center" vertical="center" wrapText="1"/>
    </xf>
    <xf numFmtId="180" fontId="6" fillId="0" borderId="1" xfId="5" applyNumberFormat="1" applyFont="1" applyBorder="1" applyAlignment="1">
      <alignment horizontal="center" vertical="center" wrapText="1"/>
    </xf>
    <xf numFmtId="10" fontId="1" fillId="0" borderId="1" xfId="4" applyNumberFormat="1" applyFont="1" applyBorder="1" applyAlignment="1">
      <alignment horizontal="center" vertical="center" wrapText="1"/>
    </xf>
    <xf numFmtId="180" fontId="6" fillId="3" borderId="1" xfId="5" applyNumberFormat="1" applyFont="1" applyFill="1" applyBorder="1" applyAlignment="1">
      <alignment horizontal="center" vertical="center" wrapText="1"/>
    </xf>
    <xf numFmtId="180" fontId="4" fillId="0" borderId="1" xfId="5" applyNumberFormat="1" applyFont="1" applyBorder="1" applyAlignment="1">
      <alignment horizontal="center" vertical="center" wrapText="1"/>
    </xf>
    <xf numFmtId="180" fontId="6" fillId="2" borderId="1" xfId="5" applyNumberFormat="1" applyFont="1" applyFill="1" applyBorder="1" applyAlignment="1">
      <alignment horizontal="center" vertical="center" wrapText="1"/>
    </xf>
    <xf numFmtId="10" fontId="6" fillId="2" borderId="1" xfId="5" applyNumberFormat="1" applyFont="1" applyFill="1" applyBorder="1" applyAlignment="1">
      <alignment horizontal="center" vertical="center" wrapText="1"/>
    </xf>
    <xf numFmtId="180" fontId="4" fillId="7" borderId="1" xfId="5" applyNumberFormat="1" applyFont="1" applyFill="1" applyBorder="1" applyAlignment="1">
      <alignment horizontal="center" vertical="center" wrapText="1"/>
    </xf>
    <xf numFmtId="180" fontId="4" fillId="2" borderId="2" xfId="5" applyNumberFormat="1" applyFont="1" applyFill="1" applyBorder="1" applyAlignment="1">
      <alignment horizontal="center" vertical="center" wrapText="1"/>
    </xf>
    <xf numFmtId="184" fontId="1" fillId="0" borderId="1" xfId="4" applyNumberFormat="1" applyFont="1" applyBorder="1" applyAlignment="1">
      <alignment horizontal="center" vertical="center" wrapText="1"/>
    </xf>
    <xf numFmtId="0" fontId="10" fillId="0" borderId="1" xfId="4" applyBorder="1" applyAlignment="1">
      <alignment horizontal="center" vertical="center"/>
    </xf>
    <xf numFmtId="0" fontId="10" fillId="0" borderId="1" xfId="4" applyBorder="1" applyAlignment="1">
      <alignment horizontal="left" vertical="center"/>
    </xf>
    <xf numFmtId="0" fontId="7" fillId="0" borderId="1" xfId="4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80" fontId="10" fillId="0" borderId="2" xfId="4" applyNumberFormat="1" applyBorder="1" applyAlignment="1">
      <alignment horizontal="center" vertical="center"/>
    </xf>
    <xf numFmtId="0" fontId="0" fillId="0" borderId="3" xfId="12" applyFont="1" applyBorder="1" applyAlignment="1">
      <alignment horizontal="center" vertical="center" wrapText="1"/>
    </xf>
    <xf numFmtId="182" fontId="10" fillId="8" borderId="1" xfId="4" applyNumberFormat="1" applyFill="1" applyBorder="1" applyAlignment="1">
      <alignment horizontal="center" vertical="center"/>
    </xf>
    <xf numFmtId="189" fontId="10" fillId="0" borderId="1" xfId="4" applyNumberFormat="1" applyBorder="1" applyAlignment="1">
      <alignment horizontal="center" vertical="center"/>
    </xf>
    <xf numFmtId="1" fontId="2" fillId="8" borderId="1" xfId="16" applyNumberFormat="1" applyFont="1" applyFill="1" applyBorder="1" applyAlignment="1">
      <alignment horizontal="center" vertical="center"/>
    </xf>
    <xf numFmtId="183" fontId="0" fillId="0" borderId="3" xfId="12" applyNumberFormat="1" applyFont="1" applyBorder="1" applyAlignment="1">
      <alignment horizontal="center" vertical="center" wrapText="1"/>
    </xf>
    <xf numFmtId="180" fontId="10" fillId="8" borderId="1" xfId="4" applyNumberFormat="1" applyFill="1" applyBorder="1" applyAlignment="1">
      <alignment horizontal="center" vertical="center"/>
    </xf>
    <xf numFmtId="186" fontId="10" fillId="0" borderId="1" xfId="4" applyNumberFormat="1" applyBorder="1" applyAlignment="1">
      <alignment horizontal="center" vertical="center"/>
    </xf>
    <xf numFmtId="10" fontId="10" fillId="0" borderId="1" xfId="4" applyNumberFormat="1" applyBorder="1" applyAlignment="1">
      <alignment horizontal="center" vertical="center"/>
    </xf>
    <xf numFmtId="180" fontId="10" fillId="0" borderId="1" xfId="4" applyNumberFormat="1" applyBorder="1" applyAlignment="1">
      <alignment horizontal="center" vertical="center"/>
    </xf>
    <xf numFmtId="10" fontId="0" fillId="8" borderId="1" xfId="7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 wrapText="1"/>
    </xf>
    <xf numFmtId="184" fontId="10" fillId="0" borderId="1" xfId="4" applyNumberFormat="1" applyBorder="1" applyAlignment="1">
      <alignment horizontal="center" vertical="center"/>
    </xf>
    <xf numFmtId="183" fontId="0" fillId="0" borderId="1" xfId="12" applyNumberFormat="1" applyFont="1" applyBorder="1" applyAlignment="1">
      <alignment horizontal="center" vertical="center" wrapText="1"/>
    </xf>
    <xf numFmtId="0" fontId="10" fillId="0" borderId="1" xfId="4" applyBorder="1" applyAlignment="1">
      <alignment horizontal="left" vertical="center" wrapText="1"/>
    </xf>
    <xf numFmtId="190" fontId="10" fillId="0" borderId="1" xfId="4" applyNumberFormat="1" applyBorder="1" applyAlignment="1">
      <alignment horizontal="left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/>
    </xf>
    <xf numFmtId="0" fontId="10" fillId="0" borderId="1" xfId="4" applyFont="1" applyBorder="1" applyAlignment="1">
      <alignment horizontal="left" vertical="center"/>
    </xf>
    <xf numFmtId="190" fontId="10" fillId="0" borderId="1" xfId="4" applyNumberFormat="1" applyFont="1" applyBorder="1" applyAlignment="1">
      <alignment horizontal="left" vertical="center" wrapText="1"/>
    </xf>
    <xf numFmtId="0" fontId="10" fillId="0" borderId="1" xfId="4" applyFont="1" applyBorder="1" applyAlignment="1">
      <alignment horizontal="left" vertical="center" wrapText="1"/>
    </xf>
    <xf numFmtId="0" fontId="7" fillId="0" borderId="1" xfId="4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80" fontId="10" fillId="0" borderId="2" xfId="4" applyNumberFormat="1" applyFont="1" applyBorder="1" applyAlignment="1">
      <alignment horizontal="center" vertical="center"/>
    </xf>
    <xf numFmtId="2" fontId="10" fillId="0" borderId="1" xfId="4" applyNumberFormat="1" applyFont="1" applyBorder="1" applyAlignment="1">
      <alignment horizontal="center" vertical="center" wrapText="1"/>
    </xf>
    <xf numFmtId="1" fontId="10" fillId="0" borderId="1" xfId="4" applyNumberFormat="1" applyFont="1" applyBorder="1" applyAlignment="1">
      <alignment horizontal="center" vertical="center"/>
    </xf>
    <xf numFmtId="182" fontId="10" fillId="8" borderId="1" xfId="4" applyNumberFormat="1" applyFont="1" applyFill="1" applyBorder="1" applyAlignment="1">
      <alignment horizontal="center" vertical="center" wrapText="1"/>
    </xf>
    <xf numFmtId="189" fontId="10" fillId="0" borderId="1" xfId="4" applyNumberFormat="1" applyFont="1" applyBorder="1" applyAlignment="1">
      <alignment horizontal="center" vertical="center"/>
    </xf>
    <xf numFmtId="1" fontId="10" fillId="8" borderId="1" xfId="4" applyNumberFormat="1" applyFont="1" applyFill="1" applyBorder="1" applyAlignment="1">
      <alignment horizontal="center" vertical="center"/>
    </xf>
    <xf numFmtId="3" fontId="10" fillId="0" borderId="1" xfId="4" applyNumberFormat="1" applyFont="1" applyBorder="1" applyAlignment="1">
      <alignment horizontal="center" vertical="center"/>
    </xf>
    <xf numFmtId="180" fontId="10" fillId="8" borderId="1" xfId="4" applyNumberFormat="1" applyFont="1" applyFill="1" applyBorder="1" applyAlignment="1">
      <alignment horizontal="center" vertical="center" wrapText="1"/>
    </xf>
    <xf numFmtId="186" fontId="10" fillId="0" borderId="1" xfId="4" applyNumberFormat="1" applyFont="1" applyBorder="1" applyAlignment="1">
      <alignment horizontal="center" vertical="center" wrapText="1"/>
    </xf>
    <xf numFmtId="180" fontId="10" fillId="8" borderId="1" xfId="4" applyNumberFormat="1" applyFont="1" applyFill="1" applyBorder="1" applyAlignment="1">
      <alignment horizontal="center" vertical="center"/>
    </xf>
    <xf numFmtId="10" fontId="10" fillId="0" borderId="1" xfId="4" applyNumberFormat="1" applyFont="1" applyBorder="1" applyAlignment="1">
      <alignment horizontal="center" vertical="center"/>
    </xf>
    <xf numFmtId="180" fontId="10" fillId="0" borderId="1" xfId="4" applyNumberFormat="1" applyFont="1" applyBorder="1" applyAlignment="1">
      <alignment horizontal="center" vertical="center"/>
    </xf>
    <xf numFmtId="180" fontId="10" fillId="0" borderId="1" xfId="4" applyNumberFormat="1" applyFont="1" applyBorder="1" applyAlignment="1">
      <alignment horizontal="center" vertical="center" wrapText="1"/>
    </xf>
    <xf numFmtId="10" fontId="10" fillId="8" borderId="1" xfId="7" applyNumberFormat="1" applyFont="1" applyFill="1" applyBorder="1" applyAlignment="1">
      <alignment horizontal="center" vertical="center" wrapText="1"/>
    </xf>
    <xf numFmtId="0" fontId="10" fillId="0" borderId="0" xfId="4" applyFont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19">
    <cellStyle name=" 1" xfId="13" xr:uid="{00000000-0005-0000-0000-000040000000}"/>
    <cellStyle name=" 1 2" xfId="1" xr:uid="{00000000-0005-0000-0000-000031000000}"/>
    <cellStyle name="Currency 2" xfId="2" xr:uid="{00000000-0005-0000-0000-000032000000}"/>
    <cellStyle name="Currency 2 2 2" xfId="3" xr:uid="{00000000-0005-0000-0000-000033000000}"/>
    <cellStyle name="Currency_Meijer WR cotton flannel sheet set  01202014 flannel quote hellen" xfId="14" xr:uid="{00000000-0005-0000-0000-000041000000}"/>
    <cellStyle name="Normal 2" xfId="4" xr:uid="{00000000-0005-0000-0000-000034000000}"/>
    <cellStyle name="Normal 2 18 2" xfId="5" xr:uid="{00000000-0005-0000-0000-000035000000}"/>
    <cellStyle name="Normal 2 31" xfId="16" xr:uid="{00000000-0005-0000-0000-000047000000}"/>
    <cellStyle name="Normal 28" xfId="18" xr:uid="{00000000-0005-0000-0000-00004A000000}"/>
    <cellStyle name="Normal 35" xfId="6" xr:uid="{00000000-0005-0000-0000-000036000000}"/>
    <cellStyle name="Normal_2010 NY-showroom sheet set for JCP 0330" xfId="12" xr:uid="{00000000-0005-0000-0000-00003E000000}"/>
    <cellStyle name="Percent 2" xfId="7" xr:uid="{00000000-0005-0000-0000-000037000000}"/>
    <cellStyle name="Percent 2 2 2" xfId="8" xr:uid="{00000000-0005-0000-0000-000038000000}"/>
    <cellStyle name="Percent 2 5" xfId="17" xr:uid="{00000000-0005-0000-0000-000049000000}"/>
    <cellStyle name="Style 1" xfId="9" xr:uid="{00000000-0005-0000-0000-000039000000}"/>
    <cellStyle name="百分比 2 2" xfId="15" xr:uid="{00000000-0005-0000-0000-000046000000}"/>
    <cellStyle name="常规" xfId="0" builtinId="0"/>
    <cellStyle name="样式 1 2" xfId="10" xr:uid="{00000000-0005-0000-0000-00003B000000}"/>
    <cellStyle name="样式 1 5" xfId="11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@/192.168.20.8/&#23478;&#32442;&#20845;&#37096;/joyce/customer/CS/CS%20stock%20list(ET)-081030.xls" TargetMode="External"/><Relationship Id="rId1" Type="http://schemas.openxmlformats.org/officeDocument/2006/relationships/externalLinkPath" Target="/@/192.168.20.8/&#23478;&#32442;&#20845;&#37096;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8"/>
  <sheetViews>
    <sheetView tabSelected="1" topLeftCell="D4" zoomScale="85" zoomScaleNormal="85" workbookViewId="0">
      <selection activeCell="I8" sqref="I8"/>
    </sheetView>
  </sheetViews>
  <sheetFormatPr defaultColWidth="9.28515625" defaultRowHeight="15" x14ac:dyDescent="0.25"/>
  <cols>
    <col min="1" max="1" width="10.28515625" style="2" customWidth="1"/>
    <col min="2" max="2" width="7.28515625" style="3" customWidth="1"/>
    <col min="3" max="3" width="8.42578125" style="3" customWidth="1"/>
    <col min="4" max="4" width="9.85546875" style="3" customWidth="1"/>
    <col min="5" max="6" width="7.7109375" style="3" customWidth="1"/>
    <col min="7" max="7" width="15.5703125" style="3" customWidth="1"/>
    <col min="8" max="8" width="16.28515625" style="3" customWidth="1"/>
    <col min="9" max="9" width="25.7109375" style="3" customWidth="1"/>
    <col min="10" max="10" width="15" style="3" customWidth="1"/>
    <col min="11" max="11" width="31.28515625" style="3" customWidth="1"/>
    <col min="12" max="12" width="20.28515625" style="3" customWidth="1"/>
    <col min="13" max="13" width="24.5703125" style="3" customWidth="1"/>
    <col min="14" max="14" width="15.5703125" style="3" customWidth="1"/>
    <col min="15" max="16" width="6.7109375" style="3" customWidth="1"/>
    <col min="17" max="18" width="8.7109375" style="3" customWidth="1"/>
    <col min="19" max="19" width="9.85546875" style="4" customWidth="1"/>
    <col min="20" max="20" width="8.7109375" style="3" customWidth="1"/>
    <col min="21" max="22" width="8.5703125" style="5" customWidth="1"/>
    <col min="23" max="23" width="9.28515625" style="3" customWidth="1"/>
    <col min="24" max="24" width="8.28515625" style="6" customWidth="1"/>
    <col min="25" max="25" width="8.7109375" style="6" customWidth="1"/>
    <col min="26" max="26" width="7.28515625" style="6" customWidth="1"/>
    <col min="27" max="27" width="9" style="7" customWidth="1"/>
    <col min="28" max="28" width="6.28515625" style="8" customWidth="1"/>
    <col min="29" max="29" width="10" style="9" customWidth="1"/>
    <col min="30" max="30" width="10" style="10" customWidth="1"/>
    <col min="31" max="31" width="9.7109375" style="8" customWidth="1"/>
    <col min="32" max="32" width="7.7109375" style="3" customWidth="1"/>
    <col min="33" max="33" width="8.85546875" style="5" customWidth="1"/>
    <col min="34" max="34" width="14" style="3" customWidth="1"/>
    <col min="35" max="35" width="8.42578125" style="11" customWidth="1"/>
    <col min="36" max="36" width="9" style="5" customWidth="1"/>
    <col min="37" max="37" width="8.28515625" style="5" customWidth="1"/>
    <col min="38" max="38" width="7.85546875" style="11" customWidth="1"/>
    <col min="39" max="39" width="8.28515625" style="5" customWidth="1"/>
    <col min="40" max="40" width="11.7109375" style="11" customWidth="1"/>
    <col min="41" max="41" width="10.85546875" style="5" customWidth="1"/>
    <col min="42" max="42" width="8.140625" style="11" customWidth="1"/>
    <col min="43" max="43" width="9.28515625" style="5" customWidth="1"/>
    <col min="44" max="44" width="8.140625" style="11" customWidth="1"/>
    <col min="45" max="46" width="9.28515625" style="5" customWidth="1"/>
    <col min="47" max="47" width="11.7109375" style="11" customWidth="1"/>
    <col min="48" max="48" width="10.85546875" style="5" customWidth="1"/>
    <col min="49" max="49" width="7.85546875" style="5" customWidth="1"/>
    <col min="50" max="50" width="8.140625" style="11" customWidth="1"/>
    <col min="51" max="51" width="9.28515625" style="5" customWidth="1"/>
    <col min="52" max="52" width="7.7109375" style="5" customWidth="1"/>
    <col min="53" max="53" width="9.7109375" style="5" customWidth="1"/>
    <col min="54" max="54" width="7.7109375" style="5" customWidth="1"/>
    <col min="55" max="55" width="12.28515625" style="5" customWidth="1"/>
    <col min="56" max="56" width="10.28515625" style="12" customWidth="1"/>
    <col min="57" max="57" width="10.28515625" style="13" bestFit="1" customWidth="1"/>
    <col min="58" max="58" width="11.5703125" style="5" customWidth="1"/>
    <col min="59" max="59" width="15" style="5" customWidth="1"/>
    <col min="60" max="16384" width="9.28515625" style="3"/>
  </cols>
  <sheetData>
    <row r="1" spans="1:59" ht="67.900000000000006" customHeight="1" x14ac:dyDescent="0.25">
      <c r="A1" s="14" t="s">
        <v>3</v>
      </c>
      <c r="B1" s="14" t="s">
        <v>4</v>
      </c>
      <c r="C1" s="15" t="s">
        <v>5</v>
      </c>
      <c r="D1" s="15" t="s">
        <v>6</v>
      </c>
      <c r="E1" s="16" t="s">
        <v>0</v>
      </c>
      <c r="F1" s="16" t="s">
        <v>2</v>
      </c>
      <c r="G1" s="17" t="s">
        <v>7</v>
      </c>
      <c r="H1" s="15" t="s">
        <v>8</v>
      </c>
      <c r="I1" s="18" t="s">
        <v>9</v>
      </c>
      <c r="J1" s="18" t="s">
        <v>10</v>
      </c>
      <c r="K1" s="18" t="s">
        <v>11</v>
      </c>
      <c r="L1" s="18" t="s">
        <v>12</v>
      </c>
      <c r="M1" s="18" t="s">
        <v>13</v>
      </c>
      <c r="N1" s="18" t="s">
        <v>14</v>
      </c>
      <c r="O1" s="15" t="s">
        <v>15</v>
      </c>
      <c r="P1" s="15" t="s">
        <v>16</v>
      </c>
      <c r="Q1" s="15" t="s">
        <v>17</v>
      </c>
      <c r="R1" s="15" t="s">
        <v>18</v>
      </c>
      <c r="S1" s="19" t="s">
        <v>19</v>
      </c>
      <c r="T1" s="18" t="s">
        <v>20</v>
      </c>
      <c r="U1" s="20" t="s">
        <v>21</v>
      </c>
      <c r="V1" s="21" t="s">
        <v>22</v>
      </c>
      <c r="W1" s="22" t="s">
        <v>23</v>
      </c>
      <c r="X1" s="23" t="s">
        <v>24</v>
      </c>
      <c r="Y1" s="23" t="s">
        <v>25</v>
      </c>
      <c r="Z1" s="23" t="s">
        <v>26</v>
      </c>
      <c r="AA1" s="24" t="s">
        <v>27</v>
      </c>
      <c r="AB1" s="25" t="s">
        <v>28</v>
      </c>
      <c r="AC1" s="26" t="s">
        <v>29</v>
      </c>
      <c r="AD1" s="27" t="s">
        <v>30</v>
      </c>
      <c r="AE1" s="28" t="s">
        <v>31</v>
      </c>
      <c r="AF1" s="14" t="s">
        <v>32</v>
      </c>
      <c r="AG1" s="29" t="s">
        <v>33</v>
      </c>
      <c r="AH1" s="14" t="s">
        <v>34</v>
      </c>
      <c r="AI1" s="30" t="s">
        <v>35</v>
      </c>
      <c r="AJ1" s="31" t="s">
        <v>36</v>
      </c>
      <c r="AK1" s="29" t="s">
        <v>37</v>
      </c>
      <c r="AL1" s="30" t="s">
        <v>38</v>
      </c>
      <c r="AM1" s="29" t="s">
        <v>39</v>
      </c>
      <c r="AN1" s="30" t="s">
        <v>40</v>
      </c>
      <c r="AO1" s="29" t="s">
        <v>41</v>
      </c>
      <c r="AP1" s="30" t="s">
        <v>42</v>
      </c>
      <c r="AQ1" s="29" t="s">
        <v>43</v>
      </c>
      <c r="AR1" s="30" t="s">
        <v>44</v>
      </c>
      <c r="AS1" s="29" t="s">
        <v>45</v>
      </c>
      <c r="AT1" s="32" t="s">
        <v>46</v>
      </c>
      <c r="AU1" s="30" t="s">
        <v>47</v>
      </c>
      <c r="AV1" s="29" t="s">
        <v>48</v>
      </c>
      <c r="AW1" s="32" t="s">
        <v>49</v>
      </c>
      <c r="AX1" s="30" t="s">
        <v>50</v>
      </c>
      <c r="AY1" s="29" t="s">
        <v>51</v>
      </c>
      <c r="AZ1" s="29" t="s">
        <v>52</v>
      </c>
      <c r="BA1" s="33" t="s">
        <v>53</v>
      </c>
      <c r="BB1" s="34" t="s">
        <v>54</v>
      </c>
      <c r="BC1" s="35" t="s">
        <v>55</v>
      </c>
      <c r="BD1" s="36" t="s">
        <v>56</v>
      </c>
      <c r="BE1" s="37" t="s">
        <v>57</v>
      </c>
      <c r="BF1" s="29" t="s">
        <v>58</v>
      </c>
      <c r="BG1" s="29" t="s">
        <v>59</v>
      </c>
    </row>
    <row r="2" spans="1:59" s="1" customFormat="1" ht="57.75" customHeight="1" x14ac:dyDescent="0.2">
      <c r="A2" s="38">
        <v>1</v>
      </c>
      <c r="B2" s="38"/>
      <c r="C2" s="38"/>
      <c r="D2" s="38"/>
      <c r="E2" s="38"/>
      <c r="F2" s="38"/>
      <c r="G2" s="39" t="s">
        <v>1</v>
      </c>
      <c r="H2" s="57" t="s">
        <v>60</v>
      </c>
      <c r="I2" s="56" t="s">
        <v>70</v>
      </c>
      <c r="J2" s="56" t="s">
        <v>61</v>
      </c>
      <c r="K2" s="56" t="s">
        <v>72</v>
      </c>
      <c r="L2" s="56" t="s">
        <v>74</v>
      </c>
      <c r="M2" s="40" t="s">
        <v>62</v>
      </c>
      <c r="N2" s="56" t="s">
        <v>77</v>
      </c>
      <c r="O2" s="38"/>
      <c r="P2" s="80" t="s">
        <v>81</v>
      </c>
      <c r="Q2" s="38"/>
      <c r="R2" s="38"/>
      <c r="S2" s="41"/>
      <c r="T2" s="38" t="s">
        <v>63</v>
      </c>
      <c r="U2" s="42">
        <v>4.34</v>
      </c>
      <c r="V2" s="42">
        <v>4.5199999999999996</v>
      </c>
      <c r="W2" s="38" t="s">
        <v>64</v>
      </c>
      <c r="X2" s="43">
        <v>52.5</v>
      </c>
      <c r="Y2" s="43">
        <v>41.5</v>
      </c>
      <c r="Z2" s="43">
        <v>25</v>
      </c>
      <c r="AA2" s="38">
        <v>2</v>
      </c>
      <c r="AB2" s="43">
        <v>8</v>
      </c>
      <c r="AC2" s="44">
        <f>IF(X2="","",X2*Y2*Z2/1000000)</f>
        <v>5.45E-2</v>
      </c>
      <c r="AD2" s="45">
        <v>56</v>
      </c>
      <c r="AE2" s="46">
        <f t="shared" ref="AE2:AE6" si="0">IF(AB2="","",AD2/AC2*AB2)</f>
        <v>8220</v>
      </c>
      <c r="AF2" s="47">
        <v>3500</v>
      </c>
      <c r="AG2" s="48">
        <f>IF(ISERROR(AF2/AE2),"",AF2/AE2)</f>
        <v>0.43</v>
      </c>
      <c r="AH2" s="38" t="s">
        <v>65</v>
      </c>
      <c r="AI2" s="49">
        <v>0.214</v>
      </c>
      <c r="AJ2" s="48">
        <f t="shared" ref="AJ2:AJ8" si="1">IF(ISERROR(V2*AI2),"",V2*AI2)</f>
        <v>0.97</v>
      </c>
      <c r="AK2" s="48">
        <f t="shared" ref="AK2:AK8" si="2">IF(ISERROR(V2+AG2+AJ2),"",V2+AG2+AJ2)</f>
        <v>5.92</v>
      </c>
      <c r="AL2" s="50">
        <v>0</v>
      </c>
      <c r="AM2" s="48">
        <f t="shared" ref="AM2:AM8" si="3">IF(ISERROR(BC2*AL2),"",BC2*AL2)</f>
        <v>0</v>
      </c>
      <c r="AN2" s="50">
        <v>0</v>
      </c>
      <c r="AO2" s="48">
        <f t="shared" ref="AO2:AO8" si="4">IF(ISERROR(BC2*AN2),"",BC2*AN2)</f>
        <v>0</v>
      </c>
      <c r="AP2" s="50">
        <v>0</v>
      </c>
      <c r="AQ2" s="48">
        <f>IF(ISERROR(BC2*AP2),"",BC2*AP2)</f>
        <v>0</v>
      </c>
      <c r="AR2" s="50">
        <v>0</v>
      </c>
      <c r="AS2" s="48">
        <f t="shared" ref="AS2:AS8" si="5">IF(ISERROR(V2*AR2),"",V2*AR2)</f>
        <v>0</v>
      </c>
      <c r="AT2" s="51"/>
      <c r="AU2" s="50">
        <v>0</v>
      </c>
      <c r="AV2" s="48">
        <f>IF(ISERROR(BC2*AU2),"",BC2*AU2)</f>
        <v>0</v>
      </c>
      <c r="AW2" s="51"/>
      <c r="AX2" s="50">
        <v>0</v>
      </c>
      <c r="AY2" s="48">
        <f>IF(ISERROR(BC2*AX2),"",BC2*AX2)</f>
        <v>0</v>
      </c>
      <c r="AZ2" s="48">
        <f>IF(ISERROR(AM2+AO2+AQ2+AS2),"",AM2+AO2+AQ2+AS2)</f>
        <v>0</v>
      </c>
      <c r="BA2" s="48">
        <f>IF(ISERROR(V2+AZ2),"",V2+AZ2)</f>
        <v>4.5199999999999996</v>
      </c>
      <c r="BB2" s="52">
        <f t="shared" ref="BB2:BB8" si="6">IF(ISERROR((BC2-BA2)/BC2),"",(BC2-BA2)/BC2)</f>
        <v>6.0299999999999999E-2</v>
      </c>
      <c r="BC2" s="51">
        <v>4.8099999999999996</v>
      </c>
      <c r="BD2" s="53">
        <v>4.8099999999999996</v>
      </c>
      <c r="BE2" s="54" t="e">
        <f>#REF!</f>
        <v>#REF!</v>
      </c>
      <c r="BF2" s="48" t="str">
        <f>IF(ISERROR(BA2*BE2),"",BA2*BE2)</f>
        <v/>
      </c>
      <c r="BG2" s="48" t="str">
        <f>IF(ISERROR(BC2*BE2),"",BC2*BE2)</f>
        <v/>
      </c>
    </row>
    <row r="3" spans="1:59" s="1" customFormat="1" ht="57.75" customHeight="1" x14ac:dyDescent="0.2">
      <c r="A3" s="38">
        <v>2</v>
      </c>
      <c r="B3" s="38"/>
      <c r="C3" s="38"/>
      <c r="D3" s="38"/>
      <c r="E3" s="38"/>
      <c r="F3" s="38"/>
      <c r="G3" s="39" t="s">
        <v>1</v>
      </c>
      <c r="H3" s="57" t="s">
        <v>60</v>
      </c>
      <c r="I3" s="56" t="s">
        <v>70</v>
      </c>
      <c r="J3" s="56" t="s">
        <v>61</v>
      </c>
      <c r="K3" s="56" t="s">
        <v>71</v>
      </c>
      <c r="L3" s="56" t="s">
        <v>74</v>
      </c>
      <c r="M3" s="40" t="s">
        <v>62</v>
      </c>
      <c r="N3" s="56" t="s">
        <v>78</v>
      </c>
      <c r="O3" s="38"/>
      <c r="P3" s="80" t="s">
        <v>82</v>
      </c>
      <c r="Q3" s="38"/>
      <c r="R3" s="38"/>
      <c r="S3" s="41"/>
      <c r="T3" s="38" t="s">
        <v>63</v>
      </c>
      <c r="U3" s="42">
        <v>4.34</v>
      </c>
      <c r="V3" s="42">
        <v>4.5199999999999996</v>
      </c>
      <c r="W3" s="38" t="s">
        <v>64</v>
      </c>
      <c r="X3" s="43">
        <v>52.5</v>
      </c>
      <c r="Y3" s="43">
        <v>41.5</v>
      </c>
      <c r="Z3" s="43">
        <v>25</v>
      </c>
      <c r="AA3" s="38">
        <v>2</v>
      </c>
      <c r="AB3" s="43">
        <v>8</v>
      </c>
      <c r="AC3" s="44">
        <f t="shared" ref="AC3:AC8" si="7">IF(X3="","",X3*Y3*Z3/1000000)</f>
        <v>5.45E-2</v>
      </c>
      <c r="AD3" s="45">
        <v>56</v>
      </c>
      <c r="AE3" s="46">
        <f t="shared" si="0"/>
        <v>8220</v>
      </c>
      <c r="AF3" s="55">
        <v>3500</v>
      </c>
      <c r="AG3" s="48">
        <f t="shared" ref="AG3:AG8" si="8">IF(ISERROR(AF3/AE3),"",AF3/AE3)</f>
        <v>0.43</v>
      </c>
      <c r="AH3" s="38" t="s">
        <v>65</v>
      </c>
      <c r="AI3" s="49">
        <v>0.214</v>
      </c>
      <c r="AJ3" s="48">
        <f t="shared" si="1"/>
        <v>0.97</v>
      </c>
      <c r="AK3" s="48">
        <f t="shared" si="2"/>
        <v>5.92</v>
      </c>
      <c r="AL3" s="50">
        <v>0</v>
      </c>
      <c r="AM3" s="48">
        <f t="shared" si="3"/>
        <v>0</v>
      </c>
      <c r="AN3" s="50">
        <v>0</v>
      </c>
      <c r="AO3" s="48">
        <f t="shared" si="4"/>
        <v>0</v>
      </c>
      <c r="AP3" s="50">
        <v>0</v>
      </c>
      <c r="AQ3" s="48">
        <f t="shared" ref="AQ3:AQ8" si="9">IF(ISERROR(BC3*AP3),"",BC3*AP3)</f>
        <v>0</v>
      </c>
      <c r="AR3" s="50">
        <v>0</v>
      </c>
      <c r="AS3" s="48">
        <f t="shared" si="5"/>
        <v>0</v>
      </c>
      <c r="AT3" s="51"/>
      <c r="AU3" s="50">
        <v>0</v>
      </c>
      <c r="AV3" s="48">
        <f t="shared" ref="AV3:AV8" si="10">IF(ISERROR(BC3*AU3),"",BC3*AU3)</f>
        <v>0</v>
      </c>
      <c r="AW3" s="51"/>
      <c r="AX3" s="50">
        <v>0</v>
      </c>
      <c r="AY3" s="48">
        <f t="shared" ref="AY3:AY8" si="11">IF(ISERROR(BC3*AX3),"",BC3*AX3)</f>
        <v>0</v>
      </c>
      <c r="AZ3" s="48">
        <f t="shared" ref="AZ3:AZ8" si="12">IF(ISERROR(AM3+AO3+AQ3+AS3),"",AM3+AO3+AQ3+AS3)</f>
        <v>0</v>
      </c>
      <c r="BA3" s="48">
        <f t="shared" ref="BA3:BA8" si="13">IF(ISERROR(V3+AZ3),"",V3+AZ3)</f>
        <v>4.5199999999999996</v>
      </c>
      <c r="BB3" s="52">
        <f t="shared" si="6"/>
        <v>6.0299999999999999E-2</v>
      </c>
      <c r="BC3" s="51">
        <v>4.8099999999999996</v>
      </c>
      <c r="BD3" s="53">
        <v>4.8099999999999996</v>
      </c>
      <c r="BE3" s="54" t="e">
        <f>#REF!</f>
        <v>#REF!</v>
      </c>
      <c r="BF3" s="48" t="str">
        <f t="shared" ref="BF3:BF7" si="14">IF(ISERROR(BA3*BE3),"",BA3*BE3)</f>
        <v/>
      </c>
      <c r="BG3" s="48" t="str">
        <f t="shared" ref="BG3:BG7" si="15">IF(ISERROR(BC3*BE3),"",BC3*BE3)</f>
        <v/>
      </c>
    </row>
    <row r="4" spans="1:59" s="1" customFormat="1" ht="57.75" customHeight="1" x14ac:dyDescent="0.2">
      <c r="A4" s="38">
        <v>3</v>
      </c>
      <c r="B4" s="38"/>
      <c r="C4" s="38"/>
      <c r="D4" s="38"/>
      <c r="E4" s="38"/>
      <c r="F4" s="38"/>
      <c r="G4" s="39" t="s">
        <v>1</v>
      </c>
      <c r="H4" s="57" t="s">
        <v>60</v>
      </c>
      <c r="I4" s="56" t="s">
        <v>70</v>
      </c>
      <c r="J4" s="56" t="s">
        <v>61</v>
      </c>
      <c r="K4" s="56" t="s">
        <v>71</v>
      </c>
      <c r="L4" s="56" t="s">
        <v>74</v>
      </c>
      <c r="M4" s="40" t="s">
        <v>75</v>
      </c>
      <c r="N4" s="56" t="s">
        <v>80</v>
      </c>
      <c r="O4" s="38"/>
      <c r="P4" s="80" t="s">
        <v>83</v>
      </c>
      <c r="Q4" s="38"/>
      <c r="R4" s="38"/>
      <c r="S4" s="41"/>
      <c r="T4" s="38" t="s">
        <v>63</v>
      </c>
      <c r="U4" s="42">
        <v>4.34</v>
      </c>
      <c r="V4" s="42">
        <v>4.5199999999999996</v>
      </c>
      <c r="W4" s="38" t="s">
        <v>64</v>
      </c>
      <c r="X4" s="43">
        <v>52.5</v>
      </c>
      <c r="Y4" s="43">
        <v>41.5</v>
      </c>
      <c r="Z4" s="43">
        <v>25</v>
      </c>
      <c r="AA4" s="38">
        <v>2</v>
      </c>
      <c r="AB4" s="43">
        <v>8</v>
      </c>
      <c r="AC4" s="44">
        <f t="shared" si="7"/>
        <v>5.45E-2</v>
      </c>
      <c r="AD4" s="45">
        <v>56</v>
      </c>
      <c r="AE4" s="46">
        <f t="shared" si="0"/>
        <v>8220</v>
      </c>
      <c r="AF4" s="55">
        <v>3500</v>
      </c>
      <c r="AG4" s="48">
        <f t="shared" si="8"/>
        <v>0.43</v>
      </c>
      <c r="AH4" s="38" t="s">
        <v>65</v>
      </c>
      <c r="AI4" s="49">
        <v>0.214</v>
      </c>
      <c r="AJ4" s="48">
        <f t="shared" si="1"/>
        <v>0.97</v>
      </c>
      <c r="AK4" s="48">
        <f t="shared" si="2"/>
        <v>5.92</v>
      </c>
      <c r="AL4" s="50">
        <v>0</v>
      </c>
      <c r="AM4" s="48">
        <f t="shared" si="3"/>
        <v>0</v>
      </c>
      <c r="AN4" s="50">
        <v>0</v>
      </c>
      <c r="AO4" s="48">
        <f t="shared" si="4"/>
        <v>0</v>
      </c>
      <c r="AP4" s="50">
        <v>0</v>
      </c>
      <c r="AQ4" s="48">
        <f t="shared" si="9"/>
        <v>0</v>
      </c>
      <c r="AR4" s="50">
        <v>0</v>
      </c>
      <c r="AS4" s="48">
        <f t="shared" si="5"/>
        <v>0</v>
      </c>
      <c r="AT4" s="51"/>
      <c r="AU4" s="50">
        <v>0</v>
      </c>
      <c r="AV4" s="48">
        <f t="shared" si="10"/>
        <v>0</v>
      </c>
      <c r="AW4" s="51"/>
      <c r="AX4" s="50">
        <v>0</v>
      </c>
      <c r="AY4" s="48">
        <f t="shared" si="11"/>
        <v>0</v>
      </c>
      <c r="AZ4" s="48">
        <f t="shared" si="12"/>
        <v>0</v>
      </c>
      <c r="BA4" s="48">
        <f t="shared" si="13"/>
        <v>4.5199999999999996</v>
      </c>
      <c r="BB4" s="52">
        <f t="shared" si="6"/>
        <v>6.0299999999999999E-2</v>
      </c>
      <c r="BC4" s="51">
        <v>4.8099999999999996</v>
      </c>
      <c r="BD4" s="53">
        <v>4.8099999999999996</v>
      </c>
      <c r="BE4" s="54" t="e">
        <f>#REF!</f>
        <v>#REF!</v>
      </c>
      <c r="BF4" s="48" t="str">
        <f t="shared" si="14"/>
        <v/>
      </c>
      <c r="BG4" s="48" t="str">
        <f t="shared" si="15"/>
        <v/>
      </c>
    </row>
    <row r="5" spans="1:59" s="1" customFormat="1" ht="57.75" customHeight="1" x14ac:dyDescent="0.2">
      <c r="A5" s="38">
        <v>4</v>
      </c>
      <c r="B5" s="38"/>
      <c r="C5" s="38"/>
      <c r="D5" s="38"/>
      <c r="E5" s="38"/>
      <c r="F5" s="38"/>
      <c r="G5" s="39" t="s">
        <v>1</v>
      </c>
      <c r="H5" s="57" t="s">
        <v>60</v>
      </c>
      <c r="I5" s="56" t="s">
        <v>70</v>
      </c>
      <c r="J5" s="56" t="s">
        <v>61</v>
      </c>
      <c r="K5" s="56" t="s">
        <v>71</v>
      </c>
      <c r="L5" s="56" t="s">
        <v>74</v>
      </c>
      <c r="M5" s="40" t="s">
        <v>66</v>
      </c>
      <c r="N5" s="56" t="s">
        <v>76</v>
      </c>
      <c r="O5" s="38"/>
      <c r="P5" s="80" t="s">
        <v>84</v>
      </c>
      <c r="Q5" s="38"/>
      <c r="R5" s="38"/>
      <c r="S5" s="41"/>
      <c r="T5" s="38" t="s">
        <v>63</v>
      </c>
      <c r="U5" s="42">
        <v>4.99</v>
      </c>
      <c r="V5" s="42">
        <v>5.2</v>
      </c>
      <c r="W5" s="38" t="s">
        <v>64</v>
      </c>
      <c r="X5" s="43">
        <v>52.5</v>
      </c>
      <c r="Y5" s="43">
        <v>41.5</v>
      </c>
      <c r="Z5" s="43">
        <v>25</v>
      </c>
      <c r="AA5" s="38">
        <v>2</v>
      </c>
      <c r="AB5" s="43">
        <v>8</v>
      </c>
      <c r="AC5" s="44">
        <f t="shared" si="7"/>
        <v>5.45E-2</v>
      </c>
      <c r="AD5" s="45">
        <v>56</v>
      </c>
      <c r="AE5" s="46">
        <f t="shared" si="0"/>
        <v>8220</v>
      </c>
      <c r="AF5" s="55">
        <v>3500</v>
      </c>
      <c r="AG5" s="48">
        <f t="shared" si="8"/>
        <v>0.43</v>
      </c>
      <c r="AH5" s="38" t="s">
        <v>65</v>
      </c>
      <c r="AI5" s="49">
        <v>0.214</v>
      </c>
      <c r="AJ5" s="48">
        <f t="shared" si="1"/>
        <v>1.1100000000000001</v>
      </c>
      <c r="AK5" s="48">
        <f t="shared" si="2"/>
        <v>6.74</v>
      </c>
      <c r="AL5" s="50">
        <v>0</v>
      </c>
      <c r="AM5" s="48">
        <f t="shared" si="3"/>
        <v>0</v>
      </c>
      <c r="AN5" s="50">
        <v>0</v>
      </c>
      <c r="AO5" s="48">
        <f t="shared" si="4"/>
        <v>0</v>
      </c>
      <c r="AP5" s="50">
        <v>0</v>
      </c>
      <c r="AQ5" s="48">
        <f t="shared" si="9"/>
        <v>0</v>
      </c>
      <c r="AR5" s="50">
        <v>0</v>
      </c>
      <c r="AS5" s="48">
        <f t="shared" si="5"/>
        <v>0</v>
      </c>
      <c r="AT5" s="51"/>
      <c r="AU5" s="50">
        <v>0</v>
      </c>
      <c r="AV5" s="48">
        <f t="shared" si="10"/>
        <v>0</v>
      </c>
      <c r="AW5" s="51"/>
      <c r="AX5" s="50">
        <v>0</v>
      </c>
      <c r="AY5" s="48">
        <f t="shared" si="11"/>
        <v>0</v>
      </c>
      <c r="AZ5" s="48">
        <f t="shared" si="12"/>
        <v>0</v>
      </c>
      <c r="BA5" s="48">
        <f t="shared" si="13"/>
        <v>5.2</v>
      </c>
      <c r="BB5" s="52">
        <f t="shared" si="6"/>
        <v>5.9700000000000003E-2</v>
      </c>
      <c r="BC5" s="51">
        <v>5.53</v>
      </c>
      <c r="BD5" s="53">
        <v>5.53</v>
      </c>
      <c r="BE5" s="54" t="e">
        <f>#REF!</f>
        <v>#REF!</v>
      </c>
      <c r="BF5" s="48" t="str">
        <f t="shared" si="14"/>
        <v/>
      </c>
      <c r="BG5" s="48" t="str">
        <f t="shared" si="15"/>
        <v/>
      </c>
    </row>
    <row r="6" spans="1:59" s="1" customFormat="1" ht="57.75" customHeight="1" x14ac:dyDescent="0.2">
      <c r="A6" s="38">
        <v>5</v>
      </c>
      <c r="B6" s="38"/>
      <c r="C6" s="38"/>
      <c r="D6" s="38"/>
      <c r="E6" s="38"/>
      <c r="F6" s="38"/>
      <c r="G6" s="39" t="s">
        <v>1</v>
      </c>
      <c r="H6" s="57" t="s">
        <v>60</v>
      </c>
      <c r="I6" s="56" t="s">
        <v>70</v>
      </c>
      <c r="J6" s="56" t="s">
        <v>61</v>
      </c>
      <c r="K6" s="56" t="s">
        <v>71</v>
      </c>
      <c r="L6" s="56" t="s">
        <v>74</v>
      </c>
      <c r="M6" s="40" t="s">
        <v>66</v>
      </c>
      <c r="N6" s="56" t="s">
        <v>78</v>
      </c>
      <c r="O6" s="38"/>
      <c r="P6" s="80" t="s">
        <v>85</v>
      </c>
      <c r="Q6" s="38"/>
      <c r="R6" s="38"/>
      <c r="S6" s="41"/>
      <c r="T6" s="38" t="s">
        <v>63</v>
      </c>
      <c r="U6" s="42">
        <v>4.99</v>
      </c>
      <c r="V6" s="42">
        <v>5.2</v>
      </c>
      <c r="W6" s="38" t="s">
        <v>64</v>
      </c>
      <c r="X6" s="43">
        <v>52.5</v>
      </c>
      <c r="Y6" s="43">
        <v>41.5</v>
      </c>
      <c r="Z6" s="43">
        <v>25</v>
      </c>
      <c r="AA6" s="38">
        <v>2</v>
      </c>
      <c r="AB6" s="43">
        <v>8</v>
      </c>
      <c r="AC6" s="44">
        <f t="shared" si="7"/>
        <v>5.45E-2</v>
      </c>
      <c r="AD6" s="45">
        <v>56</v>
      </c>
      <c r="AE6" s="46">
        <f t="shared" si="0"/>
        <v>8220</v>
      </c>
      <c r="AF6" s="55">
        <v>3500</v>
      </c>
      <c r="AG6" s="48">
        <f t="shared" si="8"/>
        <v>0.43</v>
      </c>
      <c r="AH6" s="38" t="s">
        <v>65</v>
      </c>
      <c r="AI6" s="49">
        <v>0.214</v>
      </c>
      <c r="AJ6" s="48">
        <f t="shared" si="1"/>
        <v>1.1100000000000001</v>
      </c>
      <c r="AK6" s="48">
        <f t="shared" si="2"/>
        <v>6.74</v>
      </c>
      <c r="AL6" s="50">
        <v>0</v>
      </c>
      <c r="AM6" s="48">
        <f t="shared" si="3"/>
        <v>0</v>
      </c>
      <c r="AN6" s="50">
        <v>0</v>
      </c>
      <c r="AO6" s="48">
        <f t="shared" si="4"/>
        <v>0</v>
      </c>
      <c r="AP6" s="50">
        <v>0</v>
      </c>
      <c r="AQ6" s="48">
        <f t="shared" si="9"/>
        <v>0</v>
      </c>
      <c r="AR6" s="50">
        <v>0</v>
      </c>
      <c r="AS6" s="48">
        <f t="shared" si="5"/>
        <v>0</v>
      </c>
      <c r="AT6" s="51"/>
      <c r="AU6" s="50">
        <v>0</v>
      </c>
      <c r="AV6" s="48">
        <f t="shared" si="10"/>
        <v>0</v>
      </c>
      <c r="AW6" s="51"/>
      <c r="AX6" s="50">
        <v>0</v>
      </c>
      <c r="AY6" s="48">
        <f t="shared" si="11"/>
        <v>0</v>
      </c>
      <c r="AZ6" s="48">
        <f t="shared" si="12"/>
        <v>0</v>
      </c>
      <c r="BA6" s="48">
        <f t="shared" si="13"/>
        <v>5.2</v>
      </c>
      <c r="BB6" s="52">
        <f t="shared" si="6"/>
        <v>5.9700000000000003E-2</v>
      </c>
      <c r="BC6" s="51">
        <v>5.53</v>
      </c>
      <c r="BD6" s="53">
        <v>5.53</v>
      </c>
      <c r="BE6" s="54" t="e">
        <f>#REF!</f>
        <v>#REF!</v>
      </c>
      <c r="BF6" s="48" t="str">
        <f t="shared" si="14"/>
        <v/>
      </c>
      <c r="BG6" s="48" t="str">
        <f t="shared" si="15"/>
        <v/>
      </c>
    </row>
    <row r="7" spans="1:59" s="1" customFormat="1" ht="57.75" customHeight="1" x14ac:dyDescent="0.2">
      <c r="A7" s="38">
        <v>6</v>
      </c>
      <c r="B7" s="38"/>
      <c r="C7" s="38"/>
      <c r="D7" s="38"/>
      <c r="E7" s="38"/>
      <c r="F7" s="38"/>
      <c r="G7" s="39" t="s">
        <v>1</v>
      </c>
      <c r="H7" s="57" t="s">
        <v>60</v>
      </c>
      <c r="I7" s="56" t="s">
        <v>70</v>
      </c>
      <c r="J7" s="56" t="s">
        <v>61</v>
      </c>
      <c r="K7" s="56" t="s">
        <v>71</v>
      </c>
      <c r="L7" s="56" t="s">
        <v>74</v>
      </c>
      <c r="M7" s="40" t="s">
        <v>66</v>
      </c>
      <c r="N7" s="56" t="s">
        <v>79</v>
      </c>
      <c r="O7" s="38"/>
      <c r="P7" s="80" t="s">
        <v>86</v>
      </c>
      <c r="Q7" s="38"/>
      <c r="R7" s="38"/>
      <c r="S7" s="41"/>
      <c r="T7" s="38" t="s">
        <v>63</v>
      </c>
      <c r="U7" s="42">
        <v>4.99</v>
      </c>
      <c r="V7" s="42">
        <v>5.2</v>
      </c>
      <c r="W7" s="38" t="s">
        <v>64</v>
      </c>
      <c r="X7" s="43">
        <v>52.5</v>
      </c>
      <c r="Y7" s="43">
        <v>41.5</v>
      </c>
      <c r="Z7" s="43">
        <v>25</v>
      </c>
      <c r="AA7" s="38">
        <v>2</v>
      </c>
      <c r="AB7" s="43">
        <v>8</v>
      </c>
      <c r="AC7" s="44">
        <f t="shared" si="7"/>
        <v>5.45E-2</v>
      </c>
      <c r="AD7" s="45">
        <v>56</v>
      </c>
      <c r="AE7" s="46">
        <f>IF(AB7="","",AD7/AC7*AB7)</f>
        <v>8220</v>
      </c>
      <c r="AF7" s="55">
        <v>3500</v>
      </c>
      <c r="AG7" s="48">
        <f t="shared" si="8"/>
        <v>0.43</v>
      </c>
      <c r="AH7" s="38" t="s">
        <v>65</v>
      </c>
      <c r="AI7" s="49">
        <v>0.214</v>
      </c>
      <c r="AJ7" s="48">
        <f t="shared" si="1"/>
        <v>1.1100000000000001</v>
      </c>
      <c r="AK7" s="48">
        <f t="shared" si="2"/>
        <v>6.74</v>
      </c>
      <c r="AL7" s="50">
        <v>0</v>
      </c>
      <c r="AM7" s="48">
        <f t="shared" si="3"/>
        <v>0</v>
      </c>
      <c r="AN7" s="50">
        <v>0</v>
      </c>
      <c r="AO7" s="48">
        <f t="shared" si="4"/>
        <v>0</v>
      </c>
      <c r="AP7" s="50">
        <v>0</v>
      </c>
      <c r="AQ7" s="48">
        <f t="shared" si="9"/>
        <v>0</v>
      </c>
      <c r="AR7" s="50">
        <v>0</v>
      </c>
      <c r="AS7" s="48">
        <f t="shared" si="5"/>
        <v>0</v>
      </c>
      <c r="AT7" s="51"/>
      <c r="AU7" s="50">
        <v>0</v>
      </c>
      <c r="AV7" s="48">
        <f t="shared" si="10"/>
        <v>0</v>
      </c>
      <c r="AW7" s="51"/>
      <c r="AX7" s="50">
        <v>0</v>
      </c>
      <c r="AY7" s="48">
        <f t="shared" si="11"/>
        <v>0</v>
      </c>
      <c r="AZ7" s="48">
        <f t="shared" si="12"/>
        <v>0</v>
      </c>
      <c r="BA7" s="48">
        <f t="shared" si="13"/>
        <v>5.2</v>
      </c>
      <c r="BB7" s="52">
        <f t="shared" si="6"/>
        <v>5.9700000000000003E-2</v>
      </c>
      <c r="BC7" s="51">
        <v>5.53</v>
      </c>
      <c r="BD7" s="53">
        <v>5.53</v>
      </c>
      <c r="BE7" s="54" t="e">
        <f>#REF!</f>
        <v>#REF!</v>
      </c>
      <c r="BF7" s="48" t="str">
        <f t="shared" si="14"/>
        <v/>
      </c>
      <c r="BG7" s="48" t="str">
        <f t="shared" si="15"/>
        <v/>
      </c>
    </row>
    <row r="8" spans="1:59" s="79" customFormat="1" ht="100.15" customHeight="1" x14ac:dyDescent="0.25">
      <c r="A8" s="58">
        <v>7</v>
      </c>
      <c r="B8" s="58"/>
      <c r="C8" s="58"/>
      <c r="D8" s="58"/>
      <c r="E8" s="59"/>
      <c r="F8" s="59"/>
      <c r="G8" s="60" t="s">
        <v>1</v>
      </c>
      <c r="H8" s="61" t="s">
        <v>60</v>
      </c>
      <c r="I8" s="62" t="s">
        <v>70</v>
      </c>
      <c r="J8" s="62" t="s">
        <v>61</v>
      </c>
      <c r="K8" s="62" t="s">
        <v>71</v>
      </c>
      <c r="L8" s="62" t="s">
        <v>73</v>
      </c>
      <c r="M8" s="63" t="s">
        <v>67</v>
      </c>
      <c r="N8" s="62" t="s">
        <v>69</v>
      </c>
      <c r="O8" s="58"/>
      <c r="P8" s="80" t="s">
        <v>87</v>
      </c>
      <c r="Q8" s="58"/>
      <c r="R8" s="58"/>
      <c r="S8" s="64"/>
      <c r="T8" s="59" t="s">
        <v>68</v>
      </c>
      <c r="U8" s="65">
        <v>36.67</v>
      </c>
      <c r="V8" s="65">
        <v>38.200000000000003</v>
      </c>
      <c r="W8" s="59" t="s">
        <v>64</v>
      </c>
      <c r="X8" s="43">
        <v>52.5</v>
      </c>
      <c r="Y8" s="43">
        <v>41.5</v>
      </c>
      <c r="Z8" s="43">
        <v>25</v>
      </c>
      <c r="AA8" s="66">
        <v>11.8</v>
      </c>
      <c r="AB8" s="67">
        <v>1</v>
      </c>
      <c r="AC8" s="68">
        <f t="shared" si="7"/>
        <v>5.45E-2</v>
      </c>
      <c r="AD8" s="69"/>
      <c r="AE8" s="70">
        <f t="shared" ref="AE8" si="16">IF(AB8="","",AD8/AC8*AB8)</f>
        <v>0</v>
      </c>
      <c r="AF8" s="71"/>
      <c r="AG8" s="72" t="str">
        <f t="shared" si="8"/>
        <v/>
      </c>
      <c r="AH8" s="38" t="s">
        <v>65</v>
      </c>
      <c r="AI8" s="73"/>
      <c r="AJ8" s="74">
        <f t="shared" si="1"/>
        <v>0</v>
      </c>
      <c r="AK8" s="74" t="str">
        <f t="shared" si="2"/>
        <v/>
      </c>
      <c r="AL8" s="75"/>
      <c r="AM8" s="72">
        <f t="shared" si="3"/>
        <v>0</v>
      </c>
      <c r="AN8" s="75"/>
      <c r="AO8" s="72">
        <f t="shared" si="4"/>
        <v>0</v>
      </c>
      <c r="AP8" s="75"/>
      <c r="AQ8" s="74">
        <f t="shared" si="9"/>
        <v>0</v>
      </c>
      <c r="AR8" s="75"/>
      <c r="AS8" s="74">
        <f t="shared" si="5"/>
        <v>0</v>
      </c>
      <c r="AT8" s="76"/>
      <c r="AU8" s="75"/>
      <c r="AV8" s="74">
        <f t="shared" si="10"/>
        <v>0</v>
      </c>
      <c r="AW8" s="77"/>
      <c r="AX8" s="75"/>
      <c r="AY8" s="74">
        <f t="shared" si="11"/>
        <v>0</v>
      </c>
      <c r="AZ8" s="74">
        <f t="shared" si="12"/>
        <v>0</v>
      </c>
      <c r="BA8" s="74">
        <f t="shared" si="13"/>
        <v>38.200000000000003</v>
      </c>
      <c r="BB8" s="78">
        <f t="shared" si="6"/>
        <v>0.06</v>
      </c>
      <c r="BC8" s="77">
        <f>5*BC2+3*BC5</f>
        <v>40.64</v>
      </c>
      <c r="BD8" s="77">
        <f>5*BD2+3*BD5</f>
        <v>40.64</v>
      </c>
      <c r="BE8" s="69">
        <f>42018/8</f>
        <v>5252</v>
      </c>
      <c r="BF8" s="74">
        <f>SUM(BF2:BF7)</f>
        <v>0</v>
      </c>
      <c r="BG8" s="74">
        <f>SUM(BG2:BG7)</f>
        <v>0</v>
      </c>
    </row>
  </sheetData>
  <sheetProtection insertRows="0" deleteRows="0" sort="0"/>
  <protectedRanges>
    <protectedRange sqref="AG2:AG5 BE6:BE7 G8 A9:K80 T9:BC80 N8 U2:W5 AJ2:BB7 T6:Z7 AC2:AD7 A2:K7 I8 M9:R80 X8:Z8 AG6:AI7 AH8 AB6:AB7 N2:O7 Q2:R7" name="Range1"/>
    <protectedRange sqref="X2:AB2 X3:Z5 AB3:AB5 AA3:AA7" name="Range1_2"/>
    <protectedRange sqref="AF2:AF7" name="Range1_3"/>
    <protectedRange sqref="AH2:AI5" name="Range1_4"/>
    <protectedRange sqref="BE2:BE5" name="Range1_6"/>
    <protectedRange sqref="L9:L122 L2:L7" name="Range1_1"/>
    <protectedRange sqref="S2:S7 S9:S117" name="Range1_3_1"/>
    <protectedRange sqref="BD2:BD7 BD9:BD117" name="Range1_4_1"/>
    <protectedRange sqref="V8:W8" name="Range1_2_1"/>
    <protectedRange sqref="AF8:AG8" name="Range1_4_2"/>
    <protectedRange sqref="R8:T8" name="Range1_7"/>
    <protectedRange sqref="Q8" name="Range1_7_1"/>
    <protectedRange sqref="O8" name="Range1_8_2_1"/>
    <protectedRange sqref="AA8:AC8 AE8 AI8:AZ8 U8 A8:F8" name="Range1_5"/>
    <protectedRange sqref="V8:W8" name="Range1_2_2"/>
    <protectedRange sqref="AD8" name="Range1_3_2"/>
    <protectedRange sqref="AF8:AG8" name="Range1_4_3"/>
    <protectedRange sqref="BC8:BD8" name="Range1_6_1"/>
    <protectedRange sqref="R8:T8" name="Range1_7_2"/>
    <protectedRange sqref="Q8" name="Range1_7_1_1"/>
    <protectedRange sqref="O8" name="Range1_8_2_1_1"/>
    <protectedRange sqref="T2:T8" name="Range1_7_3"/>
    <protectedRange sqref="AE2:AE7" name="Range1_8"/>
    <protectedRange sqref="M2:M7" name="Range1_9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E2:E8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F2:F8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G2:G8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T2:T8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W2:W8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3_1" rangeCreator="" othersAccessPermission="edit"/>
    <arrUserId title="Range1_4_1" rangeCreator="" othersAccessPermission="edit"/>
    <arrUserId title="Range1_2_1" rangeCreator="" othersAccessPermission="edit"/>
    <arrUserId title="Range1_4_2" rangeCreator="" othersAccessPermission="edit"/>
    <arrUserId title="Range1_7" rangeCreator="" othersAccessPermission="edit"/>
    <arrUserId title="Range1_7_1" rangeCreator="" othersAccessPermission="edit"/>
    <arrUserId title="Range1_8_2_1" rangeCreator="" othersAccessPermission="edit"/>
    <arrUserId title="Range1_5" rangeCreator="" othersAccessPermission="edit"/>
    <arrUserId title="Range1_2_2" rangeCreator="" othersAccessPermission="edit"/>
    <arrUserId title="Range1_3_2" rangeCreator="" othersAccessPermission="edit"/>
    <arrUserId title="Range1_4_3" rangeCreator="" othersAccessPermission="edit"/>
    <arrUserId title="Range1_6_1" rangeCreator="" othersAccessPermission="edit"/>
    <arrUserId title="Range1_7_2" rangeCreator="" othersAccessPermission="edit"/>
    <arrUserId title="Range1_7_1_1" rangeCreator="" othersAccessPermission="edit"/>
    <arrUserId title="Range1_8_2_1_1" rangeCreator="" othersAccessPermission="edit"/>
    <arrUserId title="Range1_7_3" rangeCreator="" othersAccessPermission="edit"/>
    <arrUserId title="Range1_8" rangeCreator="" othersAccessPermission="edit"/>
    <arrUserId title="Range1_9" rangeCreator="" othersAccessPermission="edit"/>
  </rangeList>
  <rangeList sheetStid="6" master="" otherUserPermission="visible"/>
  <rangeList sheetStid="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2026-07-08T03:08:22Z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4569BE732D07462F944D9C1D34E58F7F_12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