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AC1453B-BD99-4030-B352-28023858A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jeff">#REF!</definedName>
    <definedName name="productcategory">#REF!</definedName>
    <definedName name="scot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5" l="1"/>
  <c r="AH2" i="5"/>
  <c r="AZ2" i="5"/>
  <c r="AZ3" i="5"/>
  <c r="AC2" i="5"/>
  <c r="AD2" i="5" s="1"/>
  <c r="AF2" i="5" s="1"/>
  <c r="BF3" i="5"/>
  <c r="AV3" i="5"/>
  <c r="AS3" i="5"/>
  <c r="AP3" i="5"/>
  <c r="AN3" i="5"/>
  <c r="AC3" i="5"/>
  <c r="AD3" i="5" s="1"/>
  <c r="AF3" i="5" s="1"/>
  <c r="BF2" i="5"/>
  <c r="AV2" i="5"/>
  <c r="AS2" i="5"/>
  <c r="AP2" i="5"/>
  <c r="AN2" i="5"/>
  <c r="AW2" i="5" l="1"/>
  <c r="AW3" i="5"/>
  <c r="AI2" i="5"/>
  <c r="AJ2" i="5" s="1"/>
  <c r="AX2" i="5" s="1"/>
  <c r="AY2" i="5" s="1"/>
  <c r="BE2" i="5" s="1"/>
  <c r="AI3" i="5"/>
  <c r="AJ3" i="5" s="1"/>
  <c r="AX3" i="5" l="1"/>
  <c r="AY3" i="5" s="1"/>
  <c r="BE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<sst xmlns="http://schemas.openxmlformats.org/spreadsheetml/2006/main" count="92" uniqueCount="78">
  <si>
    <t>Brand</t>
  </si>
  <si>
    <t>Package Type</t>
  </si>
  <si>
    <t>Licensor</t>
  </si>
  <si>
    <t>Normal</t>
  </si>
  <si>
    <t xml:space="preserve">Cremieux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</si>
  <si>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</si>
  <si>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</si>
  <si>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</si>
  <si>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</si>
  <si>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</si>
  <si>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</si>
  <si>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</si>
  <si>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</si>
  <si>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</si>
  <si>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</si>
  <si>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</si>
  <si>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</si>
  <si>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</si>
  <si>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</si>
  <si>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</si>
  <si>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</si>
  <si>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</si>
  <si>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</si>
  <si>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</si>
  <si>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</si>
  <si>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</si>
  <si>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</si>
  <si>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</si>
  <si>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</si>
  <si>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</si>
  <si>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</si>
  <si>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</si>
  <si>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</si>
  <si>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</si>
  <si>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</si>
  <si>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</si>
  <si>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</si>
  <si>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</si>
  <si>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</si>
  <si>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</si>
  <si>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</si>
  <si>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</si>
  <si>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</si>
  <si>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</si>
  <si>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</si>
  <si>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</si>
  <si>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</si>
  <si>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</si>
  <si>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</si>
  <si>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</si>
  <si>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</si>
  <si>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</si>
  <si>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</si>
  <si>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</si>
  <si>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</si>
  <si>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</si>
  <si>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</si>
  <si>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</si>
  <si>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</si>
  <si>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</si>
  <si>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</si>
  <si>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</si>
  <si>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Comforter Mini Set</t>
    <phoneticPr fontId="12" type="noConversion"/>
  </si>
  <si>
    <t>Photo Support</t>
    <phoneticPr fontId="12" type="noConversion"/>
  </si>
  <si>
    <t>9404.40.1000</t>
    <phoneticPr fontId="12" type="noConversion"/>
  </si>
  <si>
    <t>100% Cotton</t>
  </si>
  <si>
    <t xml:space="preserve"> </t>
    <phoneticPr fontId="12" type="noConversion"/>
  </si>
  <si>
    <t xml:space="preserve"> </t>
    <phoneticPr fontId="12" type="noConversion"/>
  </si>
  <si>
    <t>Full/Queen
1 Comforter 96"Wx96"L
2 Sham 20"Wx26"L(2)</t>
    <phoneticPr fontId="12" type="noConversion"/>
  </si>
  <si>
    <t>King
1 Comforter 114"Wx96"L
2 Sham 20"Wx36"L(2)</t>
    <phoneticPr fontId="12" type="noConversion"/>
  </si>
  <si>
    <t>Whitaker</t>
    <phoneticPr fontId="12" type="noConversion"/>
  </si>
  <si>
    <t>C-WHI-FQCMS</t>
  </si>
  <si>
    <t>C-WHI-KCMS</t>
  </si>
  <si>
    <t>Taupe</t>
    <phoneticPr fontId="12" type="noConversion"/>
  </si>
  <si>
    <t>Face: 100% Cotton YD Plaid; Reverse: T180 100% Cotton Percale; Filling: 200gsm Polyfill;</t>
    <phoneticPr fontId="12" type="noConversion"/>
  </si>
  <si>
    <t>100% Cotton Whitaker Comforter Mini Set</t>
    <phoneticPr fontId="12" type="noConversion"/>
  </si>
  <si>
    <t>DL10-1319</t>
  </si>
  <si>
    <t>DL10-1320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</si>
</sst>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9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6" fillId="0" borderId="0"/>
    <xf numFmtId="0" fontId="6" fillId="0" borderId="0"/>
    <xf numFmtId="0" fontId="6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177" fontId="13" fillId="0" borderId="0" applyFont="0" applyFill="0" applyBorder="0" applyAlignment="0" applyProtection="0"/>
    <xf numFmtId="0" fontId="6" fillId="0" borderId="0"/>
    <xf numFmtId="177" fontId="6" fillId="0" borderId="0" applyFont="0" applyFill="0" applyBorder="0" applyAlignment="0" applyProtection="0"/>
    <xf numFmtId="0" fontId="3" fillId="0" borderId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177" fontId="3" fillId="0" borderId="0" applyFont="0" applyFill="0" applyBorder="0" applyAlignment="0" applyProtection="0"/>
    <xf numFmtId="0" fontId="15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8" fillId="0" borderId="0"/>
    <xf numFmtId="0" fontId="15" fillId="0" borderId="0" applyFont="0" applyFill="0" applyBorder="0" applyAlignment="0" applyProtection="0">
      <alignment vertical="center"/>
    </xf>
    <xf numFmtId="0" fontId="15" fillId="0" borderId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8" fontId="10" fillId="5" borderId="1" xfId="1" applyNumberFormat="1" applyFont="1" applyFill="1" applyBorder="1" applyAlignment="1">
      <alignment wrapText="1"/>
    </xf>
    <xf numFmtId="178" fontId="4" fillId="7" borderId="2" xfId="0" applyNumberFormat="1" applyFont="1" applyFill="1" applyBorder="1" applyAlignment="1">
      <alignment horizontal="center" wrapText="1"/>
    </xf>
    <xf numFmtId="178" fontId="4" fillId="5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10" fillId="6" borderId="1" xfId="1" applyNumberFormat="1" applyFont="1" applyFill="1" applyBorder="1" applyAlignment="1">
      <alignment wrapText="1"/>
    </xf>
    <xf numFmtId="0" fontId="9" fillId="0" borderId="0" xfId="0" applyFont="1" applyAlignment="1">
      <alignment horizontal="center" wrapText="1"/>
    </xf>
    <xf numFmtId="178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8" fontId="7" fillId="8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4" fillId="6" borderId="1" xfId="6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10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5" fillId="0" borderId="0" xfId="6" applyAlignment="1">
      <alignment wrapText="1"/>
    </xf>
    <xf numFmtId="0" fontId="5" fillId="0" borderId="1" xfId="0" applyFont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178" fontId="16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4" fillId="0" borderId="1" xfId="22" applyFont="1" applyBorder="1" applyAlignment="1">
      <alignment horizontal="left"/>
    </xf>
    <xf numFmtId="0" fontId="8" fillId="4" borderId="1" xfId="0" applyFont="1" applyFill="1" applyBorder="1"/>
  </cellXfs>
  <cellStyles count="27">
    <cellStyle name="_ET_STYLE_NoName_00_" xfId="15" xr:uid="{DB3DC819-86BC-4A8B-A3D5-A6AD9A45A5BE}"/>
    <cellStyle name="_quotation-Mercury  3.22.2011 (for BBB)" xfId="18" xr:uid="{B9366819-BD2A-4CFF-A0A7-4F099BF7BBC1}"/>
    <cellStyle name="Currency 2" xfId="4" xr:uid="{A48D031E-B8CD-43B1-86F7-B68827965248}"/>
    <cellStyle name="Currency 2 2" xfId="10" xr:uid="{ACCFEF33-8155-4CBA-A9F0-E6F12B75C16A}"/>
    <cellStyle name="Currency 3" xfId="13" xr:uid="{304A5A0F-DBDC-4C6D-AA24-5BFD63EDA227}"/>
    <cellStyle name="Currency_Sheet1 2 2" xfId="25" xr:uid="{A6E6E708-E7D3-47EB-A96A-B03818BD49E2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2 2 2" xfId="20" xr:uid="{16660ECB-D867-4B8F-AC5E-775AE3D7958D}"/>
    <cellStyle name="Normal 2 2 3" xfId="23" xr:uid="{888A67AA-0D49-4A9F-8331-1AA27EC878E4}"/>
    <cellStyle name="Normal 4" xfId="9" xr:uid="{0A04B277-F2D6-4ABF-A6AD-D2C02563BE09}"/>
    <cellStyle name="Normal 4 2" xfId="12" xr:uid="{B7AC4630-F0C7-4FDF-A57B-A2F4121EB123}"/>
    <cellStyle name="Normal_Copy of Request For Quote -- updated by VV on 043008 FINAL FINAL (4) 2 2" xfId="26" xr:uid="{874A37B5-485D-42E5-A78E-C0772129D0F1}"/>
    <cellStyle name="Percent 2" xfId="5" xr:uid="{55F1ADEC-5EEC-4DC4-A0F8-0707E953E32C}"/>
    <cellStyle name="Percent 2 2" xfId="14" xr:uid="{47C7EFEB-5AA9-46E4-8678-307EE9582385}"/>
    <cellStyle name="Style 1" xfId="3" xr:uid="{F4609D05-B161-47A5-8040-F8D4BA086F06}"/>
    <cellStyle name="常规" xfId="0" builtinId="0"/>
    <cellStyle name="常规 2" xfId="7" xr:uid="{D3E83912-73C7-46DA-93F9-AB7811CDA7D0}"/>
    <cellStyle name="常规 2 2" xfId="17" xr:uid="{41C392E7-3F38-44B7-AB9A-8A05917AD20F}"/>
    <cellStyle name="常规 3" xfId="19" xr:uid="{245E22CA-08EE-4720-8C7B-988D9B83EA55}"/>
    <cellStyle name="常规 4" xfId="21" xr:uid="{5B4D0540-656B-4A51-8FCF-22B6708EA0F8}"/>
    <cellStyle name="常规 5" xfId="22" xr:uid="{F2256C0D-3381-43DD-9F42-C48591F15440}"/>
    <cellStyle name="常规 6" xfId="24" xr:uid="{C75C91AC-4F93-4F57-9397-85ECFEAFCC34}"/>
    <cellStyle name="货币 2" xfId="8" xr:uid="{CB5E73F1-F0CE-4123-B45F-978ED09313A8}"/>
    <cellStyle name="货币 3" xfId="16" xr:uid="{C749BD24-A454-4DAB-95FA-DA8A225DCAFA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3"/>
  <sheetViews>
    <sheetView tabSelected="1" zoomScale="90" zoomScaleNormal="90" workbookViewId="0">
      <selection activeCell="O2" sqref="O2:O3"/>
    </sheetView>
  </sheetViews>
  <sheetFormatPr defaultColWidth="9.140625" defaultRowHeight="15"/>
  <cols>
    <col min="1" max="1" width="10.140625" style="3" customWidth="1"/>
    <col min="2" max="2" width="19.7109375" style="2" customWidth="1"/>
    <col min="3" max="3" width="8.42578125" style="2" customWidth="1"/>
    <col min="4" max="4" width="11.140625" style="2" customWidth="1"/>
    <col min="5" max="5" width="9.140625" style="2" customWidth="1"/>
    <col min="6" max="6" width="10.28515625" style="2" customWidth="1"/>
    <col min="7" max="7" width="10.5703125" style="2" customWidth="1"/>
    <col min="8" max="8" width="15.5703125" style="2" customWidth="1"/>
    <col min="9" max="9" width="11.140625" style="2" customWidth="1"/>
    <col min="10" max="10" width="23.42578125" style="2" customWidth="1"/>
    <col min="11" max="11" width="15.7109375" style="53" customWidth="1"/>
    <col min="12" max="12" width="23.85546875" style="2" customWidth="1"/>
    <col min="13" max="13" width="10.85546875" style="2" customWidth="1"/>
    <col min="14" max="14" width="16" style="2" customWidth="1"/>
    <col min="15" max="15" width="15.28515625" style="2" customWidth="1"/>
    <col min="16" max="16" width="19.42578125" style="2" customWidth="1"/>
    <col min="17" max="17" width="8.85546875" style="2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42578125" style="2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6" customWidth="1"/>
    <col min="28" max="28" width="6.28515625" style="8" customWidth="1"/>
    <col min="29" max="29" width="10" style="50" customWidth="1"/>
    <col min="30" max="30" width="9.85546875" style="8" customWidth="1"/>
    <col min="31" max="31" width="7.85546875" style="2" customWidth="1"/>
    <col min="32" max="32" width="8.85546875" style="7" customWidth="1"/>
    <col min="33" max="33" width="13.85546875" style="2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3" width="9.5703125" style="2" customWidth="1"/>
    <col min="44" max="44" width="9.5703125" style="9" customWidth="1"/>
    <col min="45" max="45" width="6.42578125" style="7" customWidth="1"/>
    <col min="46" max="46" width="9.5703125" style="7" customWidth="1"/>
    <col min="47" max="47" width="8.28515625" style="9" customWidth="1"/>
    <col min="48" max="48" width="7.140625" style="9" customWidth="1"/>
    <col min="49" max="49" width="7.85546875" style="7" customWidth="1"/>
    <col min="50" max="50" width="9.5703125" style="7" customWidth="1"/>
    <col min="51" max="51" width="7.7109375" style="7" customWidth="1"/>
    <col min="52" max="52" width="12.140625" style="9" customWidth="1"/>
    <col min="53" max="53" width="12.140625" style="7" customWidth="1"/>
    <col min="54" max="54" width="9.140625" style="2" customWidth="1"/>
    <col min="55" max="56" width="9.140625" style="2"/>
    <col min="57" max="58" width="11.28515625" style="7" customWidth="1"/>
    <col min="59" max="16384" width="9.140625" style="2"/>
  </cols>
  <sheetData>
    <row r="1" spans="1:60" ht="68.099999999999994" customHeight="1">
      <c r="A1" s="12" t="s">
        <v>5</v>
      </c>
      <c r="B1" s="12" t="s">
        <v>6</v>
      </c>
      <c r="C1" s="44" t="s">
        <v>7</v>
      </c>
      <c r="D1" s="45" t="s">
        <v>0</v>
      </c>
      <c r="E1" s="45" t="s">
        <v>2</v>
      </c>
      <c r="F1" s="14" t="s">
        <v>56</v>
      </c>
      <c r="G1" s="44" t="s">
        <v>8</v>
      </c>
      <c r="H1" s="13" t="s">
        <v>9</v>
      </c>
      <c r="I1" s="43" t="s">
        <v>58</v>
      </c>
      <c r="J1" s="13" t="s">
        <v>10</v>
      </c>
      <c r="K1" s="43" t="s">
        <v>61</v>
      </c>
      <c r="L1" s="13" t="s">
        <v>11</v>
      </c>
      <c r="M1" s="13" t="s">
        <v>12</v>
      </c>
      <c r="N1" s="44" t="s">
        <v>13</v>
      </c>
      <c r="O1" s="44" t="s">
        <v>14</v>
      </c>
      <c r="P1" s="44" t="s">
        <v>15</v>
      </c>
      <c r="Q1" s="43" t="s">
        <v>59</v>
      </c>
      <c r="R1" s="15" t="s">
        <v>16</v>
      </c>
      <c r="S1" s="16" t="s">
        <v>17</v>
      </c>
      <c r="T1" s="17" t="s">
        <v>18</v>
      </c>
      <c r="U1" s="18" t="s">
        <v>19</v>
      </c>
      <c r="V1" s="19" t="s">
        <v>20</v>
      </c>
      <c r="W1" s="20" t="s">
        <v>1</v>
      </c>
      <c r="X1" s="47" t="s">
        <v>21</v>
      </c>
      <c r="Y1" s="47" t="s">
        <v>22</v>
      </c>
      <c r="Z1" s="47" t="s">
        <v>23</v>
      </c>
      <c r="AA1" s="21" t="s">
        <v>24</v>
      </c>
      <c r="AB1" s="22" t="s">
        <v>25</v>
      </c>
      <c r="AC1" s="51" t="s">
        <v>26</v>
      </c>
      <c r="AD1" s="23" t="s">
        <v>27</v>
      </c>
      <c r="AE1" s="12" t="s">
        <v>28</v>
      </c>
      <c r="AF1" s="24" t="s">
        <v>29</v>
      </c>
      <c r="AG1" s="12" t="s">
        <v>30</v>
      </c>
      <c r="AH1" s="25" t="s">
        <v>31</v>
      </c>
      <c r="AI1" s="26" t="s">
        <v>32</v>
      </c>
      <c r="AJ1" s="24" t="s">
        <v>33</v>
      </c>
      <c r="AK1" s="25" t="s">
        <v>34</v>
      </c>
      <c r="AL1" s="24" t="s">
        <v>35</v>
      </c>
      <c r="AM1" s="25" t="s">
        <v>36</v>
      </c>
      <c r="AN1" s="24" t="s">
        <v>37</v>
      </c>
      <c r="AO1" s="25" t="s">
        <v>38</v>
      </c>
      <c r="AP1" s="24" t="s">
        <v>39</v>
      </c>
      <c r="AQ1" s="20" t="s">
        <v>40</v>
      </c>
      <c r="AR1" s="25" t="s">
        <v>41</v>
      </c>
      <c r="AS1" s="24" t="s">
        <v>42</v>
      </c>
      <c r="AT1" s="27" t="s">
        <v>43</v>
      </c>
      <c r="AU1" s="49" t="s">
        <v>44</v>
      </c>
      <c r="AV1" s="24" t="s">
        <v>45</v>
      </c>
      <c r="AW1" s="24" t="s">
        <v>46</v>
      </c>
      <c r="AX1" s="28" t="s">
        <v>47</v>
      </c>
      <c r="AY1" s="29" t="s">
        <v>48</v>
      </c>
      <c r="AZ1" s="28" t="s">
        <v>49</v>
      </c>
      <c r="BA1" s="30" t="s">
        <v>50</v>
      </c>
      <c r="BB1" s="31" t="s">
        <v>51</v>
      </c>
      <c r="BC1" s="31" t="s">
        <v>52</v>
      </c>
      <c r="BD1" s="12" t="s">
        <v>53</v>
      </c>
      <c r="BE1" s="32" t="s">
        <v>54</v>
      </c>
      <c r="BF1" s="32" t="s">
        <v>55</v>
      </c>
    </row>
    <row r="2" spans="1:60" ht="60">
      <c r="A2" s="33">
        <v>1</v>
      </c>
      <c r="B2" s="1"/>
      <c r="C2" s="1"/>
      <c r="D2" s="1" t="s">
        <v>4</v>
      </c>
      <c r="E2" s="1"/>
      <c r="F2" s="1" t="s">
        <v>60</v>
      </c>
      <c r="G2" s="54" t="s">
        <v>70</v>
      </c>
      <c r="H2" s="54" t="s">
        <v>75</v>
      </c>
      <c r="I2" s="54" t="s">
        <v>62</v>
      </c>
      <c r="J2" s="61" t="s">
        <v>74</v>
      </c>
      <c r="K2" s="59" t="s">
        <v>65</v>
      </c>
      <c r="L2" s="61" t="s">
        <v>68</v>
      </c>
      <c r="M2" s="54" t="s">
        <v>73</v>
      </c>
      <c r="N2" s="63" t="s">
        <v>71</v>
      </c>
      <c r="O2" s="64" t="s">
        <v>76</v>
      </c>
      <c r="P2" s="57"/>
      <c r="Q2" s="1" t="s">
        <v>57</v>
      </c>
      <c r="R2" s="34"/>
      <c r="S2" s="35"/>
      <c r="T2" s="36"/>
      <c r="U2" s="37">
        <v>30.99</v>
      </c>
      <c r="V2" s="11"/>
      <c r="W2" s="1" t="s">
        <v>3</v>
      </c>
      <c r="X2" s="48">
        <v>58</v>
      </c>
      <c r="Y2" s="48">
        <v>53</v>
      </c>
      <c r="Z2" s="48">
        <v>24</v>
      </c>
      <c r="AA2" s="35">
        <v>2</v>
      </c>
      <c r="AB2" s="10">
        <v>1</v>
      </c>
      <c r="AC2" s="52">
        <f>IF(X2="","",X2*Y2*Z2/1000000)</f>
        <v>7.3999999999999996E-2</v>
      </c>
      <c r="AD2" s="38">
        <f t="shared" ref="AD2:AD3" si="0">IF(AB2="","",65/AC2*AB2)</f>
        <v>878</v>
      </c>
      <c r="AE2" s="62">
        <v>3700</v>
      </c>
      <c r="AF2" s="39">
        <f t="shared" ref="AF2:AF3" si="1">IF(ISERROR(AE2/AD2),"",AE2/AD2)</f>
        <v>4.21</v>
      </c>
      <c r="AG2" s="54" t="s">
        <v>64</v>
      </c>
      <c r="AH2" s="55">
        <f>4.4%+10%</f>
        <v>0.14399999999999999</v>
      </c>
      <c r="AI2" s="39">
        <f>IF(ISERROR(U2*AH2),"",U2*AH2)</f>
        <v>4.46</v>
      </c>
      <c r="AJ2" s="39">
        <f t="shared" ref="AJ2:AJ3" si="2">IF(ISERROR(U2+AF2+AI2),"",U2+AF2+AI2)</f>
        <v>39.659999999999997</v>
      </c>
      <c r="AK2" s="60" t="s">
        <v>66</v>
      </c>
      <c r="AL2" s="39">
        <v>0</v>
      </c>
      <c r="AM2" s="40">
        <v>0.1</v>
      </c>
      <c r="AN2" s="39">
        <f t="shared" ref="AN2:AN3" si="3">IF(ISERROR(BA2*AM2),"",BA2*AM2)</f>
        <v>7</v>
      </c>
      <c r="AO2" s="40">
        <v>0.1</v>
      </c>
      <c r="AP2" s="39">
        <f t="shared" ref="AP2:AP3" si="4">IF(ISERROR(BA2*AO2),"",BA2*AO2)</f>
        <v>7</v>
      </c>
      <c r="AQ2" s="54" t="s">
        <v>63</v>
      </c>
      <c r="AR2" s="40">
        <v>0.02</v>
      </c>
      <c r="AS2" s="39">
        <f t="shared" ref="AS2:AS3" si="5">IF(ISERROR(BA2*AR2),"",BA2*AR2)</f>
        <v>1.4</v>
      </c>
      <c r="AT2" s="1"/>
      <c r="AU2" s="40">
        <v>0</v>
      </c>
      <c r="AV2" s="41">
        <f t="shared" ref="AV2:AV3" si="6">IF(ISERROR(BA2*AU2),"",BA2*AU2)</f>
        <v>0</v>
      </c>
      <c r="AW2" s="39">
        <f>IF(ISERROR(AL2+AN2+AP2+AS2+AV2),"",AL2+AN2+AP2+AS2+AV2)</f>
        <v>15.4</v>
      </c>
      <c r="AX2" s="39">
        <f t="shared" ref="AX2:AX3" si="7">IF(ISERROR(AJ2+AW2),"",AJ2+AW2)</f>
        <v>55.06</v>
      </c>
      <c r="AY2" s="42">
        <f t="shared" ref="AY2:AY3" si="8">IF(ISERROR((BA2-AX2)/BA2),"",(BA2-AX2)/BA2)</f>
        <v>0.21299999999999999</v>
      </c>
      <c r="AZ2" s="39">
        <f t="shared" ref="AZ2:AZ3" si="9">IF(ISERROR(BB2*(1-BC2)),"",BB2*(1-BC2))</f>
        <v>69.97</v>
      </c>
      <c r="BA2" s="56">
        <v>69.959999999999994</v>
      </c>
      <c r="BB2" s="11">
        <v>199</v>
      </c>
      <c r="BC2" s="40">
        <v>0.64839999999999998</v>
      </c>
      <c r="BD2" s="10">
        <v>574</v>
      </c>
      <c r="BE2" s="39">
        <f t="shared" ref="BE2:BE3" si="10">IF(ISERROR(AY2*BD2),"",AX2*BD2)</f>
        <v>31604.44</v>
      </c>
      <c r="BF2" s="39">
        <f t="shared" ref="BF2:BF3" si="11">IF(ISERROR(BA2*BD2),"",BA2*BD2)</f>
        <v>40157.040000000001</v>
      </c>
      <c r="BH2" s="4" t="s">
        <v>67</v>
      </c>
    </row>
    <row r="3" spans="1:60" ht="60">
      <c r="A3" s="33">
        <v>2</v>
      </c>
      <c r="B3" s="1"/>
      <c r="C3" s="1"/>
      <c r="D3" s="1" t="s">
        <v>4</v>
      </c>
      <c r="E3" s="1"/>
      <c r="F3" s="1" t="s">
        <v>60</v>
      </c>
      <c r="G3" s="54" t="s">
        <v>70</v>
      </c>
      <c r="H3" s="54" t="s">
        <v>75</v>
      </c>
      <c r="I3" s="54" t="s">
        <v>62</v>
      </c>
      <c r="J3" s="61" t="s">
        <v>74</v>
      </c>
      <c r="K3" s="59" t="s">
        <v>65</v>
      </c>
      <c r="L3" s="61" t="s">
        <v>69</v>
      </c>
      <c r="M3" s="54" t="s">
        <v>73</v>
      </c>
      <c r="N3" s="63" t="s">
        <v>72</v>
      </c>
      <c r="O3" s="64" t="s">
        <v>77</v>
      </c>
      <c r="P3" s="58"/>
      <c r="Q3" s="1" t="s">
        <v>57</v>
      </c>
      <c r="R3" s="34"/>
      <c r="S3" s="35"/>
      <c r="T3" s="36"/>
      <c r="U3" s="37">
        <v>32.47</v>
      </c>
      <c r="V3" s="11"/>
      <c r="W3" s="1" t="s">
        <v>3</v>
      </c>
      <c r="X3" s="48">
        <v>58</v>
      </c>
      <c r="Y3" s="48">
        <v>53</v>
      </c>
      <c r="Z3" s="48">
        <v>27</v>
      </c>
      <c r="AA3" s="35">
        <v>2</v>
      </c>
      <c r="AB3" s="10">
        <v>1</v>
      </c>
      <c r="AC3" s="52">
        <f t="shared" ref="AC3" si="12">IF(X3="","",X3*Y3*Z3/1000000)</f>
        <v>8.3000000000000004E-2</v>
      </c>
      <c r="AD3" s="38">
        <f t="shared" si="0"/>
        <v>783</v>
      </c>
      <c r="AE3" s="62">
        <v>3700</v>
      </c>
      <c r="AF3" s="39">
        <f t="shared" si="1"/>
        <v>4.7300000000000004</v>
      </c>
      <c r="AG3" s="54" t="s">
        <v>64</v>
      </c>
      <c r="AH3" s="55">
        <f>4.4%+10%</f>
        <v>0.14399999999999999</v>
      </c>
      <c r="AI3" s="39">
        <f t="shared" ref="AI3" si="13">IF(ISERROR(U3*AH3),"",U3*AH3)</f>
        <v>4.68</v>
      </c>
      <c r="AJ3" s="39">
        <f t="shared" si="2"/>
        <v>41.88</v>
      </c>
      <c r="AK3" s="60" t="s">
        <v>66</v>
      </c>
      <c r="AL3" s="39">
        <v>0</v>
      </c>
      <c r="AM3" s="40">
        <v>0.1</v>
      </c>
      <c r="AN3" s="39">
        <f t="shared" si="3"/>
        <v>8.16</v>
      </c>
      <c r="AO3" s="40">
        <v>0.1</v>
      </c>
      <c r="AP3" s="39">
        <f t="shared" si="4"/>
        <v>8.16</v>
      </c>
      <c r="AQ3" s="54" t="s">
        <v>63</v>
      </c>
      <c r="AR3" s="40">
        <v>0.02</v>
      </c>
      <c r="AS3" s="39">
        <f t="shared" si="5"/>
        <v>1.63</v>
      </c>
      <c r="AT3" s="1"/>
      <c r="AU3" s="40">
        <v>0</v>
      </c>
      <c r="AV3" s="41">
        <f t="shared" si="6"/>
        <v>0</v>
      </c>
      <c r="AW3" s="39">
        <f t="shared" ref="AW3" si="14">IF(ISERROR(AL3+AN3+AP3+AS3+AV3),"",AL3+AN3+AP3+AS3+AV3)</f>
        <v>17.95</v>
      </c>
      <c r="AX3" s="39">
        <f t="shared" si="7"/>
        <v>59.83</v>
      </c>
      <c r="AY3" s="42">
        <f t="shared" si="8"/>
        <v>0.26700000000000002</v>
      </c>
      <c r="AZ3" s="39">
        <f t="shared" si="9"/>
        <v>81.64</v>
      </c>
      <c r="BA3" s="56">
        <v>81.62</v>
      </c>
      <c r="BB3" s="11">
        <v>239</v>
      </c>
      <c r="BC3" s="40">
        <v>0.65839999999999999</v>
      </c>
      <c r="BD3" s="10">
        <v>472</v>
      </c>
      <c r="BE3" s="39">
        <f t="shared" si="10"/>
        <v>28239.759999999998</v>
      </c>
      <c r="BF3" s="39">
        <f t="shared" si="11"/>
        <v>38524.639999999999</v>
      </c>
      <c r="BH3" s="4" t="s">
        <v>67</v>
      </c>
    </row>
  </sheetData>
  <sheetProtection insertRows="0" deleteRows="0" sort="0"/>
  <protectedRanges>
    <protectedRange sqref="AW2:AZ3 K2:K3 BB2:BD3 L4:BA6 A2:J6 M2:N3 P2:AS3" name="Range1"/>
    <protectedRange sqref="AV2:AV3" name="Range1_1"/>
    <protectedRange sqref="K4:K6" name="Range1_2"/>
    <protectedRange sqref="O2:O3" name="Range1_4_1_1_1_1_1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2026-07-08T02:39:55Z</dcterms:modified>
</cp:coreProperties>
</file>