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C22A7B71-01AD-4008-9024-816938A37E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definedNames>
    <definedName name="categories">#REF!</definedName>
    <definedName name="category">#REF!</definedName>
    <definedName name="cls">#REF!</definedName>
    <definedName name="dls">#REF!</definedName>
    <definedName name="jeff">#REF!</definedName>
    <definedName name="productcategory">#REF!</definedName>
    <definedName name="scott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F7" i="5" l="1"/>
  <c r="AZ7" i="5"/>
  <c r="AV7" i="5"/>
  <c r="AS7" i="5"/>
  <c r="AP7" i="5"/>
  <c r="AN7" i="5"/>
  <c r="AC7" i="5"/>
  <c r="AD7" i="5" s="1"/>
  <c r="AF7" i="5" s="1"/>
  <c r="BF6" i="5"/>
  <c r="AZ6" i="5"/>
  <c r="AV6" i="5"/>
  <c r="AS6" i="5"/>
  <c r="AP6" i="5"/>
  <c r="AN6" i="5"/>
  <c r="AC6" i="5"/>
  <c r="AD6" i="5" s="1"/>
  <c r="AF6" i="5" s="1"/>
  <c r="BF5" i="5"/>
  <c r="AZ5" i="5"/>
  <c r="AV5" i="5"/>
  <c r="AS5" i="5"/>
  <c r="AP5" i="5"/>
  <c r="AN5" i="5"/>
  <c r="AC5" i="5"/>
  <c r="AD5" i="5" s="1"/>
  <c r="AF5" i="5" s="1"/>
  <c r="AZ2" i="5"/>
  <c r="BF2" i="5"/>
  <c r="AV2" i="5"/>
  <c r="AS2" i="5"/>
  <c r="AP2" i="5"/>
  <c r="AN2" i="5"/>
  <c r="AC2" i="5"/>
  <c r="AD2" i="5" s="1"/>
  <c r="AF2" i="5" s="1"/>
  <c r="AZ3" i="5"/>
  <c r="AZ4" i="5"/>
  <c r="AC3" i="5"/>
  <c r="AD3" i="5" s="1"/>
  <c r="AF3" i="5" s="1"/>
  <c r="BF4" i="5"/>
  <c r="AV4" i="5"/>
  <c r="AS4" i="5"/>
  <c r="AP4" i="5"/>
  <c r="AN4" i="5"/>
  <c r="AC4" i="5"/>
  <c r="AD4" i="5" s="1"/>
  <c r="AF4" i="5" s="1"/>
  <c r="BF3" i="5"/>
  <c r="AV3" i="5"/>
  <c r="AS3" i="5"/>
  <c r="AP3" i="5"/>
  <c r="AN3" i="5"/>
  <c r="AW5" i="5" l="1"/>
  <c r="AW6" i="5"/>
  <c r="AW7" i="5"/>
  <c r="AW3" i="5"/>
  <c r="AW2" i="5"/>
  <c r="AI7" i="5"/>
  <c r="AJ7" i="5"/>
  <c r="AX7" i="5" s="1"/>
  <c r="AY7" i="5" s="1"/>
  <c r="BE7" i="5" s="1"/>
  <c r="AI6" i="5"/>
  <c r="AJ6" i="5" s="1"/>
  <c r="AX6" i="5" s="1"/>
  <c r="AY6" i="5" s="1"/>
  <c r="BE6" i="5" s="1"/>
  <c r="AI5" i="5"/>
  <c r="AJ5" i="5" s="1"/>
  <c r="AX5" i="5" s="1"/>
  <c r="AY5" i="5" s="1"/>
  <c r="BE5" i="5" s="1"/>
  <c r="AI2" i="5"/>
  <c r="AJ2" i="5" s="1"/>
  <c r="AX2" i="5" s="1"/>
  <c r="AY2" i="5" s="1"/>
  <c r="BE2" i="5" s="1"/>
  <c r="AW4" i="5"/>
  <c r="AI3" i="5"/>
  <c r="AJ3" i="5" s="1"/>
  <c r="AX3" i="5" s="1"/>
  <c r="AY3" i="5" s="1"/>
  <c r="BE3" i="5" s="1"/>
  <c r="AI4" i="5"/>
  <c r="AJ4" i="5" s="1"/>
  <c r="AX4" i="5" l="1"/>
  <c r="AY4" i="5" s="1"/>
  <c r="BE4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EABCC4E1-AEE2-4D1A-9898-CCF1C91D19D9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10F3A7A2-5A4D-49D6-B43C-2963C0B108A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E2557293-D041-4A02-BA50-C5E61497DB7D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49F9C79F-FE42-40F8-AC6F-D8E125623DC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02E536FA-BA44-4DE1-B34E-CF211795323B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0AA273DD-429D-49B5-8ECF-94A3E20E7CE5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31B3F9CF-1992-4223-816A-667CEC592302}">
      <text>
        <r>
          <rPr>
            <sz val="11"/>
            <rFont val="Calibri"/>
            <family val="2"/>
          </rPr>
          <t>[JLA FOB CA/GA Price Quote (Value)]*[DA %]</t>
        </r>
      </text>
    </comment>
    <comment ref="AM1" authorId="0" shapeId="0" xr:uid="{21CB1B6F-3B49-49EF-8E26-10E1F308AF17}">
      <text>
        <r>
          <rPr>
            <sz val="11"/>
            <rFont val="Calibri"/>
            <family val="2"/>
          </rPr>
          <t xml:space="preserve">
          </t>
        </r>
      </text>
    </comment>
    <comment ref="AN1" authorId="0" shapeId="0" xr:uid="{90899D71-835F-41A6-A98F-B8151E2876EE}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O1" authorId="0" shapeId="0" xr:uid="{8979F77C-1BEF-418C-B49F-0EA831772773}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 xr:uid="{255421A0-6A2D-4A65-B23E-D7647B800A0E}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S1" authorId="0" shapeId="0" xr:uid="{6EE6C5E6-D2F4-4095-96D1-52E92BB1AD08}">
      <text>
        <r>
          <rPr>
            <sz val="11"/>
            <rFont val="Calibri"/>
            <family val="2"/>
          </rPr>
          <t>[JLA FOB CA/GA Price Quote (Value)]*[Load 1 %]</t>
        </r>
      </text>
    </comment>
    <comment ref="AV1" authorId="0" shapeId="0" xr:uid="{BAC59653-407A-4CE7-A027-39802492C848}">
      <text>
        <r>
          <rPr>
            <sz val="11"/>
            <rFont val="Calibri"/>
            <family val="2"/>
          </rPr>
          <t>[JLA FOB CA/GA Price Quote (Value)]*[Load 2 %]</t>
        </r>
      </text>
    </comment>
    <comment ref="AW1" authorId="0" shapeId="0" xr:uid="{D8D67D1C-26F7-4C4E-B03D-EECB2B099F53}">
      <text>
        <r>
          <rPr>
            <sz val="11"/>
            <rFont val="Calibri"/>
            <family val="2"/>
          </rPr>
          <t>[DA $]+[General Load $]+[Warehouse Charge $]+[Load 1 $ (Fashion)]+[Load 2 $ (Fashion)]</t>
        </r>
      </text>
    </comment>
    <comment ref="AX1" authorId="0" shapeId="0" xr:uid="{A686144A-001B-42ED-B2D4-1B922F379D83}">
      <text>
        <r>
          <rPr>
            <sz val="11"/>
            <rFont val="Calibri"/>
            <family val="2"/>
          </rPr>
          <t>[LDP Cost $]+[Total Load $]</t>
        </r>
      </text>
    </comment>
    <comment ref="AY1" authorId="0" shapeId="0" xr:uid="{8FEA6719-C6EE-4331-BFC1-F25590AFED90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AZ1" authorId="0" shapeId="0" xr:uid="{7A34CED6-76B9-477C-AA42-27BA6E34A084}">
      <text>
        <r>
          <rPr>
            <sz val="11"/>
            <rFont val="Calibri"/>
            <family val="2"/>
          </rPr>
          <t>[Suggested Retail Price]*(1-[Retailer Markup])</t>
        </r>
      </text>
    </comment>
    <comment ref="BE1" authorId="0" shapeId="0" xr:uid="{C8EBECBC-7F9D-43F6-A5AF-6DE0DBA72B21}">
      <text>
        <r>
          <rPr>
            <sz val="11"/>
            <rFont val="Calibri"/>
            <family val="2"/>
          </rPr>
          <t>[LDP Cost with Load $]*[Total Quantity]</t>
        </r>
      </text>
    </comment>
    <comment ref="BF1" authorId="0" shapeId="0" xr:uid="{FB754FD5-EA2D-499B-B779-361F66AFB84E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<sst xmlns="http://schemas.openxmlformats.org/spreadsheetml/2006/main" count="194" uniqueCount="97">
  <si>
    <t>Brand</t>
  </si>
  <si>
    <t>Package Type</t>
  </si>
  <si>
    <t>Licensor</t>
  </si>
  <si>
    <t>Normal</t>
  </si>
  <si>
    <t xml:space="preserve">Cremieux  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</si>
  <si>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</si>
  <si>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</si>
  <si>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</si>
  <si>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</si>
  <si>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</si>
  <si>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</si>
  <si>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</si>
  <si>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</si>
  <si>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</si>
  <si>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</si>
  <si>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</si>
  <si>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</si>
  <si>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</si>
  <si>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</si>
  <si>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</si>
  <si>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</si>
  <si>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</si>
  <si>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</si>
  <si>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</si>
  <si>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</si>
  <si>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</si>
  <si>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</si>
  <si>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</si>
  <si>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</si>
  <si>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</si>
  <si>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</si>
  <si>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</si>
  <si>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</si>
  <si>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</si>
  <si>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</si>
  <si>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</si>
  <si>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</si>
  <si>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</si>
  <si>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</si>
  <si>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</si>
  <si>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</si>
  <si>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</si>
  <si>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</si>
  <si>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</si>
  <si>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</si>
  <si>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</si>
  <si>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</si>
  <si>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</si>
  <si>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</si>
  <si>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FOB CA/GA Price Quote (Formula)</t>
  </si>
  <si>
    <t>JLA FOB CA/GA Price Quote (Value)</t>
  </si>
  <si>
    <t>Suggested Retail Price</t>
  </si>
  <si>
    <t>Retailer Markup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</si>
  <si>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</si>
  <si>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</si>
  <si>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</si>
  <si>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</si>
  <si>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</si>
  <si>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</si>
  <si>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</si>
  <si>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COMFORTER (SET)</t>
  </si>
  <si>
    <t>Material-Short</t>
  </si>
  <si>
    <t>Comforter Mini Set</t>
    <phoneticPr fontId="12" type="noConversion"/>
  </si>
  <si>
    <t>Photo Support</t>
    <phoneticPr fontId="12" type="noConversion"/>
  </si>
  <si>
    <t>100% Cotton</t>
  </si>
  <si>
    <t xml:space="preserve"> </t>
    <phoneticPr fontId="12" type="noConversion"/>
  </si>
  <si>
    <t xml:space="preserve"> </t>
    <phoneticPr fontId="12" type="noConversion"/>
  </si>
  <si>
    <t>Full/Queen
1 Comforter 96"Wx96"L
2 Sham 20"Wx26"L(2)</t>
    <phoneticPr fontId="12" type="noConversion"/>
  </si>
  <si>
    <t>King
1 Comforter 114"Wx96"L
2 Sham 20"Wx36"L(2)</t>
    <phoneticPr fontId="12" type="noConversion"/>
  </si>
  <si>
    <t>C-PRE-TCMS</t>
  </si>
  <si>
    <t>C-PRE-FQCMS</t>
  </si>
  <si>
    <t>C-PRE-KCMS</t>
  </si>
  <si>
    <t>C-PRN-TCMS</t>
  </si>
  <si>
    <t>C-PRN-FQCMS</t>
  </si>
  <si>
    <t>C-PRN-KCMS</t>
  </si>
  <si>
    <t>Prescott</t>
    <phoneticPr fontId="12" type="noConversion"/>
  </si>
  <si>
    <t>Face: 100% Cotton Seersucker Stripe w/ Embroidery;; Reverse: T180 100% Cotton Solid; Filling: 200gsm Polyfill;</t>
    <phoneticPr fontId="12" type="noConversion"/>
  </si>
  <si>
    <t>Taupe</t>
    <phoneticPr fontId="12" type="noConversion"/>
  </si>
  <si>
    <t>Navy</t>
    <phoneticPr fontId="12" type="noConversion"/>
  </si>
  <si>
    <t>9404.40.9005</t>
    <phoneticPr fontId="12" type="noConversion"/>
  </si>
  <si>
    <t>Twin/TwinXL
1 Comforter 68"Wx92"L
1 Sham 20"Wx26"L(1)</t>
    <phoneticPr fontId="12" type="noConversion"/>
  </si>
  <si>
    <t>C-STE-FQCMS</t>
  </si>
  <si>
    <t>C-STE-KCMS</t>
  </si>
  <si>
    <t>Sterling</t>
    <phoneticPr fontId="12" type="noConversion"/>
  </si>
  <si>
    <t>Face: 100% Cotton Seersucker Plaid; Reverse: T180 100% Cotton Solid; Filling: 200gsm Polyfill;</t>
    <phoneticPr fontId="12" type="noConversion"/>
  </si>
  <si>
    <t>Blue</t>
    <phoneticPr fontId="12" type="noConversion"/>
  </si>
  <si>
    <t>9404.40.1000</t>
    <phoneticPr fontId="12" type="noConversion"/>
  </si>
  <si>
    <t>100% Cotton Prescott Comforter Mini Set</t>
    <phoneticPr fontId="12" type="noConversion"/>
  </si>
  <si>
    <t>100% Cotton Sterling Comforter Mini Set</t>
    <phoneticPr fontId="12" type="noConversion"/>
  </si>
  <si>
    <t>DL10-1311</t>
    <phoneticPr fontId="12" type="noConversion"/>
  </si>
  <si>
    <t>DL10-1312</t>
  </si>
  <si>
    <t>DL10-1313</t>
  </si>
  <si>
    <t>DL10-1314</t>
  </si>
  <si>
    <t>DL10-1315</t>
  </si>
  <si>
    <t>DL10-1316</t>
  </si>
  <si>
    <t>DL10-1317</t>
  </si>
  <si>
    <t>DL10-1318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</si>
</sst>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¥&quot;* #,##0.00_ ;_ &quot;¥&quot;* \-#,##0.00_ ;_ &quot;¥&quot;* &quot;-&quot;??_ ;_ @_ "/>
    <numFmt numFmtId="177" formatCode="_(&quot;$&quot;* #,##0.00_);_(&quot;$&quot;* \(#,##0.00\);_(&quot;$&quot;* &quot;-&quot;??_);_(@_)"/>
    <numFmt numFmtId="178" formatCode="&quot;$&quot;#,##0.00"/>
    <numFmt numFmtId="179" formatCode="[$¥-478]#,##0.00"/>
    <numFmt numFmtId="180" formatCode="0.0"/>
    <numFmt numFmtId="181" formatCode="0.000"/>
  </numFmts>
  <fonts count="18" x14ac:knownFonts="1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rgb="FFFF0000"/>
      <name val="Calibri"/>
      <family val="2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0"/>
      <name val="等线"/>
      <family val="2"/>
      <scheme val="minor"/>
    </font>
    <font>
      <sz val="12"/>
      <name val="宋体"/>
      <family val="3"/>
      <charset val="134"/>
    </font>
    <font>
      <b/>
      <sz val="11"/>
      <color rgb="FFFF0000"/>
      <name val="Calibri"/>
      <family val="2"/>
    </font>
    <font>
      <sz val="11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6" fillId="0" borderId="0"/>
    <xf numFmtId="0" fontId="6" fillId="0" borderId="0"/>
    <xf numFmtId="0" fontId="6" fillId="0" borderId="0"/>
    <xf numFmtId="177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3" fillId="0" borderId="0"/>
    <xf numFmtId="177" fontId="13" fillId="0" borderId="0" applyFont="0" applyFill="0" applyBorder="0" applyAlignment="0" applyProtection="0"/>
    <xf numFmtId="0" fontId="6" fillId="0" borderId="0"/>
    <xf numFmtId="177" fontId="6" fillId="0" borderId="0" applyFont="0" applyFill="0" applyBorder="0" applyAlignment="0" applyProtection="0"/>
    <xf numFmtId="0" fontId="3" fillId="0" borderId="0"/>
    <xf numFmtId="0" fontId="15" fillId="0" borderId="0"/>
    <xf numFmtId="4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6" fillId="0" borderId="0"/>
    <xf numFmtId="177" fontId="3" fillId="0" borderId="0" applyFont="0" applyFill="0" applyBorder="0" applyAlignment="0" applyProtection="0"/>
    <xf numFmtId="0" fontId="15" fillId="0" borderId="0"/>
    <xf numFmtId="0" fontId="6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" fillId="0" borderId="0"/>
  </cellStyleXfs>
  <cellXfs count="66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wrapText="1"/>
    </xf>
    <xf numFmtId="179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8" fontId="0" fillId="0" borderId="1" xfId="0" applyNumberForma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0" fontId="9" fillId="6" borderId="1" xfId="0" applyFont="1" applyFill="1" applyBorder="1" applyAlignment="1">
      <alignment horizontal="center" wrapText="1"/>
    </xf>
    <xf numFmtId="179" fontId="4" fillId="5" borderId="1" xfId="0" applyNumberFormat="1" applyFont="1" applyFill="1" applyBorder="1" applyAlignment="1">
      <alignment horizontal="center" wrapText="1"/>
    </xf>
    <xf numFmtId="2" fontId="4" fillId="5" borderId="1" xfId="0" applyNumberFormat="1" applyFont="1" applyFill="1" applyBorder="1" applyAlignment="1">
      <alignment horizontal="center" wrapText="1"/>
    </xf>
    <xf numFmtId="178" fontId="10" fillId="5" borderId="1" xfId="1" applyNumberFormat="1" applyFont="1" applyFill="1" applyBorder="1" applyAlignment="1">
      <alignment wrapText="1"/>
    </xf>
    <xf numFmtId="178" fontId="4" fillId="7" borderId="2" xfId="0" applyNumberFormat="1" applyFont="1" applyFill="1" applyBorder="1" applyAlignment="1">
      <alignment horizontal="center" wrapText="1"/>
    </xf>
    <xf numFmtId="178" fontId="4" fillId="5" borderId="1" xfId="0" applyNumberFormat="1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" fontId="10" fillId="0" borderId="1" xfId="1" applyNumberFormat="1" applyFont="1" applyBorder="1" applyAlignment="1">
      <alignment wrapText="1"/>
    </xf>
    <xf numFmtId="178" fontId="10" fillId="0" borderId="1" xfId="1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8" fontId="10" fillId="6" borderId="1" xfId="1" applyNumberFormat="1" applyFont="1" applyFill="1" applyBorder="1" applyAlignment="1">
      <alignment wrapText="1"/>
    </xf>
    <xf numFmtId="0" fontId="9" fillId="0" borderId="0" xfId="0" applyFont="1" applyAlignment="1">
      <alignment horizontal="center" wrapText="1"/>
    </xf>
    <xf numFmtId="178" fontId="10" fillId="3" borderId="1" xfId="1" applyNumberFormat="1" applyFont="1" applyFill="1" applyBorder="1" applyAlignment="1">
      <alignment wrapText="1"/>
    </xf>
    <xf numFmtId="10" fontId="10" fillId="3" borderId="1" xfId="1" applyNumberFormat="1" applyFont="1" applyFill="1" applyBorder="1" applyAlignment="1">
      <alignment wrapText="1"/>
    </xf>
    <xf numFmtId="178" fontId="7" fillId="8" borderId="1" xfId="1" applyNumberFormat="1" applyFont="1" applyFill="1" applyBorder="1" applyAlignment="1">
      <alignment wrapText="1"/>
    </xf>
    <xf numFmtId="178" fontId="4" fillId="3" borderId="1" xfId="0" applyNumberFormat="1" applyFont="1" applyFill="1" applyBorder="1" applyAlignment="1">
      <alignment horizontal="center" wrapText="1"/>
    </xf>
    <xf numFmtId="178" fontId="4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8" fontId="0" fillId="2" borderId="1" xfId="4" applyNumberFormat="1" applyFont="1" applyFill="1" applyBorder="1" applyAlignment="1">
      <alignment wrapText="1"/>
    </xf>
    <xf numFmtId="178" fontId="0" fillId="0" borderId="2" xfId="0" applyNumberForma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8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78" fontId="0" fillId="2" borderId="3" xfId="0" applyNumberFormat="1" applyFill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0" fontId="4" fillId="6" borderId="1" xfId="6" applyFont="1" applyFill="1" applyBorder="1" applyAlignment="1">
      <alignment horizontal="center" wrapText="1"/>
    </xf>
    <xf numFmtId="0" fontId="4" fillId="9" borderId="1" xfId="0" applyFont="1" applyFill="1" applyBorder="1" applyAlignment="1">
      <alignment horizontal="center" wrapText="1"/>
    </xf>
    <xf numFmtId="0" fontId="9" fillId="9" borderId="1" xfId="0" applyFont="1" applyFill="1" applyBorder="1" applyAlignment="1">
      <alignment horizontal="center" wrapText="1"/>
    </xf>
    <xf numFmtId="180" fontId="0" fillId="0" borderId="0" xfId="0" applyNumberFormat="1" applyAlignment="1">
      <alignment wrapText="1"/>
    </xf>
    <xf numFmtId="180" fontId="4" fillId="0" borderId="1" xfId="0" applyNumberFormat="1" applyFont="1" applyBorder="1" applyAlignment="1">
      <alignment horizontal="center" wrapText="1"/>
    </xf>
    <xf numFmtId="180" fontId="0" fillId="0" borderId="1" xfId="0" applyNumberFormat="1" applyBorder="1" applyAlignment="1">
      <alignment wrapText="1"/>
    </xf>
    <xf numFmtId="10" fontId="4" fillId="0" borderId="0" xfId="0" applyNumberFormat="1" applyFont="1" applyAlignment="1">
      <alignment horizontal="center" wrapText="1"/>
    </xf>
    <xf numFmtId="181" fontId="0" fillId="0" borderId="0" xfId="0" applyNumberFormat="1" applyAlignment="1">
      <alignment wrapText="1"/>
    </xf>
    <xf numFmtId="181" fontId="10" fillId="0" borderId="1" xfId="1" applyNumberFormat="1" applyFont="1" applyBorder="1" applyAlignment="1">
      <alignment wrapText="1"/>
    </xf>
    <xf numFmtId="181" fontId="0" fillId="2" borderId="1" xfId="0" applyNumberFormat="1" applyFill="1" applyBorder="1" applyAlignment="1">
      <alignment wrapText="1"/>
    </xf>
    <xf numFmtId="0" fontId="5" fillId="0" borderId="0" xfId="6" applyAlignment="1">
      <alignment wrapText="1"/>
    </xf>
    <xf numFmtId="0" fontId="5" fillId="0" borderId="1" xfId="0" applyFont="1" applyBorder="1" applyAlignment="1">
      <alignment wrapText="1"/>
    </xf>
    <xf numFmtId="10" fontId="11" fillId="0" borderId="1" xfId="0" applyNumberFormat="1" applyFont="1" applyBorder="1" applyAlignment="1">
      <alignment wrapText="1"/>
    </xf>
    <xf numFmtId="178" fontId="16" fillId="0" borderId="1" xfId="0" applyNumberFormat="1" applyFont="1" applyBorder="1" applyAlignment="1">
      <alignment wrapText="1"/>
    </xf>
    <xf numFmtId="49" fontId="5" fillId="0" borderId="1" xfId="0" applyNumberFormat="1" applyFont="1" applyBorder="1" applyAlignment="1">
      <alignment horizontal="center" wrapText="1"/>
    </xf>
    <xf numFmtId="49" fontId="0" fillId="0" borderId="1" xfId="0" applyNumberFormat="1" applyBorder="1" applyAlignment="1">
      <alignment horizontal="center" wrapText="1"/>
    </xf>
    <xf numFmtId="0" fontId="17" fillId="0" borderId="1" xfId="0" applyFont="1" applyBorder="1" applyAlignment="1">
      <alignment wrapText="1"/>
    </xf>
    <xf numFmtId="10" fontId="5" fillId="0" borderId="1" xfId="0" applyNumberFormat="1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14" fillId="0" borderId="1" xfId="22" applyFont="1" applyBorder="1" applyAlignment="1">
      <alignment horizontal="left"/>
    </xf>
    <xf numFmtId="2" fontId="11" fillId="0" borderId="1" xfId="0" applyNumberFormat="1" applyFont="1" applyBorder="1" applyAlignment="1">
      <alignment wrapText="1"/>
    </xf>
    <xf numFmtId="0" fontId="8" fillId="4" borderId="1" xfId="0" applyFont="1" applyFill="1" applyBorder="1"/>
  </cellXfs>
  <cellStyles count="24">
    <cellStyle name="_ET_STYLE_NoName_00_" xfId="15" xr:uid="{DB3DC819-86BC-4A8B-A3D5-A6AD9A45A5BE}"/>
    <cellStyle name="_quotation-Mercury  3.22.2011 (for BBB)" xfId="18" xr:uid="{B9366819-BD2A-4CFF-A0A7-4F099BF7BBC1}"/>
    <cellStyle name="Currency 2" xfId="4" xr:uid="{A48D031E-B8CD-43B1-86F7-B68827965248}"/>
    <cellStyle name="Currency 2 2" xfId="10" xr:uid="{ACCFEF33-8155-4CBA-A9F0-E6F12B75C16A}"/>
    <cellStyle name="Currency 3" xfId="13" xr:uid="{304A5A0F-DBDC-4C6D-AA24-5BFD63EDA227}"/>
    <cellStyle name="Normal 2" xfId="6" xr:uid="{09A1825B-187A-42C5-999A-C45FA4DADBED}"/>
    <cellStyle name="Normal 2 18 2" xfId="1" xr:uid="{1BA08453-9F65-454B-A4A0-7177E70831F2}"/>
    <cellStyle name="Normal 2 2" xfId="11" xr:uid="{98D152DD-84AE-410C-8AFE-4EF46138E45D}"/>
    <cellStyle name="Normal 2 2 2" xfId="20" xr:uid="{16660ECB-D867-4B8F-AC5E-775AE3D7958D}"/>
    <cellStyle name="Normal 2 2 3" xfId="23" xr:uid="{F24C675E-17BA-43BD-B9EE-FDE252F4319E}"/>
    <cellStyle name="Normal 4" xfId="9" xr:uid="{0A04B277-F2D6-4ABF-A6AD-D2C02563BE09}"/>
    <cellStyle name="Normal 4 2" xfId="12" xr:uid="{B7AC4630-F0C7-4FDF-A57B-A2F4121EB123}"/>
    <cellStyle name="Percent 2" xfId="5" xr:uid="{55F1ADEC-5EEC-4DC4-A0F8-0707E953E32C}"/>
    <cellStyle name="Percent 2 2" xfId="14" xr:uid="{47C7EFEB-5AA9-46E4-8678-307EE9582385}"/>
    <cellStyle name="Style 1" xfId="3" xr:uid="{F4609D05-B161-47A5-8040-F8D4BA086F06}"/>
    <cellStyle name="常规" xfId="0" builtinId="0"/>
    <cellStyle name="常规 2" xfId="7" xr:uid="{D3E83912-73C7-46DA-93F9-AB7811CDA7D0}"/>
    <cellStyle name="常规 2 2" xfId="17" xr:uid="{41C392E7-3F38-44B7-AB9A-8A05917AD20F}"/>
    <cellStyle name="常规 3" xfId="19" xr:uid="{245E22CA-08EE-4720-8C7B-988D9B83EA55}"/>
    <cellStyle name="常规 4" xfId="21" xr:uid="{5B4D0540-656B-4A51-8FCF-22B6708EA0F8}"/>
    <cellStyle name="常规 5" xfId="22" xr:uid="{4738C4EF-AD3C-4F18-9F67-C0D1B7C8ACD2}"/>
    <cellStyle name="货币 2" xfId="8" xr:uid="{CB5E73F1-F0CE-4123-B45F-978ED09313A8}"/>
    <cellStyle name="货币 3" xfId="16" xr:uid="{C749BD24-A454-4DAB-95FA-DA8A225DCAFA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355B5-0609-4BBB-86F5-86059C746851}">
  <dimension ref="A1:BH9"/>
  <sheetViews>
    <sheetView tabSelected="1" zoomScale="90" zoomScaleNormal="90" workbookViewId="0">
      <selection activeCell="I2" sqref="I2"/>
    </sheetView>
  </sheetViews>
  <sheetFormatPr defaultColWidth="9.140625" defaultRowHeight="15" x14ac:dyDescent="0.25"/>
  <cols>
    <col min="1" max="1" width="10.140625" style="3" customWidth="1"/>
    <col min="2" max="2" width="23.28515625" style="2" customWidth="1"/>
    <col min="3" max="3" width="8.42578125" style="2" customWidth="1"/>
    <col min="4" max="4" width="11.140625" style="2" customWidth="1"/>
    <col min="5" max="5" width="9.140625" style="2" customWidth="1"/>
    <col min="6" max="6" width="13.28515625" style="2" customWidth="1"/>
    <col min="7" max="7" width="10.5703125" style="2" customWidth="1"/>
    <col min="8" max="8" width="18.42578125" style="2" customWidth="1"/>
    <col min="9" max="9" width="11.140625" style="2" customWidth="1"/>
    <col min="10" max="10" width="23.42578125" style="2" customWidth="1"/>
    <col min="11" max="11" width="15.7109375" style="53" customWidth="1"/>
    <col min="12" max="12" width="23.85546875" style="2" customWidth="1"/>
    <col min="13" max="13" width="10.85546875" style="2" customWidth="1"/>
    <col min="14" max="14" width="16" style="2" customWidth="1"/>
    <col min="15" max="15" width="15.28515625" style="2" customWidth="1"/>
    <col min="16" max="16" width="19.42578125" style="2" customWidth="1"/>
    <col min="17" max="17" width="8.85546875" style="2" customWidth="1"/>
    <col min="18" max="18" width="9.7109375" style="5" customWidth="1"/>
    <col min="19" max="19" width="8" style="6" customWidth="1"/>
    <col min="20" max="20" width="12" style="7" customWidth="1"/>
    <col min="21" max="21" width="8.5703125" style="7" customWidth="1"/>
    <col min="22" max="22" width="8.140625" style="7" customWidth="1"/>
    <col min="23" max="23" width="9.42578125" style="2" customWidth="1"/>
    <col min="24" max="24" width="8.140625" style="46" customWidth="1"/>
    <col min="25" max="25" width="8.7109375" style="46" customWidth="1"/>
    <col min="26" max="26" width="7.140625" style="46" customWidth="1"/>
    <col min="27" max="27" width="9" style="6" customWidth="1"/>
    <col min="28" max="28" width="6.28515625" style="8" customWidth="1"/>
    <col min="29" max="29" width="10" style="50" customWidth="1"/>
    <col min="30" max="30" width="9.85546875" style="8" customWidth="1"/>
    <col min="31" max="31" width="7.85546875" style="2" customWidth="1"/>
    <col min="32" max="32" width="8.85546875" style="7" customWidth="1"/>
    <col min="33" max="33" width="13.85546875" style="2" customWidth="1"/>
    <col min="34" max="34" width="8.42578125" style="9" customWidth="1"/>
    <col min="35" max="35" width="9" style="7" customWidth="1"/>
    <col min="36" max="36" width="8.42578125" style="7" customWidth="1"/>
    <col min="37" max="37" width="7.85546875" style="9" customWidth="1"/>
    <col min="38" max="38" width="5.85546875" style="7" customWidth="1"/>
    <col min="39" max="39" width="8.140625" style="9" customWidth="1"/>
    <col min="40" max="40" width="9.28515625" style="7" customWidth="1"/>
    <col min="41" max="41" width="11.5703125" style="9" customWidth="1"/>
    <col min="42" max="42" width="10.85546875" style="7" customWidth="1"/>
    <col min="43" max="43" width="9.5703125" style="2" customWidth="1"/>
    <col min="44" max="44" width="9.5703125" style="9" customWidth="1"/>
    <col min="45" max="45" width="6.42578125" style="7" customWidth="1"/>
    <col min="46" max="46" width="9.5703125" style="7" customWidth="1"/>
    <col min="47" max="47" width="8.28515625" style="9" customWidth="1"/>
    <col min="48" max="48" width="7.140625" style="9" customWidth="1"/>
    <col min="49" max="49" width="7.85546875" style="7" customWidth="1"/>
    <col min="50" max="50" width="9.5703125" style="7" customWidth="1"/>
    <col min="51" max="51" width="7.7109375" style="7" customWidth="1"/>
    <col min="52" max="52" width="12.140625" style="9" customWidth="1"/>
    <col min="53" max="53" width="12.140625" style="7" customWidth="1"/>
    <col min="54" max="54" width="9.140625" style="2" customWidth="1"/>
    <col min="55" max="56" width="9.140625" style="2"/>
    <col min="57" max="58" width="11.28515625" style="7" customWidth="1"/>
    <col min="59" max="16384" width="9.140625" style="2"/>
  </cols>
  <sheetData>
    <row r="1" spans="1:60" ht="68.099999999999994" customHeight="1" x14ac:dyDescent="0.25">
      <c r="A1" s="12" t="s">
        <v>5</v>
      </c>
      <c r="B1" s="12" t="s">
        <v>6</v>
      </c>
      <c r="C1" s="44" t="s">
        <v>7</v>
      </c>
      <c r="D1" s="45" t="s">
        <v>0</v>
      </c>
      <c r="E1" s="45" t="s">
        <v>2</v>
      </c>
      <c r="F1" s="14" t="s">
        <v>56</v>
      </c>
      <c r="G1" s="44" t="s">
        <v>8</v>
      </c>
      <c r="H1" s="13" t="s">
        <v>9</v>
      </c>
      <c r="I1" s="43" t="s">
        <v>58</v>
      </c>
      <c r="J1" s="13" t="s">
        <v>10</v>
      </c>
      <c r="K1" s="43" t="s">
        <v>61</v>
      </c>
      <c r="L1" s="13" t="s">
        <v>11</v>
      </c>
      <c r="M1" s="13" t="s">
        <v>12</v>
      </c>
      <c r="N1" s="44" t="s">
        <v>13</v>
      </c>
      <c r="O1" s="44" t="s">
        <v>14</v>
      </c>
      <c r="P1" s="44" t="s">
        <v>15</v>
      </c>
      <c r="Q1" s="43" t="s">
        <v>59</v>
      </c>
      <c r="R1" s="15" t="s">
        <v>16</v>
      </c>
      <c r="S1" s="16" t="s">
        <v>17</v>
      </c>
      <c r="T1" s="17" t="s">
        <v>18</v>
      </c>
      <c r="U1" s="18" t="s">
        <v>19</v>
      </c>
      <c r="V1" s="19" t="s">
        <v>20</v>
      </c>
      <c r="W1" s="20" t="s">
        <v>1</v>
      </c>
      <c r="X1" s="47" t="s">
        <v>21</v>
      </c>
      <c r="Y1" s="47" t="s">
        <v>22</v>
      </c>
      <c r="Z1" s="47" t="s">
        <v>23</v>
      </c>
      <c r="AA1" s="21" t="s">
        <v>24</v>
      </c>
      <c r="AB1" s="22" t="s">
        <v>25</v>
      </c>
      <c r="AC1" s="51" t="s">
        <v>26</v>
      </c>
      <c r="AD1" s="23" t="s">
        <v>27</v>
      </c>
      <c r="AE1" s="12" t="s">
        <v>28</v>
      </c>
      <c r="AF1" s="24" t="s">
        <v>29</v>
      </c>
      <c r="AG1" s="12" t="s">
        <v>30</v>
      </c>
      <c r="AH1" s="25" t="s">
        <v>31</v>
      </c>
      <c r="AI1" s="26" t="s">
        <v>32</v>
      </c>
      <c r="AJ1" s="24" t="s">
        <v>33</v>
      </c>
      <c r="AK1" s="25" t="s">
        <v>34</v>
      </c>
      <c r="AL1" s="24" t="s">
        <v>35</v>
      </c>
      <c r="AM1" s="25" t="s">
        <v>36</v>
      </c>
      <c r="AN1" s="24" t="s">
        <v>37</v>
      </c>
      <c r="AO1" s="25" t="s">
        <v>38</v>
      </c>
      <c r="AP1" s="24" t="s">
        <v>39</v>
      </c>
      <c r="AQ1" s="20" t="s">
        <v>40</v>
      </c>
      <c r="AR1" s="25" t="s">
        <v>41</v>
      </c>
      <c r="AS1" s="24" t="s">
        <v>42</v>
      </c>
      <c r="AT1" s="27" t="s">
        <v>43</v>
      </c>
      <c r="AU1" s="49" t="s">
        <v>44</v>
      </c>
      <c r="AV1" s="24" t="s">
        <v>45</v>
      </c>
      <c r="AW1" s="24" t="s">
        <v>46</v>
      </c>
      <c r="AX1" s="28" t="s">
        <v>47</v>
      </c>
      <c r="AY1" s="29" t="s">
        <v>48</v>
      </c>
      <c r="AZ1" s="28" t="s">
        <v>49</v>
      </c>
      <c r="BA1" s="30" t="s">
        <v>50</v>
      </c>
      <c r="BB1" s="31" t="s">
        <v>51</v>
      </c>
      <c r="BC1" s="31" t="s">
        <v>52</v>
      </c>
      <c r="BD1" s="12" t="s">
        <v>53</v>
      </c>
      <c r="BE1" s="32" t="s">
        <v>54</v>
      </c>
      <c r="BF1" s="32" t="s">
        <v>55</v>
      </c>
    </row>
    <row r="2" spans="1:60" ht="75" x14ac:dyDescent="0.25">
      <c r="A2" s="33">
        <v>1</v>
      </c>
      <c r="B2" s="1"/>
      <c r="C2" s="1"/>
      <c r="D2" s="1" t="s">
        <v>4</v>
      </c>
      <c r="E2" s="1"/>
      <c r="F2" s="1" t="s">
        <v>60</v>
      </c>
      <c r="G2" s="54" t="s">
        <v>75</v>
      </c>
      <c r="H2" s="54" t="s">
        <v>87</v>
      </c>
      <c r="I2" s="54" t="s">
        <v>62</v>
      </c>
      <c r="J2" s="61" t="s">
        <v>76</v>
      </c>
      <c r="K2" s="59" t="s">
        <v>64</v>
      </c>
      <c r="L2" s="61" t="s">
        <v>80</v>
      </c>
      <c r="M2" s="54" t="s">
        <v>77</v>
      </c>
      <c r="N2" s="63" t="s">
        <v>69</v>
      </c>
      <c r="O2" s="65" t="s">
        <v>89</v>
      </c>
      <c r="P2" s="57"/>
      <c r="Q2" s="1" t="s">
        <v>57</v>
      </c>
      <c r="R2" s="34">
        <v>165</v>
      </c>
      <c r="S2" s="64">
        <v>7.7</v>
      </c>
      <c r="T2" s="36"/>
      <c r="U2" s="37">
        <v>21.43</v>
      </c>
      <c r="V2" s="11"/>
      <c r="W2" s="1" t="s">
        <v>3</v>
      </c>
      <c r="X2" s="48">
        <v>58</v>
      </c>
      <c r="Y2" s="48">
        <v>53</v>
      </c>
      <c r="Z2" s="48">
        <v>17</v>
      </c>
      <c r="AA2" s="35">
        <v>2</v>
      </c>
      <c r="AB2" s="10">
        <v>1</v>
      </c>
      <c r="AC2" s="52">
        <f>IF(X2="","",X2*Y2*Z2/1000000)</f>
        <v>5.1999999999999998E-2</v>
      </c>
      <c r="AD2" s="38">
        <f t="shared" ref="AD2" si="0">IF(AB2="","",65/AC2*AB2)</f>
        <v>1250</v>
      </c>
      <c r="AE2" s="62">
        <v>3500</v>
      </c>
      <c r="AF2" s="39">
        <f t="shared" ref="AF2" si="1">IF(ISERROR(AE2/AD2),"",AE2/AD2)</f>
        <v>2.8</v>
      </c>
      <c r="AG2" s="54" t="s">
        <v>79</v>
      </c>
      <c r="AH2" s="55">
        <v>0.22800000000000001</v>
      </c>
      <c r="AI2" s="39">
        <f>IF(ISERROR(U2*AH2),"",U2*AH2)</f>
        <v>4.8899999999999997</v>
      </c>
      <c r="AJ2" s="39">
        <f t="shared" ref="AJ2" si="2">IF(ISERROR(U2+AF2+AI2),"",U2+AF2+AI2)</f>
        <v>29.12</v>
      </c>
      <c r="AK2" s="60" t="s">
        <v>65</v>
      </c>
      <c r="AL2" s="39">
        <v>0</v>
      </c>
      <c r="AM2" s="40">
        <v>0.1</v>
      </c>
      <c r="AN2" s="39">
        <f t="shared" ref="AN2" si="3">IF(ISERROR(BA2*AM2),"",BA2*AM2)</f>
        <v>5.41</v>
      </c>
      <c r="AO2" s="40">
        <v>0.1</v>
      </c>
      <c r="AP2" s="39">
        <f t="shared" ref="AP2" si="4">IF(ISERROR(BA2*AO2),"",BA2*AO2)</f>
        <v>5.41</v>
      </c>
      <c r="AQ2" s="54" t="s">
        <v>63</v>
      </c>
      <c r="AR2" s="40">
        <v>0.02</v>
      </c>
      <c r="AS2" s="39">
        <f t="shared" ref="AS2" si="5">IF(ISERROR(BA2*AR2),"",BA2*AR2)</f>
        <v>1.08</v>
      </c>
      <c r="AT2" s="1"/>
      <c r="AU2" s="40">
        <v>0</v>
      </c>
      <c r="AV2" s="41">
        <f t="shared" ref="AV2" si="6">IF(ISERROR(BA2*AU2),"",BA2*AU2)</f>
        <v>0</v>
      </c>
      <c r="AW2" s="39">
        <f>IF(ISERROR(AL2+AN2+AP2+AS2+AV2),"",AL2+AN2+AP2+AS2+AV2)</f>
        <v>11.9</v>
      </c>
      <c r="AX2" s="39">
        <f t="shared" ref="AX2" si="7">IF(ISERROR(AJ2+AW2),"",AJ2+AW2)</f>
        <v>41.02</v>
      </c>
      <c r="AY2" s="42">
        <f t="shared" ref="AY2" si="8">IF(ISERROR((BA2-AX2)/BA2),"",(BA2-AX2)/BA2)</f>
        <v>0.24179999999999999</v>
      </c>
      <c r="AZ2" s="39">
        <f>IF(ISERROR(BB2*(1-BC2)),"",BB2*(1-BC2))</f>
        <v>54.11</v>
      </c>
      <c r="BA2" s="56">
        <v>54.1</v>
      </c>
      <c r="BB2" s="11">
        <v>159</v>
      </c>
      <c r="BC2" s="40">
        <v>0.65969999999999995</v>
      </c>
      <c r="BD2" s="10">
        <v>130</v>
      </c>
      <c r="BE2" s="39">
        <f t="shared" ref="BE2" si="9">IF(ISERROR(AY2*BD2),"",AX2*BD2)</f>
        <v>5332.6</v>
      </c>
      <c r="BF2" s="39">
        <f t="shared" ref="BF2" si="10">IF(ISERROR(BA2*BD2),"",BA2*BD2)</f>
        <v>7033</v>
      </c>
      <c r="BH2" s="4" t="s">
        <v>65</v>
      </c>
    </row>
    <row r="3" spans="1:60" ht="75" x14ac:dyDescent="0.25">
      <c r="A3" s="33">
        <v>2</v>
      </c>
      <c r="B3" s="1"/>
      <c r="C3" s="1"/>
      <c r="D3" s="1" t="s">
        <v>4</v>
      </c>
      <c r="E3" s="1"/>
      <c r="F3" s="1" t="s">
        <v>60</v>
      </c>
      <c r="G3" s="54" t="s">
        <v>75</v>
      </c>
      <c r="H3" s="54" t="s">
        <v>87</v>
      </c>
      <c r="I3" s="54" t="s">
        <v>62</v>
      </c>
      <c r="J3" s="61" t="s">
        <v>76</v>
      </c>
      <c r="K3" s="59" t="s">
        <v>64</v>
      </c>
      <c r="L3" s="61" t="s">
        <v>67</v>
      </c>
      <c r="M3" s="54" t="s">
        <v>77</v>
      </c>
      <c r="N3" s="63" t="s">
        <v>70</v>
      </c>
      <c r="O3" s="65" t="s">
        <v>90</v>
      </c>
      <c r="P3" s="57"/>
      <c r="Q3" s="1" t="s">
        <v>57</v>
      </c>
      <c r="R3" s="34">
        <v>225</v>
      </c>
      <c r="S3" s="64">
        <v>7.7</v>
      </c>
      <c r="T3" s="36"/>
      <c r="U3" s="37">
        <v>29.22</v>
      </c>
      <c r="V3" s="11"/>
      <c r="W3" s="1" t="s">
        <v>3</v>
      </c>
      <c r="X3" s="48">
        <v>58</v>
      </c>
      <c r="Y3" s="48">
        <v>53</v>
      </c>
      <c r="Z3" s="48">
        <v>22</v>
      </c>
      <c r="AA3" s="35">
        <v>2</v>
      </c>
      <c r="AB3" s="10">
        <v>1</v>
      </c>
      <c r="AC3" s="52">
        <f>IF(X3="","",X3*Y3*Z3/1000000)</f>
        <v>6.8000000000000005E-2</v>
      </c>
      <c r="AD3" s="38">
        <f t="shared" ref="AD3:AD5" si="11">IF(AB3="","",65/AC3*AB3)</f>
        <v>956</v>
      </c>
      <c r="AE3" s="62">
        <v>3500</v>
      </c>
      <c r="AF3" s="39">
        <f t="shared" ref="AF3:AF5" si="12">IF(ISERROR(AE3/AD3),"",AE3/AD3)</f>
        <v>3.66</v>
      </c>
      <c r="AG3" s="54" t="s">
        <v>79</v>
      </c>
      <c r="AH3" s="55">
        <v>0.22800000000000001</v>
      </c>
      <c r="AI3" s="39">
        <f>IF(ISERROR(U3*AH3),"",U3*AH3)</f>
        <v>6.66</v>
      </c>
      <c r="AJ3" s="39">
        <f t="shared" ref="AJ3:AJ5" si="13">IF(ISERROR(U3+AF3+AI3),"",U3+AF3+AI3)</f>
        <v>39.54</v>
      </c>
      <c r="AK3" s="60" t="s">
        <v>65</v>
      </c>
      <c r="AL3" s="39">
        <v>0</v>
      </c>
      <c r="AM3" s="40">
        <v>0.1</v>
      </c>
      <c r="AN3" s="39">
        <f t="shared" ref="AN3:AN5" si="14">IF(ISERROR(BA3*AM3),"",BA3*AM3)</f>
        <v>7</v>
      </c>
      <c r="AO3" s="40">
        <v>0.1</v>
      </c>
      <c r="AP3" s="39">
        <f t="shared" ref="AP3:AP5" si="15">IF(ISERROR(BA3*AO3),"",BA3*AO3)</f>
        <v>7</v>
      </c>
      <c r="AQ3" s="54" t="s">
        <v>63</v>
      </c>
      <c r="AR3" s="40">
        <v>0.02</v>
      </c>
      <c r="AS3" s="39">
        <f t="shared" ref="AS3:AS5" si="16">IF(ISERROR(BA3*AR3),"",BA3*AR3)</f>
        <v>1.4</v>
      </c>
      <c r="AT3" s="1"/>
      <c r="AU3" s="40">
        <v>0</v>
      </c>
      <c r="AV3" s="41">
        <f t="shared" ref="AV3:AV5" si="17">IF(ISERROR(BA3*AU3),"",BA3*AU3)</f>
        <v>0</v>
      </c>
      <c r="AW3" s="39">
        <f>IF(ISERROR(AL3+AN3+AP3+AS3+AV3),"",AL3+AN3+AP3+AS3+AV3)</f>
        <v>15.4</v>
      </c>
      <c r="AX3" s="39">
        <f t="shared" ref="AX3:AX5" si="18">IF(ISERROR(AJ3+AW3),"",AJ3+AW3)</f>
        <v>54.94</v>
      </c>
      <c r="AY3" s="42">
        <f t="shared" ref="AY3:AY5" si="19">IF(ISERROR((BA3-AX3)/BA3),"",(BA3-AX3)/BA3)</f>
        <v>0.2147</v>
      </c>
      <c r="AZ3" s="39">
        <f t="shared" ref="AZ3:AZ4" si="20">IF(ISERROR(BB3*(1-BC3)),"",BB3*(1-BC3))</f>
        <v>69.97</v>
      </c>
      <c r="BA3" s="56">
        <v>69.959999999999994</v>
      </c>
      <c r="BB3" s="11">
        <v>199</v>
      </c>
      <c r="BC3" s="40">
        <v>0.64839999999999998</v>
      </c>
      <c r="BD3" s="10">
        <v>605</v>
      </c>
      <c r="BE3" s="39">
        <f t="shared" ref="BE3:BE5" si="21">IF(ISERROR(AY3*BD3),"",AX3*BD3)</f>
        <v>33238.699999999997</v>
      </c>
      <c r="BF3" s="39">
        <f t="shared" ref="BF3:BF5" si="22">IF(ISERROR(BA3*BD3),"",BA3*BD3)</f>
        <v>42325.8</v>
      </c>
      <c r="BH3" s="4" t="s">
        <v>66</v>
      </c>
    </row>
    <row r="4" spans="1:60" ht="75" x14ac:dyDescent="0.25">
      <c r="A4" s="33">
        <v>3</v>
      </c>
      <c r="B4" s="1"/>
      <c r="C4" s="1"/>
      <c r="D4" s="1" t="s">
        <v>4</v>
      </c>
      <c r="E4" s="1"/>
      <c r="F4" s="1" t="s">
        <v>60</v>
      </c>
      <c r="G4" s="54" t="s">
        <v>75</v>
      </c>
      <c r="H4" s="54" t="s">
        <v>87</v>
      </c>
      <c r="I4" s="54" t="s">
        <v>62</v>
      </c>
      <c r="J4" s="61" t="s">
        <v>76</v>
      </c>
      <c r="K4" s="59" t="s">
        <v>64</v>
      </c>
      <c r="L4" s="61" t="s">
        <v>68</v>
      </c>
      <c r="M4" s="54" t="s">
        <v>77</v>
      </c>
      <c r="N4" s="63" t="s">
        <v>71</v>
      </c>
      <c r="O4" s="65" t="s">
        <v>91</v>
      </c>
      <c r="P4" s="58"/>
      <c r="Q4" s="1" t="s">
        <v>57</v>
      </c>
      <c r="R4" s="34">
        <v>247</v>
      </c>
      <c r="S4" s="64">
        <v>7.7</v>
      </c>
      <c r="T4" s="36"/>
      <c r="U4" s="37">
        <v>32.08</v>
      </c>
      <c r="V4" s="11"/>
      <c r="W4" s="1" t="s">
        <v>3</v>
      </c>
      <c r="X4" s="48">
        <v>58</v>
      </c>
      <c r="Y4" s="48">
        <v>53</v>
      </c>
      <c r="Z4" s="48">
        <v>25</v>
      </c>
      <c r="AA4" s="35">
        <v>2</v>
      </c>
      <c r="AB4" s="10">
        <v>1</v>
      </c>
      <c r="AC4" s="52">
        <f t="shared" ref="AC4" si="23">IF(X4="","",X4*Y4*Z4/1000000)</f>
        <v>7.6999999999999999E-2</v>
      </c>
      <c r="AD4" s="38">
        <f t="shared" si="11"/>
        <v>844</v>
      </c>
      <c r="AE4" s="62">
        <v>3500</v>
      </c>
      <c r="AF4" s="39">
        <f t="shared" si="12"/>
        <v>4.1500000000000004</v>
      </c>
      <c r="AG4" s="54" t="s">
        <v>79</v>
      </c>
      <c r="AH4" s="55">
        <v>0.22800000000000001</v>
      </c>
      <c r="AI4" s="39">
        <f t="shared" ref="AI4" si="24">IF(ISERROR(U4*AH4),"",U4*AH4)</f>
        <v>7.31</v>
      </c>
      <c r="AJ4" s="39">
        <f t="shared" si="13"/>
        <v>43.54</v>
      </c>
      <c r="AK4" s="60" t="s">
        <v>65</v>
      </c>
      <c r="AL4" s="39">
        <v>0</v>
      </c>
      <c r="AM4" s="40">
        <v>0.1</v>
      </c>
      <c r="AN4" s="39">
        <f t="shared" si="14"/>
        <v>8.16</v>
      </c>
      <c r="AO4" s="40">
        <v>0.1</v>
      </c>
      <c r="AP4" s="39">
        <f t="shared" si="15"/>
        <v>8.16</v>
      </c>
      <c r="AQ4" s="54" t="s">
        <v>63</v>
      </c>
      <c r="AR4" s="40">
        <v>0.02</v>
      </c>
      <c r="AS4" s="39">
        <f t="shared" si="16"/>
        <v>1.63</v>
      </c>
      <c r="AT4" s="1"/>
      <c r="AU4" s="40">
        <v>0</v>
      </c>
      <c r="AV4" s="41">
        <f t="shared" si="17"/>
        <v>0</v>
      </c>
      <c r="AW4" s="39">
        <f t="shared" ref="AW4" si="25">IF(ISERROR(AL4+AN4+AP4+AS4+AV4),"",AL4+AN4+AP4+AS4+AV4)</f>
        <v>17.95</v>
      </c>
      <c r="AX4" s="39">
        <f t="shared" si="18"/>
        <v>61.49</v>
      </c>
      <c r="AY4" s="42">
        <f t="shared" si="19"/>
        <v>0.24660000000000001</v>
      </c>
      <c r="AZ4" s="39">
        <f t="shared" si="20"/>
        <v>81.62</v>
      </c>
      <c r="BA4" s="56">
        <v>81.62</v>
      </c>
      <c r="BB4" s="11">
        <v>239</v>
      </c>
      <c r="BC4" s="40">
        <v>0.65849999999999997</v>
      </c>
      <c r="BD4" s="10">
        <v>468</v>
      </c>
      <c r="BE4" s="39">
        <f t="shared" si="21"/>
        <v>28777.32</v>
      </c>
      <c r="BF4" s="39">
        <f t="shared" si="22"/>
        <v>38198.160000000003</v>
      </c>
      <c r="BH4" s="4" t="s">
        <v>66</v>
      </c>
    </row>
    <row r="5" spans="1:60" ht="75" x14ac:dyDescent="0.25">
      <c r="A5" s="33">
        <v>1</v>
      </c>
      <c r="B5" s="1"/>
      <c r="C5" s="1"/>
      <c r="D5" s="1" t="s">
        <v>4</v>
      </c>
      <c r="E5" s="1"/>
      <c r="F5" s="1" t="s">
        <v>60</v>
      </c>
      <c r="G5" s="54" t="s">
        <v>75</v>
      </c>
      <c r="H5" s="54" t="s">
        <v>87</v>
      </c>
      <c r="I5" s="54" t="s">
        <v>62</v>
      </c>
      <c r="J5" s="61" t="s">
        <v>76</v>
      </c>
      <c r="K5" s="59" t="s">
        <v>64</v>
      </c>
      <c r="L5" s="61" t="s">
        <v>80</v>
      </c>
      <c r="M5" s="54" t="s">
        <v>78</v>
      </c>
      <c r="N5" s="63" t="s">
        <v>72</v>
      </c>
      <c r="O5" s="65" t="s">
        <v>92</v>
      </c>
      <c r="P5" s="57"/>
      <c r="Q5" s="1" t="s">
        <v>57</v>
      </c>
      <c r="R5" s="34">
        <v>165</v>
      </c>
      <c r="S5" s="64">
        <v>7.7</v>
      </c>
      <c r="T5" s="36"/>
      <c r="U5" s="37">
        <v>21.43</v>
      </c>
      <c r="V5" s="11"/>
      <c r="W5" s="1" t="s">
        <v>3</v>
      </c>
      <c r="X5" s="48">
        <v>58</v>
      </c>
      <c r="Y5" s="48">
        <v>53</v>
      </c>
      <c r="Z5" s="48">
        <v>17</v>
      </c>
      <c r="AA5" s="35">
        <v>2</v>
      </c>
      <c r="AB5" s="10">
        <v>1</v>
      </c>
      <c r="AC5" s="52">
        <f>IF(X5="","",X5*Y5*Z5/1000000)</f>
        <v>5.1999999999999998E-2</v>
      </c>
      <c r="AD5" s="38">
        <f t="shared" si="11"/>
        <v>1250</v>
      </c>
      <c r="AE5" s="62">
        <v>3500</v>
      </c>
      <c r="AF5" s="39">
        <f t="shared" si="12"/>
        <v>2.8</v>
      </c>
      <c r="AG5" s="54" t="s">
        <v>79</v>
      </c>
      <c r="AH5" s="55">
        <v>0.22800000000000001</v>
      </c>
      <c r="AI5" s="39">
        <f>IF(ISERROR(U5*AH5),"",U5*AH5)</f>
        <v>4.8899999999999997</v>
      </c>
      <c r="AJ5" s="39">
        <f t="shared" si="13"/>
        <v>29.12</v>
      </c>
      <c r="AK5" s="60" t="s">
        <v>65</v>
      </c>
      <c r="AL5" s="39">
        <v>0</v>
      </c>
      <c r="AM5" s="40">
        <v>0.1</v>
      </c>
      <c r="AN5" s="39">
        <f t="shared" si="14"/>
        <v>5.41</v>
      </c>
      <c r="AO5" s="40">
        <v>0.1</v>
      </c>
      <c r="AP5" s="39">
        <f t="shared" si="15"/>
        <v>5.41</v>
      </c>
      <c r="AQ5" s="54" t="s">
        <v>63</v>
      </c>
      <c r="AR5" s="40">
        <v>0.02</v>
      </c>
      <c r="AS5" s="39">
        <f t="shared" si="16"/>
        <v>1.08</v>
      </c>
      <c r="AT5" s="1"/>
      <c r="AU5" s="40">
        <v>0</v>
      </c>
      <c r="AV5" s="41">
        <f t="shared" si="17"/>
        <v>0</v>
      </c>
      <c r="AW5" s="39">
        <f>IF(ISERROR(AL5+AN5+AP5+AS5+AV5),"",AL5+AN5+AP5+AS5+AV5)</f>
        <v>11.9</v>
      </c>
      <c r="AX5" s="39">
        <f t="shared" si="18"/>
        <v>41.02</v>
      </c>
      <c r="AY5" s="42">
        <f t="shared" si="19"/>
        <v>0.24179999999999999</v>
      </c>
      <c r="AZ5" s="39">
        <f>IF(ISERROR(BB5*(1-BC5)),"",BB5*(1-BC5))</f>
        <v>54.11</v>
      </c>
      <c r="BA5" s="56">
        <v>54.1</v>
      </c>
      <c r="BB5" s="11">
        <v>159</v>
      </c>
      <c r="BC5" s="40">
        <v>0.65969999999999995</v>
      </c>
      <c r="BD5" s="10">
        <v>72</v>
      </c>
      <c r="BE5" s="39">
        <f t="shared" si="21"/>
        <v>2953.44</v>
      </c>
      <c r="BF5" s="39">
        <f t="shared" si="22"/>
        <v>3895.2</v>
      </c>
      <c r="BH5" s="4" t="s">
        <v>65</v>
      </c>
    </row>
    <row r="6" spans="1:60" ht="75" x14ac:dyDescent="0.25">
      <c r="A6" s="33">
        <v>2</v>
      </c>
      <c r="B6" s="1"/>
      <c r="C6" s="1"/>
      <c r="D6" s="1" t="s">
        <v>4</v>
      </c>
      <c r="E6" s="1"/>
      <c r="F6" s="1" t="s">
        <v>60</v>
      </c>
      <c r="G6" s="54" t="s">
        <v>75</v>
      </c>
      <c r="H6" s="54" t="s">
        <v>87</v>
      </c>
      <c r="I6" s="54" t="s">
        <v>62</v>
      </c>
      <c r="J6" s="61" t="s">
        <v>76</v>
      </c>
      <c r="K6" s="59" t="s">
        <v>64</v>
      </c>
      <c r="L6" s="61" t="s">
        <v>67</v>
      </c>
      <c r="M6" s="54" t="s">
        <v>78</v>
      </c>
      <c r="N6" s="63" t="s">
        <v>73</v>
      </c>
      <c r="O6" s="65" t="s">
        <v>93</v>
      </c>
      <c r="P6" s="57"/>
      <c r="Q6" s="1" t="s">
        <v>57</v>
      </c>
      <c r="R6" s="34">
        <v>225</v>
      </c>
      <c r="S6" s="64">
        <v>7.7</v>
      </c>
      <c r="T6" s="36"/>
      <c r="U6" s="37">
        <v>29.22</v>
      </c>
      <c r="V6" s="11"/>
      <c r="W6" s="1" t="s">
        <v>3</v>
      </c>
      <c r="X6" s="48">
        <v>58</v>
      </c>
      <c r="Y6" s="48">
        <v>53</v>
      </c>
      <c r="Z6" s="48">
        <v>22</v>
      </c>
      <c r="AA6" s="35">
        <v>2</v>
      </c>
      <c r="AB6" s="10">
        <v>1</v>
      </c>
      <c r="AC6" s="52">
        <f>IF(X6="","",X6*Y6*Z6/1000000)</f>
        <v>6.8000000000000005E-2</v>
      </c>
      <c r="AD6" s="38">
        <f t="shared" ref="AD6:AD7" si="26">IF(AB6="","",65/AC6*AB6)</f>
        <v>956</v>
      </c>
      <c r="AE6" s="62">
        <v>3500</v>
      </c>
      <c r="AF6" s="39">
        <f t="shared" ref="AF6:AF7" si="27">IF(ISERROR(AE6/AD6),"",AE6/AD6)</f>
        <v>3.66</v>
      </c>
      <c r="AG6" s="54" t="s">
        <v>79</v>
      </c>
      <c r="AH6" s="55">
        <v>0.22800000000000001</v>
      </c>
      <c r="AI6" s="39">
        <f>IF(ISERROR(U6*AH6),"",U6*AH6)</f>
        <v>6.66</v>
      </c>
      <c r="AJ6" s="39">
        <f t="shared" ref="AJ6:AJ7" si="28">IF(ISERROR(U6+AF6+AI6),"",U6+AF6+AI6)</f>
        <v>39.54</v>
      </c>
      <c r="AK6" s="60" t="s">
        <v>65</v>
      </c>
      <c r="AL6" s="39">
        <v>0</v>
      </c>
      <c r="AM6" s="40">
        <v>0.1</v>
      </c>
      <c r="AN6" s="39">
        <f t="shared" ref="AN6:AN7" si="29">IF(ISERROR(BA6*AM6),"",BA6*AM6)</f>
        <v>7</v>
      </c>
      <c r="AO6" s="40">
        <v>0.1</v>
      </c>
      <c r="AP6" s="39">
        <f t="shared" ref="AP6:AP7" si="30">IF(ISERROR(BA6*AO6),"",BA6*AO6)</f>
        <v>7</v>
      </c>
      <c r="AQ6" s="54" t="s">
        <v>63</v>
      </c>
      <c r="AR6" s="40">
        <v>0.02</v>
      </c>
      <c r="AS6" s="39">
        <f t="shared" ref="AS6:AS7" si="31">IF(ISERROR(BA6*AR6),"",BA6*AR6)</f>
        <v>1.4</v>
      </c>
      <c r="AT6" s="1"/>
      <c r="AU6" s="40">
        <v>0</v>
      </c>
      <c r="AV6" s="41">
        <f t="shared" ref="AV6:AV7" si="32">IF(ISERROR(BA6*AU6),"",BA6*AU6)</f>
        <v>0</v>
      </c>
      <c r="AW6" s="39">
        <f>IF(ISERROR(AL6+AN6+AP6+AS6+AV6),"",AL6+AN6+AP6+AS6+AV6)</f>
        <v>15.4</v>
      </c>
      <c r="AX6" s="39">
        <f t="shared" ref="AX6:AX7" si="33">IF(ISERROR(AJ6+AW6),"",AJ6+AW6)</f>
        <v>54.94</v>
      </c>
      <c r="AY6" s="42">
        <f t="shared" ref="AY6:AY7" si="34">IF(ISERROR((BA6-AX6)/BA6),"",(BA6-AX6)/BA6)</f>
        <v>0.2147</v>
      </c>
      <c r="AZ6" s="39">
        <f t="shared" ref="AZ6:AZ7" si="35">IF(ISERROR(BB6*(1-BC6)),"",BB6*(1-BC6))</f>
        <v>69.97</v>
      </c>
      <c r="BA6" s="56">
        <v>69.959999999999994</v>
      </c>
      <c r="BB6" s="11">
        <v>199</v>
      </c>
      <c r="BC6" s="40">
        <v>0.64839999999999998</v>
      </c>
      <c r="BD6" s="10">
        <v>429</v>
      </c>
      <c r="BE6" s="39">
        <f t="shared" ref="BE6:BE7" si="36">IF(ISERROR(AY6*BD6),"",AX6*BD6)</f>
        <v>23569.26</v>
      </c>
      <c r="BF6" s="39">
        <f t="shared" ref="BF6:BF7" si="37">IF(ISERROR(BA6*BD6),"",BA6*BD6)</f>
        <v>30012.84</v>
      </c>
      <c r="BH6" s="4" t="s">
        <v>65</v>
      </c>
    </row>
    <row r="7" spans="1:60" ht="75" x14ac:dyDescent="0.25">
      <c r="A7" s="33">
        <v>3</v>
      </c>
      <c r="B7" s="1"/>
      <c r="C7" s="1"/>
      <c r="D7" s="1" t="s">
        <v>4</v>
      </c>
      <c r="E7" s="1"/>
      <c r="F7" s="1" t="s">
        <v>60</v>
      </c>
      <c r="G7" s="54" t="s">
        <v>75</v>
      </c>
      <c r="H7" s="54" t="s">
        <v>87</v>
      </c>
      <c r="I7" s="54" t="s">
        <v>62</v>
      </c>
      <c r="J7" s="61" t="s">
        <v>76</v>
      </c>
      <c r="K7" s="59" t="s">
        <v>64</v>
      </c>
      <c r="L7" s="61" t="s">
        <v>68</v>
      </c>
      <c r="M7" s="54" t="s">
        <v>78</v>
      </c>
      <c r="N7" s="63" t="s">
        <v>74</v>
      </c>
      <c r="O7" s="65" t="s">
        <v>94</v>
      </c>
      <c r="P7" s="58"/>
      <c r="Q7" s="1" t="s">
        <v>57</v>
      </c>
      <c r="R7" s="34">
        <v>247</v>
      </c>
      <c r="S7" s="64">
        <v>7.7</v>
      </c>
      <c r="T7" s="36"/>
      <c r="U7" s="37">
        <v>32.08</v>
      </c>
      <c r="V7" s="11"/>
      <c r="W7" s="1" t="s">
        <v>3</v>
      </c>
      <c r="X7" s="48">
        <v>58</v>
      </c>
      <c r="Y7" s="48">
        <v>53</v>
      </c>
      <c r="Z7" s="48">
        <v>25</v>
      </c>
      <c r="AA7" s="35">
        <v>2</v>
      </c>
      <c r="AB7" s="10">
        <v>1</v>
      </c>
      <c r="AC7" s="52">
        <f t="shared" ref="AC7" si="38">IF(X7="","",X7*Y7*Z7/1000000)</f>
        <v>7.6999999999999999E-2</v>
      </c>
      <c r="AD7" s="38">
        <f t="shared" si="26"/>
        <v>844</v>
      </c>
      <c r="AE7" s="62">
        <v>3500</v>
      </c>
      <c r="AF7" s="39">
        <f t="shared" si="27"/>
        <v>4.1500000000000004</v>
      </c>
      <c r="AG7" s="54" t="s">
        <v>79</v>
      </c>
      <c r="AH7" s="55">
        <v>0.22800000000000001</v>
      </c>
      <c r="AI7" s="39">
        <f t="shared" ref="AI7" si="39">IF(ISERROR(U7*AH7),"",U7*AH7)</f>
        <v>7.31</v>
      </c>
      <c r="AJ7" s="39">
        <f t="shared" si="28"/>
        <v>43.54</v>
      </c>
      <c r="AK7" s="60" t="s">
        <v>65</v>
      </c>
      <c r="AL7" s="39">
        <v>0</v>
      </c>
      <c r="AM7" s="40">
        <v>0.1</v>
      </c>
      <c r="AN7" s="39">
        <f t="shared" si="29"/>
        <v>8.16</v>
      </c>
      <c r="AO7" s="40">
        <v>0.1</v>
      </c>
      <c r="AP7" s="39">
        <f t="shared" si="30"/>
        <v>8.16</v>
      </c>
      <c r="AQ7" s="54" t="s">
        <v>63</v>
      </c>
      <c r="AR7" s="40">
        <v>0.02</v>
      </c>
      <c r="AS7" s="39">
        <f t="shared" si="31"/>
        <v>1.63</v>
      </c>
      <c r="AT7" s="1"/>
      <c r="AU7" s="40">
        <v>0</v>
      </c>
      <c r="AV7" s="41">
        <f t="shared" si="32"/>
        <v>0</v>
      </c>
      <c r="AW7" s="39">
        <f t="shared" ref="AW7" si="40">IF(ISERROR(AL7+AN7+AP7+AS7+AV7),"",AL7+AN7+AP7+AS7+AV7)</f>
        <v>17.95</v>
      </c>
      <c r="AX7" s="39">
        <f t="shared" si="33"/>
        <v>61.49</v>
      </c>
      <c r="AY7" s="42">
        <f t="shared" si="34"/>
        <v>0.24660000000000001</v>
      </c>
      <c r="AZ7" s="39">
        <f t="shared" si="35"/>
        <v>81.62</v>
      </c>
      <c r="BA7" s="56">
        <v>81.62</v>
      </c>
      <c r="BB7" s="11">
        <v>239</v>
      </c>
      <c r="BC7" s="40">
        <v>0.65849999999999997</v>
      </c>
      <c r="BD7" s="10">
        <v>326</v>
      </c>
      <c r="BE7" s="39">
        <f t="shared" si="36"/>
        <v>20045.740000000002</v>
      </c>
      <c r="BF7" s="39">
        <f t="shared" si="37"/>
        <v>26608.12</v>
      </c>
      <c r="BH7" s="4" t="s">
        <v>65</v>
      </c>
    </row>
    <row r="8" spans="1:60" ht="75" x14ac:dyDescent="0.25">
      <c r="A8" s="33">
        <v>1</v>
      </c>
      <c r="B8" s="1"/>
      <c r="C8" s="1"/>
      <c r="D8" s="1" t="s">
        <v>4</v>
      </c>
      <c r="E8" s="1"/>
      <c r="F8" s="1" t="s">
        <v>60</v>
      </c>
      <c r="G8" s="54" t="s">
        <v>83</v>
      </c>
      <c r="H8" s="54" t="s">
        <v>88</v>
      </c>
      <c r="I8" s="54" t="s">
        <v>62</v>
      </c>
      <c r="J8" s="61" t="s">
        <v>84</v>
      </c>
      <c r="K8" s="59" t="s">
        <v>64</v>
      </c>
      <c r="L8" s="61" t="s">
        <v>67</v>
      </c>
      <c r="M8" s="54" t="s">
        <v>85</v>
      </c>
      <c r="N8" s="63" t="s">
        <v>81</v>
      </c>
      <c r="O8" s="65" t="s">
        <v>95</v>
      </c>
      <c r="P8" s="58"/>
      <c r="Q8" s="1" t="s">
        <v>57</v>
      </c>
      <c r="R8" s="34"/>
      <c r="S8" s="64"/>
      <c r="T8" s="36"/>
      <c r="U8" s="37">
        <v>24.5</v>
      </c>
      <c r="V8" s="11"/>
      <c r="W8" s="1" t="s">
        <v>3</v>
      </c>
      <c r="X8" s="48">
        <v>58</v>
      </c>
      <c r="Y8" s="48">
        <v>53</v>
      </c>
      <c r="Z8" s="48">
        <v>22</v>
      </c>
      <c r="AA8" s="35">
        <v>2</v>
      </c>
      <c r="AB8" s="10">
        <v>1</v>
      </c>
      <c r="AC8" s="52">
        <v>6.8000000000000005E-2</v>
      </c>
      <c r="AD8" s="38">
        <v>956</v>
      </c>
      <c r="AE8" s="62">
        <v>3500</v>
      </c>
      <c r="AF8" s="39">
        <v>3.66</v>
      </c>
      <c r="AG8" s="54" t="s">
        <v>86</v>
      </c>
      <c r="AH8" s="55">
        <v>0.14399999999999999</v>
      </c>
      <c r="AI8" s="39">
        <v>3.53</v>
      </c>
      <c r="AJ8" s="39">
        <v>31.69</v>
      </c>
      <c r="AK8" s="60" t="s">
        <v>65</v>
      </c>
      <c r="AL8" s="39">
        <v>0</v>
      </c>
      <c r="AM8" s="40">
        <v>0.1</v>
      </c>
      <c r="AN8" s="39">
        <v>6.36</v>
      </c>
      <c r="AO8" s="40">
        <v>0.1</v>
      </c>
      <c r="AP8" s="39">
        <v>6.36</v>
      </c>
      <c r="AQ8" s="54" t="s">
        <v>63</v>
      </c>
      <c r="AR8" s="40">
        <v>0.02</v>
      </c>
      <c r="AS8" s="39">
        <v>1.27</v>
      </c>
      <c r="AT8" s="1"/>
      <c r="AU8" s="40">
        <v>0</v>
      </c>
      <c r="AV8" s="41">
        <v>0</v>
      </c>
      <c r="AW8" s="39">
        <v>13.99</v>
      </c>
      <c r="AX8" s="39">
        <v>45.68</v>
      </c>
      <c r="AY8" s="42">
        <v>0.28000000000000003</v>
      </c>
      <c r="AZ8" s="39">
        <v>63.6</v>
      </c>
      <c r="BA8" s="56">
        <v>63.6</v>
      </c>
      <c r="BB8" s="11">
        <v>189</v>
      </c>
      <c r="BC8" s="40">
        <v>0.66349999999999998</v>
      </c>
      <c r="BD8" s="10">
        <v>442</v>
      </c>
      <c r="BE8" s="39">
        <v>20190.560000000001</v>
      </c>
      <c r="BF8" s="39">
        <v>28111.200000000001</v>
      </c>
      <c r="BH8" s="4" t="s">
        <v>65</v>
      </c>
    </row>
    <row r="9" spans="1:60" ht="75" x14ac:dyDescent="0.25">
      <c r="A9" s="33">
        <v>2</v>
      </c>
      <c r="B9" s="1"/>
      <c r="C9" s="1"/>
      <c r="D9" s="1" t="s">
        <v>4</v>
      </c>
      <c r="E9" s="1"/>
      <c r="F9" s="1" t="s">
        <v>60</v>
      </c>
      <c r="G9" s="54" t="s">
        <v>83</v>
      </c>
      <c r="H9" s="54" t="s">
        <v>88</v>
      </c>
      <c r="I9" s="54" t="s">
        <v>62</v>
      </c>
      <c r="J9" s="61" t="s">
        <v>84</v>
      </c>
      <c r="K9" s="59" t="s">
        <v>64</v>
      </c>
      <c r="L9" s="61" t="s">
        <v>68</v>
      </c>
      <c r="M9" s="54" t="s">
        <v>85</v>
      </c>
      <c r="N9" s="63" t="s">
        <v>82</v>
      </c>
      <c r="O9" s="65" t="s">
        <v>96</v>
      </c>
      <c r="P9" s="58"/>
      <c r="Q9" s="1" t="s">
        <v>57</v>
      </c>
      <c r="R9" s="34"/>
      <c r="S9" s="64"/>
      <c r="T9" s="36"/>
      <c r="U9" s="37">
        <v>27.5</v>
      </c>
      <c r="V9" s="11"/>
      <c r="W9" s="1" t="s">
        <v>3</v>
      </c>
      <c r="X9" s="48">
        <v>58</v>
      </c>
      <c r="Y9" s="48">
        <v>53</v>
      </c>
      <c r="Z9" s="48">
        <v>25</v>
      </c>
      <c r="AA9" s="35">
        <v>2</v>
      </c>
      <c r="AB9" s="10">
        <v>1</v>
      </c>
      <c r="AC9" s="52">
        <v>7.6999999999999999E-2</v>
      </c>
      <c r="AD9" s="38">
        <v>844</v>
      </c>
      <c r="AE9" s="62">
        <v>3500</v>
      </c>
      <c r="AF9" s="39">
        <v>4.1500000000000004</v>
      </c>
      <c r="AG9" s="54" t="s">
        <v>86</v>
      </c>
      <c r="AH9" s="55">
        <v>0.14399999999999999</v>
      </c>
      <c r="AI9" s="39">
        <v>3.96</v>
      </c>
      <c r="AJ9" s="39">
        <v>35.61</v>
      </c>
      <c r="AK9" s="60" t="s">
        <v>65</v>
      </c>
      <c r="AL9" s="39">
        <v>0</v>
      </c>
      <c r="AM9" s="40">
        <v>0.1</v>
      </c>
      <c r="AN9" s="39">
        <v>7.42</v>
      </c>
      <c r="AO9" s="40">
        <v>0.1</v>
      </c>
      <c r="AP9" s="39">
        <v>7.42</v>
      </c>
      <c r="AQ9" s="54" t="s">
        <v>63</v>
      </c>
      <c r="AR9" s="40">
        <v>0.02</v>
      </c>
      <c r="AS9" s="39">
        <v>1.48</v>
      </c>
      <c r="AT9" s="1"/>
      <c r="AU9" s="40">
        <v>0</v>
      </c>
      <c r="AV9" s="41">
        <v>0</v>
      </c>
      <c r="AW9" s="39">
        <v>16.32</v>
      </c>
      <c r="AX9" s="39">
        <v>51.93</v>
      </c>
      <c r="AY9" s="42">
        <v>0.3</v>
      </c>
      <c r="AZ9" s="39">
        <v>74.2</v>
      </c>
      <c r="BA9" s="56">
        <v>74.2</v>
      </c>
      <c r="BB9" s="11">
        <v>219</v>
      </c>
      <c r="BC9" s="40">
        <v>0.66120000000000001</v>
      </c>
      <c r="BD9" s="10">
        <v>337</v>
      </c>
      <c r="BE9" s="39">
        <v>17500.41</v>
      </c>
      <c r="BF9" s="39">
        <v>25005.4</v>
      </c>
      <c r="BH9" s="4" t="s">
        <v>65</v>
      </c>
    </row>
  </sheetData>
  <sheetProtection insertRows="0" deleteRows="0" sort="0"/>
  <protectedRanges>
    <protectedRange sqref="A2:K7 A8:J250 AW2:AZ7 BB2:BD7 L10:BA250 L8:N9 AB8:BA9 M2:N7 AB3:AS7 P2:AS2 P3:AA9" name="Range1"/>
    <protectedRange sqref="AV2:AV7" name="Range1_1"/>
    <protectedRange sqref="K8:K250" name="Range1_2"/>
    <protectedRange sqref="O2:O9" name="Range1_4_1_1_1_1"/>
  </protectedRanges>
  <phoneticPr fontId="12" type="noConversion"/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3C2B5C9-DC27-464C-8FF0-16ADAFAF39BB}">
          <x14:formula1>
            <xm:f>#REF!</xm:f>
          </x14:formula1>
          <xm:sqref>D2:D7</xm:sqref>
        </x14:dataValidation>
        <x14:dataValidation type="list" allowBlank="1" showInputMessage="1" showErrorMessage="1" xr:uid="{594B29B3-8CB9-49B4-A558-B9B5B9B4CE19}">
          <x14:formula1>
            <xm:f>#REF!</xm:f>
          </x14:formula1>
          <xm:sqref>W2:W7</xm:sqref>
        </x14:dataValidation>
        <x14:dataValidation type="list" allowBlank="1" showInputMessage="1" showErrorMessage="1" xr:uid="{2B8838EE-F162-4AB4-A993-F0BFEF3752F1}">
          <x14:formula1>
            <xm:f>#REF!</xm:f>
          </x14:formula1>
          <xm:sqref>Q2:Q7</xm:sqref>
        </x14:dataValidation>
        <x14:dataValidation type="list" allowBlank="1" showInputMessage="1" showErrorMessage="1" xr:uid="{11D1E675-8DC7-42A7-8FA2-C0FEB12C344B}">
          <x14:formula1>
            <xm:f>#REF!</xm:f>
          </x14:formula1>
          <xm:sqref>E2:E7</xm:sqref>
        </x14:dataValidation>
        <x14:dataValidation type="list" allowBlank="1" showInputMessage="1" showErrorMessage="1" xr:uid="{5DC510DE-8BC3-490F-91CC-9B30271E4E3F}">
          <x14:formula1>
            <xm:f>#REF!</xm:f>
          </x14:formula1>
          <xm:sqref>F2:F7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2026-07-08T02:36:51Z</dcterms:modified>
</cp:coreProperties>
</file>