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 tabRatio="783"/>
  </bookViews>
  <sheets>
    <sheet name="Item" sheetId="5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POtype">#REF!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25" i="5" l="1"/>
  <c r="BS25" i="5" s="1"/>
  <c r="BK25" i="5"/>
  <c r="BI25" i="5"/>
  <c r="BE25" i="5" s="1"/>
  <c r="AS25" i="5"/>
  <c r="AT25" i="5" s="1"/>
  <c r="AQ25" i="5"/>
  <c r="AE25" i="5"/>
  <c r="AL25" i="5" s="1"/>
  <c r="AN25" i="5" s="1"/>
  <c r="V25" i="5"/>
  <c r="U25" i="5"/>
  <c r="BT26" i="5"/>
  <c r="BS26" i="5" s="1"/>
  <c r="BK26" i="5"/>
  <c r="BI26" i="5"/>
  <c r="BE26" i="5" s="1"/>
  <c r="AS26" i="5"/>
  <c r="AT26" i="5" s="1"/>
  <c r="AQ26" i="5"/>
  <c r="AE26" i="5"/>
  <c r="AL26" i="5" s="1"/>
  <c r="AN26" i="5" s="1"/>
  <c r="V26" i="5"/>
  <c r="U26" i="5"/>
  <c r="BT24" i="5"/>
  <c r="BS24" i="5" s="1"/>
  <c r="BK24" i="5"/>
  <c r="BI24" i="5"/>
  <c r="BE24" i="5" s="1"/>
  <c r="AS24" i="5"/>
  <c r="AT24" i="5" s="1"/>
  <c r="AQ24" i="5"/>
  <c r="AE24" i="5"/>
  <c r="AL24" i="5" s="1"/>
  <c r="AN24" i="5" s="1"/>
  <c r="V24" i="5"/>
  <c r="U24" i="5"/>
  <c r="BT23" i="5"/>
  <c r="BS23" i="5" s="1"/>
  <c r="BK23" i="5"/>
  <c r="BI23" i="5"/>
  <c r="BE23" i="5" s="1"/>
  <c r="AS23" i="5"/>
  <c r="AT23" i="5" s="1"/>
  <c r="AQ23" i="5"/>
  <c r="AE23" i="5"/>
  <c r="AL23" i="5" s="1"/>
  <c r="AN23" i="5" s="1"/>
  <c r="V23" i="5"/>
  <c r="U23" i="5"/>
  <c r="BT22" i="5"/>
  <c r="BS22" i="5" s="1"/>
  <c r="BK22" i="5"/>
  <c r="BI22" i="5"/>
  <c r="BE22" i="5" s="1"/>
  <c r="AS22" i="5"/>
  <c r="AT22" i="5" s="1"/>
  <c r="AQ22" i="5"/>
  <c r="AE22" i="5"/>
  <c r="AL22" i="5" s="1"/>
  <c r="AN22" i="5" s="1"/>
  <c r="V22" i="5"/>
  <c r="U22" i="5"/>
  <c r="BT21" i="5"/>
  <c r="BS21" i="5" s="1"/>
  <c r="BK21" i="5"/>
  <c r="BI21" i="5"/>
  <c r="BE21" i="5" s="1"/>
  <c r="AX21" i="5"/>
  <c r="AS21" i="5"/>
  <c r="AT21" i="5" s="1"/>
  <c r="AQ21" i="5"/>
  <c r="AE21" i="5"/>
  <c r="AL21" i="5" s="1"/>
  <c r="AN21" i="5" s="1"/>
  <c r="V21" i="5"/>
  <c r="U21" i="5"/>
  <c r="BT20" i="5"/>
  <c r="BS20" i="5" s="1"/>
  <c r="BK20" i="5"/>
  <c r="BI20" i="5"/>
  <c r="BE20" i="5" s="1"/>
  <c r="AS20" i="5"/>
  <c r="AT20" i="5" s="1"/>
  <c r="AQ20" i="5"/>
  <c r="AE20" i="5"/>
  <c r="AL20" i="5" s="1"/>
  <c r="AN20" i="5" s="1"/>
  <c r="AR20" i="5" s="1"/>
  <c r="V20" i="5"/>
  <c r="U20" i="5"/>
  <c r="BT19" i="5"/>
  <c r="BS19" i="5"/>
  <c r="BK19" i="5"/>
  <c r="BI19" i="5"/>
  <c r="BE19" i="5" s="1"/>
  <c r="AS19" i="5"/>
  <c r="AT19" i="5" s="1"/>
  <c r="AQ19" i="5"/>
  <c r="AE19" i="5"/>
  <c r="AL19" i="5" s="1"/>
  <c r="AN19" i="5" s="1"/>
  <c r="AR19" i="5" s="1"/>
  <c r="V19" i="5"/>
  <c r="U19" i="5"/>
  <c r="BT18" i="5"/>
  <c r="BS18" i="5" s="1"/>
  <c r="BK18" i="5"/>
  <c r="BI18" i="5"/>
  <c r="BE18" i="5" s="1"/>
  <c r="AX18" i="5"/>
  <c r="AS18" i="5"/>
  <c r="AT18" i="5" s="1"/>
  <c r="AQ18" i="5"/>
  <c r="AE18" i="5"/>
  <c r="AL18" i="5" s="1"/>
  <c r="AN18" i="5" s="1"/>
  <c r="V18" i="5"/>
  <c r="U18" i="5"/>
  <c r="BT17" i="5"/>
  <c r="BS17" i="5" s="1"/>
  <c r="BK17" i="5"/>
  <c r="BI17" i="5"/>
  <c r="BE17" i="5" s="1"/>
  <c r="AS17" i="5"/>
  <c r="AT17" i="5" s="1"/>
  <c r="AQ17" i="5"/>
  <c r="AE17" i="5"/>
  <c r="AL17" i="5" s="1"/>
  <c r="AN17" i="5" s="1"/>
  <c r="V17" i="5"/>
  <c r="U17" i="5"/>
  <c r="BT16" i="5"/>
  <c r="BS16" i="5" s="1"/>
  <c r="BK16" i="5"/>
  <c r="BI16" i="5"/>
  <c r="BE16" i="5" s="1"/>
  <c r="AS16" i="5"/>
  <c r="AT16" i="5" s="1"/>
  <c r="AQ16" i="5"/>
  <c r="AE16" i="5"/>
  <c r="AL16" i="5" s="1"/>
  <c r="AN16" i="5" s="1"/>
  <c r="AR16" i="5" s="1"/>
  <c r="V16" i="5"/>
  <c r="U16" i="5"/>
  <c r="BT15" i="5"/>
  <c r="BS15" i="5" s="1"/>
  <c r="BK15" i="5"/>
  <c r="BI15" i="5"/>
  <c r="BE15" i="5" s="1"/>
  <c r="AS15" i="5"/>
  <c r="AT15" i="5" s="1"/>
  <c r="AQ15" i="5"/>
  <c r="AE15" i="5"/>
  <c r="AL15" i="5" s="1"/>
  <c r="AN15" i="5" s="1"/>
  <c r="AR15" i="5" s="1"/>
  <c r="V15" i="5"/>
  <c r="U15" i="5"/>
  <c r="BT14" i="5"/>
  <c r="BS14" i="5"/>
  <c r="BK14" i="5"/>
  <c r="BI14" i="5"/>
  <c r="BE14" i="5" s="1"/>
  <c r="AS14" i="5"/>
  <c r="AT14" i="5" s="1"/>
  <c r="AQ14" i="5"/>
  <c r="AE14" i="5"/>
  <c r="AL14" i="5" s="1"/>
  <c r="AN14" i="5" s="1"/>
  <c r="AR14" i="5" s="1"/>
  <c r="V14" i="5"/>
  <c r="U14" i="5"/>
  <c r="AE13" i="5"/>
  <c r="AL13" i="5" s="1"/>
  <c r="AN13" i="5" s="1"/>
  <c r="AE12" i="5"/>
  <c r="AL12" i="5" s="1"/>
  <c r="AN12" i="5" s="1"/>
  <c r="BT13" i="5"/>
  <c r="BS13" i="5" s="1"/>
  <c r="BK13" i="5"/>
  <c r="BI13" i="5"/>
  <c r="BE13" i="5" s="1"/>
  <c r="AS13" i="5"/>
  <c r="AT13" i="5" s="1"/>
  <c r="AQ13" i="5"/>
  <c r="V13" i="5"/>
  <c r="U13" i="5"/>
  <c r="BT12" i="5"/>
  <c r="BS12" i="5" s="1"/>
  <c r="BK12" i="5"/>
  <c r="BI12" i="5"/>
  <c r="BE12" i="5" s="1"/>
  <c r="AS12" i="5"/>
  <c r="AT12" i="5" s="1"/>
  <c r="AQ12" i="5"/>
  <c r="V12" i="5"/>
  <c r="U12" i="5"/>
  <c r="BT11" i="5"/>
  <c r="BS11" i="5" s="1"/>
  <c r="BK11" i="5"/>
  <c r="BI11" i="5"/>
  <c r="BE11" i="5" s="1"/>
  <c r="AS11" i="5"/>
  <c r="AT11" i="5" s="1"/>
  <c r="AQ11" i="5"/>
  <c r="AE11" i="5"/>
  <c r="AL11" i="5" s="1"/>
  <c r="AN11" i="5" s="1"/>
  <c r="V11" i="5"/>
  <c r="U11" i="5"/>
  <c r="BT10" i="5"/>
  <c r="BS10" i="5" s="1"/>
  <c r="BK10" i="5"/>
  <c r="BI10" i="5"/>
  <c r="BE10" i="5" s="1"/>
  <c r="AS10" i="5"/>
  <c r="AT10" i="5" s="1"/>
  <c r="AQ10" i="5"/>
  <c r="AE10" i="5"/>
  <c r="AL10" i="5" s="1"/>
  <c r="AN10" i="5" s="1"/>
  <c r="AR10" i="5" s="1"/>
  <c r="V10" i="5"/>
  <c r="U10" i="5"/>
  <c r="BT9" i="5"/>
  <c r="BS9" i="5" s="1"/>
  <c r="BK9" i="5"/>
  <c r="BI9" i="5"/>
  <c r="BE9" i="5" s="1"/>
  <c r="AS9" i="5"/>
  <c r="AT9" i="5" s="1"/>
  <c r="AQ9" i="5"/>
  <c r="AE9" i="5"/>
  <c r="AL9" i="5" s="1"/>
  <c r="AN9" i="5" s="1"/>
  <c r="V9" i="5"/>
  <c r="U9" i="5"/>
  <c r="BT8" i="5"/>
  <c r="BS8" i="5" s="1"/>
  <c r="BK8" i="5"/>
  <c r="BI8" i="5"/>
  <c r="BE8" i="5" s="1"/>
  <c r="AS8" i="5"/>
  <c r="AT8" i="5" s="1"/>
  <c r="AQ8" i="5"/>
  <c r="AE8" i="5"/>
  <c r="AL8" i="5" s="1"/>
  <c r="AN8" i="5" s="1"/>
  <c r="AR8" i="5" s="1"/>
  <c r="V8" i="5"/>
  <c r="U8" i="5"/>
  <c r="BT7" i="5"/>
  <c r="BS7" i="5" s="1"/>
  <c r="BK7" i="5"/>
  <c r="BI7" i="5"/>
  <c r="BE7" i="5" s="1"/>
  <c r="AS7" i="5"/>
  <c r="AT7" i="5" s="1"/>
  <c r="AQ7" i="5"/>
  <c r="AE7" i="5"/>
  <c r="AL7" i="5" s="1"/>
  <c r="AN7" i="5" s="1"/>
  <c r="V7" i="5"/>
  <c r="U7" i="5"/>
  <c r="BT6" i="5"/>
  <c r="BS6" i="5" s="1"/>
  <c r="BK6" i="5"/>
  <c r="BI6" i="5"/>
  <c r="BE6" i="5" s="1"/>
  <c r="AS6" i="5"/>
  <c r="AT6" i="5" s="1"/>
  <c r="AQ6" i="5"/>
  <c r="AE6" i="5"/>
  <c r="AL6" i="5" s="1"/>
  <c r="AN6" i="5" s="1"/>
  <c r="AR6" i="5" s="1"/>
  <c r="V6" i="5"/>
  <c r="U6" i="5"/>
  <c r="BT5" i="5"/>
  <c r="BS5" i="5" s="1"/>
  <c r="BK5" i="5"/>
  <c r="BI5" i="5"/>
  <c r="AS5" i="5"/>
  <c r="AT5" i="5" s="1"/>
  <c r="AQ5" i="5"/>
  <c r="AE5" i="5"/>
  <c r="AL5" i="5" s="1"/>
  <c r="AN5" i="5" s="1"/>
  <c r="AR5" i="5" s="1"/>
  <c r="V5" i="5"/>
  <c r="U5" i="5"/>
  <c r="AR12" i="5" l="1"/>
  <c r="AR17" i="5"/>
  <c r="AR18" i="5"/>
  <c r="AR25" i="5"/>
  <c r="AZ25" i="5"/>
  <c r="AV25" i="5"/>
  <c r="AR7" i="5"/>
  <c r="AR11" i="5"/>
  <c r="BR25" i="5"/>
  <c r="AX25" i="5"/>
  <c r="BB25" i="5"/>
  <c r="AR26" i="5"/>
  <c r="AZ26" i="5"/>
  <c r="AV26" i="5"/>
  <c r="BR26" i="5"/>
  <c r="AX26" i="5"/>
  <c r="BB26" i="5"/>
  <c r="AR24" i="5"/>
  <c r="AZ24" i="5"/>
  <c r="AV24" i="5"/>
  <c r="BR24" i="5"/>
  <c r="AX24" i="5"/>
  <c r="BB24" i="5"/>
  <c r="AR23" i="5"/>
  <c r="AR22" i="5"/>
  <c r="AR21" i="5"/>
  <c r="AZ23" i="5"/>
  <c r="AV23" i="5"/>
  <c r="AZ22" i="5"/>
  <c r="AV22" i="5"/>
  <c r="BV23" i="5"/>
  <c r="BR22" i="5"/>
  <c r="AX22" i="5"/>
  <c r="BR23" i="5"/>
  <c r="BB22" i="5"/>
  <c r="AX23" i="5"/>
  <c r="BB23" i="5"/>
  <c r="AZ21" i="5"/>
  <c r="AV21" i="5"/>
  <c r="BR21" i="5"/>
  <c r="BU21" i="5" s="1"/>
  <c r="BB21" i="5"/>
  <c r="AZ20" i="5"/>
  <c r="AV20" i="5"/>
  <c r="AZ19" i="5"/>
  <c r="AV19" i="5"/>
  <c r="BR19" i="5"/>
  <c r="BU19" i="5" s="1"/>
  <c r="BR20" i="5"/>
  <c r="BU20" i="5" s="1"/>
  <c r="BB19" i="5"/>
  <c r="AX20" i="5"/>
  <c r="AX19" i="5"/>
  <c r="BB20" i="5"/>
  <c r="AZ18" i="5"/>
  <c r="AV18" i="5"/>
  <c r="BR18" i="5"/>
  <c r="BB18" i="5"/>
  <c r="AZ17" i="5"/>
  <c r="AV17" i="5"/>
  <c r="AZ16" i="5"/>
  <c r="AV16" i="5"/>
  <c r="BR16" i="5"/>
  <c r="BU16" i="5" s="1"/>
  <c r="AX16" i="5"/>
  <c r="BR17" i="5"/>
  <c r="BU17" i="5" s="1"/>
  <c r="BB16" i="5"/>
  <c r="AX17" i="5"/>
  <c r="BB17" i="5"/>
  <c r="AZ15" i="5"/>
  <c r="AV15" i="5"/>
  <c r="AZ14" i="5"/>
  <c r="AV14" i="5"/>
  <c r="BR14" i="5"/>
  <c r="BU14" i="5" s="1"/>
  <c r="AX14" i="5"/>
  <c r="BR15" i="5"/>
  <c r="BU15" i="5" s="1"/>
  <c r="BB14" i="5"/>
  <c r="AX15" i="5"/>
  <c r="BB15" i="5"/>
  <c r="AR13" i="5"/>
  <c r="AZ13" i="5"/>
  <c r="AV13" i="5"/>
  <c r="BR13" i="5"/>
  <c r="AX13" i="5"/>
  <c r="BB13" i="5"/>
  <c r="AZ12" i="5"/>
  <c r="AV12" i="5"/>
  <c r="BR12" i="5"/>
  <c r="BU12" i="5" s="1"/>
  <c r="AX12" i="5"/>
  <c r="BB12" i="5"/>
  <c r="AZ10" i="5"/>
  <c r="AV10" i="5"/>
  <c r="AZ11" i="5"/>
  <c r="AV11" i="5"/>
  <c r="BR10" i="5"/>
  <c r="BU10" i="5" s="1"/>
  <c r="AX10" i="5"/>
  <c r="BR11" i="5"/>
  <c r="BB10" i="5"/>
  <c r="AX11" i="5"/>
  <c r="BB11" i="5"/>
  <c r="AR9" i="5"/>
  <c r="AZ9" i="5"/>
  <c r="AV9" i="5"/>
  <c r="BR9" i="5"/>
  <c r="AX9" i="5"/>
  <c r="BB9" i="5"/>
  <c r="AZ8" i="5"/>
  <c r="AV8" i="5"/>
  <c r="AV7" i="5"/>
  <c r="AZ7" i="5"/>
  <c r="BR7" i="5"/>
  <c r="BU7" i="5" s="1"/>
  <c r="AX7" i="5"/>
  <c r="BR8" i="5"/>
  <c r="BU8" i="5" s="1"/>
  <c r="BB7" i="5"/>
  <c r="AX8" i="5"/>
  <c r="BB8" i="5"/>
  <c r="AZ6" i="5"/>
  <c r="AV6" i="5"/>
  <c r="AZ5" i="5"/>
  <c r="AV5" i="5"/>
  <c r="AX5" i="5"/>
  <c r="BR5" i="5"/>
  <c r="BU5" i="5" s="1"/>
  <c r="BR6" i="5"/>
  <c r="BU6" i="5" s="1"/>
  <c r="BB5" i="5"/>
  <c r="AX6" i="5"/>
  <c r="BE5" i="5"/>
  <c r="BB6" i="5"/>
  <c r="BT4" i="5"/>
  <c r="BS4" i="5" s="1"/>
  <c r="BV4" i="5" s="1"/>
  <c r="BK4" i="5"/>
  <c r="BI4" i="5"/>
  <c r="BR4" i="5" s="1"/>
  <c r="BB4" i="5"/>
  <c r="AX4" i="5"/>
  <c r="AS4" i="5"/>
  <c r="AT4" i="5" s="1"/>
  <c r="AQ4" i="5"/>
  <c r="AE4" i="5"/>
  <c r="AL4" i="5" s="1"/>
  <c r="AN4" i="5" s="1"/>
  <c r="V4" i="5"/>
  <c r="U4" i="5"/>
  <c r="BU26" i="5" l="1"/>
  <c r="BU18" i="5"/>
  <c r="BU11" i="5"/>
  <c r="BU24" i="5"/>
  <c r="BU25" i="5"/>
  <c r="BU23" i="5"/>
  <c r="BU22" i="5"/>
  <c r="BE4" i="5"/>
  <c r="BV25" i="5"/>
  <c r="BU9" i="5"/>
  <c r="BF25" i="5"/>
  <c r="BG25" i="5" s="1"/>
  <c r="BV26" i="5"/>
  <c r="BF26" i="5"/>
  <c r="BG26" i="5" s="1"/>
  <c r="BV24" i="5"/>
  <c r="BF24" i="5"/>
  <c r="BG24" i="5" s="1"/>
  <c r="BV22" i="5"/>
  <c r="BF22" i="5"/>
  <c r="BG22" i="5" s="1"/>
  <c r="BF23" i="5"/>
  <c r="BG23" i="5" s="1"/>
  <c r="BV21" i="5"/>
  <c r="BF21" i="5"/>
  <c r="BG21" i="5" s="1"/>
  <c r="BF19" i="5"/>
  <c r="BG19" i="5" s="1"/>
  <c r="BF20" i="5"/>
  <c r="BG20" i="5" s="1"/>
  <c r="BV19" i="5"/>
  <c r="BV20" i="5"/>
  <c r="BV18" i="5"/>
  <c r="BF18" i="5"/>
  <c r="BG18" i="5" s="1"/>
  <c r="BV17" i="5"/>
  <c r="BF16" i="5"/>
  <c r="BG16" i="5" s="1"/>
  <c r="BV16" i="5"/>
  <c r="BF17" i="5"/>
  <c r="BG17" i="5" s="1"/>
  <c r="BV15" i="5"/>
  <c r="BF14" i="5"/>
  <c r="BG14" i="5" s="1"/>
  <c r="BF15" i="5"/>
  <c r="BG15" i="5" s="1"/>
  <c r="BV14" i="5"/>
  <c r="BU13" i="5"/>
  <c r="BV13" i="5"/>
  <c r="BF13" i="5"/>
  <c r="BG13" i="5" s="1"/>
  <c r="BV12" i="5"/>
  <c r="BF12" i="5"/>
  <c r="BG12" i="5" s="1"/>
  <c r="BV11" i="5"/>
  <c r="BF11" i="5"/>
  <c r="BG11" i="5" s="1"/>
  <c r="BV10" i="5"/>
  <c r="BF10" i="5"/>
  <c r="BG10" i="5" s="1"/>
  <c r="BV9" i="5"/>
  <c r="BF9" i="5"/>
  <c r="BG9" i="5" s="1"/>
  <c r="BF7" i="5"/>
  <c r="BG7" i="5" s="1"/>
  <c r="BV8" i="5"/>
  <c r="BF8" i="5"/>
  <c r="BG8" i="5" s="1"/>
  <c r="BV7" i="5"/>
  <c r="BF5" i="5"/>
  <c r="BG5" i="5" s="1"/>
  <c r="BV6" i="5"/>
  <c r="BV5" i="5"/>
  <c r="BF6" i="5"/>
  <c r="BG6" i="5" s="1"/>
  <c r="AR4" i="5"/>
  <c r="BU4" i="5" s="1"/>
  <c r="AZ4" i="5"/>
  <c r="AV4" i="5"/>
  <c r="BM25" i="5" l="1"/>
  <c r="BN25" i="5" s="1"/>
  <c r="BH25" i="5"/>
  <c r="BM26" i="5"/>
  <c r="BN26" i="5" s="1"/>
  <c r="BH26" i="5"/>
  <c r="BM24" i="5"/>
  <c r="BN24" i="5" s="1"/>
  <c r="BH24" i="5"/>
  <c r="BM23" i="5"/>
  <c r="BN23" i="5" s="1"/>
  <c r="BH23" i="5"/>
  <c r="BM22" i="5"/>
  <c r="BN22" i="5" s="1"/>
  <c r="BH22" i="5"/>
  <c r="BM21" i="5"/>
  <c r="BN21" i="5" s="1"/>
  <c r="BH21" i="5"/>
  <c r="BH20" i="5"/>
  <c r="BM20" i="5"/>
  <c r="BN20" i="5" s="1"/>
  <c r="BM19" i="5"/>
  <c r="BN19" i="5" s="1"/>
  <c r="BH19" i="5"/>
  <c r="BM18" i="5"/>
  <c r="BN18" i="5" s="1"/>
  <c r="BH18" i="5"/>
  <c r="BM17" i="5"/>
  <c r="BN17" i="5" s="1"/>
  <c r="BH17" i="5"/>
  <c r="BM16" i="5"/>
  <c r="BN16" i="5" s="1"/>
  <c r="BH16" i="5"/>
  <c r="BM14" i="5"/>
  <c r="BN14" i="5" s="1"/>
  <c r="BH14" i="5"/>
  <c r="BM15" i="5"/>
  <c r="BN15" i="5" s="1"/>
  <c r="BH15" i="5"/>
  <c r="BM13" i="5"/>
  <c r="BN13" i="5" s="1"/>
  <c r="BH13" i="5"/>
  <c r="BM12" i="5"/>
  <c r="BN12" i="5" s="1"/>
  <c r="BH12" i="5"/>
  <c r="BM11" i="5"/>
  <c r="BN11" i="5" s="1"/>
  <c r="BH11" i="5"/>
  <c r="BM10" i="5"/>
  <c r="BN10" i="5" s="1"/>
  <c r="BH10" i="5"/>
  <c r="BM9" i="5"/>
  <c r="BN9" i="5" s="1"/>
  <c r="BH9" i="5"/>
  <c r="BH8" i="5"/>
  <c r="BM8" i="5"/>
  <c r="BN8" i="5" s="1"/>
  <c r="BM7" i="5"/>
  <c r="BN7" i="5" s="1"/>
  <c r="BH7" i="5"/>
  <c r="BM6" i="5"/>
  <c r="BN6" i="5" s="1"/>
  <c r="BH6" i="5"/>
  <c r="BM5" i="5"/>
  <c r="BN5" i="5" s="1"/>
  <c r="BH5" i="5"/>
  <c r="BF4" i="5"/>
  <c r="BG4" i="5" s="1"/>
  <c r="BM4" i="5" l="1"/>
  <c r="BN4" i="5" s="1"/>
  <c r="BH4" i="5"/>
  <c r="BT3" i="5" l="1"/>
  <c r="BS3" i="5" s="1"/>
  <c r="BK3" i="5"/>
  <c r="BI3" i="5"/>
  <c r="BE3" i="5" s="1"/>
  <c r="AS3" i="5"/>
  <c r="AT3" i="5" s="1"/>
  <c r="AQ3" i="5"/>
  <c r="AE3" i="5"/>
  <c r="AL3" i="5" s="1"/>
  <c r="AN3" i="5" s="1"/>
  <c r="V3" i="5"/>
  <c r="U3" i="5"/>
  <c r="U2" i="5"/>
  <c r="AV3" i="5" l="1"/>
  <c r="AZ3" i="5"/>
  <c r="AX3" i="5"/>
  <c r="AR3" i="5"/>
  <c r="BR3" i="5"/>
  <c r="BB3" i="5"/>
  <c r="AS2" i="5"/>
  <c r="AT2" i="5" s="1"/>
  <c r="AV2" i="5" l="1"/>
  <c r="AZ2" i="5"/>
  <c r="BF3" i="5"/>
  <c r="BG3" i="5" s="1"/>
  <c r="BM3" i="5" s="1"/>
  <c r="BN3" i="5" s="1"/>
  <c r="BU3" i="5"/>
  <c r="BV3" i="5"/>
  <c r="BI2" i="5"/>
  <c r="V2" i="5"/>
  <c r="BH3" i="5" l="1"/>
  <c r="BB2" i="5"/>
  <c r="BE2" i="5"/>
  <c r="BT2" i="5"/>
  <c r="BS2" i="5" s="1"/>
  <c r="BK2" i="5"/>
  <c r="BR2" i="5"/>
  <c r="AQ2" i="5"/>
  <c r="BV2" i="5" l="1"/>
  <c r="AE2" i="5" l="1"/>
  <c r="AL2" i="5" s="1"/>
  <c r="AN2" i="5" s="1"/>
  <c r="AR2" i="5" s="1"/>
  <c r="BU2" i="5" s="1"/>
  <c r="AX2" i="5" l="1"/>
  <c r="BF2" i="5" l="1"/>
  <c r="BG2" i="5" s="1"/>
  <c r="BM2" i="5" l="1"/>
  <c r="BN2" i="5" s="1"/>
  <c r="BH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Z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E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F1" authorId="0" shapeId="0">
      <text>
        <r>
          <rPr>
            <sz val="11"/>
            <rFont val="Calibri"/>
            <family val="2"/>
          </rPr>
          <t>[Ship8 Charge $]+[DA $]+[Warehouse Charge $]+[Marketing $]+[Other Load $]</t>
        </r>
      </text>
    </comment>
    <comment ref="BG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N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R1" authorId="0" shapeId="0">
      <text>
        <r>
          <rPr>
            <sz val="11"/>
            <rFont val="Calibri"/>
            <family val="2"/>
          </rPr>
          <t>=[Standard Price]</t>
        </r>
      </text>
    </comment>
    <comment ref="BS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T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U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V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<sst xmlns="http://schemas.openxmlformats.org/spreadsheetml/2006/main" count="448" uniqueCount="130">
  <si>
    <t>Yes</t>
  </si>
  <si>
    <t>Brand</t>
  </si>
  <si>
    <t>Package Type</t>
  </si>
  <si>
    <t>Licensor</t>
  </si>
  <si>
    <t>Normal</t>
  </si>
  <si>
    <t>Harbor House Blue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</si>
  <si>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</si>
  <si>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</si>
  <si>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</si>
  <si>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</si>
  <si>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</si>
  <si>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</si>
  <si>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</si>
  <si>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</si>
  <si>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</si>
  <si>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</si>
  <si>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</si>
  <si>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</si>
  <si>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</si>
  <si>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</si>
  <si>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</si>
  <si>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</si>
  <si>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</si>
  <si>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</si>
  <si>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</si>
  <si>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</si>
  <si>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</si>
  <si>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</si>
  <si>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</si>
  <si>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</si>
  <si>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</si>
  <si>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</si>
  <si>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</si>
  <si>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</si>
  <si>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</si>
  <si>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</si>
  <si>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Total Load $</t>
  </si>
  <si>
    <t>LDP Cost with Load $</t>
  </si>
  <si>
    <t>Total Quantity</t>
  </si>
  <si>
    <t>PILLOWCASE</t>
  </si>
  <si>
    <t>UCCPM Price</t>
  </si>
  <si>
    <t>Customer Item#</t>
  </si>
  <si>
    <t>JLA Domestic MU%</t>
  </si>
  <si>
    <t>Trim</t>
  </si>
  <si>
    <t>Material-Short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</si>
  <si>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</si>
  <si>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</si>
  <si>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</si>
  <si>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</si>
  <si>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</si>
  <si>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</si>
  <si>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</si>
  <si>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</si>
  <si>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</si>
  <si>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</si>
  <si>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</si>
  <si>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</si>
  <si>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</si>
  <si>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</si>
  <si>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</si>
  <si>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</si>
  <si>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</si>
  <si>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</si>
  <si>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</si>
  <si>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</si>
  <si>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</si>
  <si>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</si>
  <si>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</si>
  <si>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</si>
  <si>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</si>
  <si>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</si>
  <si>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</si>
  <si>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</si>
  <si>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Cubic cm per Item</t>
  </si>
  <si>
    <t>Cubic ft per Item</t>
  </si>
  <si>
    <t>Ship8 Charge Rate</t>
  </si>
  <si>
    <t>Ship8 Charge $</t>
  </si>
  <si>
    <t>Average Load Marketing</t>
    <phoneticPr fontId="11" type="noConversion"/>
  </si>
  <si>
    <r>
      <t>Warehouse Charge $</t>
    </r>
    <r>
      <rPr>
        <b/>
        <sz val="10"/>
        <color rgb="FFFF0000"/>
        <rFont val="Arial"/>
        <family val="2"/>
      </rPr>
      <t xml:space="preserve">/Handling charge </t>
    </r>
    <phoneticPr fontId="11" type="noConversion"/>
  </si>
  <si>
    <t>Pillow Cover</t>
    <phoneticPr fontId="11" type="noConversion"/>
  </si>
  <si>
    <t>100% cotton</t>
    <phoneticPr fontId="11" type="noConversion"/>
  </si>
  <si>
    <t xml:space="preserve">1 Pillow Cover 20"W x  20"L </t>
    <phoneticPr fontId="11" type="noConversion"/>
  </si>
  <si>
    <t>100% cotton Pillow Cover</t>
    <phoneticPr fontId="11" type="noConversion"/>
  </si>
  <si>
    <t>6302.31.5010</t>
  </si>
  <si>
    <t xml:space="preserve">1 Pillow Cover 14"W x  24"L </t>
    <phoneticPr fontId="11" type="noConversion"/>
  </si>
  <si>
    <t xml:space="preserve">Melody </t>
    <phoneticPr fontId="11" type="noConversion"/>
  </si>
  <si>
    <t xml:space="preserve">Linen </t>
    <phoneticPr fontId="11" type="noConversion"/>
  </si>
  <si>
    <t>Kara Floral</t>
    <phoneticPr fontId="11" type="noConversion"/>
  </si>
  <si>
    <t>Terracotta</t>
    <phoneticPr fontId="11" type="noConversion"/>
  </si>
  <si>
    <t>Sage Green</t>
    <phoneticPr fontId="11" type="noConversion"/>
  </si>
  <si>
    <t>Aveline</t>
    <phoneticPr fontId="11" type="noConversion"/>
  </si>
  <si>
    <t>Front Fabric  and GSM: COTTON VELVET (100% Cotton and 300 GSM),
Front Lining: COTTON SHEETING (113 GSM) WHITE
Back Fabric  and GSM:COTTON DOUBLE SLUB (100% Cotton and 240 GSM) Edge : Cord Piping
Zipper: LOGO EMBOSSED ZIPPER
SOLID DYED  EMBROIDERY PILLOW WITH PIPING
Package: Hangtag+PE bag+mailer bag.  30pc in 5ply per carton</t>
    <phoneticPr fontId="11" type="noConversion"/>
  </si>
  <si>
    <t>Mila</t>
    <phoneticPr fontId="11" type="noConversion"/>
  </si>
  <si>
    <t>Taila</t>
    <phoneticPr fontId="11" type="noConversion"/>
  </si>
  <si>
    <t>Front Fabric  and GSM: COTTON VELVET (100% Cotton and 300 GSM), Front Lining: COTTON SHEETING (113 GSM) NATURAL WASHED. Back Fabric  and GSM:COTTON VELVET (100% Cotton and 300 GSM)
Zipper: LOGO EMBOSSED ZIPPER
SOLID DYED  EMBROIDERY PILLOW WITH FLANGE
Package: Hangtag+PE bag+mailer bag.  30pc in 5ply per carton</t>
    <phoneticPr fontId="11" type="noConversion"/>
  </si>
  <si>
    <t>Rowan</t>
    <phoneticPr fontId="11" type="noConversion"/>
  </si>
  <si>
    <t>Front Fabric  and GSM: COTTON VELVET (100% Cotton and 300 GSM),
Front Lining: COTTON SHEETING (113 GSM) WHITE
Back Fabric  and GSM:COTTON DOUBLE SLUB (100% Cotton and 240 GSM)
Zipper: LOGO EMBOSSED ZIPPER
SOLID DYED  EMBROIDERY PILLOW WITH PIPING
Package: Hangtag+PE bag+mailer bag.  30pc in 5ply per carton</t>
    <phoneticPr fontId="11" type="noConversion"/>
  </si>
  <si>
    <t>Liora Floral</t>
    <phoneticPr fontId="11" type="noConversion"/>
  </si>
  <si>
    <t>Front Fabric  and GSM: COTTON DOUBLE SLUB  (100% Cotton and 240 GSM),
Front Lining: COTTON SHEETING (113 GSM) WHITE
Back Fabric  and GSM:COTTON DOUBLE SLUB (100% Cotton and 240 GSM)
Zipper: LOGO EMBOSSED ZIPPER
SOLID DYED  EMBROIDERY PILLOW WITH APPLIQUE WORKAND  FLANGE
Package: Hangtag+PE bag+mailer bag.  30pc in 5ply per carton</t>
    <phoneticPr fontId="11" type="noConversion"/>
  </si>
  <si>
    <t>Front Fabric  and GSM: COTTON DOUBLE SLUB  (100% Cotton and 240 GSM),
Front Lining: COTTON SHEETING (113 GSM) WHITE
Back Fabric  and GSM:COTTON DOUBLE SLUB (100% Cotton and 240 GSM)
Zipper: LOGO EMBOSSED ZIPPER
SOLID DYED  EMBROIDERY PILLOW WITH FLANGE
Package: Hangtag+PE bag+mailer bag.  30pc in 5ply per carton</t>
    <phoneticPr fontId="11" type="noConversion"/>
  </si>
  <si>
    <t>Green</t>
    <phoneticPr fontId="11" type="noConversion"/>
  </si>
  <si>
    <t>Front Fabric  and GSM: COTTON VELVET (100% Cotton and 300 GSM),
Front Lining: COTTON SHEETING (113 GSM) WHITE
Back Fabric  and GSM:COTTON DOUBLE SLUB (100% Cotton and 240 GSM)
Zipper: LOGO EMBOSSED ZIPPER
SOLID DYED  EMBROIDERY PILLOW WITH FLANGE
Package: Hangtag+PE bag+mailer bag.  30pc in 5ply per carton</t>
    <phoneticPr fontId="11" type="noConversion"/>
  </si>
  <si>
    <t>Front Fabric  and GSM: COTTON DOUBLE SLUB  (100% Cotton and 320 GSM), Front Lining: COTTON SHEETING (113 GSM) NATURAL WASHED. Back Fabric  and GSM:COTTON DOUBLE SLUB (100% Cotton and 320 GSM)
Zipper: LOGO EMBOSSED ZIPPER
SOLID DYED  EMBROIDERY PILLOW WITH FLANGE
Package: Hangtag+PE bag+mailer bag.  30pc in 5ply per carton</t>
    <phoneticPr fontId="11" type="noConversion"/>
  </si>
  <si>
    <t>Front Fabric  and GSM: COTTON DOUBLE SLUB  (100% Cotton and 240 GSM), Front Lining: COTTON SHEETING (113 GSM) WHITE. Back Fabric  and GSM:COTTON DOUBLE SLUB (100% Cotton and 240 GSM)
Zipper: LOGO EMBOSSED ZIPPER
STONE WASH EMBROIDERY PILLOW WITH FLANGE
Package: Hangtag+PE bag+mailer bag.  30pc in 5ply per carton</t>
    <phoneticPr fontId="11" type="noConversion"/>
  </si>
  <si>
    <t>Isla Floral</t>
    <phoneticPr fontId="11" type="noConversion"/>
  </si>
  <si>
    <t>HH21-2077</t>
  </si>
  <si>
    <t>HH21-2078</t>
  </si>
  <si>
    <t>HH21-2079</t>
  </si>
  <si>
    <t>HH21-2080</t>
  </si>
  <si>
    <t>HH21-2081</t>
  </si>
  <si>
    <t>HH21-2082</t>
  </si>
  <si>
    <t>HH21-2083</t>
  </si>
  <si>
    <t>HH21-2084</t>
  </si>
  <si>
    <t>HH21-2085</t>
  </si>
  <si>
    <t>HH21-2086</t>
  </si>
  <si>
    <t>HH21-2087</t>
  </si>
  <si>
    <t>HH21-2088</t>
  </si>
  <si>
    <t>HH21-2089</t>
  </si>
  <si>
    <t>HH21-2090</t>
  </si>
  <si>
    <t>HH21-2091</t>
  </si>
  <si>
    <t>HH21-2092</t>
  </si>
  <si>
    <t>HH21-2093</t>
  </si>
  <si>
    <t>HH21-2094</t>
  </si>
  <si>
    <t>HH21-2095</t>
  </si>
  <si>
    <t>HH21-2096</t>
  </si>
  <si>
    <t>HH21-2097</t>
  </si>
  <si>
    <t>HH21-2098</t>
  </si>
  <si>
    <t>HH21-2099</t>
  </si>
  <si>
    <t>HH21-2100</t>
  </si>
  <si>
    <t>HH21-2076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</si>
</sst>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0.0%"/>
    <numFmt numFmtId="179" formatCode="0.0"/>
    <numFmt numFmtId="180" formatCode="&quot;$&quot;#,##0.0000"/>
    <numFmt numFmtId="181" formatCode="0.000"/>
    <numFmt numFmtId="182" formatCode="[$¥-804]#,##0.00"/>
    <numFmt numFmtId="183" formatCode="0_);[Red]\(0\)"/>
    <numFmt numFmtId="184" formatCode="[$$-409]#,##0.00;\-[$$-409]#,##0.00"/>
    <numFmt numFmtId="185" formatCode="\$#,##0.00"/>
  </numFmts>
  <fonts count="1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2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0">
    <xf numFmtId="182" fontId="0" fillId="0" borderId="0"/>
    <xf numFmtId="182" fontId="4" fillId="0" borderId="0"/>
    <xf numFmtId="182" fontId="4" fillId="0" borderId="0"/>
    <xf numFmtId="182" fontId="4" fillId="0" borderId="0"/>
    <xf numFmtId="182" fontId="3" fillId="0" borderId="0"/>
    <xf numFmtId="9" fontId="3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2" fontId="4" fillId="0" borderId="0"/>
    <xf numFmtId="182" fontId="10" fillId="0" borderId="0">
      <alignment vertical="center"/>
    </xf>
    <xf numFmtId="9" fontId="10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82" fontId="4" fillId="0" borderId="0"/>
    <xf numFmtId="182" fontId="1" fillId="0" borderId="0"/>
    <xf numFmtId="9" fontId="1" fillId="0" borderId="0" applyFont="0" applyFill="0" applyBorder="0" applyAlignment="0" applyProtection="0"/>
    <xf numFmtId="182" fontId="12" fillId="0" borderId="0"/>
    <xf numFmtId="182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2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0" fillId="0" borderId="0">
      <alignment vertical="center"/>
    </xf>
    <xf numFmtId="0" fontId="17" fillId="0" borderId="0"/>
    <xf numFmtId="0" fontId="18" fillId="0" borderId="0"/>
    <xf numFmtId="0" fontId="4" fillId="0" borderId="0"/>
  </cellStyleXfs>
  <cellXfs count="98">
    <xf numFmtId="182" fontId="0" fillId="0" borderId="0" xfId="0"/>
    <xf numFmtId="182" fontId="3" fillId="0" borderId="0" xfId="4" applyAlignment="1">
      <alignment horizontal="center" wrapText="1"/>
    </xf>
    <xf numFmtId="182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82" fontId="2" fillId="0" borderId="1" xfId="4" applyFont="1" applyBorder="1" applyAlignment="1">
      <alignment horizontal="center" wrapText="1"/>
    </xf>
    <xf numFmtId="182" fontId="2" fillId="5" borderId="1" xfId="4" applyFont="1" applyFill="1" applyBorder="1" applyAlignment="1">
      <alignment horizontal="center" wrapText="1"/>
    </xf>
    <xf numFmtId="182" fontId="8" fillId="5" borderId="1" xfId="4" applyFont="1" applyFill="1" applyBorder="1" applyAlignment="1">
      <alignment horizontal="center" wrapText="1"/>
    </xf>
    <xf numFmtId="182" fontId="8" fillId="6" borderId="1" xfId="4" applyFont="1" applyFill="1" applyBorder="1" applyAlignment="1">
      <alignment horizontal="center" wrapText="1"/>
    </xf>
    <xf numFmtId="182" fontId="2" fillId="6" borderId="1" xfId="4" applyFont="1" applyFill="1" applyBorder="1" applyAlignment="1">
      <alignment horizontal="center" wrapText="1"/>
    </xf>
    <xf numFmtId="182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9" fontId="2" fillId="0" borderId="1" xfId="4" applyNumberFormat="1" applyFont="1" applyBorder="1" applyAlignment="1">
      <alignment horizontal="center" wrapText="1"/>
    </xf>
    <xf numFmtId="179" fontId="3" fillId="0" borderId="0" xfId="4" applyNumberFormat="1" applyAlignment="1">
      <alignment wrapText="1"/>
    </xf>
    <xf numFmtId="177" fontId="6" fillId="0" borderId="1" xfId="1" applyNumberFormat="1" applyFont="1" applyBorder="1" applyAlignment="1">
      <alignment wrapText="1"/>
    </xf>
    <xf numFmtId="180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81" fontId="9" fillId="0" borderId="1" xfId="1" applyNumberFormat="1" applyFont="1" applyBorder="1" applyAlignment="1">
      <alignment wrapText="1"/>
    </xf>
    <xf numFmtId="181" fontId="3" fillId="0" borderId="0" xfId="4" applyNumberFormat="1" applyAlignment="1">
      <alignment wrapText="1"/>
    </xf>
    <xf numFmtId="182" fontId="2" fillId="6" borderId="4" xfId="4" applyFont="1" applyFill="1" applyBorder="1" applyAlignment="1">
      <alignment horizontal="center" wrapText="1"/>
    </xf>
    <xf numFmtId="177" fontId="2" fillId="4" borderId="4" xfId="4" applyNumberFormat="1" applyFont="1" applyFill="1" applyBorder="1" applyAlignment="1">
      <alignment wrapText="1"/>
    </xf>
    <xf numFmtId="2" fontId="2" fillId="4" borderId="4" xfId="4" applyNumberFormat="1" applyFont="1" applyFill="1" applyBorder="1" applyAlignment="1">
      <alignment wrapText="1"/>
    </xf>
    <xf numFmtId="10" fontId="6" fillId="3" borderId="5" xfId="1" applyNumberFormat="1" applyFont="1" applyFill="1" applyBorder="1" applyAlignment="1">
      <alignment wrapText="1"/>
    </xf>
    <xf numFmtId="177" fontId="6" fillId="0" borderId="5" xfId="1" applyNumberFormat="1" applyFont="1" applyBorder="1" applyAlignment="1">
      <alignment wrapText="1"/>
    </xf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0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2" fontId="9" fillId="4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181" fontId="6" fillId="0" borderId="4" xfId="1" applyNumberFormat="1" applyFont="1" applyBorder="1" applyAlignment="1">
      <alignment horizontal="center" wrapText="1"/>
    </xf>
    <xf numFmtId="182" fontId="2" fillId="5" borderId="4" xfId="4" applyFont="1" applyFill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10" fontId="9" fillId="3" borderId="5" xfId="1" applyNumberFormat="1" applyFont="1" applyFill="1" applyBorder="1" applyAlignment="1">
      <alignment wrapText="1"/>
    </xf>
    <xf numFmtId="2" fontId="9" fillId="0" borderId="1" xfId="1" applyNumberFormat="1" applyFont="1" applyBorder="1" applyAlignment="1">
      <alignment wrapText="1"/>
    </xf>
    <xf numFmtId="183" fontId="3" fillId="0" borderId="1" xfId="4" applyNumberFormat="1" applyBorder="1" applyAlignment="1">
      <alignment horizontal="center" vertical="center"/>
    </xf>
    <xf numFmtId="182" fontId="3" fillId="0" borderId="1" xfId="4" applyBorder="1" applyAlignment="1">
      <alignment horizontal="center" vertical="center"/>
    </xf>
    <xf numFmtId="182" fontId="3" fillId="9" borderId="1" xfId="4" applyFill="1" applyBorder="1" applyAlignment="1">
      <alignment horizontal="center" vertical="center" wrapText="1"/>
    </xf>
    <xf numFmtId="182" fontId="3" fillId="0" borderId="4" xfId="4" applyBorder="1" applyAlignment="1">
      <alignment horizontal="center" vertical="center" wrapText="1"/>
    </xf>
    <xf numFmtId="182" fontId="3" fillId="0" borderId="4" xfId="4" applyBorder="1" applyAlignment="1">
      <alignment horizontal="center" vertical="center"/>
    </xf>
    <xf numFmtId="1" fontId="3" fillId="0" borderId="1" xfId="4" applyNumberFormat="1" applyBorder="1" applyAlignment="1">
      <alignment horizontal="center" vertical="center"/>
    </xf>
    <xf numFmtId="177" fontId="3" fillId="0" borderId="2" xfId="4" applyNumberFormat="1" applyBorder="1" applyAlignment="1">
      <alignment horizontal="center" vertical="center" wrapText="1"/>
    </xf>
    <xf numFmtId="2" fontId="3" fillId="2" borderId="1" xfId="4" applyNumberFormat="1" applyFill="1" applyBorder="1" applyAlignment="1">
      <alignment horizontal="center" vertical="center"/>
    </xf>
    <xf numFmtId="2" fontId="3" fillId="0" borderId="5" xfId="4" applyNumberFormat="1" applyBorder="1" applyAlignment="1">
      <alignment horizontal="center" vertical="center"/>
    </xf>
    <xf numFmtId="179" fontId="3" fillId="0" borderId="1" xfId="4" applyNumberFormat="1" applyBorder="1" applyAlignment="1">
      <alignment horizontal="center" vertical="center"/>
    </xf>
    <xf numFmtId="2" fontId="3" fillId="0" borderId="4" xfId="4" applyNumberFormat="1" applyBorder="1" applyAlignment="1">
      <alignment horizontal="center" vertical="center"/>
    </xf>
    <xf numFmtId="181" fontId="3" fillId="2" borderId="1" xfId="4" applyNumberFormat="1" applyFill="1" applyBorder="1" applyAlignment="1">
      <alignment horizontal="center" vertical="center"/>
    </xf>
    <xf numFmtId="181" fontId="3" fillId="0" borderId="4" xfId="4" applyNumberFormat="1" applyBorder="1" applyAlignment="1">
      <alignment horizontal="center" vertical="center"/>
    </xf>
    <xf numFmtId="2" fontId="3" fillId="0" borderId="1" xfId="4" applyNumberFormat="1" applyBorder="1" applyAlignment="1">
      <alignment horizontal="center" vertical="center"/>
    </xf>
    <xf numFmtId="1" fontId="3" fillId="2" borderId="1" xfId="4" applyNumberFormat="1" applyFill="1" applyBorder="1" applyAlignment="1">
      <alignment horizontal="center" vertical="center"/>
    </xf>
    <xf numFmtId="3" fontId="3" fillId="0" borderId="1" xfId="4" applyNumberFormat="1" applyBorder="1" applyAlignment="1">
      <alignment horizontal="center" vertical="center"/>
    </xf>
    <xf numFmtId="177" fontId="3" fillId="2" borderId="1" xfId="4" applyNumberFormat="1" applyFill="1" applyBorder="1" applyAlignment="1">
      <alignment horizontal="center" vertical="center"/>
    </xf>
    <xf numFmtId="178" fontId="3" fillId="0" borderId="1" xfId="4" applyNumberFormat="1" applyBorder="1" applyAlignment="1">
      <alignment horizontal="center" vertical="center"/>
    </xf>
    <xf numFmtId="10" fontId="3" fillId="0" borderId="1" xfId="4" applyNumberFormat="1" applyBorder="1" applyAlignment="1">
      <alignment horizontal="center" vertical="center"/>
    </xf>
    <xf numFmtId="10" fontId="0" fillId="2" borderId="1" xfId="5" applyNumberFormat="1" applyFont="1" applyFill="1" applyBorder="1" applyAlignment="1">
      <alignment horizontal="center" vertical="center"/>
    </xf>
    <xf numFmtId="10" fontId="3" fillId="0" borderId="4" xfId="4" applyNumberFormat="1" applyBorder="1" applyAlignment="1">
      <alignment horizontal="center" vertical="center"/>
    </xf>
    <xf numFmtId="177" fontId="3" fillId="0" borderId="4" xfId="4" applyNumberFormat="1" applyBorder="1" applyAlignment="1">
      <alignment horizontal="center" vertical="center"/>
    </xf>
    <xf numFmtId="10" fontId="3" fillId="2" borderId="5" xfId="4" applyNumberFormat="1" applyFill="1" applyBorder="1" applyAlignment="1">
      <alignment horizontal="center" vertical="center"/>
    </xf>
    <xf numFmtId="177" fontId="3" fillId="0" borderId="0" xfId="4" applyNumberFormat="1" applyAlignment="1">
      <alignment horizontal="center" vertical="center"/>
    </xf>
    <xf numFmtId="177" fontId="3" fillId="2" borderId="4" xfId="4" applyNumberFormat="1" applyFill="1" applyBorder="1" applyAlignment="1">
      <alignment horizontal="center" vertical="center"/>
    </xf>
    <xf numFmtId="10" fontId="3" fillId="2" borderId="1" xfId="4" applyNumberFormat="1" applyFill="1" applyBorder="1" applyAlignment="1">
      <alignment horizontal="center" vertical="center"/>
    </xf>
    <xf numFmtId="182" fontId="3" fillId="0" borderId="0" xfId="4" applyAlignment="1">
      <alignment horizontal="center" vertical="center"/>
    </xf>
    <xf numFmtId="1" fontId="3" fillId="0" borderId="4" xfId="4" applyNumberFormat="1" applyBorder="1" applyAlignment="1">
      <alignment horizontal="center" vertical="center"/>
    </xf>
    <xf numFmtId="177" fontId="3" fillId="0" borderId="5" xfId="4" applyNumberFormat="1" applyBorder="1" applyAlignment="1">
      <alignment horizontal="center" vertical="center" wrapText="1"/>
    </xf>
    <xf numFmtId="2" fontId="3" fillId="2" borderId="4" xfId="4" applyNumberFormat="1" applyFill="1" applyBorder="1" applyAlignment="1">
      <alignment horizontal="center" vertical="center"/>
    </xf>
    <xf numFmtId="181" fontId="3" fillId="2" borderId="4" xfId="4" applyNumberFormat="1" applyFill="1" applyBorder="1" applyAlignment="1">
      <alignment horizontal="center" vertical="center"/>
    </xf>
    <xf numFmtId="1" fontId="3" fillId="2" borderId="4" xfId="4" applyNumberFormat="1" applyFill="1" applyBorder="1" applyAlignment="1">
      <alignment horizontal="center" vertical="center"/>
    </xf>
    <xf numFmtId="3" fontId="3" fillId="0" borderId="4" xfId="4" applyNumberFormat="1" applyBorder="1" applyAlignment="1">
      <alignment horizontal="center" vertical="center"/>
    </xf>
    <xf numFmtId="178" fontId="3" fillId="0" borderId="4" xfId="4" applyNumberFormat="1" applyBorder="1" applyAlignment="1">
      <alignment horizontal="center" vertical="center"/>
    </xf>
    <xf numFmtId="10" fontId="0" fillId="2" borderId="4" xfId="5" applyNumberFormat="1" applyFont="1" applyFill="1" applyBorder="1" applyAlignment="1">
      <alignment horizontal="center" vertical="center"/>
    </xf>
    <xf numFmtId="10" fontId="3" fillId="2" borderId="4" xfId="4" applyNumberFormat="1" applyFill="1" applyBorder="1" applyAlignment="1">
      <alignment horizontal="center" vertical="center"/>
    </xf>
    <xf numFmtId="182" fontId="16" fillId="6" borderId="1" xfId="4" applyFont="1" applyFill="1" applyBorder="1" applyAlignment="1">
      <alignment horizontal="center" vertical="center"/>
    </xf>
    <xf numFmtId="182" fontId="16" fillId="6" borderId="4" xfId="4" applyFont="1" applyFill="1" applyBorder="1" applyAlignment="1">
      <alignment horizontal="center" vertical="center"/>
    </xf>
    <xf numFmtId="182" fontId="16" fillId="6" borderId="1" xfId="4" quotePrefix="1" applyFont="1" applyFill="1" applyBorder="1" applyAlignment="1">
      <alignment horizontal="center" vertical="center"/>
    </xf>
    <xf numFmtId="182" fontId="16" fillId="6" borderId="4" xfId="4" quotePrefix="1" applyFont="1" applyFill="1" applyBorder="1" applyAlignment="1">
      <alignment horizontal="center" vertical="center"/>
    </xf>
    <xf numFmtId="182" fontId="16" fillId="0" borderId="4" xfId="4" applyFont="1" applyBorder="1" applyAlignment="1">
      <alignment horizontal="left" vertical="center" wrapText="1"/>
    </xf>
    <xf numFmtId="184" fontId="3" fillId="0" borderId="4" xfId="4" applyNumberFormat="1" applyBorder="1" applyAlignment="1">
      <alignment vertical="center"/>
    </xf>
    <xf numFmtId="182" fontId="3" fillId="0" borderId="4" xfId="4" applyBorder="1" applyAlignment="1">
      <alignment vertical="center"/>
    </xf>
    <xf numFmtId="182" fontId="3" fillId="0" borderId="4" xfId="4" applyBorder="1" applyAlignment="1">
      <alignment vertical="center" wrapText="1"/>
    </xf>
    <xf numFmtId="185" fontId="3" fillId="10" borderId="4" xfId="4" applyNumberFormat="1" applyFill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 wrapText="1"/>
    </xf>
    <xf numFmtId="177" fontId="3" fillId="0" borderId="4" xfId="4" applyNumberFormat="1" applyBorder="1" applyAlignment="1">
      <alignment horizontal="center" vertical="center" wrapText="1"/>
    </xf>
    <xf numFmtId="182" fontId="3" fillId="11" borderId="1" xfId="4" applyFill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/>
    </xf>
    <xf numFmtId="1" fontId="3" fillId="11" borderId="1" xfId="4" applyNumberFormat="1" applyFill="1" applyBorder="1" applyAlignment="1">
      <alignment horizontal="center" vertical="center"/>
    </xf>
    <xf numFmtId="1" fontId="3" fillId="11" borderId="4" xfId="4" applyNumberFormat="1" applyFill="1" applyBorder="1" applyAlignment="1">
      <alignment horizontal="center" vertical="center"/>
    </xf>
  </cellXfs>
  <cellStyles count="30">
    <cellStyle name="Currency 2 2 2" xfId="8"/>
    <cellStyle name="Normal 1 2" xfId="20"/>
    <cellStyle name="Normal 2" xfId="4"/>
    <cellStyle name="Normal 2 18 2" xfId="1"/>
    <cellStyle name="Normal 3" xfId="28"/>
    <cellStyle name="Normal 3 2 15" xfId="19"/>
    <cellStyle name="Normal 35" xfId="6"/>
    <cellStyle name="Normal 52" xfId="17"/>
    <cellStyle name="Normal_Sheet1" xfId="29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23" xfId="26"/>
    <cellStyle name="常规 3" xfId="23"/>
    <cellStyle name="常规 4" xfId="27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../media/image3.jpeg"/><Relationship Id="rId7" Type="http://schemas.openxmlformats.org/officeDocument/2006/relationships/image" Target="../media/image6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5.jpeg"/><Relationship Id="rId5" Type="http://schemas.microsoft.com/office/2007/relationships/hdphoto" Target="../media/hdphoto1.wdp"/><Relationship Id="rId4" Type="http://schemas.openxmlformats.org/officeDocument/2006/relationships/image" Target="../media/image4.png"/><Relationship Id="rId9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92365</xdr:colOff>
      <xdr:row>1</xdr:row>
      <xdr:rowOff>254000</xdr:rowOff>
    </xdr:from>
    <xdr:to>
      <xdr:col>1</xdr:col>
      <xdr:colOff>1547093</xdr:colOff>
      <xdr:row>1</xdr:row>
      <xdr:rowOff>1189094</xdr:rowOff>
    </xdr:to>
    <xdr:pic>
      <xdr:nvPicPr>
        <xdr:cNvPr id="4" name="Picture 18">
          <a:extLst>
            <a:ext uri="{FF2B5EF4-FFF2-40B4-BE49-F238E27FC236}">
              <a16:creationId xmlns="" xmlns:a16="http://schemas.microsoft.com/office/drawing/2014/main" id="{C7F712BE-A56D-41D4-AFD2-BF95D7846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2378364"/>
          <a:ext cx="1454728" cy="93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103909</xdr:colOff>
      <xdr:row>2</xdr:row>
      <xdr:rowOff>161636</xdr:rowOff>
    </xdr:from>
    <xdr:to>
      <xdr:col>1</xdr:col>
      <xdr:colOff>1547167</xdr:colOff>
      <xdr:row>2</xdr:row>
      <xdr:rowOff>1189182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CD8025DE-7EBE-4A4C-B9AD-04CFEEDC1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545" y="3602181"/>
          <a:ext cx="1443258" cy="1027546"/>
        </a:xfrm>
        <a:prstGeom prst="rect">
          <a:avLst/>
        </a:prstGeom>
      </xdr:spPr>
    </xdr:pic>
    <xdr:clientData/>
  </xdr:twoCellAnchor>
  <xdr:twoCellAnchor>
    <xdr:from>
      <xdr:col>1</xdr:col>
      <xdr:colOff>103909</xdr:colOff>
      <xdr:row>3</xdr:row>
      <xdr:rowOff>161636</xdr:rowOff>
    </xdr:from>
    <xdr:to>
      <xdr:col>1</xdr:col>
      <xdr:colOff>1547167</xdr:colOff>
      <xdr:row>3</xdr:row>
      <xdr:rowOff>1189182</xdr:rowOff>
    </xdr:to>
    <xdr:pic>
      <xdr:nvPicPr>
        <xdr:cNvPr id="6" name="Picture 7">
          <a:extLst>
            <a:ext uri="{FF2B5EF4-FFF2-40B4-BE49-F238E27FC236}">
              <a16:creationId xmlns="" xmlns:a16="http://schemas.microsoft.com/office/drawing/2014/main" id="{26DD059C-1E2E-4E5C-9BED-640E49FE2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545" y="3602181"/>
          <a:ext cx="1443258" cy="1027546"/>
        </a:xfrm>
        <a:prstGeom prst="rect">
          <a:avLst/>
        </a:prstGeom>
      </xdr:spPr>
    </xdr:pic>
    <xdr:clientData/>
  </xdr:twoCellAnchor>
  <xdr:twoCellAnchor>
    <xdr:from>
      <xdr:col>1</xdr:col>
      <xdr:colOff>103909</xdr:colOff>
      <xdr:row>4</xdr:row>
      <xdr:rowOff>161636</xdr:rowOff>
    </xdr:from>
    <xdr:to>
      <xdr:col>1</xdr:col>
      <xdr:colOff>1547167</xdr:colOff>
      <xdr:row>4</xdr:row>
      <xdr:rowOff>1189182</xdr:rowOff>
    </xdr:to>
    <xdr:pic>
      <xdr:nvPicPr>
        <xdr:cNvPr id="7" name="Picture 7">
          <a:extLst>
            <a:ext uri="{FF2B5EF4-FFF2-40B4-BE49-F238E27FC236}">
              <a16:creationId xmlns="" xmlns:a16="http://schemas.microsoft.com/office/drawing/2014/main" id="{8BCF9DAD-3D3F-4227-96AE-F74380149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545" y="3602181"/>
          <a:ext cx="1443258" cy="1027546"/>
        </a:xfrm>
        <a:prstGeom prst="rect">
          <a:avLst/>
        </a:prstGeom>
      </xdr:spPr>
    </xdr:pic>
    <xdr:clientData/>
  </xdr:twoCellAnchor>
  <xdr:twoCellAnchor>
    <xdr:from>
      <xdr:col>1</xdr:col>
      <xdr:colOff>103909</xdr:colOff>
      <xdr:row>5</xdr:row>
      <xdr:rowOff>161636</xdr:rowOff>
    </xdr:from>
    <xdr:to>
      <xdr:col>1</xdr:col>
      <xdr:colOff>1547167</xdr:colOff>
      <xdr:row>5</xdr:row>
      <xdr:rowOff>1189182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6F4E58B2-6BC5-45EC-B746-68EB5A518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545" y="4918363"/>
          <a:ext cx="1443258" cy="1027546"/>
        </a:xfrm>
        <a:prstGeom prst="rect">
          <a:avLst/>
        </a:prstGeom>
      </xdr:spPr>
    </xdr:pic>
    <xdr:clientData/>
  </xdr:twoCellAnchor>
  <xdr:twoCellAnchor>
    <xdr:from>
      <xdr:col>1</xdr:col>
      <xdr:colOff>103909</xdr:colOff>
      <xdr:row>6</xdr:row>
      <xdr:rowOff>161636</xdr:rowOff>
    </xdr:from>
    <xdr:to>
      <xdr:col>1</xdr:col>
      <xdr:colOff>1547167</xdr:colOff>
      <xdr:row>6</xdr:row>
      <xdr:rowOff>1189182</xdr:rowOff>
    </xdr:to>
    <xdr:pic>
      <xdr:nvPicPr>
        <xdr:cNvPr id="9" name="Picture 7">
          <a:extLst>
            <a:ext uri="{FF2B5EF4-FFF2-40B4-BE49-F238E27FC236}">
              <a16:creationId xmlns="" xmlns:a16="http://schemas.microsoft.com/office/drawing/2014/main" id="{20297EA1-B6CD-4A1D-ABF3-1FC27EFBD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545" y="6234545"/>
          <a:ext cx="1443258" cy="1027546"/>
        </a:xfrm>
        <a:prstGeom prst="rect">
          <a:avLst/>
        </a:prstGeom>
      </xdr:spPr>
    </xdr:pic>
    <xdr:clientData/>
  </xdr:twoCellAnchor>
  <xdr:twoCellAnchor>
    <xdr:from>
      <xdr:col>1</xdr:col>
      <xdr:colOff>103909</xdr:colOff>
      <xdr:row>7</xdr:row>
      <xdr:rowOff>161636</xdr:rowOff>
    </xdr:from>
    <xdr:to>
      <xdr:col>1</xdr:col>
      <xdr:colOff>1547167</xdr:colOff>
      <xdr:row>7</xdr:row>
      <xdr:rowOff>1189182</xdr:rowOff>
    </xdr:to>
    <xdr:pic>
      <xdr:nvPicPr>
        <xdr:cNvPr id="10" name="Picture 7">
          <a:extLst>
            <a:ext uri="{FF2B5EF4-FFF2-40B4-BE49-F238E27FC236}">
              <a16:creationId xmlns="" xmlns:a16="http://schemas.microsoft.com/office/drawing/2014/main" id="{960EB9DD-72CF-4F9E-9A4E-B857B8084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545" y="7550727"/>
          <a:ext cx="1443258" cy="1027546"/>
        </a:xfrm>
        <a:prstGeom prst="rect">
          <a:avLst/>
        </a:prstGeom>
      </xdr:spPr>
    </xdr:pic>
    <xdr:clientData/>
  </xdr:twoCellAnchor>
  <xdr:twoCellAnchor>
    <xdr:from>
      <xdr:col>1</xdr:col>
      <xdr:colOff>115453</xdr:colOff>
      <xdr:row>8</xdr:row>
      <xdr:rowOff>185178</xdr:rowOff>
    </xdr:from>
    <xdr:to>
      <xdr:col>1</xdr:col>
      <xdr:colOff>1486946</xdr:colOff>
      <xdr:row>8</xdr:row>
      <xdr:rowOff>1166090</xdr:rowOff>
    </xdr:to>
    <xdr:pic>
      <xdr:nvPicPr>
        <xdr:cNvPr id="12" name="Picture 9">
          <a:extLst>
            <a:ext uri="{FF2B5EF4-FFF2-40B4-BE49-F238E27FC236}">
              <a16:creationId xmlns="" xmlns:a16="http://schemas.microsoft.com/office/drawing/2014/main" id="{508357CC-3EAA-4FAE-ABB1-77C82FA02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089" y="11522814"/>
          <a:ext cx="1371493" cy="980912"/>
        </a:xfrm>
        <a:prstGeom prst="rect">
          <a:avLst/>
        </a:prstGeom>
      </xdr:spPr>
    </xdr:pic>
    <xdr:clientData/>
  </xdr:twoCellAnchor>
  <xdr:twoCellAnchor>
    <xdr:from>
      <xdr:col>1</xdr:col>
      <xdr:colOff>115453</xdr:colOff>
      <xdr:row>9</xdr:row>
      <xdr:rowOff>185178</xdr:rowOff>
    </xdr:from>
    <xdr:to>
      <xdr:col>1</xdr:col>
      <xdr:colOff>1486946</xdr:colOff>
      <xdr:row>9</xdr:row>
      <xdr:rowOff>1166090</xdr:rowOff>
    </xdr:to>
    <xdr:pic>
      <xdr:nvPicPr>
        <xdr:cNvPr id="13" name="Picture 9">
          <a:extLst>
            <a:ext uri="{FF2B5EF4-FFF2-40B4-BE49-F238E27FC236}">
              <a16:creationId xmlns="" xmlns:a16="http://schemas.microsoft.com/office/drawing/2014/main" id="{401DFDA1-E40E-40F9-9256-A016E3F03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089" y="11522814"/>
          <a:ext cx="1371493" cy="980912"/>
        </a:xfrm>
        <a:prstGeom prst="rect">
          <a:avLst/>
        </a:prstGeom>
      </xdr:spPr>
    </xdr:pic>
    <xdr:clientData/>
  </xdr:twoCellAnchor>
  <xdr:twoCellAnchor>
    <xdr:from>
      <xdr:col>1</xdr:col>
      <xdr:colOff>115453</xdr:colOff>
      <xdr:row>10</xdr:row>
      <xdr:rowOff>185178</xdr:rowOff>
    </xdr:from>
    <xdr:to>
      <xdr:col>1</xdr:col>
      <xdr:colOff>1486946</xdr:colOff>
      <xdr:row>10</xdr:row>
      <xdr:rowOff>1166090</xdr:rowOff>
    </xdr:to>
    <xdr:pic>
      <xdr:nvPicPr>
        <xdr:cNvPr id="14" name="Picture 9">
          <a:extLst>
            <a:ext uri="{FF2B5EF4-FFF2-40B4-BE49-F238E27FC236}">
              <a16:creationId xmlns="" xmlns:a16="http://schemas.microsoft.com/office/drawing/2014/main" id="{C268892C-D820-4533-A27B-D771FD1B9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089" y="11522814"/>
          <a:ext cx="1371493" cy="980912"/>
        </a:xfrm>
        <a:prstGeom prst="rect">
          <a:avLst/>
        </a:prstGeom>
      </xdr:spPr>
    </xdr:pic>
    <xdr:clientData/>
  </xdr:twoCellAnchor>
  <xdr:twoCellAnchor>
    <xdr:from>
      <xdr:col>1</xdr:col>
      <xdr:colOff>69272</xdr:colOff>
      <xdr:row>11</xdr:row>
      <xdr:rowOff>196273</xdr:rowOff>
    </xdr:from>
    <xdr:to>
      <xdr:col>1</xdr:col>
      <xdr:colOff>1547091</xdr:colOff>
      <xdr:row>11</xdr:row>
      <xdr:rowOff>1192038</xdr:rowOff>
    </xdr:to>
    <xdr:pic>
      <xdr:nvPicPr>
        <xdr:cNvPr id="16" name="Picture 11">
          <a:extLst>
            <a:ext uri="{FF2B5EF4-FFF2-40B4-BE49-F238E27FC236}">
              <a16:creationId xmlns="" xmlns:a16="http://schemas.microsoft.com/office/drawing/2014/main" id="{FFF7DBB8-A59B-45AC-835A-3EAD7DD6E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908" y="15482455"/>
          <a:ext cx="1477819" cy="995765"/>
        </a:xfrm>
        <a:prstGeom prst="rect">
          <a:avLst/>
        </a:prstGeom>
      </xdr:spPr>
    </xdr:pic>
    <xdr:clientData/>
  </xdr:twoCellAnchor>
  <xdr:twoCellAnchor>
    <xdr:from>
      <xdr:col>1</xdr:col>
      <xdr:colOff>69272</xdr:colOff>
      <xdr:row>12</xdr:row>
      <xdr:rowOff>196273</xdr:rowOff>
    </xdr:from>
    <xdr:to>
      <xdr:col>1</xdr:col>
      <xdr:colOff>1547091</xdr:colOff>
      <xdr:row>12</xdr:row>
      <xdr:rowOff>1192038</xdr:rowOff>
    </xdr:to>
    <xdr:pic>
      <xdr:nvPicPr>
        <xdr:cNvPr id="17" name="Picture 11">
          <a:extLst>
            <a:ext uri="{FF2B5EF4-FFF2-40B4-BE49-F238E27FC236}">
              <a16:creationId xmlns="" xmlns:a16="http://schemas.microsoft.com/office/drawing/2014/main" id="{6B1241D6-C1C6-402E-9D4F-06619198F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908" y="15482455"/>
          <a:ext cx="1477819" cy="995765"/>
        </a:xfrm>
        <a:prstGeom prst="rect">
          <a:avLst/>
        </a:prstGeom>
      </xdr:spPr>
    </xdr:pic>
    <xdr:clientData/>
  </xdr:twoCellAnchor>
  <xdr:twoCellAnchor>
    <xdr:from>
      <xdr:col>1</xdr:col>
      <xdr:colOff>69272</xdr:colOff>
      <xdr:row>13</xdr:row>
      <xdr:rowOff>196273</xdr:rowOff>
    </xdr:from>
    <xdr:to>
      <xdr:col>1</xdr:col>
      <xdr:colOff>1547091</xdr:colOff>
      <xdr:row>13</xdr:row>
      <xdr:rowOff>1192038</xdr:rowOff>
    </xdr:to>
    <xdr:pic>
      <xdr:nvPicPr>
        <xdr:cNvPr id="18" name="Picture 11">
          <a:extLst>
            <a:ext uri="{FF2B5EF4-FFF2-40B4-BE49-F238E27FC236}">
              <a16:creationId xmlns="" xmlns:a16="http://schemas.microsoft.com/office/drawing/2014/main" id="{7467442E-266D-406C-B781-ECD8DCA60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908" y="15482455"/>
          <a:ext cx="1477819" cy="995765"/>
        </a:xfrm>
        <a:prstGeom prst="rect">
          <a:avLst/>
        </a:prstGeom>
      </xdr:spPr>
    </xdr:pic>
    <xdr:clientData/>
  </xdr:twoCellAnchor>
  <xdr:twoCellAnchor>
    <xdr:from>
      <xdr:col>1</xdr:col>
      <xdr:colOff>69272</xdr:colOff>
      <xdr:row>14</xdr:row>
      <xdr:rowOff>196273</xdr:rowOff>
    </xdr:from>
    <xdr:to>
      <xdr:col>1</xdr:col>
      <xdr:colOff>1547091</xdr:colOff>
      <xdr:row>14</xdr:row>
      <xdr:rowOff>1192038</xdr:rowOff>
    </xdr:to>
    <xdr:pic>
      <xdr:nvPicPr>
        <xdr:cNvPr id="19" name="Picture 11">
          <a:extLst>
            <a:ext uri="{FF2B5EF4-FFF2-40B4-BE49-F238E27FC236}">
              <a16:creationId xmlns="" xmlns:a16="http://schemas.microsoft.com/office/drawing/2014/main" id="{4CDF9767-1336-499F-A31D-9DFEB3299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908" y="16798637"/>
          <a:ext cx="1477819" cy="995765"/>
        </a:xfrm>
        <a:prstGeom prst="rect">
          <a:avLst/>
        </a:prstGeom>
      </xdr:spPr>
    </xdr:pic>
    <xdr:clientData/>
  </xdr:twoCellAnchor>
  <xdr:twoCellAnchor>
    <xdr:from>
      <xdr:col>1</xdr:col>
      <xdr:colOff>69272</xdr:colOff>
      <xdr:row>15</xdr:row>
      <xdr:rowOff>196273</xdr:rowOff>
    </xdr:from>
    <xdr:to>
      <xdr:col>1</xdr:col>
      <xdr:colOff>1547091</xdr:colOff>
      <xdr:row>15</xdr:row>
      <xdr:rowOff>1192038</xdr:rowOff>
    </xdr:to>
    <xdr:pic>
      <xdr:nvPicPr>
        <xdr:cNvPr id="20" name="Picture 11">
          <a:extLst>
            <a:ext uri="{FF2B5EF4-FFF2-40B4-BE49-F238E27FC236}">
              <a16:creationId xmlns="" xmlns:a16="http://schemas.microsoft.com/office/drawing/2014/main" id="{3582A195-998F-4EBF-AFBE-44BA9F850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908" y="15482455"/>
          <a:ext cx="1477819" cy="995765"/>
        </a:xfrm>
        <a:prstGeom prst="rect">
          <a:avLst/>
        </a:prstGeom>
      </xdr:spPr>
    </xdr:pic>
    <xdr:clientData/>
  </xdr:twoCellAnchor>
  <xdr:twoCellAnchor>
    <xdr:from>
      <xdr:col>1</xdr:col>
      <xdr:colOff>69272</xdr:colOff>
      <xdr:row>16</xdr:row>
      <xdr:rowOff>196273</xdr:rowOff>
    </xdr:from>
    <xdr:to>
      <xdr:col>1</xdr:col>
      <xdr:colOff>1547091</xdr:colOff>
      <xdr:row>16</xdr:row>
      <xdr:rowOff>1192038</xdr:rowOff>
    </xdr:to>
    <xdr:pic>
      <xdr:nvPicPr>
        <xdr:cNvPr id="21" name="Picture 11">
          <a:extLst>
            <a:ext uri="{FF2B5EF4-FFF2-40B4-BE49-F238E27FC236}">
              <a16:creationId xmlns="" xmlns:a16="http://schemas.microsoft.com/office/drawing/2014/main" id="{FB0E1FB5-4795-472A-B0B5-03B447459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908" y="16798637"/>
          <a:ext cx="1477819" cy="995765"/>
        </a:xfrm>
        <a:prstGeom prst="rect">
          <a:avLst/>
        </a:prstGeom>
      </xdr:spPr>
    </xdr:pic>
    <xdr:clientData/>
  </xdr:twoCellAnchor>
  <xdr:twoCellAnchor>
    <xdr:from>
      <xdr:col>1</xdr:col>
      <xdr:colOff>184728</xdr:colOff>
      <xdr:row>17</xdr:row>
      <xdr:rowOff>127001</xdr:rowOff>
    </xdr:from>
    <xdr:to>
      <xdr:col>1</xdr:col>
      <xdr:colOff>1362365</xdr:colOff>
      <xdr:row>17</xdr:row>
      <xdr:rowOff>1177629</xdr:rowOff>
    </xdr:to>
    <xdr:pic>
      <xdr:nvPicPr>
        <xdr:cNvPr id="23" name="Picture 16">
          <a:extLst>
            <a:ext uri="{FF2B5EF4-FFF2-40B4-BE49-F238E27FC236}">
              <a16:creationId xmlns="" xmlns:a16="http://schemas.microsoft.com/office/drawing/2014/main" id="{8F09507B-D493-4A5B-8DF7-65B247E53A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2" t="1741" r="532" b="2082"/>
        <a:stretch/>
      </xdr:blipFill>
      <xdr:spPr>
        <a:xfrm>
          <a:off x="854364" y="23310274"/>
          <a:ext cx="1177637" cy="1050628"/>
        </a:xfrm>
        <a:prstGeom prst="rect">
          <a:avLst/>
        </a:prstGeom>
      </xdr:spPr>
    </xdr:pic>
    <xdr:clientData/>
  </xdr:twoCellAnchor>
  <xdr:twoCellAnchor>
    <xdr:from>
      <xdr:col>1</xdr:col>
      <xdr:colOff>184728</xdr:colOff>
      <xdr:row>18</xdr:row>
      <xdr:rowOff>127001</xdr:rowOff>
    </xdr:from>
    <xdr:to>
      <xdr:col>1</xdr:col>
      <xdr:colOff>1362365</xdr:colOff>
      <xdr:row>18</xdr:row>
      <xdr:rowOff>1177629</xdr:rowOff>
    </xdr:to>
    <xdr:pic>
      <xdr:nvPicPr>
        <xdr:cNvPr id="24" name="Picture 16">
          <a:extLst>
            <a:ext uri="{FF2B5EF4-FFF2-40B4-BE49-F238E27FC236}">
              <a16:creationId xmlns="" xmlns:a16="http://schemas.microsoft.com/office/drawing/2014/main" id="{580BF7BA-A689-4412-89A0-F4F8EF96CF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2" t="1741" r="532" b="2082"/>
        <a:stretch/>
      </xdr:blipFill>
      <xdr:spPr>
        <a:xfrm>
          <a:off x="854364" y="23310274"/>
          <a:ext cx="1177637" cy="1050628"/>
        </a:xfrm>
        <a:prstGeom prst="rect">
          <a:avLst/>
        </a:prstGeom>
      </xdr:spPr>
    </xdr:pic>
    <xdr:clientData/>
  </xdr:twoCellAnchor>
  <xdr:twoCellAnchor>
    <xdr:from>
      <xdr:col>1</xdr:col>
      <xdr:colOff>184728</xdr:colOff>
      <xdr:row>19</xdr:row>
      <xdr:rowOff>127001</xdr:rowOff>
    </xdr:from>
    <xdr:to>
      <xdr:col>1</xdr:col>
      <xdr:colOff>1362365</xdr:colOff>
      <xdr:row>19</xdr:row>
      <xdr:rowOff>1177629</xdr:rowOff>
    </xdr:to>
    <xdr:pic>
      <xdr:nvPicPr>
        <xdr:cNvPr id="25" name="Picture 16">
          <a:extLst>
            <a:ext uri="{FF2B5EF4-FFF2-40B4-BE49-F238E27FC236}">
              <a16:creationId xmlns="" xmlns:a16="http://schemas.microsoft.com/office/drawing/2014/main" id="{567D597B-73BD-41EE-BD15-888102AA15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2" t="1741" r="532" b="2082"/>
        <a:stretch/>
      </xdr:blipFill>
      <xdr:spPr>
        <a:xfrm>
          <a:off x="854364" y="23310274"/>
          <a:ext cx="1177637" cy="1050628"/>
        </a:xfrm>
        <a:prstGeom prst="rect">
          <a:avLst/>
        </a:prstGeom>
      </xdr:spPr>
    </xdr:pic>
    <xdr:clientData/>
  </xdr:twoCellAnchor>
  <xdr:twoCellAnchor>
    <xdr:from>
      <xdr:col>1</xdr:col>
      <xdr:colOff>230909</xdr:colOff>
      <xdr:row>20</xdr:row>
      <xdr:rowOff>80818</xdr:rowOff>
    </xdr:from>
    <xdr:to>
      <xdr:col>1</xdr:col>
      <xdr:colOff>1420091</xdr:colOff>
      <xdr:row>20</xdr:row>
      <xdr:rowOff>1267981</xdr:rowOff>
    </xdr:to>
    <xdr:pic>
      <xdr:nvPicPr>
        <xdr:cNvPr id="27" name="Picture 23">
          <a:extLst>
            <a:ext uri="{FF2B5EF4-FFF2-40B4-BE49-F238E27FC236}">
              <a16:creationId xmlns="" xmlns:a16="http://schemas.microsoft.com/office/drawing/2014/main" id="{68E6F87C-E274-4D86-A2BD-5090D2C28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545" y="27212636"/>
          <a:ext cx="1189182" cy="1187163"/>
        </a:xfrm>
        <a:prstGeom prst="rect">
          <a:avLst/>
        </a:prstGeom>
      </xdr:spPr>
    </xdr:pic>
    <xdr:clientData/>
  </xdr:twoCellAnchor>
  <xdr:twoCellAnchor>
    <xdr:from>
      <xdr:col>1</xdr:col>
      <xdr:colOff>230909</xdr:colOff>
      <xdr:row>21</xdr:row>
      <xdr:rowOff>80818</xdr:rowOff>
    </xdr:from>
    <xdr:to>
      <xdr:col>1</xdr:col>
      <xdr:colOff>1420091</xdr:colOff>
      <xdr:row>21</xdr:row>
      <xdr:rowOff>1267981</xdr:rowOff>
    </xdr:to>
    <xdr:pic>
      <xdr:nvPicPr>
        <xdr:cNvPr id="28" name="Picture 23">
          <a:extLst>
            <a:ext uri="{FF2B5EF4-FFF2-40B4-BE49-F238E27FC236}">
              <a16:creationId xmlns="" xmlns:a16="http://schemas.microsoft.com/office/drawing/2014/main" id="{657C133D-024D-4D1C-8D8F-E2F1A0B60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545" y="27212636"/>
          <a:ext cx="1189182" cy="1187163"/>
        </a:xfrm>
        <a:prstGeom prst="rect">
          <a:avLst/>
        </a:prstGeom>
      </xdr:spPr>
    </xdr:pic>
    <xdr:clientData/>
  </xdr:twoCellAnchor>
  <xdr:twoCellAnchor>
    <xdr:from>
      <xdr:col>1</xdr:col>
      <xdr:colOff>230909</xdr:colOff>
      <xdr:row>22</xdr:row>
      <xdr:rowOff>80818</xdr:rowOff>
    </xdr:from>
    <xdr:to>
      <xdr:col>1</xdr:col>
      <xdr:colOff>1420091</xdr:colOff>
      <xdr:row>22</xdr:row>
      <xdr:rowOff>1267981</xdr:rowOff>
    </xdr:to>
    <xdr:pic>
      <xdr:nvPicPr>
        <xdr:cNvPr id="29" name="Picture 23">
          <a:extLst>
            <a:ext uri="{FF2B5EF4-FFF2-40B4-BE49-F238E27FC236}">
              <a16:creationId xmlns="" xmlns:a16="http://schemas.microsoft.com/office/drawing/2014/main" id="{DAB53E1D-B292-4E91-B5D9-53A62B424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545" y="27212636"/>
          <a:ext cx="1189182" cy="1187163"/>
        </a:xfrm>
        <a:prstGeom prst="rect">
          <a:avLst/>
        </a:prstGeom>
      </xdr:spPr>
    </xdr:pic>
    <xdr:clientData/>
  </xdr:twoCellAnchor>
  <xdr:twoCellAnchor>
    <xdr:from>
      <xdr:col>1</xdr:col>
      <xdr:colOff>207818</xdr:colOff>
      <xdr:row>23</xdr:row>
      <xdr:rowOff>69272</xdr:rowOff>
    </xdr:from>
    <xdr:to>
      <xdr:col>1</xdr:col>
      <xdr:colOff>1434401</xdr:colOff>
      <xdr:row>23</xdr:row>
      <xdr:rowOff>1177635</xdr:rowOff>
    </xdr:to>
    <xdr:pic>
      <xdr:nvPicPr>
        <xdr:cNvPr id="31" name="Picture 19">
          <a:extLst>
            <a:ext uri="{FF2B5EF4-FFF2-40B4-BE49-F238E27FC236}">
              <a16:creationId xmlns="" xmlns:a16="http://schemas.microsoft.com/office/drawing/2014/main" id="{F132A193-FACB-45FE-9176-0DF1C857B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8" t="992" r="4384" b="1674"/>
        <a:stretch/>
      </xdr:blipFill>
      <xdr:spPr>
        <a:xfrm>
          <a:off x="877454" y="31149636"/>
          <a:ext cx="1226583" cy="1108363"/>
        </a:xfrm>
        <a:prstGeom prst="rect">
          <a:avLst/>
        </a:prstGeom>
      </xdr:spPr>
    </xdr:pic>
    <xdr:clientData/>
  </xdr:twoCellAnchor>
  <xdr:twoCellAnchor>
    <xdr:from>
      <xdr:col>1</xdr:col>
      <xdr:colOff>69272</xdr:colOff>
      <xdr:row>25</xdr:row>
      <xdr:rowOff>196273</xdr:rowOff>
    </xdr:from>
    <xdr:to>
      <xdr:col>1</xdr:col>
      <xdr:colOff>1570181</xdr:colOff>
      <xdr:row>25</xdr:row>
      <xdr:rowOff>1209211</xdr:rowOff>
    </xdr:to>
    <xdr:pic>
      <xdr:nvPicPr>
        <xdr:cNvPr id="33" name="Picture 25">
          <a:extLst>
            <a:ext uri="{FF2B5EF4-FFF2-40B4-BE49-F238E27FC236}">
              <a16:creationId xmlns="" xmlns:a16="http://schemas.microsoft.com/office/drawing/2014/main" id="{656BB007-9547-450D-9F06-3C8568262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908" y="32592818"/>
          <a:ext cx="1500909" cy="1012938"/>
        </a:xfrm>
        <a:prstGeom prst="rect">
          <a:avLst/>
        </a:prstGeom>
      </xdr:spPr>
    </xdr:pic>
    <xdr:clientData/>
  </xdr:twoCellAnchor>
  <xdr:twoCellAnchor>
    <xdr:from>
      <xdr:col>1</xdr:col>
      <xdr:colOff>69272</xdr:colOff>
      <xdr:row>24</xdr:row>
      <xdr:rowOff>196273</xdr:rowOff>
    </xdr:from>
    <xdr:to>
      <xdr:col>1</xdr:col>
      <xdr:colOff>1570181</xdr:colOff>
      <xdr:row>24</xdr:row>
      <xdr:rowOff>1209211</xdr:rowOff>
    </xdr:to>
    <xdr:pic>
      <xdr:nvPicPr>
        <xdr:cNvPr id="34" name="Picture 25">
          <a:extLst>
            <a:ext uri="{FF2B5EF4-FFF2-40B4-BE49-F238E27FC236}">
              <a16:creationId xmlns="" xmlns:a16="http://schemas.microsoft.com/office/drawing/2014/main" id="{24CE8B71-8249-4C28-8169-961431358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908" y="33909000"/>
          <a:ext cx="1500909" cy="10129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rder\&#26434;&#36135;&#32452;\HHL\Format\2026_HHL_Domestic_-3PC_Hayden_Quilt_Set_2604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E&amp;E Pricing Structure"/>
      <sheetName val="ValueSelect"/>
    </sheetNames>
    <sheetDataSet>
      <sheetData sheetId="0" refreshError="1"/>
      <sheetData sheetId="1" refreshError="1"/>
      <sheetData sheetId="2">
        <row r="11">
          <cell r="D11" t="str">
            <v>0.50</v>
          </cell>
        </row>
        <row r="12">
          <cell r="D12" t="str">
            <v>0.70</v>
          </cell>
        </row>
        <row r="13">
          <cell r="D13" t="str">
            <v>0.90</v>
          </cell>
        </row>
        <row r="14">
          <cell r="D14" t="str">
            <v>1.10</v>
          </cell>
        </row>
        <row r="15">
          <cell r="D15" t="str">
            <v>1.30</v>
          </cell>
        </row>
        <row r="16">
          <cell r="D16" t="str">
            <v>2.50</v>
          </cell>
        </row>
        <row r="17">
          <cell r="D17" t="str">
            <v>6.00</v>
          </cell>
        </row>
        <row r="18">
          <cell r="D18" t="str">
            <v>7.00</v>
          </cell>
        </row>
        <row r="30">
          <cell r="D30" t="str">
            <v>2.50</v>
          </cell>
        </row>
        <row r="31">
          <cell r="D31" t="str">
            <v>3.00</v>
          </cell>
        </row>
        <row r="32">
          <cell r="D32" t="str">
            <v>3.50</v>
          </cell>
        </row>
        <row r="33">
          <cell r="D33" t="str">
            <v>4.00</v>
          </cell>
        </row>
        <row r="34">
          <cell r="D34" t="str">
            <v>5.50</v>
          </cell>
        </row>
        <row r="35">
          <cell r="D35" t="str">
            <v>8.50</v>
          </cell>
        </row>
        <row r="36">
          <cell r="D36" t="str">
            <v>10.00</v>
          </cell>
        </row>
        <row r="37">
          <cell r="D37" t="str">
            <v>12.00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V26"/>
  <sheetViews>
    <sheetView tabSelected="1" topLeftCell="A22" zoomScale="85" zoomScaleNormal="85" workbookViewId="0">
      <selection sqref="A1:XFD3"/>
    </sheetView>
  </sheetViews>
  <sheetFormatPr defaultColWidth="9.140625" defaultRowHeight="15"/>
  <cols>
    <col min="1" max="1" width="9.5703125" style="1" customWidth="1"/>
    <col min="2" max="2" width="23.85546875" style="2" customWidth="1"/>
    <col min="3" max="3" width="11.42578125" style="2" customWidth="1"/>
    <col min="4" max="4" width="19.140625" style="2" bestFit="1" customWidth="1"/>
    <col min="5" max="5" width="7.7109375" style="2" customWidth="1"/>
    <col min="6" max="6" width="18.28515625" style="2" customWidth="1"/>
    <col min="7" max="7" width="14.85546875" style="2" customWidth="1"/>
    <col min="8" max="8" width="19.42578125" style="2" customWidth="1"/>
    <col min="9" max="9" width="21" style="2" customWidth="1"/>
    <col min="10" max="10" width="48.85546875" style="2" customWidth="1"/>
    <col min="11" max="11" width="20" style="2" customWidth="1"/>
    <col min="12" max="12" width="28.85546875" style="2" customWidth="1"/>
    <col min="13" max="13" width="12" style="2" customWidth="1"/>
    <col min="14" max="14" width="8.85546875" style="2" customWidth="1"/>
    <col min="15" max="15" width="19.85546875" style="2" customWidth="1"/>
    <col min="16" max="16" width="21.42578125" style="2" customWidth="1"/>
    <col min="17" max="17" width="8.85546875" style="4" customWidth="1"/>
    <col min="18" max="18" width="11.140625" style="4" customWidth="1"/>
    <col min="19" max="19" width="9.42578125" style="2" customWidth="1"/>
    <col min="20" max="20" width="13.42578125" style="20" customWidth="1"/>
    <col min="21" max="21" width="8.140625" style="22" customWidth="1"/>
    <col min="22" max="23" width="8.7109375" style="19" customWidth="1"/>
    <col min="24" max="24" width="12.42578125" style="22" customWidth="1"/>
    <col min="25" max="25" width="9.85546875" style="22" customWidth="1"/>
    <col min="26" max="26" width="9" style="22" customWidth="1"/>
    <col min="27" max="27" width="6.28515625" style="20" customWidth="1"/>
    <col min="28" max="28" width="7.85546875" style="19" customWidth="1"/>
    <col min="29" max="29" width="11.42578125" style="19" customWidth="1"/>
    <col min="30" max="30" width="9.85546875" style="20" customWidth="1"/>
    <col min="31" max="32" width="7.85546875" style="2" customWidth="1"/>
    <col min="33" max="33" width="9" style="22" customWidth="1"/>
    <col min="34" max="34" width="9" style="20" customWidth="1"/>
    <col min="35" max="35" width="9" style="19" customWidth="1"/>
    <col min="36" max="36" width="10" style="27" customWidth="1"/>
    <col min="37" max="37" width="9" style="4" customWidth="1"/>
    <col min="38" max="38" width="14.140625" style="2" customWidth="1"/>
    <col min="39" max="39" width="8.42578125" style="3" customWidth="1"/>
    <col min="40" max="40" width="10.7109375" style="4" customWidth="1"/>
    <col min="41" max="41" width="11.28515625" style="4" customWidth="1"/>
    <col min="42" max="42" width="11.5703125" style="4" customWidth="1"/>
    <col min="43" max="43" width="8.28515625" style="4" customWidth="1"/>
    <col min="44" max="44" width="11.5703125" style="3" customWidth="1"/>
    <col min="45" max="46" width="11.5703125" style="19" customWidth="1"/>
    <col min="47" max="47" width="9.140625" style="19" customWidth="1"/>
    <col min="48" max="48" width="8.140625" style="3" customWidth="1"/>
    <col min="49" max="49" width="10.85546875" style="4" customWidth="1"/>
    <col min="50" max="50" width="8.140625" style="3" customWidth="1"/>
    <col min="51" max="51" width="9.140625" style="4" customWidth="1"/>
    <col min="52" max="52" width="11.7109375" style="3" customWidth="1"/>
    <col min="53" max="53" width="9.28515625" style="4" customWidth="1"/>
    <col min="54" max="54" width="6.85546875" style="4" customWidth="1"/>
    <col min="55" max="55" width="11.85546875" style="4" customWidth="1"/>
    <col min="56" max="56" width="7.42578125" style="4" customWidth="1"/>
    <col min="57" max="57" width="7.7109375" style="4" customWidth="1"/>
    <col min="58" max="58" width="11.42578125" style="4" customWidth="1"/>
    <col min="59" max="59" width="11.85546875" style="2" customWidth="1"/>
    <col min="60" max="60" width="11.28515625" style="24" customWidth="1"/>
    <col min="61" max="61" width="9.85546875" style="4" customWidth="1"/>
    <col min="62" max="62" width="15" style="3" customWidth="1"/>
    <col min="63" max="63" width="10.140625" style="4" customWidth="1"/>
    <col min="64" max="64" width="8.85546875" style="4" customWidth="1"/>
    <col min="65" max="65" width="10.85546875" style="4" customWidth="1"/>
    <col min="66" max="66" width="8.140625" style="3" customWidth="1"/>
    <col min="67" max="69" width="10.42578125" style="4" customWidth="1"/>
    <col min="70" max="70" width="12.42578125" style="2" customWidth="1"/>
    <col min="71" max="71" width="10.42578125" style="2" customWidth="1"/>
    <col min="72" max="72" width="9.5703125" style="2" customWidth="1"/>
    <col min="73" max="73" width="13.42578125" style="2" customWidth="1"/>
    <col min="74" max="74" width="13.42578125" style="3" customWidth="1"/>
    <col min="75" max="16384" width="9.140625" style="2"/>
  </cols>
  <sheetData>
    <row r="1" spans="1:74" ht="57.95" customHeight="1">
      <c r="A1" s="5" t="s">
        <v>7</v>
      </c>
      <c r="B1" s="5" t="s">
        <v>8</v>
      </c>
      <c r="C1" s="6" t="s">
        <v>9</v>
      </c>
      <c r="D1" s="7" t="s">
        <v>1</v>
      </c>
      <c r="E1" s="7" t="s">
        <v>3</v>
      </c>
      <c r="F1" s="8" t="s">
        <v>10</v>
      </c>
      <c r="G1" s="6" t="s">
        <v>11</v>
      </c>
      <c r="H1" s="9" t="s">
        <v>12</v>
      </c>
      <c r="I1" s="9" t="s">
        <v>13</v>
      </c>
      <c r="J1" s="9" t="s">
        <v>14</v>
      </c>
      <c r="K1" s="28" t="s">
        <v>44</v>
      </c>
      <c r="L1" s="28" t="s">
        <v>15</v>
      </c>
      <c r="M1" s="9" t="s">
        <v>16</v>
      </c>
      <c r="N1" s="6" t="s">
        <v>43</v>
      </c>
      <c r="O1" s="6" t="s">
        <v>17</v>
      </c>
      <c r="P1" s="6" t="s">
        <v>18</v>
      </c>
      <c r="Q1" s="6" t="s">
        <v>41</v>
      </c>
      <c r="R1" s="43" t="s">
        <v>70</v>
      </c>
      <c r="S1" s="9" t="s">
        <v>19</v>
      </c>
      <c r="T1" s="12" t="s">
        <v>38</v>
      </c>
      <c r="U1" s="29" t="s">
        <v>40</v>
      </c>
      <c r="V1" s="40" t="s">
        <v>64</v>
      </c>
      <c r="W1" s="30" t="s">
        <v>46</v>
      </c>
      <c r="X1" s="39" t="s">
        <v>45</v>
      </c>
      <c r="Y1" s="10" t="s">
        <v>2</v>
      </c>
      <c r="Z1" s="21" t="s">
        <v>20</v>
      </c>
      <c r="AA1" s="21" t="s">
        <v>21</v>
      </c>
      <c r="AB1" s="21" t="s">
        <v>22</v>
      </c>
      <c r="AC1" s="44" t="s">
        <v>71</v>
      </c>
      <c r="AD1" s="12" t="s">
        <v>23</v>
      </c>
      <c r="AE1" s="26" t="s">
        <v>24</v>
      </c>
      <c r="AF1" s="42" t="s">
        <v>69</v>
      </c>
      <c r="AG1" s="21" t="s">
        <v>65</v>
      </c>
      <c r="AH1" s="21" t="s">
        <v>66</v>
      </c>
      <c r="AI1" s="21" t="s">
        <v>67</v>
      </c>
      <c r="AJ1" s="11" t="s">
        <v>68</v>
      </c>
      <c r="AK1" s="13" t="s">
        <v>25</v>
      </c>
      <c r="AL1" s="14" t="s">
        <v>26</v>
      </c>
      <c r="AM1" s="5" t="s">
        <v>27</v>
      </c>
      <c r="AN1" s="15" t="s">
        <v>28</v>
      </c>
      <c r="AO1" s="5" t="s">
        <v>29</v>
      </c>
      <c r="AP1" s="16" t="s">
        <v>30</v>
      </c>
      <c r="AQ1" s="17" t="s">
        <v>31</v>
      </c>
      <c r="AR1" s="15" t="s">
        <v>32</v>
      </c>
      <c r="AS1" s="46" t="s">
        <v>73</v>
      </c>
      <c r="AT1" s="46" t="s">
        <v>74</v>
      </c>
      <c r="AU1" s="11" t="s">
        <v>75</v>
      </c>
      <c r="AV1" s="15" t="s">
        <v>76</v>
      </c>
      <c r="AW1" s="16" t="s">
        <v>33</v>
      </c>
      <c r="AX1" s="15" t="s">
        <v>34</v>
      </c>
      <c r="AY1" s="16" t="s">
        <v>35</v>
      </c>
      <c r="AZ1" s="15" t="s">
        <v>78</v>
      </c>
      <c r="BA1" s="16" t="s">
        <v>51</v>
      </c>
      <c r="BB1" s="15" t="s">
        <v>50</v>
      </c>
      <c r="BC1" s="23" t="s">
        <v>47</v>
      </c>
      <c r="BD1" s="16" t="s">
        <v>48</v>
      </c>
      <c r="BE1" s="15" t="s">
        <v>49</v>
      </c>
      <c r="BF1" s="15" t="s">
        <v>36</v>
      </c>
      <c r="BG1" s="25" t="s">
        <v>37</v>
      </c>
      <c r="BH1" s="18" t="s">
        <v>42</v>
      </c>
      <c r="BI1" s="41" t="s">
        <v>52</v>
      </c>
      <c r="BJ1" s="31" t="s">
        <v>54</v>
      </c>
      <c r="BK1" s="15" t="s">
        <v>55</v>
      </c>
      <c r="BL1" s="32" t="s">
        <v>56</v>
      </c>
      <c r="BM1" s="25" t="s">
        <v>57</v>
      </c>
      <c r="BN1" s="45" t="s">
        <v>58</v>
      </c>
      <c r="BO1" s="34" t="s">
        <v>53</v>
      </c>
      <c r="BP1" s="34" t="s">
        <v>72</v>
      </c>
      <c r="BQ1" s="33"/>
      <c r="BR1" s="36" t="s">
        <v>59</v>
      </c>
      <c r="BS1" s="37" t="s">
        <v>61</v>
      </c>
      <c r="BT1" s="36" t="s">
        <v>60</v>
      </c>
      <c r="BU1" s="37" t="s">
        <v>63</v>
      </c>
      <c r="BV1" s="38" t="s">
        <v>62</v>
      </c>
    </row>
    <row r="2" spans="1:74" s="73" customFormat="1" ht="104.1" customHeight="1">
      <c r="A2" s="47">
        <v>1</v>
      </c>
      <c r="B2" s="48"/>
      <c r="C2" s="48"/>
      <c r="D2" s="94" t="s">
        <v>5</v>
      </c>
      <c r="E2" s="48"/>
      <c r="F2" s="48" t="s">
        <v>39</v>
      </c>
      <c r="G2" s="88" t="s">
        <v>85</v>
      </c>
      <c r="H2" s="90" t="s">
        <v>82</v>
      </c>
      <c r="I2" s="89" t="s">
        <v>79</v>
      </c>
      <c r="J2" s="49" t="s">
        <v>103</v>
      </c>
      <c r="K2" s="50" t="s">
        <v>80</v>
      </c>
      <c r="L2" s="87" t="s">
        <v>84</v>
      </c>
      <c r="M2" s="51" t="s">
        <v>86</v>
      </c>
      <c r="N2" s="50"/>
      <c r="O2" s="83" t="s">
        <v>129</v>
      </c>
      <c r="P2" s="85"/>
      <c r="Q2" s="48"/>
      <c r="R2" s="51"/>
      <c r="S2" s="48" t="s">
        <v>6</v>
      </c>
      <c r="T2" s="96">
        <v>210</v>
      </c>
      <c r="U2" s="53">
        <f t="shared" ref="U2:U9" si="0">X2*0.95</f>
        <v>9.0299999999999994</v>
      </c>
      <c r="V2" s="54">
        <f t="shared" ref="V2:V9" si="1">IF(W2="","",X2*W2)</f>
        <v>73.150000000000006</v>
      </c>
      <c r="W2" s="55">
        <v>7.7</v>
      </c>
      <c r="X2" s="95">
        <v>9.5</v>
      </c>
      <c r="Y2" s="48" t="s">
        <v>4</v>
      </c>
      <c r="Z2" s="74">
        <v>33</v>
      </c>
      <c r="AA2" s="74">
        <v>38</v>
      </c>
      <c r="AB2" s="74">
        <v>35</v>
      </c>
      <c r="AC2" s="57"/>
      <c r="AD2" s="52">
        <v>30</v>
      </c>
      <c r="AE2" s="58">
        <f t="shared" ref="AE2:AE3" si="2">IF(Z2="","",Z2*AA2*AB2/1000000)</f>
        <v>4.3999999999999997E-2</v>
      </c>
      <c r="AF2" s="59" t="s">
        <v>0</v>
      </c>
      <c r="AG2" s="56">
        <v>14</v>
      </c>
      <c r="AH2" s="56">
        <v>12</v>
      </c>
      <c r="AI2" s="56">
        <v>0.6</v>
      </c>
      <c r="AJ2" s="60"/>
      <c r="AK2" s="60">
        <v>65</v>
      </c>
      <c r="AL2" s="61">
        <f t="shared" ref="AL2:AL3" si="3">IF(AD2="","",AK2/AE2*AD2)</f>
        <v>44318</v>
      </c>
      <c r="AM2" s="62">
        <v>3900</v>
      </c>
      <c r="AN2" s="63">
        <f t="shared" ref="AN2:AN9" si="4">IF(ISERROR(AM2/AL2),"",AM2/AL2)</f>
        <v>0.09</v>
      </c>
      <c r="AO2" s="48" t="s">
        <v>83</v>
      </c>
      <c r="AP2" s="64">
        <v>0.309</v>
      </c>
      <c r="AQ2" s="63">
        <f t="shared" ref="AQ2:AQ3" si="5">IF(ISERROR(X2*AP2),"",X2*AP2)</f>
        <v>2.94</v>
      </c>
      <c r="AR2" s="63">
        <f t="shared" ref="AR2:AR3" si="6">IF(ISERROR(X2+AN2+AQ2),"",X2+AN2+AQ2)</f>
        <v>12.53</v>
      </c>
      <c r="AS2" s="54">
        <f t="shared" ref="AS2:AS9" si="7">IF(ISERROR(Z2*AA2*AB2/AD2),"",Z2*AA2*AB2/AD2)</f>
        <v>1463</v>
      </c>
      <c r="AT2" s="54">
        <f t="shared" ref="AT2:AT9" si="8">IF(ISERROR(AS2/28316.847),"",AS2/28316.847)</f>
        <v>0.05</v>
      </c>
      <c r="AU2" s="60">
        <v>4</v>
      </c>
      <c r="AV2" s="63">
        <f t="shared" ref="AV2:AV9" si="9">IF(ISERROR(AT2*AU2),"",AT2*AU2)</f>
        <v>0.2</v>
      </c>
      <c r="AW2" s="65">
        <v>0.1</v>
      </c>
      <c r="AX2" s="63">
        <f t="shared" ref="AX2:AX3" si="10">IF(ISERROR(BI2*AW2),"",BI2*AW2)</f>
        <v>2.5</v>
      </c>
      <c r="AY2" s="65">
        <v>0</v>
      </c>
      <c r="AZ2" s="91">
        <f>IF(AT2="","",((IF(AT2&lt;0.6,'[2]E&amp;E Pricing Structure'!$D$11,IF(AT2&lt;1.2,'[2]E&amp;E Pricing Structure'!$D$12,IF(AT2&lt;1.8,'[2]E&amp;E Pricing Structure'!$D$13,IF(AT2&lt;2.7,'[2]E&amp;E Pricing Structure'!$D$14,IF(AT2&lt;4.8,'[2]E&amp;E Pricing Structure'!$D$15,IF(AT2&lt;12.5,'[2]E&amp;E Pricing Structure'!$D$16,IF(AT2&lt;50,'[2]E&amp;E Pricing Structure'!$D$17,'[2]E&amp;E Pricing Structure'!$D$18))))))))+(IF(AT2&lt;0.6,'[2]E&amp;E Pricing Structure'!$D$30,IF(AT2&lt;1.2,'[2]E&amp;E Pricing Structure'!$D$31,IF(AT2&lt;1.8,'[2]E&amp;E Pricing Structure'!$D$32,IF(AT2&lt;2.7,'[2]E&amp;E Pricing Structure'!$D$33,IF(AT2&lt;4.8,'[2]E&amp;E Pricing Structure'!$D$34,IF(AT2&lt;12.5,'[2]E&amp;E Pricing Structure'!$D$35,IF(AT2&lt;50,'[2]E&amp;E Pricing Structure'!$D$36,'[2]E&amp;E Pricing Structure'!$D$37)))))))))/AD2)</f>
        <v>0.1</v>
      </c>
      <c r="BA2" s="65">
        <v>0</v>
      </c>
      <c r="BB2" s="63">
        <f t="shared" ref="BB2:BB9" si="11">IF(ISERROR(BI2*BA2),"",BI2*BA2)</f>
        <v>0</v>
      </c>
      <c r="BC2" s="92" t="s">
        <v>77</v>
      </c>
      <c r="BD2" s="65">
        <v>0.15</v>
      </c>
      <c r="BE2" s="63">
        <f t="shared" ref="BE2:BE9" si="12">IF(ISERROR(BI2*BD2),"",BI2*BD2)</f>
        <v>3.75</v>
      </c>
      <c r="BF2" s="63">
        <f t="shared" ref="BF2:BF9" si="13">IF(ISERROR(AV2+AX2+AZ2+BB2+BE2),"",AV2+AX2+AZ2+BB2+BE2)</f>
        <v>6.55</v>
      </c>
      <c r="BG2" s="63">
        <f t="shared" ref="BG2:BG3" si="14">IF(ISERROR(AR2+BF2),"",AR2+BF2)</f>
        <v>19.079999999999998</v>
      </c>
      <c r="BH2" s="66">
        <f t="shared" ref="BH2:BH3" si="15">IF(ISERROR((BI2-BG2)/BI2),"",(BI2-BG2)/BI2)</f>
        <v>0.23680000000000001</v>
      </c>
      <c r="BI2" s="63">
        <f t="shared" ref="BI2:BI9" si="16">IF(BO2="","",BO2*(1-BP2))</f>
        <v>25</v>
      </c>
      <c r="BJ2" s="67">
        <v>0.3</v>
      </c>
      <c r="BK2" s="63">
        <f t="shared" ref="BK2:BK9" si="17">IF(BJ2="","",BO2*BJ2)</f>
        <v>15</v>
      </c>
      <c r="BL2" s="68">
        <v>5</v>
      </c>
      <c r="BM2" s="63">
        <f t="shared" ref="BM2:BM9" si="18">IF(ISERROR(BG2+BK2+BL2),"",BG2+BK2+BL2)</f>
        <v>39.08</v>
      </c>
      <c r="BN2" s="69">
        <f t="shared" ref="BN2:BN9" si="19">IF(BO2="","",(BO2-BM2)/BO2)</f>
        <v>0.21820000000000001</v>
      </c>
      <c r="BO2" s="68">
        <v>49.99</v>
      </c>
      <c r="BP2" s="67">
        <v>0.5</v>
      </c>
      <c r="BQ2" s="70"/>
      <c r="BR2" s="71">
        <f t="shared" ref="BR2:BR9" si="20">BI2</f>
        <v>25</v>
      </c>
      <c r="BS2" s="35">
        <f t="shared" ref="BS2:BS9" si="21">IF(BT2="","",CEILING(BT2/0.9 - 0.01, 10) - 0.01)</f>
        <v>59.99</v>
      </c>
      <c r="BT2" s="71">
        <f t="shared" ref="BT2:BT9" si="22">IF(BO2="","",BO2)</f>
        <v>49.99</v>
      </c>
      <c r="BU2" s="72">
        <f t="shared" ref="BU2:BU3" si="23">IF(BR2="","",(BR2-AR2)/BR2)</f>
        <v>0.49880000000000002</v>
      </c>
      <c r="BV2" s="72">
        <f t="shared" ref="BV2:BV9" si="24">IF(BS2="","",(BS2-BR2)/BS2)</f>
        <v>0.58330000000000004</v>
      </c>
    </row>
    <row r="3" spans="1:74" s="73" customFormat="1" ht="104.1" customHeight="1">
      <c r="A3" s="47">
        <v>2</v>
      </c>
      <c r="B3" s="51"/>
      <c r="C3" s="51"/>
      <c r="D3" s="94" t="s">
        <v>5</v>
      </c>
      <c r="E3" s="51"/>
      <c r="F3" s="48" t="s">
        <v>39</v>
      </c>
      <c r="G3" s="88" t="s">
        <v>87</v>
      </c>
      <c r="H3" s="90" t="s">
        <v>82</v>
      </c>
      <c r="I3" s="89" t="s">
        <v>79</v>
      </c>
      <c r="J3" s="49" t="s">
        <v>102</v>
      </c>
      <c r="K3" s="50" t="s">
        <v>80</v>
      </c>
      <c r="L3" s="87" t="s">
        <v>84</v>
      </c>
      <c r="M3" s="51" t="s">
        <v>88</v>
      </c>
      <c r="N3" s="50"/>
      <c r="O3" s="84" t="s">
        <v>105</v>
      </c>
      <c r="P3" s="86"/>
      <c r="Q3" s="51"/>
      <c r="R3" s="51"/>
      <c r="S3" s="48" t="s">
        <v>6</v>
      </c>
      <c r="T3" s="97">
        <v>210</v>
      </c>
      <c r="U3" s="75">
        <f t="shared" si="0"/>
        <v>8.65</v>
      </c>
      <c r="V3" s="76">
        <f t="shared" si="1"/>
        <v>70.069999999999993</v>
      </c>
      <c r="W3" s="55">
        <v>7.7</v>
      </c>
      <c r="X3" s="95">
        <v>9.1</v>
      </c>
      <c r="Y3" s="51" t="s">
        <v>4</v>
      </c>
      <c r="Z3" s="74">
        <v>33</v>
      </c>
      <c r="AA3" s="74">
        <v>38</v>
      </c>
      <c r="AB3" s="74">
        <v>35</v>
      </c>
      <c r="AC3" s="57"/>
      <c r="AD3" s="74">
        <v>30</v>
      </c>
      <c r="AE3" s="77">
        <f t="shared" si="2"/>
        <v>4.3999999999999997E-2</v>
      </c>
      <c r="AF3" s="59" t="s">
        <v>0</v>
      </c>
      <c r="AG3" s="56">
        <v>14</v>
      </c>
      <c r="AH3" s="56">
        <v>12</v>
      </c>
      <c r="AI3" s="56">
        <v>0.6</v>
      </c>
      <c r="AJ3" s="57"/>
      <c r="AK3" s="57">
        <v>65</v>
      </c>
      <c r="AL3" s="78">
        <f t="shared" si="3"/>
        <v>44318</v>
      </c>
      <c r="AM3" s="79">
        <v>3900</v>
      </c>
      <c r="AN3" s="71">
        <f t="shared" si="4"/>
        <v>0.09</v>
      </c>
      <c r="AO3" s="51" t="s">
        <v>83</v>
      </c>
      <c r="AP3" s="80">
        <v>0.309</v>
      </c>
      <c r="AQ3" s="71">
        <f t="shared" si="5"/>
        <v>2.81</v>
      </c>
      <c r="AR3" s="71">
        <f t="shared" si="6"/>
        <v>12</v>
      </c>
      <c r="AS3" s="76">
        <f t="shared" si="7"/>
        <v>1463</v>
      </c>
      <c r="AT3" s="76">
        <f t="shared" si="8"/>
        <v>0.05</v>
      </c>
      <c r="AU3" s="57">
        <v>4</v>
      </c>
      <c r="AV3" s="71">
        <f t="shared" si="9"/>
        <v>0.2</v>
      </c>
      <c r="AW3" s="67">
        <v>0.1</v>
      </c>
      <c r="AX3" s="71">
        <f t="shared" si="10"/>
        <v>2.5</v>
      </c>
      <c r="AY3" s="67">
        <v>0</v>
      </c>
      <c r="AZ3" s="91">
        <f>IF(AT3="","",((IF(AT3&lt;0.6,'[2]E&amp;E Pricing Structure'!$D$11,IF(AT3&lt;1.2,'[2]E&amp;E Pricing Structure'!$D$12,IF(AT3&lt;1.8,'[2]E&amp;E Pricing Structure'!$D$13,IF(AT3&lt;2.7,'[2]E&amp;E Pricing Structure'!$D$14,IF(AT3&lt;4.8,'[2]E&amp;E Pricing Structure'!$D$15,IF(AT3&lt;12.5,'[2]E&amp;E Pricing Structure'!$D$16,IF(AT3&lt;50,'[2]E&amp;E Pricing Structure'!$D$17,'[2]E&amp;E Pricing Structure'!$D$18))))))))+(IF(AT3&lt;0.6,'[2]E&amp;E Pricing Structure'!$D$30,IF(AT3&lt;1.2,'[2]E&amp;E Pricing Structure'!$D$31,IF(AT3&lt;1.8,'[2]E&amp;E Pricing Structure'!$D$32,IF(AT3&lt;2.7,'[2]E&amp;E Pricing Structure'!$D$33,IF(AT3&lt;4.8,'[2]E&amp;E Pricing Structure'!$D$34,IF(AT3&lt;12.5,'[2]E&amp;E Pricing Structure'!$D$35,IF(AT3&lt;50,'[2]E&amp;E Pricing Structure'!$D$36,'[2]E&amp;E Pricing Structure'!$D$37)))))))))/AD3)</f>
        <v>0.1</v>
      </c>
      <c r="BA3" s="67">
        <v>0</v>
      </c>
      <c r="BB3" s="71">
        <f t="shared" si="11"/>
        <v>0</v>
      </c>
      <c r="BC3" s="93" t="s">
        <v>77</v>
      </c>
      <c r="BD3" s="67">
        <v>0.15</v>
      </c>
      <c r="BE3" s="71">
        <f t="shared" si="12"/>
        <v>3.75</v>
      </c>
      <c r="BF3" s="71">
        <f t="shared" si="13"/>
        <v>6.55</v>
      </c>
      <c r="BG3" s="71">
        <f t="shared" si="14"/>
        <v>18.55</v>
      </c>
      <c r="BH3" s="81">
        <f t="shared" si="15"/>
        <v>0.25800000000000001</v>
      </c>
      <c r="BI3" s="71">
        <f t="shared" si="16"/>
        <v>25</v>
      </c>
      <c r="BJ3" s="67">
        <v>0.3</v>
      </c>
      <c r="BK3" s="71">
        <f t="shared" si="17"/>
        <v>15</v>
      </c>
      <c r="BL3" s="68">
        <v>5</v>
      </c>
      <c r="BM3" s="71">
        <f t="shared" si="18"/>
        <v>38.549999999999997</v>
      </c>
      <c r="BN3" s="69">
        <f t="shared" si="19"/>
        <v>0.2288</v>
      </c>
      <c r="BO3" s="68">
        <v>49.99</v>
      </c>
      <c r="BP3" s="67">
        <v>0.5</v>
      </c>
      <c r="BQ3" s="70"/>
      <c r="BR3" s="71">
        <f t="shared" si="20"/>
        <v>25</v>
      </c>
      <c r="BS3" s="35">
        <f t="shared" si="21"/>
        <v>59.99</v>
      </c>
      <c r="BT3" s="71">
        <f t="shared" si="22"/>
        <v>49.99</v>
      </c>
      <c r="BU3" s="82">
        <f t="shared" si="23"/>
        <v>0.52</v>
      </c>
      <c r="BV3" s="82">
        <f t="shared" si="24"/>
        <v>0.58330000000000004</v>
      </c>
    </row>
    <row r="4" spans="1:74" s="73" customFormat="1" ht="104.1" customHeight="1">
      <c r="A4" s="47">
        <v>3</v>
      </c>
      <c r="B4" s="51"/>
      <c r="C4" s="51"/>
      <c r="D4" s="94" t="s">
        <v>5</v>
      </c>
      <c r="E4" s="51"/>
      <c r="F4" s="48" t="s">
        <v>39</v>
      </c>
      <c r="G4" s="88" t="s">
        <v>87</v>
      </c>
      <c r="H4" s="90" t="s">
        <v>82</v>
      </c>
      <c r="I4" s="89" t="s">
        <v>79</v>
      </c>
      <c r="J4" s="49" t="s">
        <v>102</v>
      </c>
      <c r="K4" s="50" t="s">
        <v>80</v>
      </c>
      <c r="L4" s="87" t="s">
        <v>81</v>
      </c>
      <c r="M4" s="51" t="s">
        <v>88</v>
      </c>
      <c r="N4" s="50"/>
      <c r="O4" s="84" t="s">
        <v>106</v>
      </c>
      <c r="P4" s="86"/>
      <c r="Q4" s="51"/>
      <c r="R4" s="51"/>
      <c r="S4" s="48" t="s">
        <v>6</v>
      </c>
      <c r="T4" s="97">
        <v>210</v>
      </c>
      <c r="U4" s="75">
        <f t="shared" si="0"/>
        <v>9.0299999999999994</v>
      </c>
      <c r="V4" s="76">
        <f t="shared" si="1"/>
        <v>73.150000000000006</v>
      </c>
      <c r="W4" s="55">
        <v>7.7</v>
      </c>
      <c r="X4" s="95">
        <v>9.5</v>
      </c>
      <c r="Y4" s="51" t="s">
        <v>4</v>
      </c>
      <c r="Z4" s="74">
        <v>55</v>
      </c>
      <c r="AA4" s="74">
        <v>30</v>
      </c>
      <c r="AB4" s="74">
        <v>30</v>
      </c>
      <c r="AC4" s="57"/>
      <c r="AD4" s="74">
        <v>30</v>
      </c>
      <c r="AE4" s="77">
        <f t="shared" ref="AE4:AE5" si="25">IF(Z4="","",Z4*AA4*AB4/1000000)</f>
        <v>0.05</v>
      </c>
      <c r="AF4" s="59" t="s">
        <v>0</v>
      </c>
      <c r="AG4" s="56">
        <v>10</v>
      </c>
      <c r="AH4" s="56">
        <v>10</v>
      </c>
      <c r="AI4" s="56">
        <v>0.7</v>
      </c>
      <c r="AJ4" s="57"/>
      <c r="AK4" s="57">
        <v>65</v>
      </c>
      <c r="AL4" s="78">
        <f t="shared" ref="AL4:AL5" si="26">IF(AD4="","",AK4/AE4*AD4)</f>
        <v>39000</v>
      </c>
      <c r="AM4" s="79">
        <v>3900</v>
      </c>
      <c r="AN4" s="71">
        <f t="shared" si="4"/>
        <v>0.1</v>
      </c>
      <c r="AO4" s="51" t="s">
        <v>83</v>
      </c>
      <c r="AP4" s="80">
        <v>0.309</v>
      </c>
      <c r="AQ4" s="71">
        <f t="shared" ref="AQ4:AQ5" si="27">IF(ISERROR(X4*AP4),"",X4*AP4)</f>
        <v>2.94</v>
      </c>
      <c r="AR4" s="71">
        <f t="shared" ref="AR4:AR5" si="28">IF(ISERROR(X4+AN4+AQ4),"",X4+AN4+AQ4)</f>
        <v>12.54</v>
      </c>
      <c r="AS4" s="76">
        <f t="shared" si="7"/>
        <v>1650</v>
      </c>
      <c r="AT4" s="76">
        <f t="shared" si="8"/>
        <v>0.06</v>
      </c>
      <c r="AU4" s="57">
        <v>4</v>
      </c>
      <c r="AV4" s="71">
        <f t="shared" si="9"/>
        <v>0.24</v>
      </c>
      <c r="AW4" s="67">
        <v>0.1</v>
      </c>
      <c r="AX4" s="71">
        <f t="shared" ref="AX4:AX5" si="29">IF(ISERROR(BI4*AW4),"",BI4*AW4)</f>
        <v>2.5</v>
      </c>
      <c r="AY4" s="67">
        <v>0</v>
      </c>
      <c r="AZ4" s="91">
        <f>IF(AT4="","",((IF(AT4&lt;0.6,'[2]E&amp;E Pricing Structure'!$D$11,IF(AT4&lt;1.2,'[2]E&amp;E Pricing Structure'!$D$12,IF(AT4&lt;1.8,'[2]E&amp;E Pricing Structure'!$D$13,IF(AT4&lt;2.7,'[2]E&amp;E Pricing Structure'!$D$14,IF(AT4&lt;4.8,'[2]E&amp;E Pricing Structure'!$D$15,IF(AT4&lt;12.5,'[2]E&amp;E Pricing Structure'!$D$16,IF(AT4&lt;50,'[2]E&amp;E Pricing Structure'!$D$17,'[2]E&amp;E Pricing Structure'!$D$18))))))))+(IF(AT4&lt;0.6,'[2]E&amp;E Pricing Structure'!$D$30,IF(AT4&lt;1.2,'[2]E&amp;E Pricing Structure'!$D$31,IF(AT4&lt;1.8,'[2]E&amp;E Pricing Structure'!$D$32,IF(AT4&lt;2.7,'[2]E&amp;E Pricing Structure'!$D$33,IF(AT4&lt;4.8,'[2]E&amp;E Pricing Structure'!$D$34,IF(AT4&lt;12.5,'[2]E&amp;E Pricing Structure'!$D$35,IF(AT4&lt;50,'[2]E&amp;E Pricing Structure'!$D$36,'[2]E&amp;E Pricing Structure'!$D$37)))))))))/AD4)</f>
        <v>0.1</v>
      </c>
      <c r="BA4" s="67">
        <v>0</v>
      </c>
      <c r="BB4" s="71">
        <f t="shared" si="11"/>
        <v>0</v>
      </c>
      <c r="BC4" s="93" t="s">
        <v>77</v>
      </c>
      <c r="BD4" s="67">
        <v>0.15</v>
      </c>
      <c r="BE4" s="71">
        <f t="shared" si="12"/>
        <v>3.75</v>
      </c>
      <c r="BF4" s="71">
        <f t="shared" si="13"/>
        <v>6.59</v>
      </c>
      <c r="BG4" s="71">
        <f t="shared" ref="BG4:BG5" si="30">IF(ISERROR(AR4+BF4),"",AR4+BF4)</f>
        <v>19.13</v>
      </c>
      <c r="BH4" s="81">
        <f t="shared" ref="BH4:BH5" si="31">IF(ISERROR((BI4-BG4)/BI4),"",(BI4-BG4)/BI4)</f>
        <v>0.23480000000000001</v>
      </c>
      <c r="BI4" s="71">
        <f t="shared" si="16"/>
        <v>25</v>
      </c>
      <c r="BJ4" s="67">
        <v>0.3</v>
      </c>
      <c r="BK4" s="71">
        <f t="shared" si="17"/>
        <v>15</v>
      </c>
      <c r="BL4" s="68">
        <v>5</v>
      </c>
      <c r="BM4" s="71">
        <f t="shared" si="18"/>
        <v>39.130000000000003</v>
      </c>
      <c r="BN4" s="69">
        <f t="shared" si="19"/>
        <v>0.2172</v>
      </c>
      <c r="BO4" s="68">
        <v>49.99</v>
      </c>
      <c r="BP4" s="67">
        <v>0.5</v>
      </c>
      <c r="BQ4" s="70"/>
      <c r="BR4" s="71">
        <f t="shared" si="20"/>
        <v>25</v>
      </c>
      <c r="BS4" s="35">
        <f t="shared" si="21"/>
        <v>59.99</v>
      </c>
      <c r="BT4" s="71">
        <f t="shared" si="22"/>
        <v>49.99</v>
      </c>
      <c r="BU4" s="82">
        <f t="shared" ref="BU4:BU5" si="32">IF(BR4="","",(BR4-AR4)/BR4)</f>
        <v>0.49840000000000001</v>
      </c>
      <c r="BV4" s="82">
        <f t="shared" si="24"/>
        <v>0.58330000000000004</v>
      </c>
    </row>
    <row r="5" spans="1:74" s="73" customFormat="1" ht="104.1" customHeight="1">
      <c r="A5" s="47">
        <v>4</v>
      </c>
      <c r="B5" s="51"/>
      <c r="C5" s="51"/>
      <c r="D5" s="94" t="s">
        <v>5</v>
      </c>
      <c r="E5" s="51"/>
      <c r="F5" s="48" t="s">
        <v>39</v>
      </c>
      <c r="G5" s="88" t="s">
        <v>87</v>
      </c>
      <c r="H5" s="90" t="s">
        <v>82</v>
      </c>
      <c r="I5" s="89" t="s">
        <v>79</v>
      </c>
      <c r="J5" s="49" t="s">
        <v>102</v>
      </c>
      <c r="K5" s="50" t="s">
        <v>80</v>
      </c>
      <c r="L5" s="87" t="s">
        <v>84</v>
      </c>
      <c r="M5" s="51" t="s">
        <v>89</v>
      </c>
      <c r="N5" s="50"/>
      <c r="O5" s="84" t="s">
        <v>107</v>
      </c>
      <c r="P5" s="86"/>
      <c r="Q5" s="51"/>
      <c r="R5" s="51"/>
      <c r="S5" s="48" t="s">
        <v>6</v>
      </c>
      <c r="T5" s="97">
        <v>210</v>
      </c>
      <c r="U5" s="75">
        <f t="shared" si="0"/>
        <v>8.65</v>
      </c>
      <c r="V5" s="76">
        <f t="shared" si="1"/>
        <v>70.069999999999993</v>
      </c>
      <c r="W5" s="55">
        <v>7.7</v>
      </c>
      <c r="X5" s="95">
        <v>9.1</v>
      </c>
      <c r="Y5" s="51" t="s">
        <v>4</v>
      </c>
      <c r="Z5" s="74">
        <v>33</v>
      </c>
      <c r="AA5" s="74">
        <v>38</v>
      </c>
      <c r="AB5" s="74">
        <v>35</v>
      </c>
      <c r="AC5" s="57"/>
      <c r="AD5" s="74">
        <v>30</v>
      </c>
      <c r="AE5" s="77">
        <f t="shared" si="25"/>
        <v>4.3999999999999997E-2</v>
      </c>
      <c r="AF5" s="59" t="s">
        <v>0</v>
      </c>
      <c r="AG5" s="56">
        <v>14</v>
      </c>
      <c r="AH5" s="56">
        <v>12</v>
      </c>
      <c r="AI5" s="56">
        <v>0.6</v>
      </c>
      <c r="AJ5" s="57"/>
      <c r="AK5" s="57">
        <v>65</v>
      </c>
      <c r="AL5" s="78">
        <f t="shared" si="26"/>
        <v>44318</v>
      </c>
      <c r="AM5" s="79">
        <v>3900</v>
      </c>
      <c r="AN5" s="71">
        <f t="shared" si="4"/>
        <v>0.09</v>
      </c>
      <c r="AO5" s="51" t="s">
        <v>83</v>
      </c>
      <c r="AP5" s="80">
        <v>0.309</v>
      </c>
      <c r="AQ5" s="71">
        <f t="shared" si="27"/>
        <v>2.81</v>
      </c>
      <c r="AR5" s="71">
        <f t="shared" si="28"/>
        <v>12</v>
      </c>
      <c r="AS5" s="76">
        <f t="shared" si="7"/>
        <v>1463</v>
      </c>
      <c r="AT5" s="76">
        <f t="shared" si="8"/>
        <v>0.05</v>
      </c>
      <c r="AU5" s="57">
        <v>4</v>
      </c>
      <c r="AV5" s="71">
        <f t="shared" si="9"/>
        <v>0.2</v>
      </c>
      <c r="AW5" s="67">
        <v>0.1</v>
      </c>
      <c r="AX5" s="71">
        <f t="shared" si="29"/>
        <v>2.5</v>
      </c>
      <c r="AY5" s="67">
        <v>0</v>
      </c>
      <c r="AZ5" s="91">
        <f>IF(AT5="","",((IF(AT5&lt;0.6,'[2]E&amp;E Pricing Structure'!$D$11,IF(AT5&lt;1.2,'[2]E&amp;E Pricing Structure'!$D$12,IF(AT5&lt;1.8,'[2]E&amp;E Pricing Structure'!$D$13,IF(AT5&lt;2.7,'[2]E&amp;E Pricing Structure'!$D$14,IF(AT5&lt;4.8,'[2]E&amp;E Pricing Structure'!$D$15,IF(AT5&lt;12.5,'[2]E&amp;E Pricing Structure'!$D$16,IF(AT5&lt;50,'[2]E&amp;E Pricing Structure'!$D$17,'[2]E&amp;E Pricing Structure'!$D$18))))))))+(IF(AT5&lt;0.6,'[2]E&amp;E Pricing Structure'!$D$30,IF(AT5&lt;1.2,'[2]E&amp;E Pricing Structure'!$D$31,IF(AT5&lt;1.8,'[2]E&amp;E Pricing Structure'!$D$32,IF(AT5&lt;2.7,'[2]E&amp;E Pricing Structure'!$D$33,IF(AT5&lt;4.8,'[2]E&amp;E Pricing Structure'!$D$34,IF(AT5&lt;12.5,'[2]E&amp;E Pricing Structure'!$D$35,IF(AT5&lt;50,'[2]E&amp;E Pricing Structure'!$D$36,'[2]E&amp;E Pricing Structure'!$D$37)))))))))/AD5)</f>
        <v>0.1</v>
      </c>
      <c r="BA5" s="67">
        <v>0</v>
      </c>
      <c r="BB5" s="71">
        <f t="shared" si="11"/>
        <v>0</v>
      </c>
      <c r="BC5" s="93" t="s">
        <v>77</v>
      </c>
      <c r="BD5" s="67">
        <v>0.15</v>
      </c>
      <c r="BE5" s="71">
        <f t="shared" si="12"/>
        <v>3.75</v>
      </c>
      <c r="BF5" s="71">
        <f t="shared" si="13"/>
        <v>6.55</v>
      </c>
      <c r="BG5" s="71">
        <f t="shared" si="30"/>
        <v>18.55</v>
      </c>
      <c r="BH5" s="81">
        <f t="shared" si="31"/>
        <v>0.25800000000000001</v>
      </c>
      <c r="BI5" s="71">
        <f t="shared" si="16"/>
        <v>25</v>
      </c>
      <c r="BJ5" s="67">
        <v>0.3</v>
      </c>
      <c r="BK5" s="71">
        <f t="shared" si="17"/>
        <v>15</v>
      </c>
      <c r="BL5" s="68">
        <v>5</v>
      </c>
      <c r="BM5" s="71">
        <f t="shared" si="18"/>
        <v>38.549999999999997</v>
      </c>
      <c r="BN5" s="69">
        <f t="shared" si="19"/>
        <v>0.2288</v>
      </c>
      <c r="BO5" s="68">
        <v>49.99</v>
      </c>
      <c r="BP5" s="67">
        <v>0.5</v>
      </c>
      <c r="BQ5" s="70"/>
      <c r="BR5" s="71">
        <f t="shared" si="20"/>
        <v>25</v>
      </c>
      <c r="BS5" s="35">
        <f t="shared" si="21"/>
        <v>59.99</v>
      </c>
      <c r="BT5" s="71">
        <f t="shared" si="22"/>
        <v>49.99</v>
      </c>
      <c r="BU5" s="82">
        <f t="shared" si="32"/>
        <v>0.52</v>
      </c>
      <c r="BV5" s="82">
        <f t="shared" si="24"/>
        <v>0.58330000000000004</v>
      </c>
    </row>
    <row r="6" spans="1:74" s="73" customFormat="1" ht="104.1" customHeight="1">
      <c r="A6" s="47">
        <v>5</v>
      </c>
      <c r="B6" s="51"/>
      <c r="C6" s="51"/>
      <c r="D6" s="94" t="s">
        <v>5</v>
      </c>
      <c r="E6" s="51"/>
      <c r="F6" s="48" t="s">
        <v>39</v>
      </c>
      <c r="G6" s="88" t="s">
        <v>87</v>
      </c>
      <c r="H6" s="90" t="s">
        <v>82</v>
      </c>
      <c r="I6" s="89" t="s">
        <v>79</v>
      </c>
      <c r="J6" s="49" t="s">
        <v>102</v>
      </c>
      <c r="K6" s="50" t="s">
        <v>80</v>
      </c>
      <c r="L6" s="87" t="s">
        <v>81</v>
      </c>
      <c r="M6" s="51" t="s">
        <v>89</v>
      </c>
      <c r="N6" s="50"/>
      <c r="O6" s="84" t="s">
        <v>108</v>
      </c>
      <c r="P6" s="86"/>
      <c r="Q6" s="51"/>
      <c r="R6" s="51"/>
      <c r="S6" s="48" t="s">
        <v>6</v>
      </c>
      <c r="T6" s="97">
        <v>210</v>
      </c>
      <c r="U6" s="75">
        <f t="shared" si="0"/>
        <v>9.0299999999999994</v>
      </c>
      <c r="V6" s="76">
        <f t="shared" si="1"/>
        <v>73.150000000000006</v>
      </c>
      <c r="W6" s="55">
        <v>7.7</v>
      </c>
      <c r="X6" s="95">
        <v>9.5</v>
      </c>
      <c r="Y6" s="51" t="s">
        <v>4</v>
      </c>
      <c r="Z6" s="74">
        <v>55</v>
      </c>
      <c r="AA6" s="74">
        <v>30</v>
      </c>
      <c r="AB6" s="74">
        <v>30</v>
      </c>
      <c r="AC6" s="57"/>
      <c r="AD6" s="74">
        <v>30</v>
      </c>
      <c r="AE6" s="77">
        <f t="shared" ref="AE6:AE7" si="33">IF(Z6="","",Z6*AA6*AB6/1000000)</f>
        <v>0.05</v>
      </c>
      <c r="AF6" s="59" t="s">
        <v>0</v>
      </c>
      <c r="AG6" s="56">
        <v>10</v>
      </c>
      <c r="AH6" s="56">
        <v>10</v>
      </c>
      <c r="AI6" s="56">
        <v>0.7</v>
      </c>
      <c r="AJ6" s="57"/>
      <c r="AK6" s="57">
        <v>65</v>
      </c>
      <c r="AL6" s="78">
        <f t="shared" ref="AL6:AL7" si="34">IF(AD6="","",AK6/AE6*AD6)</f>
        <v>39000</v>
      </c>
      <c r="AM6" s="79">
        <v>3900</v>
      </c>
      <c r="AN6" s="71">
        <f t="shared" si="4"/>
        <v>0.1</v>
      </c>
      <c r="AO6" s="51" t="s">
        <v>83</v>
      </c>
      <c r="AP6" s="80">
        <v>0.309</v>
      </c>
      <c r="AQ6" s="71">
        <f t="shared" ref="AQ6:AQ7" si="35">IF(ISERROR(X6*AP6),"",X6*AP6)</f>
        <v>2.94</v>
      </c>
      <c r="AR6" s="71">
        <f t="shared" ref="AR6:AR7" si="36">IF(ISERROR(X6+AN6+AQ6),"",X6+AN6+AQ6)</f>
        <v>12.54</v>
      </c>
      <c r="AS6" s="76">
        <f t="shared" si="7"/>
        <v>1650</v>
      </c>
      <c r="AT6" s="76">
        <f t="shared" si="8"/>
        <v>0.06</v>
      </c>
      <c r="AU6" s="57">
        <v>4</v>
      </c>
      <c r="AV6" s="71">
        <f t="shared" si="9"/>
        <v>0.24</v>
      </c>
      <c r="AW6" s="67">
        <v>0.1</v>
      </c>
      <c r="AX6" s="71">
        <f t="shared" ref="AX6:AX7" si="37">IF(ISERROR(BI6*AW6),"",BI6*AW6)</f>
        <v>2.5</v>
      </c>
      <c r="AY6" s="67">
        <v>0</v>
      </c>
      <c r="AZ6" s="91">
        <f>IF(AT6="","",((IF(AT6&lt;0.6,'[2]E&amp;E Pricing Structure'!$D$11,IF(AT6&lt;1.2,'[2]E&amp;E Pricing Structure'!$D$12,IF(AT6&lt;1.8,'[2]E&amp;E Pricing Structure'!$D$13,IF(AT6&lt;2.7,'[2]E&amp;E Pricing Structure'!$D$14,IF(AT6&lt;4.8,'[2]E&amp;E Pricing Structure'!$D$15,IF(AT6&lt;12.5,'[2]E&amp;E Pricing Structure'!$D$16,IF(AT6&lt;50,'[2]E&amp;E Pricing Structure'!$D$17,'[2]E&amp;E Pricing Structure'!$D$18))))))))+(IF(AT6&lt;0.6,'[2]E&amp;E Pricing Structure'!$D$30,IF(AT6&lt;1.2,'[2]E&amp;E Pricing Structure'!$D$31,IF(AT6&lt;1.8,'[2]E&amp;E Pricing Structure'!$D$32,IF(AT6&lt;2.7,'[2]E&amp;E Pricing Structure'!$D$33,IF(AT6&lt;4.8,'[2]E&amp;E Pricing Structure'!$D$34,IF(AT6&lt;12.5,'[2]E&amp;E Pricing Structure'!$D$35,IF(AT6&lt;50,'[2]E&amp;E Pricing Structure'!$D$36,'[2]E&amp;E Pricing Structure'!$D$37)))))))))/AD6)</f>
        <v>0.1</v>
      </c>
      <c r="BA6" s="67">
        <v>0</v>
      </c>
      <c r="BB6" s="71">
        <f t="shared" si="11"/>
        <v>0</v>
      </c>
      <c r="BC6" s="93" t="s">
        <v>77</v>
      </c>
      <c r="BD6" s="67">
        <v>0.15</v>
      </c>
      <c r="BE6" s="71">
        <f t="shared" si="12"/>
        <v>3.75</v>
      </c>
      <c r="BF6" s="71">
        <f t="shared" si="13"/>
        <v>6.59</v>
      </c>
      <c r="BG6" s="71">
        <f t="shared" ref="BG6:BG7" si="38">IF(ISERROR(AR6+BF6),"",AR6+BF6)</f>
        <v>19.13</v>
      </c>
      <c r="BH6" s="81">
        <f t="shared" ref="BH6:BH7" si="39">IF(ISERROR((BI6-BG6)/BI6),"",(BI6-BG6)/BI6)</f>
        <v>0.23480000000000001</v>
      </c>
      <c r="BI6" s="71">
        <f t="shared" si="16"/>
        <v>25</v>
      </c>
      <c r="BJ6" s="67">
        <v>0.3</v>
      </c>
      <c r="BK6" s="71">
        <f t="shared" si="17"/>
        <v>15</v>
      </c>
      <c r="BL6" s="68">
        <v>5</v>
      </c>
      <c r="BM6" s="71">
        <f t="shared" si="18"/>
        <v>39.130000000000003</v>
      </c>
      <c r="BN6" s="69">
        <f t="shared" si="19"/>
        <v>0.2172</v>
      </c>
      <c r="BO6" s="68">
        <v>49.99</v>
      </c>
      <c r="BP6" s="67">
        <v>0.5</v>
      </c>
      <c r="BQ6" s="70"/>
      <c r="BR6" s="71">
        <f t="shared" si="20"/>
        <v>25</v>
      </c>
      <c r="BS6" s="35">
        <f t="shared" si="21"/>
        <v>59.99</v>
      </c>
      <c r="BT6" s="71">
        <f t="shared" si="22"/>
        <v>49.99</v>
      </c>
      <c r="BU6" s="82">
        <f t="shared" ref="BU6:BU7" si="40">IF(BR6="","",(BR6-AR6)/BR6)</f>
        <v>0.49840000000000001</v>
      </c>
      <c r="BV6" s="82">
        <f t="shared" si="24"/>
        <v>0.58330000000000004</v>
      </c>
    </row>
    <row r="7" spans="1:74" s="73" customFormat="1" ht="104.1" customHeight="1">
      <c r="A7" s="47">
        <v>6</v>
      </c>
      <c r="B7" s="51"/>
      <c r="C7" s="51"/>
      <c r="D7" s="94" t="s">
        <v>5</v>
      </c>
      <c r="E7" s="51"/>
      <c r="F7" s="48" t="s">
        <v>39</v>
      </c>
      <c r="G7" s="88" t="s">
        <v>87</v>
      </c>
      <c r="H7" s="90" t="s">
        <v>82</v>
      </c>
      <c r="I7" s="89" t="s">
        <v>79</v>
      </c>
      <c r="J7" s="49" t="s">
        <v>102</v>
      </c>
      <c r="K7" s="50" t="s">
        <v>80</v>
      </c>
      <c r="L7" s="87" t="s">
        <v>84</v>
      </c>
      <c r="M7" s="51" t="s">
        <v>86</v>
      </c>
      <c r="N7" s="50"/>
      <c r="O7" s="84" t="s">
        <v>109</v>
      </c>
      <c r="P7" s="86"/>
      <c r="Q7" s="51"/>
      <c r="R7" s="51"/>
      <c r="S7" s="48" t="s">
        <v>6</v>
      </c>
      <c r="T7" s="97">
        <v>210</v>
      </c>
      <c r="U7" s="75">
        <f t="shared" si="0"/>
        <v>8.65</v>
      </c>
      <c r="V7" s="76">
        <f t="shared" si="1"/>
        <v>70.069999999999993</v>
      </c>
      <c r="W7" s="55">
        <v>7.7</v>
      </c>
      <c r="X7" s="95">
        <v>9.1</v>
      </c>
      <c r="Y7" s="51" t="s">
        <v>4</v>
      </c>
      <c r="Z7" s="74">
        <v>33</v>
      </c>
      <c r="AA7" s="74">
        <v>38</v>
      </c>
      <c r="AB7" s="74">
        <v>35</v>
      </c>
      <c r="AC7" s="57"/>
      <c r="AD7" s="74">
        <v>30</v>
      </c>
      <c r="AE7" s="77">
        <f t="shared" si="33"/>
        <v>4.3999999999999997E-2</v>
      </c>
      <c r="AF7" s="59" t="s">
        <v>0</v>
      </c>
      <c r="AG7" s="56">
        <v>14</v>
      </c>
      <c r="AH7" s="56">
        <v>12</v>
      </c>
      <c r="AI7" s="56">
        <v>0.6</v>
      </c>
      <c r="AJ7" s="57"/>
      <c r="AK7" s="57">
        <v>65</v>
      </c>
      <c r="AL7" s="78">
        <f t="shared" si="34"/>
        <v>44318</v>
      </c>
      <c r="AM7" s="79">
        <v>3900</v>
      </c>
      <c r="AN7" s="71">
        <f t="shared" si="4"/>
        <v>0.09</v>
      </c>
      <c r="AO7" s="51" t="s">
        <v>83</v>
      </c>
      <c r="AP7" s="80">
        <v>0.309</v>
      </c>
      <c r="AQ7" s="71">
        <f t="shared" si="35"/>
        <v>2.81</v>
      </c>
      <c r="AR7" s="71">
        <f t="shared" si="36"/>
        <v>12</v>
      </c>
      <c r="AS7" s="76">
        <f t="shared" si="7"/>
        <v>1463</v>
      </c>
      <c r="AT7" s="76">
        <f t="shared" si="8"/>
        <v>0.05</v>
      </c>
      <c r="AU7" s="57">
        <v>4</v>
      </c>
      <c r="AV7" s="71">
        <f t="shared" si="9"/>
        <v>0.2</v>
      </c>
      <c r="AW7" s="67">
        <v>0.1</v>
      </c>
      <c r="AX7" s="71">
        <f t="shared" si="37"/>
        <v>2.5</v>
      </c>
      <c r="AY7" s="67">
        <v>0</v>
      </c>
      <c r="AZ7" s="91">
        <f>IF(AT7="","",((IF(AT7&lt;0.6,'[2]E&amp;E Pricing Structure'!$D$11,IF(AT7&lt;1.2,'[2]E&amp;E Pricing Structure'!$D$12,IF(AT7&lt;1.8,'[2]E&amp;E Pricing Structure'!$D$13,IF(AT7&lt;2.7,'[2]E&amp;E Pricing Structure'!$D$14,IF(AT7&lt;4.8,'[2]E&amp;E Pricing Structure'!$D$15,IF(AT7&lt;12.5,'[2]E&amp;E Pricing Structure'!$D$16,IF(AT7&lt;50,'[2]E&amp;E Pricing Structure'!$D$17,'[2]E&amp;E Pricing Structure'!$D$18))))))))+(IF(AT7&lt;0.6,'[2]E&amp;E Pricing Structure'!$D$30,IF(AT7&lt;1.2,'[2]E&amp;E Pricing Structure'!$D$31,IF(AT7&lt;1.8,'[2]E&amp;E Pricing Structure'!$D$32,IF(AT7&lt;2.7,'[2]E&amp;E Pricing Structure'!$D$33,IF(AT7&lt;4.8,'[2]E&amp;E Pricing Structure'!$D$34,IF(AT7&lt;12.5,'[2]E&amp;E Pricing Structure'!$D$35,IF(AT7&lt;50,'[2]E&amp;E Pricing Structure'!$D$36,'[2]E&amp;E Pricing Structure'!$D$37)))))))))/AD7)</f>
        <v>0.1</v>
      </c>
      <c r="BA7" s="67">
        <v>0</v>
      </c>
      <c r="BB7" s="71">
        <f t="shared" si="11"/>
        <v>0</v>
      </c>
      <c r="BC7" s="93" t="s">
        <v>77</v>
      </c>
      <c r="BD7" s="67">
        <v>0.15</v>
      </c>
      <c r="BE7" s="71">
        <f t="shared" si="12"/>
        <v>3.75</v>
      </c>
      <c r="BF7" s="71">
        <f t="shared" si="13"/>
        <v>6.55</v>
      </c>
      <c r="BG7" s="71">
        <f t="shared" si="38"/>
        <v>18.55</v>
      </c>
      <c r="BH7" s="81">
        <f t="shared" si="39"/>
        <v>0.25800000000000001</v>
      </c>
      <c r="BI7" s="71">
        <f t="shared" si="16"/>
        <v>25</v>
      </c>
      <c r="BJ7" s="67">
        <v>0.3</v>
      </c>
      <c r="BK7" s="71">
        <f t="shared" si="17"/>
        <v>15</v>
      </c>
      <c r="BL7" s="68">
        <v>5</v>
      </c>
      <c r="BM7" s="71">
        <f t="shared" si="18"/>
        <v>38.549999999999997</v>
      </c>
      <c r="BN7" s="69">
        <f t="shared" si="19"/>
        <v>0.2288</v>
      </c>
      <c r="BO7" s="68">
        <v>49.99</v>
      </c>
      <c r="BP7" s="67">
        <v>0.5</v>
      </c>
      <c r="BQ7" s="70"/>
      <c r="BR7" s="71">
        <f t="shared" si="20"/>
        <v>25</v>
      </c>
      <c r="BS7" s="35">
        <f t="shared" si="21"/>
        <v>59.99</v>
      </c>
      <c r="BT7" s="71">
        <f t="shared" si="22"/>
        <v>49.99</v>
      </c>
      <c r="BU7" s="82">
        <f t="shared" si="40"/>
        <v>0.52</v>
      </c>
      <c r="BV7" s="82">
        <f t="shared" si="24"/>
        <v>0.58330000000000004</v>
      </c>
    </row>
    <row r="8" spans="1:74" s="73" customFormat="1" ht="104.1" customHeight="1">
      <c r="A8" s="47">
        <v>7</v>
      </c>
      <c r="B8" s="51"/>
      <c r="C8" s="51"/>
      <c r="D8" s="94" t="s">
        <v>5</v>
      </c>
      <c r="E8" s="51"/>
      <c r="F8" s="48" t="s">
        <v>39</v>
      </c>
      <c r="G8" s="88" t="s">
        <v>87</v>
      </c>
      <c r="H8" s="90" t="s">
        <v>82</v>
      </c>
      <c r="I8" s="89" t="s">
        <v>79</v>
      </c>
      <c r="J8" s="49" t="s">
        <v>102</v>
      </c>
      <c r="K8" s="50" t="s">
        <v>80</v>
      </c>
      <c r="L8" s="87" t="s">
        <v>81</v>
      </c>
      <c r="M8" s="51" t="s">
        <v>86</v>
      </c>
      <c r="N8" s="50"/>
      <c r="O8" s="84" t="s">
        <v>110</v>
      </c>
      <c r="P8" s="86"/>
      <c r="Q8" s="51"/>
      <c r="R8" s="51"/>
      <c r="S8" s="48" t="s">
        <v>6</v>
      </c>
      <c r="T8" s="97">
        <v>210</v>
      </c>
      <c r="U8" s="75">
        <f t="shared" si="0"/>
        <v>9.0299999999999994</v>
      </c>
      <c r="V8" s="76">
        <f t="shared" si="1"/>
        <v>73.150000000000006</v>
      </c>
      <c r="W8" s="55">
        <v>7.7</v>
      </c>
      <c r="X8" s="95">
        <v>9.5</v>
      </c>
      <c r="Y8" s="51" t="s">
        <v>4</v>
      </c>
      <c r="Z8" s="74">
        <v>55</v>
      </c>
      <c r="AA8" s="74">
        <v>30</v>
      </c>
      <c r="AB8" s="74">
        <v>30</v>
      </c>
      <c r="AC8" s="57"/>
      <c r="AD8" s="74">
        <v>30</v>
      </c>
      <c r="AE8" s="77">
        <f t="shared" ref="AE8" si="41">IF(Z8="","",Z8*AA8*AB8/1000000)</f>
        <v>0.05</v>
      </c>
      <c r="AF8" s="59" t="s">
        <v>0</v>
      </c>
      <c r="AG8" s="56">
        <v>10</v>
      </c>
      <c r="AH8" s="56">
        <v>10</v>
      </c>
      <c r="AI8" s="56">
        <v>0.7</v>
      </c>
      <c r="AJ8" s="57"/>
      <c r="AK8" s="57">
        <v>65</v>
      </c>
      <c r="AL8" s="78">
        <f t="shared" ref="AL8" si="42">IF(AD8="","",AK8/AE8*AD8)</f>
        <v>39000</v>
      </c>
      <c r="AM8" s="79">
        <v>3900</v>
      </c>
      <c r="AN8" s="71">
        <f t="shared" si="4"/>
        <v>0.1</v>
      </c>
      <c r="AO8" s="51" t="s">
        <v>83</v>
      </c>
      <c r="AP8" s="80">
        <v>0.309</v>
      </c>
      <c r="AQ8" s="71">
        <f t="shared" ref="AQ8" si="43">IF(ISERROR(X8*AP8),"",X8*AP8)</f>
        <v>2.94</v>
      </c>
      <c r="AR8" s="71">
        <f t="shared" ref="AR8" si="44">IF(ISERROR(X8+AN8+AQ8),"",X8+AN8+AQ8)</f>
        <v>12.54</v>
      </c>
      <c r="AS8" s="76">
        <f t="shared" si="7"/>
        <v>1650</v>
      </c>
      <c r="AT8" s="76">
        <f t="shared" si="8"/>
        <v>0.06</v>
      </c>
      <c r="AU8" s="57">
        <v>4</v>
      </c>
      <c r="AV8" s="71">
        <f t="shared" si="9"/>
        <v>0.24</v>
      </c>
      <c r="AW8" s="67">
        <v>0.1</v>
      </c>
      <c r="AX8" s="71">
        <f t="shared" ref="AX8" si="45">IF(ISERROR(BI8*AW8),"",BI8*AW8)</f>
        <v>2.5</v>
      </c>
      <c r="AY8" s="67">
        <v>0</v>
      </c>
      <c r="AZ8" s="91">
        <f>IF(AT8="","",((IF(AT8&lt;0.6,'[2]E&amp;E Pricing Structure'!$D$11,IF(AT8&lt;1.2,'[2]E&amp;E Pricing Structure'!$D$12,IF(AT8&lt;1.8,'[2]E&amp;E Pricing Structure'!$D$13,IF(AT8&lt;2.7,'[2]E&amp;E Pricing Structure'!$D$14,IF(AT8&lt;4.8,'[2]E&amp;E Pricing Structure'!$D$15,IF(AT8&lt;12.5,'[2]E&amp;E Pricing Structure'!$D$16,IF(AT8&lt;50,'[2]E&amp;E Pricing Structure'!$D$17,'[2]E&amp;E Pricing Structure'!$D$18))))))))+(IF(AT8&lt;0.6,'[2]E&amp;E Pricing Structure'!$D$30,IF(AT8&lt;1.2,'[2]E&amp;E Pricing Structure'!$D$31,IF(AT8&lt;1.8,'[2]E&amp;E Pricing Structure'!$D$32,IF(AT8&lt;2.7,'[2]E&amp;E Pricing Structure'!$D$33,IF(AT8&lt;4.8,'[2]E&amp;E Pricing Structure'!$D$34,IF(AT8&lt;12.5,'[2]E&amp;E Pricing Structure'!$D$35,IF(AT8&lt;50,'[2]E&amp;E Pricing Structure'!$D$36,'[2]E&amp;E Pricing Structure'!$D$37)))))))))/AD8)</f>
        <v>0.1</v>
      </c>
      <c r="BA8" s="67">
        <v>0</v>
      </c>
      <c r="BB8" s="71">
        <f t="shared" si="11"/>
        <v>0</v>
      </c>
      <c r="BC8" s="93" t="s">
        <v>77</v>
      </c>
      <c r="BD8" s="67">
        <v>0.15</v>
      </c>
      <c r="BE8" s="71">
        <f t="shared" si="12"/>
        <v>3.75</v>
      </c>
      <c r="BF8" s="71">
        <f t="shared" si="13"/>
        <v>6.59</v>
      </c>
      <c r="BG8" s="71">
        <f t="shared" ref="BG8" si="46">IF(ISERROR(AR8+BF8),"",AR8+BF8)</f>
        <v>19.13</v>
      </c>
      <c r="BH8" s="81">
        <f t="shared" ref="BH8" si="47">IF(ISERROR((BI8-BG8)/BI8),"",(BI8-BG8)/BI8)</f>
        <v>0.23480000000000001</v>
      </c>
      <c r="BI8" s="71">
        <f t="shared" si="16"/>
        <v>25</v>
      </c>
      <c r="BJ8" s="67">
        <v>0.3</v>
      </c>
      <c r="BK8" s="71">
        <f t="shared" si="17"/>
        <v>15</v>
      </c>
      <c r="BL8" s="68">
        <v>5</v>
      </c>
      <c r="BM8" s="71">
        <f t="shared" si="18"/>
        <v>39.130000000000003</v>
      </c>
      <c r="BN8" s="69">
        <f t="shared" si="19"/>
        <v>0.2172</v>
      </c>
      <c r="BO8" s="68">
        <v>49.99</v>
      </c>
      <c r="BP8" s="67">
        <v>0.5</v>
      </c>
      <c r="BQ8" s="70"/>
      <c r="BR8" s="71">
        <f t="shared" si="20"/>
        <v>25</v>
      </c>
      <c r="BS8" s="35">
        <f t="shared" si="21"/>
        <v>59.99</v>
      </c>
      <c r="BT8" s="71">
        <f t="shared" si="22"/>
        <v>49.99</v>
      </c>
      <c r="BU8" s="82">
        <f t="shared" ref="BU8" si="48">IF(BR8="","",(BR8-AR8)/BR8)</f>
        <v>0.49840000000000001</v>
      </c>
      <c r="BV8" s="82">
        <f t="shared" si="24"/>
        <v>0.58330000000000004</v>
      </c>
    </row>
    <row r="9" spans="1:74" s="73" customFormat="1" ht="104.1" customHeight="1">
      <c r="A9" s="47">
        <v>8</v>
      </c>
      <c r="B9" s="51"/>
      <c r="C9" s="51"/>
      <c r="D9" s="94" t="s">
        <v>5</v>
      </c>
      <c r="E9" s="51"/>
      <c r="F9" s="48" t="s">
        <v>39</v>
      </c>
      <c r="G9" s="88" t="s">
        <v>90</v>
      </c>
      <c r="H9" s="90" t="s">
        <v>82</v>
      </c>
      <c r="I9" s="89" t="s">
        <v>79</v>
      </c>
      <c r="J9" s="49" t="s">
        <v>101</v>
      </c>
      <c r="K9" s="50" t="s">
        <v>80</v>
      </c>
      <c r="L9" s="87" t="s">
        <v>84</v>
      </c>
      <c r="M9" s="51" t="s">
        <v>88</v>
      </c>
      <c r="N9" s="50"/>
      <c r="O9" s="84" t="s">
        <v>111</v>
      </c>
      <c r="P9" s="86"/>
      <c r="Q9" s="51"/>
      <c r="R9" s="51"/>
      <c r="S9" s="48" t="s">
        <v>6</v>
      </c>
      <c r="T9" s="97">
        <v>210</v>
      </c>
      <c r="U9" s="75">
        <f t="shared" si="0"/>
        <v>8.65</v>
      </c>
      <c r="V9" s="76">
        <f t="shared" si="1"/>
        <v>70.069999999999993</v>
      </c>
      <c r="W9" s="55">
        <v>7.7</v>
      </c>
      <c r="X9" s="95">
        <v>9.1</v>
      </c>
      <c r="Y9" s="51" t="s">
        <v>4</v>
      </c>
      <c r="Z9" s="74">
        <v>33</v>
      </c>
      <c r="AA9" s="74">
        <v>38</v>
      </c>
      <c r="AB9" s="74">
        <v>35</v>
      </c>
      <c r="AC9" s="57"/>
      <c r="AD9" s="74">
        <v>30</v>
      </c>
      <c r="AE9" s="77">
        <f t="shared" ref="AE9" si="49">IF(Z9="","",Z9*AA9*AB9/1000000)</f>
        <v>4.3999999999999997E-2</v>
      </c>
      <c r="AF9" s="59" t="s">
        <v>0</v>
      </c>
      <c r="AG9" s="56">
        <v>14</v>
      </c>
      <c r="AH9" s="56">
        <v>12</v>
      </c>
      <c r="AI9" s="56">
        <v>0.6</v>
      </c>
      <c r="AJ9" s="57"/>
      <c r="AK9" s="57">
        <v>65</v>
      </c>
      <c r="AL9" s="78">
        <f t="shared" ref="AL9" si="50">IF(AD9="","",AK9/AE9*AD9)</f>
        <v>44318</v>
      </c>
      <c r="AM9" s="79">
        <v>3900</v>
      </c>
      <c r="AN9" s="71">
        <f t="shared" si="4"/>
        <v>0.09</v>
      </c>
      <c r="AO9" s="51" t="s">
        <v>83</v>
      </c>
      <c r="AP9" s="80">
        <v>0.309</v>
      </c>
      <c r="AQ9" s="71">
        <f t="shared" ref="AQ9" si="51">IF(ISERROR(X9*AP9),"",X9*AP9)</f>
        <v>2.81</v>
      </c>
      <c r="AR9" s="71">
        <f t="shared" ref="AR9" si="52">IF(ISERROR(X9+AN9+AQ9),"",X9+AN9+AQ9)</f>
        <v>12</v>
      </c>
      <c r="AS9" s="76">
        <f t="shared" si="7"/>
        <v>1463</v>
      </c>
      <c r="AT9" s="76">
        <f t="shared" si="8"/>
        <v>0.05</v>
      </c>
      <c r="AU9" s="57">
        <v>4</v>
      </c>
      <c r="AV9" s="71">
        <f t="shared" si="9"/>
        <v>0.2</v>
      </c>
      <c r="AW9" s="67">
        <v>0.1</v>
      </c>
      <c r="AX9" s="71">
        <f t="shared" ref="AX9" si="53">IF(ISERROR(BI9*AW9),"",BI9*AW9)</f>
        <v>2.5</v>
      </c>
      <c r="AY9" s="67">
        <v>0</v>
      </c>
      <c r="AZ9" s="91">
        <f>IF(AT9="","",((IF(AT9&lt;0.6,'[2]E&amp;E Pricing Structure'!$D$11,IF(AT9&lt;1.2,'[2]E&amp;E Pricing Structure'!$D$12,IF(AT9&lt;1.8,'[2]E&amp;E Pricing Structure'!$D$13,IF(AT9&lt;2.7,'[2]E&amp;E Pricing Structure'!$D$14,IF(AT9&lt;4.8,'[2]E&amp;E Pricing Structure'!$D$15,IF(AT9&lt;12.5,'[2]E&amp;E Pricing Structure'!$D$16,IF(AT9&lt;50,'[2]E&amp;E Pricing Structure'!$D$17,'[2]E&amp;E Pricing Structure'!$D$18))))))))+(IF(AT9&lt;0.6,'[2]E&amp;E Pricing Structure'!$D$30,IF(AT9&lt;1.2,'[2]E&amp;E Pricing Structure'!$D$31,IF(AT9&lt;1.8,'[2]E&amp;E Pricing Structure'!$D$32,IF(AT9&lt;2.7,'[2]E&amp;E Pricing Structure'!$D$33,IF(AT9&lt;4.8,'[2]E&amp;E Pricing Structure'!$D$34,IF(AT9&lt;12.5,'[2]E&amp;E Pricing Structure'!$D$35,IF(AT9&lt;50,'[2]E&amp;E Pricing Structure'!$D$36,'[2]E&amp;E Pricing Structure'!$D$37)))))))))/AD9)</f>
        <v>0.1</v>
      </c>
      <c r="BA9" s="67">
        <v>0</v>
      </c>
      <c r="BB9" s="71">
        <f t="shared" si="11"/>
        <v>0</v>
      </c>
      <c r="BC9" s="93" t="s">
        <v>77</v>
      </c>
      <c r="BD9" s="67">
        <v>0.15</v>
      </c>
      <c r="BE9" s="71">
        <f t="shared" si="12"/>
        <v>3.75</v>
      </c>
      <c r="BF9" s="71">
        <f t="shared" si="13"/>
        <v>6.55</v>
      </c>
      <c r="BG9" s="71">
        <f t="shared" ref="BG9" si="54">IF(ISERROR(AR9+BF9),"",AR9+BF9)</f>
        <v>18.55</v>
      </c>
      <c r="BH9" s="81">
        <f t="shared" ref="BH9" si="55">IF(ISERROR((BI9-BG9)/BI9),"",(BI9-BG9)/BI9)</f>
        <v>0.25800000000000001</v>
      </c>
      <c r="BI9" s="71">
        <f t="shared" si="16"/>
        <v>25</v>
      </c>
      <c r="BJ9" s="67">
        <v>0.3</v>
      </c>
      <c r="BK9" s="71">
        <f t="shared" si="17"/>
        <v>15</v>
      </c>
      <c r="BL9" s="68">
        <v>5</v>
      </c>
      <c r="BM9" s="71">
        <f t="shared" si="18"/>
        <v>38.549999999999997</v>
      </c>
      <c r="BN9" s="69">
        <f t="shared" si="19"/>
        <v>0.2288</v>
      </c>
      <c r="BO9" s="68">
        <v>49.99</v>
      </c>
      <c r="BP9" s="67">
        <v>0.5</v>
      </c>
      <c r="BQ9" s="70"/>
      <c r="BR9" s="71">
        <f t="shared" si="20"/>
        <v>25</v>
      </c>
      <c r="BS9" s="35">
        <f t="shared" si="21"/>
        <v>59.99</v>
      </c>
      <c r="BT9" s="71">
        <f t="shared" si="22"/>
        <v>49.99</v>
      </c>
      <c r="BU9" s="82">
        <f t="shared" ref="BU9" si="56">IF(BR9="","",(BR9-AR9)/BR9)</f>
        <v>0.52</v>
      </c>
      <c r="BV9" s="82">
        <f t="shared" si="24"/>
        <v>0.58330000000000004</v>
      </c>
    </row>
    <row r="10" spans="1:74" s="73" customFormat="1" ht="104.1" customHeight="1">
      <c r="A10" s="47">
        <v>9</v>
      </c>
      <c r="B10" s="51"/>
      <c r="C10" s="51"/>
      <c r="D10" s="94" t="s">
        <v>5</v>
      </c>
      <c r="E10" s="51"/>
      <c r="F10" s="48" t="s">
        <v>39</v>
      </c>
      <c r="G10" s="88" t="s">
        <v>90</v>
      </c>
      <c r="H10" s="90" t="s">
        <v>82</v>
      </c>
      <c r="I10" s="89" t="s">
        <v>79</v>
      </c>
      <c r="J10" s="49" t="s">
        <v>101</v>
      </c>
      <c r="K10" s="50" t="s">
        <v>80</v>
      </c>
      <c r="L10" s="87" t="s">
        <v>84</v>
      </c>
      <c r="M10" s="51" t="s">
        <v>89</v>
      </c>
      <c r="N10" s="50"/>
      <c r="O10" s="84" t="s">
        <v>112</v>
      </c>
      <c r="P10" s="86"/>
      <c r="Q10" s="51"/>
      <c r="R10" s="51"/>
      <c r="S10" s="48" t="s">
        <v>6</v>
      </c>
      <c r="T10" s="97">
        <v>210</v>
      </c>
      <c r="U10" s="75">
        <f t="shared" ref="U10:U11" si="57">X10*0.95</f>
        <v>8.65</v>
      </c>
      <c r="V10" s="76">
        <f t="shared" ref="V10:V11" si="58">IF(W10="","",X10*W10)</f>
        <v>70.069999999999993</v>
      </c>
      <c r="W10" s="55">
        <v>7.7</v>
      </c>
      <c r="X10" s="95">
        <v>9.1</v>
      </c>
      <c r="Y10" s="51" t="s">
        <v>4</v>
      </c>
      <c r="Z10" s="74">
        <v>33</v>
      </c>
      <c r="AA10" s="74">
        <v>38</v>
      </c>
      <c r="AB10" s="74">
        <v>35</v>
      </c>
      <c r="AC10" s="57"/>
      <c r="AD10" s="74">
        <v>30</v>
      </c>
      <c r="AE10" s="77">
        <f t="shared" ref="AE10:AE13" si="59">IF(Z10="","",Z10*AA10*AB10/1000000)</f>
        <v>4.3999999999999997E-2</v>
      </c>
      <c r="AF10" s="59" t="s">
        <v>0</v>
      </c>
      <c r="AG10" s="56">
        <v>14</v>
      </c>
      <c r="AH10" s="56">
        <v>12</v>
      </c>
      <c r="AI10" s="56">
        <v>0.6</v>
      </c>
      <c r="AJ10" s="57"/>
      <c r="AK10" s="57">
        <v>65</v>
      </c>
      <c r="AL10" s="78">
        <f t="shared" ref="AL10:AL11" si="60">IF(AD10="","",AK10/AE10*AD10)</f>
        <v>44318</v>
      </c>
      <c r="AM10" s="79">
        <v>3900</v>
      </c>
      <c r="AN10" s="71">
        <f t="shared" ref="AN10:AN11" si="61">IF(ISERROR(AM10/AL10),"",AM10/AL10)</f>
        <v>0.09</v>
      </c>
      <c r="AO10" s="51" t="s">
        <v>83</v>
      </c>
      <c r="AP10" s="80">
        <v>0.309</v>
      </c>
      <c r="AQ10" s="71">
        <f t="shared" ref="AQ10:AQ11" si="62">IF(ISERROR(X10*AP10),"",X10*AP10)</f>
        <v>2.81</v>
      </c>
      <c r="AR10" s="71">
        <f t="shared" ref="AR10:AR11" si="63">IF(ISERROR(X10+AN10+AQ10),"",X10+AN10+AQ10)</f>
        <v>12</v>
      </c>
      <c r="AS10" s="76">
        <f t="shared" ref="AS10:AS11" si="64">IF(ISERROR(Z10*AA10*AB10/AD10),"",Z10*AA10*AB10/AD10)</f>
        <v>1463</v>
      </c>
      <c r="AT10" s="76">
        <f t="shared" ref="AT10:AT26" si="65">IF(ISERROR(AS10/28316.847),"",AS10/28316.847)</f>
        <v>0.05</v>
      </c>
      <c r="AU10" s="57">
        <v>4</v>
      </c>
      <c r="AV10" s="71">
        <f t="shared" ref="AV10:AV11" si="66">IF(ISERROR(AT10*AU10),"",AT10*AU10)</f>
        <v>0.2</v>
      </c>
      <c r="AW10" s="67">
        <v>0.1</v>
      </c>
      <c r="AX10" s="71">
        <f t="shared" ref="AX10:AX11" si="67">IF(ISERROR(BI10*AW10),"",BI10*AW10)</f>
        <v>2.5</v>
      </c>
      <c r="AY10" s="67">
        <v>0</v>
      </c>
      <c r="AZ10" s="91">
        <f>IF(AT10="","",((IF(AT10&lt;0.6,'[2]E&amp;E Pricing Structure'!$D$11,IF(AT10&lt;1.2,'[2]E&amp;E Pricing Structure'!$D$12,IF(AT10&lt;1.8,'[2]E&amp;E Pricing Structure'!$D$13,IF(AT10&lt;2.7,'[2]E&amp;E Pricing Structure'!$D$14,IF(AT10&lt;4.8,'[2]E&amp;E Pricing Structure'!$D$15,IF(AT10&lt;12.5,'[2]E&amp;E Pricing Structure'!$D$16,IF(AT10&lt;50,'[2]E&amp;E Pricing Structure'!$D$17,'[2]E&amp;E Pricing Structure'!$D$18))))))))+(IF(AT10&lt;0.6,'[2]E&amp;E Pricing Structure'!$D$30,IF(AT10&lt;1.2,'[2]E&amp;E Pricing Structure'!$D$31,IF(AT10&lt;1.8,'[2]E&amp;E Pricing Structure'!$D$32,IF(AT10&lt;2.7,'[2]E&amp;E Pricing Structure'!$D$33,IF(AT10&lt;4.8,'[2]E&amp;E Pricing Structure'!$D$34,IF(AT10&lt;12.5,'[2]E&amp;E Pricing Structure'!$D$35,IF(AT10&lt;50,'[2]E&amp;E Pricing Structure'!$D$36,'[2]E&amp;E Pricing Structure'!$D$37)))))))))/AD10)</f>
        <v>0.1</v>
      </c>
      <c r="BA10" s="67">
        <v>0</v>
      </c>
      <c r="BB10" s="71">
        <f t="shared" ref="BB10:BB11" si="68">IF(ISERROR(BI10*BA10),"",BI10*BA10)</f>
        <v>0</v>
      </c>
      <c r="BC10" s="93" t="s">
        <v>77</v>
      </c>
      <c r="BD10" s="67">
        <v>0.15</v>
      </c>
      <c r="BE10" s="71">
        <f t="shared" ref="BE10:BE11" si="69">IF(ISERROR(BI10*BD10),"",BI10*BD10)</f>
        <v>3.75</v>
      </c>
      <c r="BF10" s="71">
        <f t="shared" ref="BF10:BF11" si="70">IF(ISERROR(AV10+AX10+AZ10+BB10+BE10),"",AV10+AX10+AZ10+BB10+BE10)</f>
        <v>6.55</v>
      </c>
      <c r="BG10" s="71">
        <f t="shared" ref="BG10:BG11" si="71">IF(ISERROR(AR10+BF10),"",AR10+BF10)</f>
        <v>18.55</v>
      </c>
      <c r="BH10" s="81">
        <f t="shared" ref="BH10:BH11" si="72">IF(ISERROR((BI10-BG10)/BI10),"",(BI10-BG10)/BI10)</f>
        <v>0.25800000000000001</v>
      </c>
      <c r="BI10" s="71">
        <f t="shared" ref="BI10:BI11" si="73">IF(BO10="","",BO10*(1-BP10))</f>
        <v>25</v>
      </c>
      <c r="BJ10" s="67">
        <v>0.3</v>
      </c>
      <c r="BK10" s="71">
        <f t="shared" ref="BK10:BK11" si="74">IF(BJ10="","",BO10*BJ10)</f>
        <v>15</v>
      </c>
      <c r="BL10" s="68">
        <v>5</v>
      </c>
      <c r="BM10" s="71">
        <f t="shared" ref="BM10:BM11" si="75">IF(ISERROR(BG10+BK10+BL10),"",BG10+BK10+BL10)</f>
        <v>38.549999999999997</v>
      </c>
      <c r="BN10" s="69">
        <f t="shared" ref="BN10:BN26" si="76">IF(BO10="","",(BO10-BM10)/BO10)</f>
        <v>0.2288</v>
      </c>
      <c r="BO10" s="68">
        <v>49.99</v>
      </c>
      <c r="BP10" s="67">
        <v>0.5</v>
      </c>
      <c r="BQ10" s="70"/>
      <c r="BR10" s="71">
        <f t="shared" ref="BR10:BR11" si="77">BI10</f>
        <v>25</v>
      </c>
      <c r="BS10" s="35">
        <f t="shared" ref="BS10:BS26" si="78">IF(BT10="","",CEILING(BT10/0.9 - 0.01, 10) - 0.01)</f>
        <v>59.99</v>
      </c>
      <c r="BT10" s="71">
        <f t="shared" ref="BT10:BT11" si="79">IF(BO10="","",BO10)</f>
        <v>49.99</v>
      </c>
      <c r="BU10" s="82">
        <f t="shared" ref="BU10:BU11" si="80">IF(BR10="","",(BR10-AR10)/BR10)</f>
        <v>0.52</v>
      </c>
      <c r="BV10" s="82">
        <f t="shared" ref="BV10:BV11" si="81">IF(BS10="","",(BS10-BR10)/BS10)</f>
        <v>0.58330000000000004</v>
      </c>
    </row>
    <row r="11" spans="1:74" s="73" customFormat="1" ht="104.1" customHeight="1">
      <c r="A11" s="47">
        <v>10</v>
      </c>
      <c r="B11" s="51"/>
      <c r="C11" s="51"/>
      <c r="D11" s="94" t="s">
        <v>5</v>
      </c>
      <c r="E11" s="51"/>
      <c r="F11" s="48" t="s">
        <v>39</v>
      </c>
      <c r="G11" s="88" t="s">
        <v>90</v>
      </c>
      <c r="H11" s="90" t="s">
        <v>82</v>
      </c>
      <c r="I11" s="89" t="s">
        <v>79</v>
      </c>
      <c r="J11" s="49" t="s">
        <v>101</v>
      </c>
      <c r="K11" s="50" t="s">
        <v>80</v>
      </c>
      <c r="L11" s="87" t="s">
        <v>84</v>
      </c>
      <c r="M11" s="51" t="s">
        <v>86</v>
      </c>
      <c r="N11" s="50"/>
      <c r="O11" s="84" t="s">
        <v>113</v>
      </c>
      <c r="P11" s="86"/>
      <c r="Q11" s="51"/>
      <c r="R11" s="51"/>
      <c r="S11" s="48" t="s">
        <v>6</v>
      </c>
      <c r="T11" s="97">
        <v>210</v>
      </c>
      <c r="U11" s="75">
        <f t="shared" si="57"/>
        <v>8.65</v>
      </c>
      <c r="V11" s="76">
        <f t="shared" si="58"/>
        <v>70.069999999999993</v>
      </c>
      <c r="W11" s="55">
        <v>7.7</v>
      </c>
      <c r="X11" s="95">
        <v>9.1</v>
      </c>
      <c r="Y11" s="51" t="s">
        <v>4</v>
      </c>
      <c r="Z11" s="74">
        <v>33</v>
      </c>
      <c r="AA11" s="74">
        <v>38</v>
      </c>
      <c r="AB11" s="74">
        <v>35</v>
      </c>
      <c r="AC11" s="57"/>
      <c r="AD11" s="74">
        <v>30</v>
      </c>
      <c r="AE11" s="77">
        <f t="shared" si="59"/>
        <v>4.3999999999999997E-2</v>
      </c>
      <c r="AF11" s="59" t="s">
        <v>0</v>
      </c>
      <c r="AG11" s="56">
        <v>14</v>
      </c>
      <c r="AH11" s="56">
        <v>12</v>
      </c>
      <c r="AI11" s="56">
        <v>0.6</v>
      </c>
      <c r="AJ11" s="57"/>
      <c r="AK11" s="57">
        <v>65</v>
      </c>
      <c r="AL11" s="78">
        <f t="shared" si="60"/>
        <v>44318</v>
      </c>
      <c r="AM11" s="79">
        <v>3900</v>
      </c>
      <c r="AN11" s="71">
        <f t="shared" si="61"/>
        <v>0.09</v>
      </c>
      <c r="AO11" s="51" t="s">
        <v>83</v>
      </c>
      <c r="AP11" s="80">
        <v>0.309</v>
      </c>
      <c r="AQ11" s="71">
        <f t="shared" si="62"/>
        <v>2.81</v>
      </c>
      <c r="AR11" s="71">
        <f t="shared" si="63"/>
        <v>12</v>
      </c>
      <c r="AS11" s="76">
        <f t="shared" si="64"/>
        <v>1463</v>
      </c>
      <c r="AT11" s="76">
        <f t="shared" si="65"/>
        <v>0.05</v>
      </c>
      <c r="AU11" s="57">
        <v>4</v>
      </c>
      <c r="AV11" s="71">
        <f t="shared" si="66"/>
        <v>0.2</v>
      </c>
      <c r="AW11" s="67">
        <v>0.1</v>
      </c>
      <c r="AX11" s="71">
        <f t="shared" si="67"/>
        <v>2.5</v>
      </c>
      <c r="AY11" s="67">
        <v>0</v>
      </c>
      <c r="AZ11" s="91">
        <f>IF(AT11="","",((IF(AT11&lt;0.6,'[2]E&amp;E Pricing Structure'!$D$11,IF(AT11&lt;1.2,'[2]E&amp;E Pricing Structure'!$D$12,IF(AT11&lt;1.8,'[2]E&amp;E Pricing Structure'!$D$13,IF(AT11&lt;2.7,'[2]E&amp;E Pricing Structure'!$D$14,IF(AT11&lt;4.8,'[2]E&amp;E Pricing Structure'!$D$15,IF(AT11&lt;12.5,'[2]E&amp;E Pricing Structure'!$D$16,IF(AT11&lt;50,'[2]E&amp;E Pricing Structure'!$D$17,'[2]E&amp;E Pricing Structure'!$D$18))))))))+(IF(AT11&lt;0.6,'[2]E&amp;E Pricing Structure'!$D$30,IF(AT11&lt;1.2,'[2]E&amp;E Pricing Structure'!$D$31,IF(AT11&lt;1.8,'[2]E&amp;E Pricing Structure'!$D$32,IF(AT11&lt;2.7,'[2]E&amp;E Pricing Structure'!$D$33,IF(AT11&lt;4.8,'[2]E&amp;E Pricing Structure'!$D$34,IF(AT11&lt;12.5,'[2]E&amp;E Pricing Structure'!$D$35,IF(AT11&lt;50,'[2]E&amp;E Pricing Structure'!$D$36,'[2]E&amp;E Pricing Structure'!$D$37)))))))))/AD11)</f>
        <v>0.1</v>
      </c>
      <c r="BA11" s="67">
        <v>0</v>
      </c>
      <c r="BB11" s="71">
        <f t="shared" si="68"/>
        <v>0</v>
      </c>
      <c r="BC11" s="93" t="s">
        <v>77</v>
      </c>
      <c r="BD11" s="67">
        <v>0.15</v>
      </c>
      <c r="BE11" s="71">
        <f t="shared" si="69"/>
        <v>3.75</v>
      </c>
      <c r="BF11" s="71">
        <f t="shared" si="70"/>
        <v>6.55</v>
      </c>
      <c r="BG11" s="71">
        <f t="shared" si="71"/>
        <v>18.55</v>
      </c>
      <c r="BH11" s="81">
        <f t="shared" si="72"/>
        <v>0.25800000000000001</v>
      </c>
      <c r="BI11" s="71">
        <f t="shared" si="73"/>
        <v>25</v>
      </c>
      <c r="BJ11" s="67">
        <v>0.3</v>
      </c>
      <c r="BK11" s="71">
        <f t="shared" si="74"/>
        <v>15</v>
      </c>
      <c r="BL11" s="68">
        <v>5</v>
      </c>
      <c r="BM11" s="71">
        <f t="shared" si="75"/>
        <v>38.549999999999997</v>
      </c>
      <c r="BN11" s="69">
        <f t="shared" si="76"/>
        <v>0.2288</v>
      </c>
      <c r="BO11" s="68">
        <v>49.99</v>
      </c>
      <c r="BP11" s="67">
        <v>0.5</v>
      </c>
      <c r="BQ11" s="70"/>
      <c r="BR11" s="71">
        <f t="shared" si="77"/>
        <v>25</v>
      </c>
      <c r="BS11" s="35">
        <f t="shared" si="78"/>
        <v>59.99</v>
      </c>
      <c r="BT11" s="71">
        <f t="shared" si="79"/>
        <v>49.99</v>
      </c>
      <c r="BU11" s="82">
        <f t="shared" si="80"/>
        <v>0.52</v>
      </c>
      <c r="BV11" s="82">
        <f t="shared" si="81"/>
        <v>0.58330000000000004</v>
      </c>
    </row>
    <row r="12" spans="1:74" s="73" customFormat="1" ht="104.1" customHeight="1">
      <c r="A12" s="47">
        <v>11</v>
      </c>
      <c r="B12" s="51"/>
      <c r="C12" s="51"/>
      <c r="D12" s="94" t="s">
        <v>5</v>
      </c>
      <c r="E12" s="51"/>
      <c r="F12" s="48" t="s">
        <v>39</v>
      </c>
      <c r="G12" s="88" t="s">
        <v>92</v>
      </c>
      <c r="H12" s="90" t="s">
        <v>82</v>
      </c>
      <c r="I12" s="89" t="s">
        <v>79</v>
      </c>
      <c r="J12" s="49" t="s">
        <v>91</v>
      </c>
      <c r="K12" s="50" t="s">
        <v>80</v>
      </c>
      <c r="L12" s="87" t="s">
        <v>84</v>
      </c>
      <c r="M12" s="51" t="s">
        <v>88</v>
      </c>
      <c r="N12" s="50"/>
      <c r="O12" s="84" t="s">
        <v>114</v>
      </c>
      <c r="P12" s="86"/>
      <c r="Q12" s="51"/>
      <c r="R12" s="51"/>
      <c r="S12" s="48" t="s">
        <v>6</v>
      </c>
      <c r="T12" s="97">
        <v>90</v>
      </c>
      <c r="U12" s="75">
        <f t="shared" ref="U12" si="82">X12*0.95</f>
        <v>8.65</v>
      </c>
      <c r="V12" s="76">
        <f t="shared" ref="V12" si="83">IF(W12="","",X12*W12)</f>
        <v>70.069999999999993</v>
      </c>
      <c r="W12" s="55">
        <v>7.7</v>
      </c>
      <c r="X12" s="95">
        <v>9.1</v>
      </c>
      <c r="Y12" s="51" t="s">
        <v>4</v>
      </c>
      <c r="Z12" s="74">
        <v>33</v>
      </c>
      <c r="AA12" s="74">
        <v>38</v>
      </c>
      <c r="AB12" s="74">
        <v>35</v>
      </c>
      <c r="AC12" s="57"/>
      <c r="AD12" s="74">
        <v>30</v>
      </c>
      <c r="AE12" s="77">
        <f t="shared" si="59"/>
        <v>4.3999999999999997E-2</v>
      </c>
      <c r="AF12" s="59" t="s">
        <v>0</v>
      </c>
      <c r="AG12" s="56">
        <v>14</v>
      </c>
      <c r="AH12" s="56">
        <v>12</v>
      </c>
      <c r="AI12" s="56">
        <v>0.6</v>
      </c>
      <c r="AJ12" s="57"/>
      <c r="AK12" s="57">
        <v>65</v>
      </c>
      <c r="AL12" s="78">
        <f t="shared" ref="AL12" si="84">IF(AD12="","",AK12/AE12*AD12)</f>
        <v>44318</v>
      </c>
      <c r="AM12" s="79">
        <v>3900</v>
      </c>
      <c r="AN12" s="71">
        <f t="shared" ref="AN12" si="85">IF(ISERROR(AM12/AL12),"",AM12/AL12)</f>
        <v>0.09</v>
      </c>
      <c r="AO12" s="51" t="s">
        <v>83</v>
      </c>
      <c r="AP12" s="80">
        <v>0.309</v>
      </c>
      <c r="AQ12" s="71">
        <f t="shared" ref="AQ12" si="86">IF(ISERROR(X12*AP12),"",X12*AP12)</f>
        <v>2.81</v>
      </c>
      <c r="AR12" s="71">
        <f t="shared" ref="AR12" si="87">IF(ISERROR(X12+AN12+AQ12),"",X12+AN12+AQ12)</f>
        <v>12</v>
      </c>
      <c r="AS12" s="76">
        <f t="shared" ref="AS12" si="88">IF(ISERROR(Z12*AA12*AB12/AD12),"",Z12*AA12*AB12/AD12)</f>
        <v>1463</v>
      </c>
      <c r="AT12" s="76">
        <f t="shared" si="65"/>
        <v>0.05</v>
      </c>
      <c r="AU12" s="57">
        <v>4</v>
      </c>
      <c r="AV12" s="71">
        <f t="shared" ref="AV12" si="89">IF(ISERROR(AT12*AU12),"",AT12*AU12)</f>
        <v>0.2</v>
      </c>
      <c r="AW12" s="67">
        <v>0.1</v>
      </c>
      <c r="AX12" s="71">
        <f t="shared" ref="AX12" si="90">IF(ISERROR(BI12*AW12),"",BI12*AW12)</f>
        <v>2.5</v>
      </c>
      <c r="AY12" s="67">
        <v>0</v>
      </c>
      <c r="AZ12" s="91">
        <f>IF(AT12="","",((IF(AT12&lt;0.6,'[2]E&amp;E Pricing Structure'!$D$11,IF(AT12&lt;1.2,'[2]E&amp;E Pricing Structure'!$D$12,IF(AT12&lt;1.8,'[2]E&amp;E Pricing Structure'!$D$13,IF(AT12&lt;2.7,'[2]E&amp;E Pricing Structure'!$D$14,IF(AT12&lt;4.8,'[2]E&amp;E Pricing Structure'!$D$15,IF(AT12&lt;12.5,'[2]E&amp;E Pricing Structure'!$D$16,IF(AT12&lt;50,'[2]E&amp;E Pricing Structure'!$D$17,'[2]E&amp;E Pricing Structure'!$D$18))))))))+(IF(AT12&lt;0.6,'[2]E&amp;E Pricing Structure'!$D$30,IF(AT12&lt;1.2,'[2]E&amp;E Pricing Structure'!$D$31,IF(AT12&lt;1.8,'[2]E&amp;E Pricing Structure'!$D$32,IF(AT12&lt;2.7,'[2]E&amp;E Pricing Structure'!$D$33,IF(AT12&lt;4.8,'[2]E&amp;E Pricing Structure'!$D$34,IF(AT12&lt;12.5,'[2]E&amp;E Pricing Structure'!$D$35,IF(AT12&lt;50,'[2]E&amp;E Pricing Structure'!$D$36,'[2]E&amp;E Pricing Structure'!$D$37)))))))))/AD12)</f>
        <v>0.1</v>
      </c>
      <c r="BA12" s="67">
        <v>0</v>
      </c>
      <c r="BB12" s="71">
        <f t="shared" ref="BB12" si="91">IF(ISERROR(BI12*BA12),"",BI12*BA12)</f>
        <v>0</v>
      </c>
      <c r="BC12" s="93" t="s">
        <v>77</v>
      </c>
      <c r="BD12" s="67">
        <v>0.15</v>
      </c>
      <c r="BE12" s="71">
        <f t="shared" ref="BE12" si="92">IF(ISERROR(BI12*BD12),"",BI12*BD12)</f>
        <v>3.75</v>
      </c>
      <c r="BF12" s="71">
        <f t="shared" ref="BF12" si="93">IF(ISERROR(AV12+AX12+AZ12+BB12+BE12),"",AV12+AX12+AZ12+BB12+BE12)</f>
        <v>6.55</v>
      </c>
      <c r="BG12" s="71">
        <f t="shared" ref="BG12" si="94">IF(ISERROR(AR12+BF12),"",AR12+BF12)</f>
        <v>18.55</v>
      </c>
      <c r="BH12" s="81">
        <f t="shared" ref="BH12" si="95">IF(ISERROR((BI12-BG12)/BI12),"",(BI12-BG12)/BI12)</f>
        <v>0.25800000000000001</v>
      </c>
      <c r="BI12" s="71">
        <f t="shared" ref="BI12" si="96">IF(BO12="","",BO12*(1-BP12))</f>
        <v>25</v>
      </c>
      <c r="BJ12" s="67">
        <v>0.3</v>
      </c>
      <c r="BK12" s="71">
        <f t="shared" ref="BK12" si="97">IF(BJ12="","",BO12*BJ12)</f>
        <v>15</v>
      </c>
      <c r="BL12" s="68">
        <v>5</v>
      </c>
      <c r="BM12" s="71">
        <f t="shared" ref="BM12" si="98">IF(ISERROR(BG12+BK12+BL12),"",BG12+BK12+BL12)</f>
        <v>38.549999999999997</v>
      </c>
      <c r="BN12" s="69">
        <f t="shared" si="76"/>
        <v>0.2288</v>
      </c>
      <c r="BO12" s="68">
        <v>49.99</v>
      </c>
      <c r="BP12" s="67">
        <v>0.5</v>
      </c>
      <c r="BQ12" s="70"/>
      <c r="BR12" s="71">
        <f t="shared" ref="BR12" si="99">BI12</f>
        <v>25</v>
      </c>
      <c r="BS12" s="35">
        <f t="shared" si="78"/>
        <v>59.99</v>
      </c>
      <c r="BT12" s="71">
        <f t="shared" ref="BT12" si="100">IF(BO12="","",BO12)</f>
        <v>49.99</v>
      </c>
      <c r="BU12" s="82">
        <f t="shared" ref="BU12" si="101">IF(BR12="","",(BR12-AR12)/BR12)</f>
        <v>0.52</v>
      </c>
      <c r="BV12" s="82">
        <f t="shared" ref="BV12" si="102">IF(BS12="","",(BS12-BR12)/BS12)</f>
        <v>0.58330000000000004</v>
      </c>
    </row>
    <row r="13" spans="1:74" s="73" customFormat="1" ht="104.1" customHeight="1">
      <c r="A13" s="47">
        <v>12</v>
      </c>
      <c r="B13" s="51"/>
      <c r="C13" s="51"/>
      <c r="D13" s="94" t="s">
        <v>5</v>
      </c>
      <c r="E13" s="51"/>
      <c r="F13" s="48" t="s">
        <v>39</v>
      </c>
      <c r="G13" s="88" t="s">
        <v>92</v>
      </c>
      <c r="H13" s="90" t="s">
        <v>82</v>
      </c>
      <c r="I13" s="89" t="s">
        <v>79</v>
      </c>
      <c r="J13" s="49" t="s">
        <v>91</v>
      </c>
      <c r="K13" s="50" t="s">
        <v>80</v>
      </c>
      <c r="L13" s="87" t="s">
        <v>81</v>
      </c>
      <c r="M13" s="51" t="s">
        <v>88</v>
      </c>
      <c r="N13" s="50"/>
      <c r="O13" s="84" t="s">
        <v>115</v>
      </c>
      <c r="P13" s="86"/>
      <c r="Q13" s="51"/>
      <c r="R13" s="51"/>
      <c r="S13" s="48" t="s">
        <v>6</v>
      </c>
      <c r="T13" s="97">
        <v>90</v>
      </c>
      <c r="U13" s="75">
        <f t="shared" ref="U13:U14" si="103">X13*0.95</f>
        <v>9.0299999999999994</v>
      </c>
      <c r="V13" s="76">
        <f t="shared" ref="V13:V14" si="104">IF(W13="","",X13*W13)</f>
        <v>73.150000000000006</v>
      </c>
      <c r="W13" s="55">
        <v>7.7</v>
      </c>
      <c r="X13" s="95">
        <v>9.5</v>
      </c>
      <c r="Y13" s="51" t="s">
        <v>4</v>
      </c>
      <c r="Z13" s="74">
        <v>55</v>
      </c>
      <c r="AA13" s="74">
        <v>30</v>
      </c>
      <c r="AB13" s="74">
        <v>30</v>
      </c>
      <c r="AC13" s="57"/>
      <c r="AD13" s="74">
        <v>30</v>
      </c>
      <c r="AE13" s="77">
        <f t="shared" si="59"/>
        <v>0.05</v>
      </c>
      <c r="AF13" s="59" t="s">
        <v>0</v>
      </c>
      <c r="AG13" s="56">
        <v>10</v>
      </c>
      <c r="AH13" s="56">
        <v>10</v>
      </c>
      <c r="AI13" s="56">
        <v>0.7</v>
      </c>
      <c r="AJ13" s="57"/>
      <c r="AK13" s="57">
        <v>65</v>
      </c>
      <c r="AL13" s="78">
        <f t="shared" ref="AL13:AL14" si="105">IF(AD13="","",AK13/AE13*AD13)</f>
        <v>39000</v>
      </c>
      <c r="AM13" s="79">
        <v>3900</v>
      </c>
      <c r="AN13" s="71">
        <f t="shared" ref="AN13:AN14" si="106">IF(ISERROR(AM13/AL13),"",AM13/AL13)</f>
        <v>0.1</v>
      </c>
      <c r="AO13" s="51" t="s">
        <v>83</v>
      </c>
      <c r="AP13" s="80">
        <v>0.309</v>
      </c>
      <c r="AQ13" s="71">
        <f t="shared" ref="AQ13:AQ14" si="107">IF(ISERROR(X13*AP13),"",X13*AP13)</f>
        <v>2.94</v>
      </c>
      <c r="AR13" s="71">
        <f t="shared" ref="AR13:AR14" si="108">IF(ISERROR(X13+AN13+AQ13),"",X13+AN13+AQ13)</f>
        <v>12.54</v>
      </c>
      <c r="AS13" s="76">
        <f t="shared" ref="AS13:AS14" si="109">IF(ISERROR(Z13*AA13*AB13/AD13),"",Z13*AA13*AB13/AD13)</f>
        <v>1650</v>
      </c>
      <c r="AT13" s="76">
        <f t="shared" si="65"/>
        <v>0.06</v>
      </c>
      <c r="AU13" s="57">
        <v>4</v>
      </c>
      <c r="AV13" s="71">
        <f t="shared" ref="AV13:AV14" si="110">IF(ISERROR(AT13*AU13),"",AT13*AU13)</f>
        <v>0.24</v>
      </c>
      <c r="AW13" s="67">
        <v>0.1</v>
      </c>
      <c r="AX13" s="71">
        <f t="shared" ref="AX13:AX14" si="111">IF(ISERROR(BI13*AW13),"",BI13*AW13)</f>
        <v>2.5</v>
      </c>
      <c r="AY13" s="67">
        <v>0</v>
      </c>
      <c r="AZ13" s="91">
        <f>IF(AT13="","",((IF(AT13&lt;0.6,'[2]E&amp;E Pricing Structure'!$D$11,IF(AT13&lt;1.2,'[2]E&amp;E Pricing Structure'!$D$12,IF(AT13&lt;1.8,'[2]E&amp;E Pricing Structure'!$D$13,IF(AT13&lt;2.7,'[2]E&amp;E Pricing Structure'!$D$14,IF(AT13&lt;4.8,'[2]E&amp;E Pricing Structure'!$D$15,IF(AT13&lt;12.5,'[2]E&amp;E Pricing Structure'!$D$16,IF(AT13&lt;50,'[2]E&amp;E Pricing Structure'!$D$17,'[2]E&amp;E Pricing Structure'!$D$18))))))))+(IF(AT13&lt;0.6,'[2]E&amp;E Pricing Structure'!$D$30,IF(AT13&lt;1.2,'[2]E&amp;E Pricing Structure'!$D$31,IF(AT13&lt;1.8,'[2]E&amp;E Pricing Structure'!$D$32,IF(AT13&lt;2.7,'[2]E&amp;E Pricing Structure'!$D$33,IF(AT13&lt;4.8,'[2]E&amp;E Pricing Structure'!$D$34,IF(AT13&lt;12.5,'[2]E&amp;E Pricing Structure'!$D$35,IF(AT13&lt;50,'[2]E&amp;E Pricing Structure'!$D$36,'[2]E&amp;E Pricing Structure'!$D$37)))))))))/AD13)</f>
        <v>0.1</v>
      </c>
      <c r="BA13" s="67">
        <v>0</v>
      </c>
      <c r="BB13" s="71">
        <f t="shared" ref="BB13:BB14" si="112">IF(ISERROR(BI13*BA13),"",BI13*BA13)</f>
        <v>0</v>
      </c>
      <c r="BC13" s="93" t="s">
        <v>77</v>
      </c>
      <c r="BD13" s="67">
        <v>0.15</v>
      </c>
      <c r="BE13" s="71">
        <f t="shared" ref="BE13:BE14" si="113">IF(ISERROR(BI13*BD13),"",BI13*BD13)</f>
        <v>3.75</v>
      </c>
      <c r="BF13" s="71">
        <f t="shared" ref="BF13:BF14" si="114">IF(ISERROR(AV13+AX13+AZ13+BB13+BE13),"",AV13+AX13+AZ13+BB13+BE13)</f>
        <v>6.59</v>
      </c>
      <c r="BG13" s="71">
        <f t="shared" ref="BG13:BG14" si="115">IF(ISERROR(AR13+BF13),"",AR13+BF13)</f>
        <v>19.13</v>
      </c>
      <c r="BH13" s="81">
        <f t="shared" ref="BH13:BH14" si="116">IF(ISERROR((BI13-BG13)/BI13),"",(BI13-BG13)/BI13)</f>
        <v>0.23480000000000001</v>
      </c>
      <c r="BI13" s="71">
        <f t="shared" ref="BI13:BI14" si="117">IF(BO13="","",BO13*(1-BP13))</f>
        <v>25</v>
      </c>
      <c r="BJ13" s="67">
        <v>0.3</v>
      </c>
      <c r="BK13" s="71">
        <f t="shared" ref="BK13:BK14" si="118">IF(BJ13="","",BO13*BJ13)</f>
        <v>15</v>
      </c>
      <c r="BL13" s="68">
        <v>5</v>
      </c>
      <c r="BM13" s="71">
        <f t="shared" ref="BM13:BM14" si="119">IF(ISERROR(BG13+BK13+BL13),"",BG13+BK13+BL13)</f>
        <v>39.130000000000003</v>
      </c>
      <c r="BN13" s="69">
        <f t="shared" si="76"/>
        <v>0.2172</v>
      </c>
      <c r="BO13" s="68">
        <v>49.99</v>
      </c>
      <c r="BP13" s="67">
        <v>0.5</v>
      </c>
      <c r="BQ13" s="70"/>
      <c r="BR13" s="71">
        <f t="shared" ref="BR13:BR14" si="120">BI13</f>
        <v>25</v>
      </c>
      <c r="BS13" s="35">
        <f t="shared" si="78"/>
        <v>59.99</v>
      </c>
      <c r="BT13" s="71">
        <f t="shared" ref="BT13:BT14" si="121">IF(BO13="","",BO13)</f>
        <v>49.99</v>
      </c>
      <c r="BU13" s="82">
        <f t="shared" ref="BU13:BU14" si="122">IF(BR13="","",(BR13-AR13)/BR13)</f>
        <v>0.49840000000000001</v>
      </c>
      <c r="BV13" s="82">
        <f t="shared" ref="BV13:BV14" si="123">IF(BS13="","",(BS13-BR13)/BS13)</f>
        <v>0.58330000000000004</v>
      </c>
    </row>
    <row r="14" spans="1:74" s="73" customFormat="1" ht="104.1" customHeight="1">
      <c r="A14" s="47">
        <v>13</v>
      </c>
      <c r="B14" s="51"/>
      <c r="C14" s="51"/>
      <c r="D14" s="94" t="s">
        <v>5</v>
      </c>
      <c r="E14" s="51"/>
      <c r="F14" s="48" t="s">
        <v>39</v>
      </c>
      <c r="G14" s="88" t="s">
        <v>92</v>
      </c>
      <c r="H14" s="90" t="s">
        <v>82</v>
      </c>
      <c r="I14" s="89" t="s">
        <v>79</v>
      </c>
      <c r="J14" s="49" t="s">
        <v>91</v>
      </c>
      <c r="K14" s="50" t="s">
        <v>80</v>
      </c>
      <c r="L14" s="87" t="s">
        <v>84</v>
      </c>
      <c r="M14" s="51" t="s">
        <v>89</v>
      </c>
      <c r="N14" s="50"/>
      <c r="O14" s="84" t="s">
        <v>116</v>
      </c>
      <c r="P14" s="86"/>
      <c r="Q14" s="51"/>
      <c r="R14" s="51"/>
      <c r="S14" s="48" t="s">
        <v>6</v>
      </c>
      <c r="T14" s="97">
        <v>90</v>
      </c>
      <c r="U14" s="75">
        <f t="shared" si="103"/>
        <v>8.65</v>
      </c>
      <c r="V14" s="76">
        <f t="shared" si="104"/>
        <v>70.069999999999993</v>
      </c>
      <c r="W14" s="55">
        <v>7.7</v>
      </c>
      <c r="X14" s="95">
        <v>9.1</v>
      </c>
      <c r="Y14" s="51" t="s">
        <v>4</v>
      </c>
      <c r="Z14" s="74">
        <v>33</v>
      </c>
      <c r="AA14" s="74">
        <v>38</v>
      </c>
      <c r="AB14" s="74">
        <v>35</v>
      </c>
      <c r="AC14" s="57"/>
      <c r="AD14" s="74">
        <v>30</v>
      </c>
      <c r="AE14" s="77">
        <f t="shared" ref="AE14:AE17" si="124">IF(Z14="","",Z14*AA14*AB14/1000000)</f>
        <v>4.3999999999999997E-2</v>
      </c>
      <c r="AF14" s="59" t="s">
        <v>0</v>
      </c>
      <c r="AG14" s="56">
        <v>14</v>
      </c>
      <c r="AH14" s="56">
        <v>12</v>
      </c>
      <c r="AI14" s="56">
        <v>0.6</v>
      </c>
      <c r="AJ14" s="57"/>
      <c r="AK14" s="57">
        <v>65</v>
      </c>
      <c r="AL14" s="78">
        <f t="shared" si="105"/>
        <v>44318</v>
      </c>
      <c r="AM14" s="79">
        <v>3900</v>
      </c>
      <c r="AN14" s="71">
        <f t="shared" si="106"/>
        <v>0.09</v>
      </c>
      <c r="AO14" s="51" t="s">
        <v>83</v>
      </c>
      <c r="AP14" s="80">
        <v>0.309</v>
      </c>
      <c r="AQ14" s="71">
        <f t="shared" si="107"/>
        <v>2.81</v>
      </c>
      <c r="AR14" s="71">
        <f t="shared" si="108"/>
        <v>12</v>
      </c>
      <c r="AS14" s="76">
        <f t="shared" si="109"/>
        <v>1463</v>
      </c>
      <c r="AT14" s="76">
        <f t="shared" si="65"/>
        <v>0.05</v>
      </c>
      <c r="AU14" s="57">
        <v>4</v>
      </c>
      <c r="AV14" s="71">
        <f t="shared" si="110"/>
        <v>0.2</v>
      </c>
      <c r="AW14" s="67">
        <v>0.1</v>
      </c>
      <c r="AX14" s="71">
        <f t="shared" si="111"/>
        <v>2.5</v>
      </c>
      <c r="AY14" s="67">
        <v>0</v>
      </c>
      <c r="AZ14" s="91">
        <f>IF(AT14="","",((IF(AT14&lt;0.6,'[2]E&amp;E Pricing Structure'!$D$11,IF(AT14&lt;1.2,'[2]E&amp;E Pricing Structure'!$D$12,IF(AT14&lt;1.8,'[2]E&amp;E Pricing Structure'!$D$13,IF(AT14&lt;2.7,'[2]E&amp;E Pricing Structure'!$D$14,IF(AT14&lt;4.8,'[2]E&amp;E Pricing Structure'!$D$15,IF(AT14&lt;12.5,'[2]E&amp;E Pricing Structure'!$D$16,IF(AT14&lt;50,'[2]E&amp;E Pricing Structure'!$D$17,'[2]E&amp;E Pricing Structure'!$D$18))))))))+(IF(AT14&lt;0.6,'[2]E&amp;E Pricing Structure'!$D$30,IF(AT14&lt;1.2,'[2]E&amp;E Pricing Structure'!$D$31,IF(AT14&lt;1.8,'[2]E&amp;E Pricing Structure'!$D$32,IF(AT14&lt;2.7,'[2]E&amp;E Pricing Structure'!$D$33,IF(AT14&lt;4.8,'[2]E&amp;E Pricing Structure'!$D$34,IF(AT14&lt;12.5,'[2]E&amp;E Pricing Structure'!$D$35,IF(AT14&lt;50,'[2]E&amp;E Pricing Structure'!$D$36,'[2]E&amp;E Pricing Structure'!$D$37)))))))))/AD14)</f>
        <v>0.1</v>
      </c>
      <c r="BA14" s="67">
        <v>0</v>
      </c>
      <c r="BB14" s="71">
        <f t="shared" si="112"/>
        <v>0</v>
      </c>
      <c r="BC14" s="93" t="s">
        <v>77</v>
      </c>
      <c r="BD14" s="67">
        <v>0.15</v>
      </c>
      <c r="BE14" s="71">
        <f t="shared" si="113"/>
        <v>3.75</v>
      </c>
      <c r="BF14" s="71">
        <f t="shared" si="114"/>
        <v>6.55</v>
      </c>
      <c r="BG14" s="71">
        <f t="shared" si="115"/>
        <v>18.55</v>
      </c>
      <c r="BH14" s="81">
        <f t="shared" si="116"/>
        <v>0.25800000000000001</v>
      </c>
      <c r="BI14" s="71">
        <f t="shared" si="117"/>
        <v>25</v>
      </c>
      <c r="BJ14" s="67">
        <v>0.3</v>
      </c>
      <c r="BK14" s="71">
        <f t="shared" si="118"/>
        <v>15</v>
      </c>
      <c r="BL14" s="68">
        <v>5</v>
      </c>
      <c r="BM14" s="71">
        <f t="shared" si="119"/>
        <v>38.549999999999997</v>
      </c>
      <c r="BN14" s="69">
        <f t="shared" si="76"/>
        <v>0.2288</v>
      </c>
      <c r="BO14" s="68">
        <v>49.99</v>
      </c>
      <c r="BP14" s="67">
        <v>0.5</v>
      </c>
      <c r="BQ14" s="70"/>
      <c r="BR14" s="71">
        <f t="shared" si="120"/>
        <v>25</v>
      </c>
      <c r="BS14" s="35">
        <f t="shared" si="78"/>
        <v>59.99</v>
      </c>
      <c r="BT14" s="71">
        <f t="shared" si="121"/>
        <v>49.99</v>
      </c>
      <c r="BU14" s="82">
        <f t="shared" si="122"/>
        <v>0.52</v>
      </c>
      <c r="BV14" s="82">
        <f t="shared" si="123"/>
        <v>0.58330000000000004</v>
      </c>
    </row>
    <row r="15" spans="1:74" s="73" customFormat="1" ht="104.1" customHeight="1">
      <c r="A15" s="47">
        <v>14</v>
      </c>
      <c r="B15" s="51"/>
      <c r="C15" s="51"/>
      <c r="D15" s="94" t="s">
        <v>5</v>
      </c>
      <c r="E15" s="51"/>
      <c r="F15" s="48" t="s">
        <v>39</v>
      </c>
      <c r="G15" s="88" t="s">
        <v>92</v>
      </c>
      <c r="H15" s="90" t="s">
        <v>82</v>
      </c>
      <c r="I15" s="89" t="s">
        <v>79</v>
      </c>
      <c r="J15" s="49" t="s">
        <v>91</v>
      </c>
      <c r="K15" s="50" t="s">
        <v>80</v>
      </c>
      <c r="L15" s="87" t="s">
        <v>81</v>
      </c>
      <c r="M15" s="51" t="s">
        <v>89</v>
      </c>
      <c r="N15" s="50"/>
      <c r="O15" s="84" t="s">
        <v>117</v>
      </c>
      <c r="P15" s="86"/>
      <c r="Q15" s="51"/>
      <c r="R15" s="51"/>
      <c r="S15" s="48" t="s">
        <v>6</v>
      </c>
      <c r="T15" s="97">
        <v>90</v>
      </c>
      <c r="U15" s="75">
        <f t="shared" ref="U15:U17" si="125">X15*0.95</f>
        <v>9.0299999999999994</v>
      </c>
      <c r="V15" s="76">
        <f t="shared" ref="V15:V17" si="126">IF(W15="","",X15*W15)</f>
        <v>73.150000000000006</v>
      </c>
      <c r="W15" s="55">
        <v>7.7</v>
      </c>
      <c r="X15" s="95">
        <v>9.5</v>
      </c>
      <c r="Y15" s="51" t="s">
        <v>4</v>
      </c>
      <c r="Z15" s="74">
        <v>55</v>
      </c>
      <c r="AA15" s="74">
        <v>30</v>
      </c>
      <c r="AB15" s="74">
        <v>30</v>
      </c>
      <c r="AC15" s="57"/>
      <c r="AD15" s="74">
        <v>30</v>
      </c>
      <c r="AE15" s="77">
        <f t="shared" si="124"/>
        <v>0.05</v>
      </c>
      <c r="AF15" s="59" t="s">
        <v>0</v>
      </c>
      <c r="AG15" s="56">
        <v>10</v>
      </c>
      <c r="AH15" s="56">
        <v>10</v>
      </c>
      <c r="AI15" s="56">
        <v>0.7</v>
      </c>
      <c r="AJ15" s="57"/>
      <c r="AK15" s="57">
        <v>65</v>
      </c>
      <c r="AL15" s="78">
        <f t="shared" ref="AL15:AL17" si="127">IF(AD15="","",AK15/AE15*AD15)</f>
        <v>39000</v>
      </c>
      <c r="AM15" s="79">
        <v>3900</v>
      </c>
      <c r="AN15" s="71">
        <f t="shared" ref="AN15:AN17" si="128">IF(ISERROR(AM15/AL15),"",AM15/AL15)</f>
        <v>0.1</v>
      </c>
      <c r="AO15" s="51" t="s">
        <v>83</v>
      </c>
      <c r="AP15" s="80">
        <v>0.309</v>
      </c>
      <c r="AQ15" s="71">
        <f t="shared" ref="AQ15:AQ17" si="129">IF(ISERROR(X15*AP15),"",X15*AP15)</f>
        <v>2.94</v>
      </c>
      <c r="AR15" s="71">
        <f t="shared" ref="AR15:AR17" si="130">IF(ISERROR(X15+AN15+AQ15),"",X15+AN15+AQ15)</f>
        <v>12.54</v>
      </c>
      <c r="AS15" s="76">
        <f t="shared" ref="AS15:AS17" si="131">IF(ISERROR(Z15*AA15*AB15/AD15),"",Z15*AA15*AB15/AD15)</f>
        <v>1650</v>
      </c>
      <c r="AT15" s="76">
        <f t="shared" si="65"/>
        <v>0.06</v>
      </c>
      <c r="AU15" s="57">
        <v>4</v>
      </c>
      <c r="AV15" s="71">
        <f t="shared" ref="AV15:AV17" si="132">IF(ISERROR(AT15*AU15),"",AT15*AU15)</f>
        <v>0.24</v>
      </c>
      <c r="AW15" s="67">
        <v>0.1</v>
      </c>
      <c r="AX15" s="71">
        <f t="shared" ref="AX15:AX17" si="133">IF(ISERROR(BI15*AW15),"",BI15*AW15)</f>
        <v>2.5</v>
      </c>
      <c r="AY15" s="67">
        <v>0</v>
      </c>
      <c r="AZ15" s="91">
        <f>IF(AT15="","",((IF(AT15&lt;0.6,'[2]E&amp;E Pricing Structure'!$D$11,IF(AT15&lt;1.2,'[2]E&amp;E Pricing Structure'!$D$12,IF(AT15&lt;1.8,'[2]E&amp;E Pricing Structure'!$D$13,IF(AT15&lt;2.7,'[2]E&amp;E Pricing Structure'!$D$14,IF(AT15&lt;4.8,'[2]E&amp;E Pricing Structure'!$D$15,IF(AT15&lt;12.5,'[2]E&amp;E Pricing Structure'!$D$16,IF(AT15&lt;50,'[2]E&amp;E Pricing Structure'!$D$17,'[2]E&amp;E Pricing Structure'!$D$18))))))))+(IF(AT15&lt;0.6,'[2]E&amp;E Pricing Structure'!$D$30,IF(AT15&lt;1.2,'[2]E&amp;E Pricing Structure'!$D$31,IF(AT15&lt;1.8,'[2]E&amp;E Pricing Structure'!$D$32,IF(AT15&lt;2.7,'[2]E&amp;E Pricing Structure'!$D$33,IF(AT15&lt;4.8,'[2]E&amp;E Pricing Structure'!$D$34,IF(AT15&lt;12.5,'[2]E&amp;E Pricing Structure'!$D$35,IF(AT15&lt;50,'[2]E&amp;E Pricing Structure'!$D$36,'[2]E&amp;E Pricing Structure'!$D$37)))))))))/AD15)</f>
        <v>0.1</v>
      </c>
      <c r="BA15" s="67">
        <v>0</v>
      </c>
      <c r="BB15" s="71">
        <f t="shared" ref="BB15:BB17" si="134">IF(ISERROR(BI15*BA15),"",BI15*BA15)</f>
        <v>0</v>
      </c>
      <c r="BC15" s="93" t="s">
        <v>77</v>
      </c>
      <c r="BD15" s="67">
        <v>0.15</v>
      </c>
      <c r="BE15" s="71">
        <f t="shared" ref="BE15:BE17" si="135">IF(ISERROR(BI15*BD15),"",BI15*BD15)</f>
        <v>3.75</v>
      </c>
      <c r="BF15" s="71">
        <f t="shared" ref="BF15:BF17" si="136">IF(ISERROR(AV15+AX15+AZ15+BB15+BE15),"",AV15+AX15+AZ15+BB15+BE15)</f>
        <v>6.59</v>
      </c>
      <c r="BG15" s="71">
        <f t="shared" ref="BG15:BG17" si="137">IF(ISERROR(AR15+BF15),"",AR15+BF15)</f>
        <v>19.13</v>
      </c>
      <c r="BH15" s="81">
        <f t="shared" ref="BH15:BH17" si="138">IF(ISERROR((BI15-BG15)/BI15),"",(BI15-BG15)/BI15)</f>
        <v>0.23480000000000001</v>
      </c>
      <c r="BI15" s="71">
        <f t="shared" ref="BI15:BI17" si="139">IF(BO15="","",BO15*(1-BP15))</f>
        <v>25</v>
      </c>
      <c r="BJ15" s="67">
        <v>0.3</v>
      </c>
      <c r="BK15" s="71">
        <f t="shared" ref="BK15:BK17" si="140">IF(BJ15="","",BO15*BJ15)</f>
        <v>15</v>
      </c>
      <c r="BL15" s="68">
        <v>5</v>
      </c>
      <c r="BM15" s="71">
        <f t="shared" ref="BM15:BM17" si="141">IF(ISERROR(BG15+BK15+BL15),"",BG15+BK15+BL15)</f>
        <v>39.130000000000003</v>
      </c>
      <c r="BN15" s="69">
        <f t="shared" si="76"/>
        <v>0.2172</v>
      </c>
      <c r="BO15" s="68">
        <v>49.99</v>
      </c>
      <c r="BP15" s="67">
        <v>0.5</v>
      </c>
      <c r="BQ15" s="70"/>
      <c r="BR15" s="71">
        <f t="shared" ref="BR15:BR17" si="142">BI15</f>
        <v>25</v>
      </c>
      <c r="BS15" s="35">
        <f t="shared" si="78"/>
        <v>59.99</v>
      </c>
      <c r="BT15" s="71">
        <f t="shared" ref="BT15:BT17" si="143">IF(BO15="","",BO15)</f>
        <v>49.99</v>
      </c>
      <c r="BU15" s="82">
        <f t="shared" ref="BU15:BU17" si="144">IF(BR15="","",(BR15-AR15)/BR15)</f>
        <v>0.49840000000000001</v>
      </c>
      <c r="BV15" s="82">
        <f t="shared" ref="BV15:BV17" si="145">IF(BS15="","",(BS15-BR15)/BS15)</f>
        <v>0.58330000000000004</v>
      </c>
    </row>
    <row r="16" spans="1:74" s="73" customFormat="1" ht="104.1" customHeight="1">
      <c r="A16" s="47">
        <v>15</v>
      </c>
      <c r="B16" s="51"/>
      <c r="C16" s="51"/>
      <c r="D16" s="94" t="s">
        <v>5</v>
      </c>
      <c r="E16" s="51"/>
      <c r="F16" s="48" t="s">
        <v>39</v>
      </c>
      <c r="G16" s="88" t="s">
        <v>92</v>
      </c>
      <c r="H16" s="90" t="s">
        <v>82</v>
      </c>
      <c r="I16" s="89" t="s">
        <v>79</v>
      </c>
      <c r="J16" s="49" t="s">
        <v>91</v>
      </c>
      <c r="K16" s="50" t="s">
        <v>80</v>
      </c>
      <c r="L16" s="87" t="s">
        <v>84</v>
      </c>
      <c r="M16" s="51" t="s">
        <v>86</v>
      </c>
      <c r="N16" s="50"/>
      <c r="O16" s="84" t="s">
        <v>118</v>
      </c>
      <c r="P16" s="86"/>
      <c r="Q16" s="51"/>
      <c r="R16" s="51"/>
      <c r="S16" s="48" t="s">
        <v>6</v>
      </c>
      <c r="T16" s="97">
        <v>90</v>
      </c>
      <c r="U16" s="75">
        <f t="shared" si="125"/>
        <v>8.65</v>
      </c>
      <c r="V16" s="76">
        <f t="shared" si="126"/>
        <v>70.069999999999993</v>
      </c>
      <c r="W16" s="55">
        <v>7.7</v>
      </c>
      <c r="X16" s="95">
        <v>9.1</v>
      </c>
      <c r="Y16" s="51" t="s">
        <v>4</v>
      </c>
      <c r="Z16" s="74">
        <v>33</v>
      </c>
      <c r="AA16" s="74">
        <v>38</v>
      </c>
      <c r="AB16" s="74">
        <v>35</v>
      </c>
      <c r="AC16" s="57"/>
      <c r="AD16" s="74">
        <v>30</v>
      </c>
      <c r="AE16" s="77">
        <f t="shared" si="124"/>
        <v>4.3999999999999997E-2</v>
      </c>
      <c r="AF16" s="59" t="s">
        <v>0</v>
      </c>
      <c r="AG16" s="56">
        <v>14</v>
      </c>
      <c r="AH16" s="56">
        <v>12</v>
      </c>
      <c r="AI16" s="56">
        <v>0.6</v>
      </c>
      <c r="AJ16" s="57"/>
      <c r="AK16" s="57">
        <v>65</v>
      </c>
      <c r="AL16" s="78">
        <f t="shared" si="127"/>
        <v>44318</v>
      </c>
      <c r="AM16" s="79">
        <v>3900</v>
      </c>
      <c r="AN16" s="71">
        <f t="shared" si="128"/>
        <v>0.09</v>
      </c>
      <c r="AO16" s="51" t="s">
        <v>83</v>
      </c>
      <c r="AP16" s="80">
        <v>0.309</v>
      </c>
      <c r="AQ16" s="71">
        <f t="shared" si="129"/>
        <v>2.81</v>
      </c>
      <c r="AR16" s="71">
        <f t="shared" si="130"/>
        <v>12</v>
      </c>
      <c r="AS16" s="76">
        <f t="shared" si="131"/>
        <v>1463</v>
      </c>
      <c r="AT16" s="76">
        <f t="shared" si="65"/>
        <v>0.05</v>
      </c>
      <c r="AU16" s="57">
        <v>4</v>
      </c>
      <c r="AV16" s="71">
        <f t="shared" si="132"/>
        <v>0.2</v>
      </c>
      <c r="AW16" s="67">
        <v>0.1</v>
      </c>
      <c r="AX16" s="71">
        <f t="shared" si="133"/>
        <v>2.5</v>
      </c>
      <c r="AY16" s="67">
        <v>0</v>
      </c>
      <c r="AZ16" s="91">
        <f>IF(AT16="","",((IF(AT16&lt;0.6,'[2]E&amp;E Pricing Structure'!$D$11,IF(AT16&lt;1.2,'[2]E&amp;E Pricing Structure'!$D$12,IF(AT16&lt;1.8,'[2]E&amp;E Pricing Structure'!$D$13,IF(AT16&lt;2.7,'[2]E&amp;E Pricing Structure'!$D$14,IF(AT16&lt;4.8,'[2]E&amp;E Pricing Structure'!$D$15,IF(AT16&lt;12.5,'[2]E&amp;E Pricing Structure'!$D$16,IF(AT16&lt;50,'[2]E&amp;E Pricing Structure'!$D$17,'[2]E&amp;E Pricing Structure'!$D$18))))))))+(IF(AT16&lt;0.6,'[2]E&amp;E Pricing Structure'!$D$30,IF(AT16&lt;1.2,'[2]E&amp;E Pricing Structure'!$D$31,IF(AT16&lt;1.8,'[2]E&amp;E Pricing Structure'!$D$32,IF(AT16&lt;2.7,'[2]E&amp;E Pricing Structure'!$D$33,IF(AT16&lt;4.8,'[2]E&amp;E Pricing Structure'!$D$34,IF(AT16&lt;12.5,'[2]E&amp;E Pricing Structure'!$D$35,IF(AT16&lt;50,'[2]E&amp;E Pricing Structure'!$D$36,'[2]E&amp;E Pricing Structure'!$D$37)))))))))/AD16)</f>
        <v>0.1</v>
      </c>
      <c r="BA16" s="67">
        <v>0</v>
      </c>
      <c r="BB16" s="71">
        <f t="shared" si="134"/>
        <v>0</v>
      </c>
      <c r="BC16" s="93" t="s">
        <v>77</v>
      </c>
      <c r="BD16" s="67">
        <v>0.15</v>
      </c>
      <c r="BE16" s="71">
        <f t="shared" si="135"/>
        <v>3.75</v>
      </c>
      <c r="BF16" s="71">
        <f t="shared" si="136"/>
        <v>6.55</v>
      </c>
      <c r="BG16" s="71">
        <f t="shared" si="137"/>
        <v>18.55</v>
      </c>
      <c r="BH16" s="81">
        <f t="shared" si="138"/>
        <v>0.25800000000000001</v>
      </c>
      <c r="BI16" s="71">
        <f t="shared" si="139"/>
        <v>25</v>
      </c>
      <c r="BJ16" s="67">
        <v>0.3</v>
      </c>
      <c r="BK16" s="71">
        <f t="shared" si="140"/>
        <v>15</v>
      </c>
      <c r="BL16" s="68">
        <v>5</v>
      </c>
      <c r="BM16" s="71">
        <f t="shared" si="141"/>
        <v>38.549999999999997</v>
      </c>
      <c r="BN16" s="69">
        <f t="shared" si="76"/>
        <v>0.2288</v>
      </c>
      <c r="BO16" s="68">
        <v>49.99</v>
      </c>
      <c r="BP16" s="67">
        <v>0.5</v>
      </c>
      <c r="BQ16" s="70"/>
      <c r="BR16" s="71">
        <f t="shared" si="142"/>
        <v>25</v>
      </c>
      <c r="BS16" s="35">
        <f t="shared" si="78"/>
        <v>59.99</v>
      </c>
      <c r="BT16" s="71">
        <f t="shared" si="143"/>
        <v>49.99</v>
      </c>
      <c r="BU16" s="82">
        <f t="shared" si="144"/>
        <v>0.52</v>
      </c>
      <c r="BV16" s="82">
        <f t="shared" si="145"/>
        <v>0.58330000000000004</v>
      </c>
    </row>
    <row r="17" spans="1:74" s="73" customFormat="1" ht="104.1" customHeight="1">
      <c r="A17" s="47">
        <v>16</v>
      </c>
      <c r="B17" s="51"/>
      <c r="C17" s="51"/>
      <c r="D17" s="94" t="s">
        <v>5</v>
      </c>
      <c r="E17" s="51"/>
      <c r="F17" s="48" t="s">
        <v>39</v>
      </c>
      <c r="G17" s="88" t="s">
        <v>92</v>
      </c>
      <c r="H17" s="90" t="s">
        <v>82</v>
      </c>
      <c r="I17" s="89" t="s">
        <v>79</v>
      </c>
      <c r="J17" s="49" t="s">
        <v>91</v>
      </c>
      <c r="K17" s="50" t="s">
        <v>80</v>
      </c>
      <c r="L17" s="87" t="s">
        <v>81</v>
      </c>
      <c r="M17" s="51" t="s">
        <v>86</v>
      </c>
      <c r="N17" s="50"/>
      <c r="O17" s="84" t="s">
        <v>119</v>
      </c>
      <c r="P17" s="86"/>
      <c r="Q17" s="51"/>
      <c r="R17" s="51"/>
      <c r="S17" s="48" t="s">
        <v>6</v>
      </c>
      <c r="T17" s="97">
        <v>90</v>
      </c>
      <c r="U17" s="75">
        <f t="shared" si="125"/>
        <v>9.0299999999999994</v>
      </c>
      <c r="V17" s="76">
        <f t="shared" si="126"/>
        <v>73.150000000000006</v>
      </c>
      <c r="W17" s="55">
        <v>7.7</v>
      </c>
      <c r="X17" s="95">
        <v>9.5</v>
      </c>
      <c r="Y17" s="51" t="s">
        <v>4</v>
      </c>
      <c r="Z17" s="74">
        <v>55</v>
      </c>
      <c r="AA17" s="74">
        <v>30</v>
      </c>
      <c r="AB17" s="74">
        <v>30</v>
      </c>
      <c r="AC17" s="57"/>
      <c r="AD17" s="74">
        <v>30</v>
      </c>
      <c r="AE17" s="77">
        <f t="shared" si="124"/>
        <v>0.05</v>
      </c>
      <c r="AF17" s="59" t="s">
        <v>0</v>
      </c>
      <c r="AG17" s="56">
        <v>10</v>
      </c>
      <c r="AH17" s="56">
        <v>10</v>
      </c>
      <c r="AI17" s="56">
        <v>0.7</v>
      </c>
      <c r="AJ17" s="57"/>
      <c r="AK17" s="57">
        <v>65</v>
      </c>
      <c r="AL17" s="78">
        <f t="shared" si="127"/>
        <v>39000</v>
      </c>
      <c r="AM17" s="79">
        <v>3900</v>
      </c>
      <c r="AN17" s="71">
        <f t="shared" si="128"/>
        <v>0.1</v>
      </c>
      <c r="AO17" s="51" t="s">
        <v>83</v>
      </c>
      <c r="AP17" s="80">
        <v>0.309</v>
      </c>
      <c r="AQ17" s="71">
        <f t="shared" si="129"/>
        <v>2.94</v>
      </c>
      <c r="AR17" s="71">
        <f t="shared" si="130"/>
        <v>12.54</v>
      </c>
      <c r="AS17" s="76">
        <f t="shared" si="131"/>
        <v>1650</v>
      </c>
      <c r="AT17" s="76">
        <f t="shared" si="65"/>
        <v>0.06</v>
      </c>
      <c r="AU17" s="57">
        <v>4</v>
      </c>
      <c r="AV17" s="71">
        <f t="shared" si="132"/>
        <v>0.24</v>
      </c>
      <c r="AW17" s="67">
        <v>0.1</v>
      </c>
      <c r="AX17" s="71">
        <f t="shared" si="133"/>
        <v>2.5</v>
      </c>
      <c r="AY17" s="67">
        <v>0</v>
      </c>
      <c r="AZ17" s="91">
        <f>IF(AT17="","",((IF(AT17&lt;0.6,'[2]E&amp;E Pricing Structure'!$D$11,IF(AT17&lt;1.2,'[2]E&amp;E Pricing Structure'!$D$12,IF(AT17&lt;1.8,'[2]E&amp;E Pricing Structure'!$D$13,IF(AT17&lt;2.7,'[2]E&amp;E Pricing Structure'!$D$14,IF(AT17&lt;4.8,'[2]E&amp;E Pricing Structure'!$D$15,IF(AT17&lt;12.5,'[2]E&amp;E Pricing Structure'!$D$16,IF(AT17&lt;50,'[2]E&amp;E Pricing Structure'!$D$17,'[2]E&amp;E Pricing Structure'!$D$18))))))))+(IF(AT17&lt;0.6,'[2]E&amp;E Pricing Structure'!$D$30,IF(AT17&lt;1.2,'[2]E&amp;E Pricing Structure'!$D$31,IF(AT17&lt;1.8,'[2]E&amp;E Pricing Structure'!$D$32,IF(AT17&lt;2.7,'[2]E&amp;E Pricing Structure'!$D$33,IF(AT17&lt;4.8,'[2]E&amp;E Pricing Structure'!$D$34,IF(AT17&lt;12.5,'[2]E&amp;E Pricing Structure'!$D$35,IF(AT17&lt;50,'[2]E&amp;E Pricing Structure'!$D$36,'[2]E&amp;E Pricing Structure'!$D$37)))))))))/AD17)</f>
        <v>0.1</v>
      </c>
      <c r="BA17" s="67">
        <v>0</v>
      </c>
      <c r="BB17" s="71">
        <f t="shared" si="134"/>
        <v>0</v>
      </c>
      <c r="BC17" s="93" t="s">
        <v>77</v>
      </c>
      <c r="BD17" s="67">
        <v>0.15</v>
      </c>
      <c r="BE17" s="71">
        <f t="shared" si="135"/>
        <v>3.75</v>
      </c>
      <c r="BF17" s="71">
        <f t="shared" si="136"/>
        <v>6.59</v>
      </c>
      <c r="BG17" s="71">
        <f t="shared" si="137"/>
        <v>19.13</v>
      </c>
      <c r="BH17" s="81">
        <f t="shared" si="138"/>
        <v>0.23480000000000001</v>
      </c>
      <c r="BI17" s="71">
        <f t="shared" si="139"/>
        <v>25</v>
      </c>
      <c r="BJ17" s="67">
        <v>0.3</v>
      </c>
      <c r="BK17" s="71">
        <f t="shared" si="140"/>
        <v>15</v>
      </c>
      <c r="BL17" s="68">
        <v>5</v>
      </c>
      <c r="BM17" s="71">
        <f t="shared" si="141"/>
        <v>39.130000000000003</v>
      </c>
      <c r="BN17" s="69">
        <f t="shared" si="76"/>
        <v>0.2172</v>
      </c>
      <c r="BO17" s="68">
        <v>49.99</v>
      </c>
      <c r="BP17" s="67">
        <v>0.5</v>
      </c>
      <c r="BQ17" s="70"/>
      <c r="BR17" s="71">
        <f t="shared" si="142"/>
        <v>25</v>
      </c>
      <c r="BS17" s="35">
        <f t="shared" si="78"/>
        <v>59.99</v>
      </c>
      <c r="BT17" s="71">
        <f t="shared" si="143"/>
        <v>49.99</v>
      </c>
      <c r="BU17" s="82">
        <f t="shared" si="144"/>
        <v>0.49840000000000001</v>
      </c>
      <c r="BV17" s="82">
        <f t="shared" si="145"/>
        <v>0.58330000000000004</v>
      </c>
    </row>
    <row r="18" spans="1:74" s="73" customFormat="1" ht="104.1" customHeight="1">
      <c r="A18" s="47">
        <v>17</v>
      </c>
      <c r="B18" s="51"/>
      <c r="C18" s="51"/>
      <c r="D18" s="94" t="s">
        <v>5</v>
      </c>
      <c r="E18" s="51"/>
      <c r="F18" s="48" t="s">
        <v>39</v>
      </c>
      <c r="G18" s="88" t="s">
        <v>93</v>
      </c>
      <c r="H18" s="90" t="s">
        <v>82</v>
      </c>
      <c r="I18" s="89" t="s">
        <v>79</v>
      </c>
      <c r="J18" s="49" t="s">
        <v>94</v>
      </c>
      <c r="K18" s="50" t="s">
        <v>80</v>
      </c>
      <c r="L18" s="87" t="s">
        <v>81</v>
      </c>
      <c r="M18" s="51" t="s">
        <v>88</v>
      </c>
      <c r="N18" s="50"/>
      <c r="O18" s="84" t="s">
        <v>120</v>
      </c>
      <c r="P18" s="86"/>
      <c r="Q18" s="51"/>
      <c r="R18" s="51"/>
      <c r="S18" s="48" t="s">
        <v>6</v>
      </c>
      <c r="T18" s="97">
        <v>90</v>
      </c>
      <c r="U18" s="75">
        <f t="shared" ref="U18" si="146">X18*0.95</f>
        <v>9.0299999999999994</v>
      </c>
      <c r="V18" s="76">
        <f t="shared" ref="V18" si="147">IF(W18="","",X18*W18)</f>
        <v>73.150000000000006</v>
      </c>
      <c r="W18" s="55">
        <v>7.7</v>
      </c>
      <c r="X18" s="95">
        <v>9.5</v>
      </c>
      <c r="Y18" s="51" t="s">
        <v>4</v>
      </c>
      <c r="Z18" s="74">
        <v>55</v>
      </c>
      <c r="AA18" s="74">
        <v>30</v>
      </c>
      <c r="AB18" s="74">
        <v>30</v>
      </c>
      <c r="AC18" s="57"/>
      <c r="AD18" s="74">
        <v>30</v>
      </c>
      <c r="AE18" s="77">
        <f t="shared" ref="AE18" si="148">IF(Z18="","",Z18*AA18*AB18/1000000)</f>
        <v>0.05</v>
      </c>
      <c r="AF18" s="59" t="s">
        <v>0</v>
      </c>
      <c r="AG18" s="56">
        <v>10</v>
      </c>
      <c r="AH18" s="56">
        <v>10</v>
      </c>
      <c r="AI18" s="56">
        <v>0.7</v>
      </c>
      <c r="AJ18" s="57"/>
      <c r="AK18" s="57">
        <v>65</v>
      </c>
      <c r="AL18" s="78">
        <f t="shared" ref="AL18" si="149">IF(AD18="","",AK18/AE18*AD18)</f>
        <v>39000</v>
      </c>
      <c r="AM18" s="79">
        <v>3900</v>
      </c>
      <c r="AN18" s="71">
        <f t="shared" ref="AN18" si="150">IF(ISERROR(AM18/AL18),"",AM18/AL18)</f>
        <v>0.1</v>
      </c>
      <c r="AO18" s="51" t="s">
        <v>83</v>
      </c>
      <c r="AP18" s="80">
        <v>0.309</v>
      </c>
      <c r="AQ18" s="71">
        <f t="shared" ref="AQ18" si="151">IF(ISERROR(X18*AP18),"",X18*AP18)</f>
        <v>2.94</v>
      </c>
      <c r="AR18" s="71">
        <f t="shared" ref="AR18" si="152">IF(ISERROR(X18+AN18+AQ18),"",X18+AN18+AQ18)</f>
        <v>12.54</v>
      </c>
      <c r="AS18" s="76">
        <f t="shared" ref="AS18" si="153">IF(ISERROR(Z18*AA18*AB18/AD18),"",Z18*AA18*AB18/AD18)</f>
        <v>1650</v>
      </c>
      <c r="AT18" s="76">
        <f t="shared" si="65"/>
        <v>0.06</v>
      </c>
      <c r="AU18" s="57">
        <v>4</v>
      </c>
      <c r="AV18" s="71">
        <f t="shared" ref="AV18" si="154">IF(ISERROR(AT18*AU18),"",AT18*AU18)</f>
        <v>0.24</v>
      </c>
      <c r="AW18" s="67">
        <v>0.1</v>
      </c>
      <c r="AX18" s="71">
        <f t="shared" ref="AX18" si="155">IF(ISERROR(BI18*AW18),"",BI18*AW18)</f>
        <v>2.5</v>
      </c>
      <c r="AY18" s="67">
        <v>0</v>
      </c>
      <c r="AZ18" s="91">
        <f>IF(AT18="","",((IF(AT18&lt;0.6,'[2]E&amp;E Pricing Structure'!$D$11,IF(AT18&lt;1.2,'[2]E&amp;E Pricing Structure'!$D$12,IF(AT18&lt;1.8,'[2]E&amp;E Pricing Structure'!$D$13,IF(AT18&lt;2.7,'[2]E&amp;E Pricing Structure'!$D$14,IF(AT18&lt;4.8,'[2]E&amp;E Pricing Structure'!$D$15,IF(AT18&lt;12.5,'[2]E&amp;E Pricing Structure'!$D$16,IF(AT18&lt;50,'[2]E&amp;E Pricing Structure'!$D$17,'[2]E&amp;E Pricing Structure'!$D$18))))))))+(IF(AT18&lt;0.6,'[2]E&amp;E Pricing Structure'!$D$30,IF(AT18&lt;1.2,'[2]E&amp;E Pricing Structure'!$D$31,IF(AT18&lt;1.8,'[2]E&amp;E Pricing Structure'!$D$32,IF(AT18&lt;2.7,'[2]E&amp;E Pricing Structure'!$D$33,IF(AT18&lt;4.8,'[2]E&amp;E Pricing Structure'!$D$34,IF(AT18&lt;12.5,'[2]E&amp;E Pricing Structure'!$D$35,IF(AT18&lt;50,'[2]E&amp;E Pricing Structure'!$D$36,'[2]E&amp;E Pricing Structure'!$D$37)))))))))/AD18)</f>
        <v>0.1</v>
      </c>
      <c r="BA18" s="67">
        <v>0</v>
      </c>
      <c r="BB18" s="71">
        <f t="shared" ref="BB18" si="156">IF(ISERROR(BI18*BA18),"",BI18*BA18)</f>
        <v>0</v>
      </c>
      <c r="BC18" s="93" t="s">
        <v>77</v>
      </c>
      <c r="BD18" s="67">
        <v>0.15</v>
      </c>
      <c r="BE18" s="71">
        <f t="shared" ref="BE18" si="157">IF(ISERROR(BI18*BD18),"",BI18*BD18)</f>
        <v>3.75</v>
      </c>
      <c r="BF18" s="71">
        <f t="shared" ref="BF18" si="158">IF(ISERROR(AV18+AX18+AZ18+BB18+BE18),"",AV18+AX18+AZ18+BB18+BE18)</f>
        <v>6.59</v>
      </c>
      <c r="BG18" s="71">
        <f t="shared" ref="BG18" si="159">IF(ISERROR(AR18+BF18),"",AR18+BF18)</f>
        <v>19.13</v>
      </c>
      <c r="BH18" s="81">
        <f t="shared" ref="BH18" si="160">IF(ISERROR((BI18-BG18)/BI18),"",(BI18-BG18)/BI18)</f>
        <v>0.23480000000000001</v>
      </c>
      <c r="BI18" s="71">
        <f t="shared" ref="BI18" si="161">IF(BO18="","",BO18*(1-BP18))</f>
        <v>25</v>
      </c>
      <c r="BJ18" s="67">
        <v>0.3</v>
      </c>
      <c r="BK18" s="71">
        <f t="shared" ref="BK18" si="162">IF(BJ18="","",BO18*BJ18)</f>
        <v>15</v>
      </c>
      <c r="BL18" s="68">
        <v>5</v>
      </c>
      <c r="BM18" s="71">
        <f t="shared" ref="BM18" si="163">IF(ISERROR(BG18+BK18+BL18),"",BG18+BK18+BL18)</f>
        <v>39.130000000000003</v>
      </c>
      <c r="BN18" s="69">
        <f t="shared" si="76"/>
        <v>0.2172</v>
      </c>
      <c r="BO18" s="68">
        <v>49.99</v>
      </c>
      <c r="BP18" s="67">
        <v>0.5</v>
      </c>
      <c r="BQ18" s="70"/>
      <c r="BR18" s="71">
        <f t="shared" ref="BR18" si="164">BI18</f>
        <v>25</v>
      </c>
      <c r="BS18" s="35">
        <f t="shared" si="78"/>
        <v>59.99</v>
      </c>
      <c r="BT18" s="71">
        <f t="shared" ref="BT18" si="165">IF(BO18="","",BO18)</f>
        <v>49.99</v>
      </c>
      <c r="BU18" s="82">
        <f t="shared" ref="BU18" si="166">IF(BR18="","",(BR18-AR18)/BR18)</f>
        <v>0.49840000000000001</v>
      </c>
      <c r="BV18" s="82">
        <f t="shared" ref="BV18" si="167">IF(BS18="","",(BS18-BR18)/BS18)</f>
        <v>0.58330000000000004</v>
      </c>
    </row>
    <row r="19" spans="1:74" s="73" customFormat="1" ht="104.1" customHeight="1">
      <c r="A19" s="47">
        <v>18</v>
      </c>
      <c r="B19" s="51"/>
      <c r="C19" s="51"/>
      <c r="D19" s="94" t="s">
        <v>5</v>
      </c>
      <c r="E19" s="51"/>
      <c r="F19" s="48" t="s">
        <v>39</v>
      </c>
      <c r="G19" s="88" t="s">
        <v>93</v>
      </c>
      <c r="H19" s="90" t="s">
        <v>82</v>
      </c>
      <c r="I19" s="89" t="s">
        <v>79</v>
      </c>
      <c r="J19" s="49" t="s">
        <v>94</v>
      </c>
      <c r="K19" s="50" t="s">
        <v>80</v>
      </c>
      <c r="L19" s="87" t="s">
        <v>81</v>
      </c>
      <c r="M19" s="51" t="s">
        <v>89</v>
      </c>
      <c r="N19" s="50"/>
      <c r="O19" s="84" t="s">
        <v>121</v>
      </c>
      <c r="P19" s="86"/>
      <c r="Q19" s="51"/>
      <c r="R19" s="51"/>
      <c r="S19" s="48" t="s">
        <v>6</v>
      </c>
      <c r="T19" s="97">
        <v>90</v>
      </c>
      <c r="U19" s="75">
        <f t="shared" ref="U19:U20" si="168">X19*0.95</f>
        <v>9.0299999999999994</v>
      </c>
      <c r="V19" s="76">
        <f t="shared" ref="V19:V20" si="169">IF(W19="","",X19*W19)</f>
        <v>73.150000000000006</v>
      </c>
      <c r="W19" s="55">
        <v>7.7</v>
      </c>
      <c r="X19" s="95">
        <v>9.5</v>
      </c>
      <c r="Y19" s="51" t="s">
        <v>4</v>
      </c>
      <c r="Z19" s="74">
        <v>55</v>
      </c>
      <c r="AA19" s="74">
        <v>30</v>
      </c>
      <c r="AB19" s="74">
        <v>30</v>
      </c>
      <c r="AC19" s="57"/>
      <c r="AD19" s="74">
        <v>30</v>
      </c>
      <c r="AE19" s="77">
        <f t="shared" ref="AE19:AE20" si="170">IF(Z19="","",Z19*AA19*AB19/1000000)</f>
        <v>0.05</v>
      </c>
      <c r="AF19" s="59" t="s">
        <v>0</v>
      </c>
      <c r="AG19" s="56">
        <v>10</v>
      </c>
      <c r="AH19" s="56">
        <v>10</v>
      </c>
      <c r="AI19" s="56">
        <v>0.7</v>
      </c>
      <c r="AJ19" s="57"/>
      <c r="AK19" s="57">
        <v>65</v>
      </c>
      <c r="AL19" s="78">
        <f t="shared" ref="AL19:AL20" si="171">IF(AD19="","",AK19/AE19*AD19)</f>
        <v>39000</v>
      </c>
      <c r="AM19" s="79">
        <v>3900</v>
      </c>
      <c r="AN19" s="71">
        <f t="shared" ref="AN19:AN20" si="172">IF(ISERROR(AM19/AL19),"",AM19/AL19)</f>
        <v>0.1</v>
      </c>
      <c r="AO19" s="51" t="s">
        <v>83</v>
      </c>
      <c r="AP19" s="80">
        <v>0.309</v>
      </c>
      <c r="AQ19" s="71">
        <f t="shared" ref="AQ19:AQ20" si="173">IF(ISERROR(X19*AP19),"",X19*AP19)</f>
        <v>2.94</v>
      </c>
      <c r="AR19" s="71">
        <f t="shared" ref="AR19:AR20" si="174">IF(ISERROR(X19+AN19+AQ19),"",X19+AN19+AQ19)</f>
        <v>12.54</v>
      </c>
      <c r="AS19" s="76">
        <f t="shared" ref="AS19:AS20" si="175">IF(ISERROR(Z19*AA19*AB19/AD19),"",Z19*AA19*AB19/AD19)</f>
        <v>1650</v>
      </c>
      <c r="AT19" s="76">
        <f t="shared" si="65"/>
        <v>0.06</v>
      </c>
      <c r="AU19" s="57">
        <v>4</v>
      </c>
      <c r="AV19" s="71">
        <f t="shared" ref="AV19:AV20" si="176">IF(ISERROR(AT19*AU19),"",AT19*AU19)</f>
        <v>0.24</v>
      </c>
      <c r="AW19" s="67">
        <v>0.1</v>
      </c>
      <c r="AX19" s="71">
        <f t="shared" ref="AX19:AX20" si="177">IF(ISERROR(BI19*AW19),"",BI19*AW19)</f>
        <v>2.5</v>
      </c>
      <c r="AY19" s="67">
        <v>0</v>
      </c>
      <c r="AZ19" s="91">
        <f>IF(AT19="","",((IF(AT19&lt;0.6,'[2]E&amp;E Pricing Structure'!$D$11,IF(AT19&lt;1.2,'[2]E&amp;E Pricing Structure'!$D$12,IF(AT19&lt;1.8,'[2]E&amp;E Pricing Structure'!$D$13,IF(AT19&lt;2.7,'[2]E&amp;E Pricing Structure'!$D$14,IF(AT19&lt;4.8,'[2]E&amp;E Pricing Structure'!$D$15,IF(AT19&lt;12.5,'[2]E&amp;E Pricing Structure'!$D$16,IF(AT19&lt;50,'[2]E&amp;E Pricing Structure'!$D$17,'[2]E&amp;E Pricing Structure'!$D$18))))))))+(IF(AT19&lt;0.6,'[2]E&amp;E Pricing Structure'!$D$30,IF(AT19&lt;1.2,'[2]E&amp;E Pricing Structure'!$D$31,IF(AT19&lt;1.8,'[2]E&amp;E Pricing Structure'!$D$32,IF(AT19&lt;2.7,'[2]E&amp;E Pricing Structure'!$D$33,IF(AT19&lt;4.8,'[2]E&amp;E Pricing Structure'!$D$34,IF(AT19&lt;12.5,'[2]E&amp;E Pricing Structure'!$D$35,IF(AT19&lt;50,'[2]E&amp;E Pricing Structure'!$D$36,'[2]E&amp;E Pricing Structure'!$D$37)))))))))/AD19)</f>
        <v>0.1</v>
      </c>
      <c r="BA19" s="67">
        <v>0</v>
      </c>
      <c r="BB19" s="71">
        <f t="shared" ref="BB19:BB20" si="178">IF(ISERROR(BI19*BA19),"",BI19*BA19)</f>
        <v>0</v>
      </c>
      <c r="BC19" s="93" t="s">
        <v>77</v>
      </c>
      <c r="BD19" s="67">
        <v>0.15</v>
      </c>
      <c r="BE19" s="71">
        <f t="shared" ref="BE19:BE20" si="179">IF(ISERROR(BI19*BD19),"",BI19*BD19)</f>
        <v>3.75</v>
      </c>
      <c r="BF19" s="71">
        <f t="shared" ref="BF19:BF20" si="180">IF(ISERROR(AV19+AX19+AZ19+BB19+BE19),"",AV19+AX19+AZ19+BB19+BE19)</f>
        <v>6.59</v>
      </c>
      <c r="BG19" s="71">
        <f t="shared" ref="BG19:BG20" si="181">IF(ISERROR(AR19+BF19),"",AR19+BF19)</f>
        <v>19.13</v>
      </c>
      <c r="BH19" s="81">
        <f t="shared" ref="BH19:BH20" si="182">IF(ISERROR((BI19-BG19)/BI19),"",(BI19-BG19)/BI19)</f>
        <v>0.23480000000000001</v>
      </c>
      <c r="BI19" s="71">
        <f t="shared" ref="BI19:BI20" si="183">IF(BO19="","",BO19*(1-BP19))</f>
        <v>25</v>
      </c>
      <c r="BJ19" s="67">
        <v>0.3</v>
      </c>
      <c r="BK19" s="71">
        <f t="shared" ref="BK19:BK20" si="184">IF(BJ19="","",BO19*BJ19)</f>
        <v>15</v>
      </c>
      <c r="BL19" s="68">
        <v>5</v>
      </c>
      <c r="BM19" s="71">
        <f t="shared" ref="BM19:BM20" si="185">IF(ISERROR(BG19+BK19+BL19),"",BG19+BK19+BL19)</f>
        <v>39.130000000000003</v>
      </c>
      <c r="BN19" s="69">
        <f t="shared" si="76"/>
        <v>0.2172</v>
      </c>
      <c r="BO19" s="68">
        <v>49.99</v>
      </c>
      <c r="BP19" s="67">
        <v>0.5</v>
      </c>
      <c r="BQ19" s="70"/>
      <c r="BR19" s="71">
        <f t="shared" ref="BR19:BR20" si="186">BI19</f>
        <v>25</v>
      </c>
      <c r="BS19" s="35">
        <f t="shared" si="78"/>
        <v>59.99</v>
      </c>
      <c r="BT19" s="71">
        <f t="shared" ref="BT19:BT20" si="187">IF(BO19="","",BO19)</f>
        <v>49.99</v>
      </c>
      <c r="BU19" s="82">
        <f t="shared" ref="BU19:BU20" si="188">IF(BR19="","",(BR19-AR19)/BR19)</f>
        <v>0.49840000000000001</v>
      </c>
      <c r="BV19" s="82">
        <f t="shared" ref="BV19:BV20" si="189">IF(BS19="","",(BS19-BR19)/BS19)</f>
        <v>0.58330000000000004</v>
      </c>
    </row>
    <row r="20" spans="1:74" s="73" customFormat="1" ht="104.1" customHeight="1">
      <c r="A20" s="47">
        <v>19</v>
      </c>
      <c r="B20" s="51"/>
      <c r="C20" s="51"/>
      <c r="D20" s="94" t="s">
        <v>5</v>
      </c>
      <c r="E20" s="51"/>
      <c r="F20" s="48" t="s">
        <v>39</v>
      </c>
      <c r="G20" s="88" t="s">
        <v>93</v>
      </c>
      <c r="H20" s="90" t="s">
        <v>82</v>
      </c>
      <c r="I20" s="89" t="s">
        <v>79</v>
      </c>
      <c r="J20" s="49" t="s">
        <v>94</v>
      </c>
      <c r="K20" s="50" t="s">
        <v>80</v>
      </c>
      <c r="L20" s="87" t="s">
        <v>81</v>
      </c>
      <c r="M20" s="51" t="s">
        <v>86</v>
      </c>
      <c r="N20" s="50"/>
      <c r="O20" s="84" t="s">
        <v>122</v>
      </c>
      <c r="P20" s="86"/>
      <c r="Q20" s="51"/>
      <c r="R20" s="51"/>
      <c r="S20" s="48" t="s">
        <v>6</v>
      </c>
      <c r="T20" s="97">
        <v>90</v>
      </c>
      <c r="U20" s="75">
        <f t="shared" si="168"/>
        <v>9.0299999999999994</v>
      </c>
      <c r="V20" s="76">
        <f t="shared" si="169"/>
        <v>73.150000000000006</v>
      </c>
      <c r="W20" s="55">
        <v>7.7</v>
      </c>
      <c r="X20" s="95">
        <v>9.5</v>
      </c>
      <c r="Y20" s="51" t="s">
        <v>4</v>
      </c>
      <c r="Z20" s="74">
        <v>55</v>
      </c>
      <c r="AA20" s="74">
        <v>30</v>
      </c>
      <c r="AB20" s="74">
        <v>30</v>
      </c>
      <c r="AC20" s="57"/>
      <c r="AD20" s="74">
        <v>30</v>
      </c>
      <c r="AE20" s="77">
        <f t="shared" si="170"/>
        <v>0.05</v>
      </c>
      <c r="AF20" s="59" t="s">
        <v>0</v>
      </c>
      <c r="AG20" s="56">
        <v>10</v>
      </c>
      <c r="AH20" s="56">
        <v>10</v>
      </c>
      <c r="AI20" s="56">
        <v>0.7</v>
      </c>
      <c r="AJ20" s="57"/>
      <c r="AK20" s="57">
        <v>65</v>
      </c>
      <c r="AL20" s="78">
        <f t="shared" si="171"/>
        <v>39000</v>
      </c>
      <c r="AM20" s="79">
        <v>3900</v>
      </c>
      <c r="AN20" s="71">
        <f t="shared" si="172"/>
        <v>0.1</v>
      </c>
      <c r="AO20" s="51" t="s">
        <v>83</v>
      </c>
      <c r="AP20" s="80">
        <v>0.309</v>
      </c>
      <c r="AQ20" s="71">
        <f t="shared" si="173"/>
        <v>2.94</v>
      </c>
      <c r="AR20" s="71">
        <f t="shared" si="174"/>
        <v>12.54</v>
      </c>
      <c r="AS20" s="76">
        <f t="shared" si="175"/>
        <v>1650</v>
      </c>
      <c r="AT20" s="76">
        <f t="shared" si="65"/>
        <v>0.06</v>
      </c>
      <c r="AU20" s="57">
        <v>4</v>
      </c>
      <c r="AV20" s="71">
        <f t="shared" si="176"/>
        <v>0.24</v>
      </c>
      <c r="AW20" s="67">
        <v>0.1</v>
      </c>
      <c r="AX20" s="71">
        <f t="shared" si="177"/>
        <v>2.5</v>
      </c>
      <c r="AY20" s="67">
        <v>0</v>
      </c>
      <c r="AZ20" s="91">
        <f>IF(AT20="","",((IF(AT20&lt;0.6,'[2]E&amp;E Pricing Structure'!$D$11,IF(AT20&lt;1.2,'[2]E&amp;E Pricing Structure'!$D$12,IF(AT20&lt;1.8,'[2]E&amp;E Pricing Structure'!$D$13,IF(AT20&lt;2.7,'[2]E&amp;E Pricing Structure'!$D$14,IF(AT20&lt;4.8,'[2]E&amp;E Pricing Structure'!$D$15,IF(AT20&lt;12.5,'[2]E&amp;E Pricing Structure'!$D$16,IF(AT20&lt;50,'[2]E&amp;E Pricing Structure'!$D$17,'[2]E&amp;E Pricing Structure'!$D$18))))))))+(IF(AT20&lt;0.6,'[2]E&amp;E Pricing Structure'!$D$30,IF(AT20&lt;1.2,'[2]E&amp;E Pricing Structure'!$D$31,IF(AT20&lt;1.8,'[2]E&amp;E Pricing Structure'!$D$32,IF(AT20&lt;2.7,'[2]E&amp;E Pricing Structure'!$D$33,IF(AT20&lt;4.8,'[2]E&amp;E Pricing Structure'!$D$34,IF(AT20&lt;12.5,'[2]E&amp;E Pricing Structure'!$D$35,IF(AT20&lt;50,'[2]E&amp;E Pricing Structure'!$D$36,'[2]E&amp;E Pricing Structure'!$D$37)))))))))/AD20)</f>
        <v>0.1</v>
      </c>
      <c r="BA20" s="67">
        <v>0</v>
      </c>
      <c r="BB20" s="71">
        <f t="shared" si="178"/>
        <v>0</v>
      </c>
      <c r="BC20" s="93" t="s">
        <v>77</v>
      </c>
      <c r="BD20" s="67">
        <v>0.15</v>
      </c>
      <c r="BE20" s="71">
        <f t="shared" si="179"/>
        <v>3.75</v>
      </c>
      <c r="BF20" s="71">
        <f t="shared" si="180"/>
        <v>6.59</v>
      </c>
      <c r="BG20" s="71">
        <f t="shared" si="181"/>
        <v>19.13</v>
      </c>
      <c r="BH20" s="81">
        <f t="shared" si="182"/>
        <v>0.23480000000000001</v>
      </c>
      <c r="BI20" s="71">
        <f t="shared" si="183"/>
        <v>25</v>
      </c>
      <c r="BJ20" s="67">
        <v>0.3</v>
      </c>
      <c r="BK20" s="71">
        <f t="shared" si="184"/>
        <v>15</v>
      </c>
      <c r="BL20" s="68">
        <v>5</v>
      </c>
      <c r="BM20" s="71">
        <f t="shared" si="185"/>
        <v>39.130000000000003</v>
      </c>
      <c r="BN20" s="69">
        <f t="shared" si="76"/>
        <v>0.2172</v>
      </c>
      <c r="BO20" s="68">
        <v>49.99</v>
      </c>
      <c r="BP20" s="67">
        <v>0.5</v>
      </c>
      <c r="BQ20" s="70"/>
      <c r="BR20" s="71">
        <f t="shared" si="186"/>
        <v>25</v>
      </c>
      <c r="BS20" s="35">
        <f t="shared" si="78"/>
        <v>59.99</v>
      </c>
      <c r="BT20" s="71">
        <f t="shared" si="187"/>
        <v>49.99</v>
      </c>
      <c r="BU20" s="82">
        <f t="shared" si="188"/>
        <v>0.49840000000000001</v>
      </c>
      <c r="BV20" s="82">
        <f t="shared" si="189"/>
        <v>0.58330000000000004</v>
      </c>
    </row>
    <row r="21" spans="1:74" s="73" customFormat="1" ht="104.1" customHeight="1">
      <c r="A21" s="47">
        <v>20</v>
      </c>
      <c r="B21" s="51"/>
      <c r="C21" s="51"/>
      <c r="D21" s="94" t="s">
        <v>5</v>
      </c>
      <c r="E21" s="51"/>
      <c r="F21" s="48" t="s">
        <v>39</v>
      </c>
      <c r="G21" s="88" t="s">
        <v>95</v>
      </c>
      <c r="H21" s="90" t="s">
        <v>82</v>
      </c>
      <c r="I21" s="89" t="s">
        <v>79</v>
      </c>
      <c r="J21" s="49" t="s">
        <v>96</v>
      </c>
      <c r="K21" s="50" t="s">
        <v>80</v>
      </c>
      <c r="L21" s="87" t="s">
        <v>81</v>
      </c>
      <c r="M21" s="51" t="s">
        <v>88</v>
      </c>
      <c r="N21" s="50"/>
      <c r="O21" s="84" t="s">
        <v>123</v>
      </c>
      <c r="P21" s="86"/>
      <c r="Q21" s="51"/>
      <c r="R21" s="51"/>
      <c r="S21" s="48" t="s">
        <v>6</v>
      </c>
      <c r="T21" s="97">
        <v>90</v>
      </c>
      <c r="U21" s="75">
        <f t="shared" ref="U21" si="190">X21*0.95</f>
        <v>8.08</v>
      </c>
      <c r="V21" s="76">
        <f t="shared" ref="V21" si="191">IF(W21="","",X21*W21)</f>
        <v>65.45</v>
      </c>
      <c r="W21" s="55">
        <v>7.7</v>
      </c>
      <c r="X21" s="95">
        <v>8.5</v>
      </c>
      <c r="Y21" s="51" t="s">
        <v>4</v>
      </c>
      <c r="Z21" s="74">
        <v>55</v>
      </c>
      <c r="AA21" s="74">
        <v>30</v>
      </c>
      <c r="AB21" s="74">
        <v>30</v>
      </c>
      <c r="AC21" s="57"/>
      <c r="AD21" s="74">
        <v>30</v>
      </c>
      <c r="AE21" s="77">
        <f t="shared" ref="AE21" si="192">IF(Z21="","",Z21*AA21*AB21/1000000)</f>
        <v>0.05</v>
      </c>
      <c r="AF21" s="59" t="s">
        <v>0</v>
      </c>
      <c r="AG21" s="56">
        <v>10</v>
      </c>
      <c r="AH21" s="56">
        <v>10</v>
      </c>
      <c r="AI21" s="56">
        <v>0.7</v>
      </c>
      <c r="AJ21" s="57"/>
      <c r="AK21" s="57">
        <v>65</v>
      </c>
      <c r="AL21" s="78">
        <f t="shared" ref="AL21" si="193">IF(AD21="","",AK21/AE21*AD21)</f>
        <v>39000</v>
      </c>
      <c r="AM21" s="79">
        <v>3900</v>
      </c>
      <c r="AN21" s="71">
        <f t="shared" ref="AN21" si="194">IF(ISERROR(AM21/AL21),"",AM21/AL21)</f>
        <v>0.1</v>
      </c>
      <c r="AO21" s="51" t="s">
        <v>83</v>
      </c>
      <c r="AP21" s="80">
        <v>0.309</v>
      </c>
      <c r="AQ21" s="71">
        <f t="shared" ref="AQ21" si="195">IF(ISERROR(X21*AP21),"",X21*AP21)</f>
        <v>2.63</v>
      </c>
      <c r="AR21" s="71">
        <f t="shared" ref="AR21" si="196">IF(ISERROR(X21+AN21+AQ21),"",X21+AN21+AQ21)</f>
        <v>11.23</v>
      </c>
      <c r="AS21" s="76">
        <f t="shared" ref="AS21" si="197">IF(ISERROR(Z21*AA21*AB21/AD21),"",Z21*AA21*AB21/AD21)</f>
        <v>1650</v>
      </c>
      <c r="AT21" s="76">
        <f t="shared" si="65"/>
        <v>0.06</v>
      </c>
      <c r="AU21" s="57">
        <v>4</v>
      </c>
      <c r="AV21" s="71">
        <f t="shared" ref="AV21" si="198">IF(ISERROR(AT21*AU21),"",AT21*AU21)</f>
        <v>0.24</v>
      </c>
      <c r="AW21" s="67">
        <v>0.1</v>
      </c>
      <c r="AX21" s="71">
        <f t="shared" ref="AX21" si="199">IF(ISERROR(BI21*AW21),"",BI21*AW21)</f>
        <v>2.5</v>
      </c>
      <c r="AY21" s="67">
        <v>0</v>
      </c>
      <c r="AZ21" s="91">
        <f>IF(AT21="","",((IF(AT21&lt;0.6,'[2]E&amp;E Pricing Structure'!$D$11,IF(AT21&lt;1.2,'[2]E&amp;E Pricing Structure'!$D$12,IF(AT21&lt;1.8,'[2]E&amp;E Pricing Structure'!$D$13,IF(AT21&lt;2.7,'[2]E&amp;E Pricing Structure'!$D$14,IF(AT21&lt;4.8,'[2]E&amp;E Pricing Structure'!$D$15,IF(AT21&lt;12.5,'[2]E&amp;E Pricing Structure'!$D$16,IF(AT21&lt;50,'[2]E&amp;E Pricing Structure'!$D$17,'[2]E&amp;E Pricing Structure'!$D$18))))))))+(IF(AT21&lt;0.6,'[2]E&amp;E Pricing Structure'!$D$30,IF(AT21&lt;1.2,'[2]E&amp;E Pricing Structure'!$D$31,IF(AT21&lt;1.8,'[2]E&amp;E Pricing Structure'!$D$32,IF(AT21&lt;2.7,'[2]E&amp;E Pricing Structure'!$D$33,IF(AT21&lt;4.8,'[2]E&amp;E Pricing Structure'!$D$34,IF(AT21&lt;12.5,'[2]E&amp;E Pricing Structure'!$D$35,IF(AT21&lt;50,'[2]E&amp;E Pricing Structure'!$D$36,'[2]E&amp;E Pricing Structure'!$D$37)))))))))/AD21)</f>
        <v>0.1</v>
      </c>
      <c r="BA21" s="67">
        <v>0</v>
      </c>
      <c r="BB21" s="71">
        <f t="shared" ref="BB21" si="200">IF(ISERROR(BI21*BA21),"",BI21*BA21)</f>
        <v>0</v>
      </c>
      <c r="BC21" s="93" t="s">
        <v>77</v>
      </c>
      <c r="BD21" s="67">
        <v>0.15</v>
      </c>
      <c r="BE21" s="71">
        <f t="shared" ref="BE21" si="201">IF(ISERROR(BI21*BD21),"",BI21*BD21)</f>
        <v>3.75</v>
      </c>
      <c r="BF21" s="71">
        <f t="shared" ref="BF21" si="202">IF(ISERROR(AV21+AX21+AZ21+BB21+BE21),"",AV21+AX21+AZ21+BB21+BE21)</f>
        <v>6.59</v>
      </c>
      <c r="BG21" s="71">
        <f t="shared" ref="BG21" si="203">IF(ISERROR(AR21+BF21),"",AR21+BF21)</f>
        <v>17.82</v>
      </c>
      <c r="BH21" s="81">
        <f t="shared" ref="BH21" si="204">IF(ISERROR((BI21-BG21)/BI21),"",(BI21-BG21)/BI21)</f>
        <v>0.28720000000000001</v>
      </c>
      <c r="BI21" s="71">
        <f t="shared" ref="BI21" si="205">IF(BO21="","",BO21*(1-BP21))</f>
        <v>25</v>
      </c>
      <c r="BJ21" s="67">
        <v>0.3</v>
      </c>
      <c r="BK21" s="71">
        <f t="shared" ref="BK21" si="206">IF(BJ21="","",BO21*BJ21)</f>
        <v>15</v>
      </c>
      <c r="BL21" s="68">
        <v>5</v>
      </c>
      <c r="BM21" s="71">
        <f t="shared" ref="BM21" si="207">IF(ISERROR(BG21+BK21+BL21),"",BG21+BK21+BL21)</f>
        <v>37.82</v>
      </c>
      <c r="BN21" s="69">
        <f t="shared" si="76"/>
        <v>0.24340000000000001</v>
      </c>
      <c r="BO21" s="68">
        <v>49.99</v>
      </c>
      <c r="BP21" s="67">
        <v>0.5</v>
      </c>
      <c r="BQ21" s="70"/>
      <c r="BR21" s="71">
        <f t="shared" ref="BR21" si="208">BI21</f>
        <v>25</v>
      </c>
      <c r="BS21" s="35">
        <f t="shared" si="78"/>
        <v>59.99</v>
      </c>
      <c r="BT21" s="71">
        <f t="shared" ref="BT21" si="209">IF(BO21="","",BO21)</f>
        <v>49.99</v>
      </c>
      <c r="BU21" s="82">
        <f t="shared" ref="BU21" si="210">IF(BR21="","",(BR21-AR21)/BR21)</f>
        <v>0.55079999999999996</v>
      </c>
      <c r="BV21" s="82">
        <f t="shared" ref="BV21" si="211">IF(BS21="","",(BS21-BR21)/BS21)</f>
        <v>0.58330000000000004</v>
      </c>
    </row>
    <row r="22" spans="1:74" s="73" customFormat="1" ht="104.1" customHeight="1">
      <c r="A22" s="47">
        <v>21</v>
      </c>
      <c r="B22" s="51"/>
      <c r="C22" s="51"/>
      <c r="D22" s="94" t="s">
        <v>5</v>
      </c>
      <c r="E22" s="51"/>
      <c r="F22" s="48" t="s">
        <v>39</v>
      </c>
      <c r="G22" s="88" t="s">
        <v>95</v>
      </c>
      <c r="H22" s="90" t="s">
        <v>82</v>
      </c>
      <c r="I22" s="89" t="s">
        <v>79</v>
      </c>
      <c r="J22" s="49" t="s">
        <v>96</v>
      </c>
      <c r="K22" s="50" t="s">
        <v>80</v>
      </c>
      <c r="L22" s="87" t="s">
        <v>81</v>
      </c>
      <c r="M22" s="51" t="s">
        <v>89</v>
      </c>
      <c r="N22" s="50"/>
      <c r="O22" s="84" t="s">
        <v>124</v>
      </c>
      <c r="P22" s="86"/>
      <c r="Q22" s="51"/>
      <c r="R22" s="51"/>
      <c r="S22" s="48" t="s">
        <v>6</v>
      </c>
      <c r="T22" s="97">
        <v>90</v>
      </c>
      <c r="U22" s="75">
        <f t="shared" ref="U22:U23" si="212">X22*0.95</f>
        <v>8.08</v>
      </c>
      <c r="V22" s="76">
        <f t="shared" ref="V22:V23" si="213">IF(W22="","",X22*W22)</f>
        <v>65.45</v>
      </c>
      <c r="W22" s="55">
        <v>7.7</v>
      </c>
      <c r="X22" s="95">
        <v>8.5</v>
      </c>
      <c r="Y22" s="51" t="s">
        <v>4</v>
      </c>
      <c r="Z22" s="74">
        <v>55</v>
      </c>
      <c r="AA22" s="74">
        <v>30</v>
      </c>
      <c r="AB22" s="74">
        <v>30</v>
      </c>
      <c r="AC22" s="57"/>
      <c r="AD22" s="74">
        <v>30</v>
      </c>
      <c r="AE22" s="77">
        <f t="shared" ref="AE22:AE23" si="214">IF(Z22="","",Z22*AA22*AB22/1000000)</f>
        <v>0.05</v>
      </c>
      <c r="AF22" s="59" t="s">
        <v>0</v>
      </c>
      <c r="AG22" s="56">
        <v>10</v>
      </c>
      <c r="AH22" s="56">
        <v>10</v>
      </c>
      <c r="AI22" s="56">
        <v>0.7</v>
      </c>
      <c r="AJ22" s="57"/>
      <c r="AK22" s="57">
        <v>65</v>
      </c>
      <c r="AL22" s="78">
        <f t="shared" ref="AL22:AL23" si="215">IF(AD22="","",AK22/AE22*AD22)</f>
        <v>39000</v>
      </c>
      <c r="AM22" s="79">
        <v>3900</v>
      </c>
      <c r="AN22" s="71">
        <f t="shared" ref="AN22:AN23" si="216">IF(ISERROR(AM22/AL22),"",AM22/AL22)</f>
        <v>0.1</v>
      </c>
      <c r="AO22" s="51" t="s">
        <v>83</v>
      </c>
      <c r="AP22" s="80">
        <v>0.309</v>
      </c>
      <c r="AQ22" s="71">
        <f t="shared" ref="AQ22:AQ23" si="217">IF(ISERROR(X22*AP22),"",X22*AP22)</f>
        <v>2.63</v>
      </c>
      <c r="AR22" s="71">
        <f t="shared" ref="AR22:AR23" si="218">IF(ISERROR(X22+AN22+AQ22),"",X22+AN22+AQ22)</f>
        <v>11.23</v>
      </c>
      <c r="AS22" s="76">
        <f t="shared" ref="AS22:AS23" si="219">IF(ISERROR(Z22*AA22*AB22/AD22),"",Z22*AA22*AB22/AD22)</f>
        <v>1650</v>
      </c>
      <c r="AT22" s="76">
        <f t="shared" si="65"/>
        <v>0.06</v>
      </c>
      <c r="AU22" s="57">
        <v>4</v>
      </c>
      <c r="AV22" s="71">
        <f t="shared" ref="AV22:AV23" si="220">IF(ISERROR(AT22*AU22),"",AT22*AU22)</f>
        <v>0.24</v>
      </c>
      <c r="AW22" s="67">
        <v>0.1</v>
      </c>
      <c r="AX22" s="71">
        <f t="shared" ref="AX22:AX23" si="221">IF(ISERROR(BI22*AW22),"",BI22*AW22)</f>
        <v>2.5</v>
      </c>
      <c r="AY22" s="67">
        <v>0</v>
      </c>
      <c r="AZ22" s="91">
        <f>IF(AT22="","",((IF(AT22&lt;0.6,'[2]E&amp;E Pricing Structure'!$D$11,IF(AT22&lt;1.2,'[2]E&amp;E Pricing Structure'!$D$12,IF(AT22&lt;1.8,'[2]E&amp;E Pricing Structure'!$D$13,IF(AT22&lt;2.7,'[2]E&amp;E Pricing Structure'!$D$14,IF(AT22&lt;4.8,'[2]E&amp;E Pricing Structure'!$D$15,IF(AT22&lt;12.5,'[2]E&amp;E Pricing Structure'!$D$16,IF(AT22&lt;50,'[2]E&amp;E Pricing Structure'!$D$17,'[2]E&amp;E Pricing Structure'!$D$18))))))))+(IF(AT22&lt;0.6,'[2]E&amp;E Pricing Structure'!$D$30,IF(AT22&lt;1.2,'[2]E&amp;E Pricing Structure'!$D$31,IF(AT22&lt;1.8,'[2]E&amp;E Pricing Structure'!$D$32,IF(AT22&lt;2.7,'[2]E&amp;E Pricing Structure'!$D$33,IF(AT22&lt;4.8,'[2]E&amp;E Pricing Structure'!$D$34,IF(AT22&lt;12.5,'[2]E&amp;E Pricing Structure'!$D$35,IF(AT22&lt;50,'[2]E&amp;E Pricing Structure'!$D$36,'[2]E&amp;E Pricing Structure'!$D$37)))))))))/AD22)</f>
        <v>0.1</v>
      </c>
      <c r="BA22" s="67">
        <v>0</v>
      </c>
      <c r="BB22" s="71">
        <f t="shared" ref="BB22:BB23" si="222">IF(ISERROR(BI22*BA22),"",BI22*BA22)</f>
        <v>0</v>
      </c>
      <c r="BC22" s="93" t="s">
        <v>77</v>
      </c>
      <c r="BD22" s="67">
        <v>0.15</v>
      </c>
      <c r="BE22" s="71">
        <f t="shared" ref="BE22:BE23" si="223">IF(ISERROR(BI22*BD22),"",BI22*BD22)</f>
        <v>3.75</v>
      </c>
      <c r="BF22" s="71">
        <f t="shared" ref="BF22:BF23" si="224">IF(ISERROR(AV22+AX22+AZ22+BB22+BE22),"",AV22+AX22+AZ22+BB22+BE22)</f>
        <v>6.59</v>
      </c>
      <c r="BG22" s="71">
        <f t="shared" ref="BG22:BG23" si="225">IF(ISERROR(AR22+BF22),"",AR22+BF22)</f>
        <v>17.82</v>
      </c>
      <c r="BH22" s="81">
        <f t="shared" ref="BH22:BH23" si="226">IF(ISERROR((BI22-BG22)/BI22),"",(BI22-BG22)/BI22)</f>
        <v>0.28720000000000001</v>
      </c>
      <c r="BI22" s="71">
        <f t="shared" ref="BI22:BI23" si="227">IF(BO22="","",BO22*(1-BP22))</f>
        <v>25</v>
      </c>
      <c r="BJ22" s="67">
        <v>0.3</v>
      </c>
      <c r="BK22" s="71">
        <f t="shared" ref="BK22:BK23" si="228">IF(BJ22="","",BO22*BJ22)</f>
        <v>15</v>
      </c>
      <c r="BL22" s="68">
        <v>5</v>
      </c>
      <c r="BM22" s="71">
        <f t="shared" ref="BM22:BM23" si="229">IF(ISERROR(BG22+BK22+BL22),"",BG22+BK22+BL22)</f>
        <v>37.82</v>
      </c>
      <c r="BN22" s="69">
        <f t="shared" si="76"/>
        <v>0.24340000000000001</v>
      </c>
      <c r="BO22" s="68">
        <v>49.99</v>
      </c>
      <c r="BP22" s="67">
        <v>0.5</v>
      </c>
      <c r="BQ22" s="70"/>
      <c r="BR22" s="71">
        <f t="shared" ref="BR22:BR23" si="230">BI22</f>
        <v>25</v>
      </c>
      <c r="BS22" s="35">
        <f t="shared" si="78"/>
        <v>59.99</v>
      </c>
      <c r="BT22" s="71">
        <f t="shared" ref="BT22:BT23" si="231">IF(BO22="","",BO22)</f>
        <v>49.99</v>
      </c>
      <c r="BU22" s="82">
        <f t="shared" ref="BU22:BU23" si="232">IF(BR22="","",(BR22-AR22)/BR22)</f>
        <v>0.55079999999999996</v>
      </c>
      <c r="BV22" s="82">
        <f t="shared" ref="BV22:BV23" si="233">IF(BS22="","",(BS22-BR22)/BS22)</f>
        <v>0.58330000000000004</v>
      </c>
    </row>
    <row r="23" spans="1:74" s="73" customFormat="1" ht="104.1" customHeight="1">
      <c r="A23" s="47">
        <v>22</v>
      </c>
      <c r="B23" s="51"/>
      <c r="C23" s="51"/>
      <c r="D23" s="94" t="s">
        <v>5</v>
      </c>
      <c r="E23" s="51"/>
      <c r="F23" s="48" t="s">
        <v>39</v>
      </c>
      <c r="G23" s="88" t="s">
        <v>95</v>
      </c>
      <c r="H23" s="90" t="s">
        <v>82</v>
      </c>
      <c r="I23" s="89" t="s">
        <v>79</v>
      </c>
      <c r="J23" s="49" t="s">
        <v>96</v>
      </c>
      <c r="K23" s="50" t="s">
        <v>80</v>
      </c>
      <c r="L23" s="87" t="s">
        <v>81</v>
      </c>
      <c r="M23" s="51" t="s">
        <v>86</v>
      </c>
      <c r="N23" s="50"/>
      <c r="O23" s="84" t="s">
        <v>125</v>
      </c>
      <c r="P23" s="86"/>
      <c r="Q23" s="51"/>
      <c r="R23" s="51"/>
      <c r="S23" s="48" t="s">
        <v>6</v>
      </c>
      <c r="T23" s="97">
        <v>90</v>
      </c>
      <c r="U23" s="75">
        <f t="shared" si="212"/>
        <v>8.08</v>
      </c>
      <c r="V23" s="76">
        <f t="shared" si="213"/>
        <v>65.45</v>
      </c>
      <c r="W23" s="55">
        <v>7.7</v>
      </c>
      <c r="X23" s="95">
        <v>8.5</v>
      </c>
      <c r="Y23" s="51" t="s">
        <v>4</v>
      </c>
      <c r="Z23" s="74">
        <v>55</v>
      </c>
      <c r="AA23" s="74">
        <v>30</v>
      </c>
      <c r="AB23" s="74">
        <v>30</v>
      </c>
      <c r="AC23" s="57"/>
      <c r="AD23" s="74">
        <v>30</v>
      </c>
      <c r="AE23" s="77">
        <f t="shared" si="214"/>
        <v>0.05</v>
      </c>
      <c r="AF23" s="59" t="s">
        <v>0</v>
      </c>
      <c r="AG23" s="56">
        <v>10</v>
      </c>
      <c r="AH23" s="56">
        <v>10</v>
      </c>
      <c r="AI23" s="56">
        <v>0.7</v>
      </c>
      <c r="AJ23" s="57"/>
      <c r="AK23" s="57">
        <v>65</v>
      </c>
      <c r="AL23" s="78">
        <f t="shared" si="215"/>
        <v>39000</v>
      </c>
      <c r="AM23" s="79">
        <v>3900</v>
      </c>
      <c r="AN23" s="71">
        <f t="shared" si="216"/>
        <v>0.1</v>
      </c>
      <c r="AO23" s="51" t="s">
        <v>83</v>
      </c>
      <c r="AP23" s="80">
        <v>0.309</v>
      </c>
      <c r="AQ23" s="71">
        <f t="shared" si="217"/>
        <v>2.63</v>
      </c>
      <c r="AR23" s="71">
        <f t="shared" si="218"/>
        <v>11.23</v>
      </c>
      <c r="AS23" s="76">
        <f t="shared" si="219"/>
        <v>1650</v>
      </c>
      <c r="AT23" s="76">
        <f t="shared" si="65"/>
        <v>0.06</v>
      </c>
      <c r="AU23" s="57">
        <v>4</v>
      </c>
      <c r="AV23" s="71">
        <f t="shared" si="220"/>
        <v>0.24</v>
      </c>
      <c r="AW23" s="67">
        <v>0.1</v>
      </c>
      <c r="AX23" s="71">
        <f t="shared" si="221"/>
        <v>2.5</v>
      </c>
      <c r="AY23" s="67">
        <v>0</v>
      </c>
      <c r="AZ23" s="91">
        <f>IF(AT23="","",((IF(AT23&lt;0.6,'[2]E&amp;E Pricing Structure'!$D$11,IF(AT23&lt;1.2,'[2]E&amp;E Pricing Structure'!$D$12,IF(AT23&lt;1.8,'[2]E&amp;E Pricing Structure'!$D$13,IF(AT23&lt;2.7,'[2]E&amp;E Pricing Structure'!$D$14,IF(AT23&lt;4.8,'[2]E&amp;E Pricing Structure'!$D$15,IF(AT23&lt;12.5,'[2]E&amp;E Pricing Structure'!$D$16,IF(AT23&lt;50,'[2]E&amp;E Pricing Structure'!$D$17,'[2]E&amp;E Pricing Structure'!$D$18))))))))+(IF(AT23&lt;0.6,'[2]E&amp;E Pricing Structure'!$D$30,IF(AT23&lt;1.2,'[2]E&amp;E Pricing Structure'!$D$31,IF(AT23&lt;1.8,'[2]E&amp;E Pricing Structure'!$D$32,IF(AT23&lt;2.7,'[2]E&amp;E Pricing Structure'!$D$33,IF(AT23&lt;4.8,'[2]E&amp;E Pricing Structure'!$D$34,IF(AT23&lt;12.5,'[2]E&amp;E Pricing Structure'!$D$35,IF(AT23&lt;50,'[2]E&amp;E Pricing Structure'!$D$36,'[2]E&amp;E Pricing Structure'!$D$37)))))))))/AD23)</f>
        <v>0.1</v>
      </c>
      <c r="BA23" s="67">
        <v>0</v>
      </c>
      <c r="BB23" s="71">
        <f t="shared" si="222"/>
        <v>0</v>
      </c>
      <c r="BC23" s="93" t="s">
        <v>77</v>
      </c>
      <c r="BD23" s="67">
        <v>0.15</v>
      </c>
      <c r="BE23" s="71">
        <f t="shared" si="223"/>
        <v>3.75</v>
      </c>
      <c r="BF23" s="71">
        <f t="shared" si="224"/>
        <v>6.59</v>
      </c>
      <c r="BG23" s="71">
        <f t="shared" si="225"/>
        <v>17.82</v>
      </c>
      <c r="BH23" s="81">
        <f t="shared" si="226"/>
        <v>0.28720000000000001</v>
      </c>
      <c r="BI23" s="71">
        <f t="shared" si="227"/>
        <v>25</v>
      </c>
      <c r="BJ23" s="67">
        <v>0.3</v>
      </c>
      <c r="BK23" s="71">
        <f t="shared" si="228"/>
        <v>15</v>
      </c>
      <c r="BL23" s="68">
        <v>5</v>
      </c>
      <c r="BM23" s="71">
        <f t="shared" si="229"/>
        <v>37.82</v>
      </c>
      <c r="BN23" s="69">
        <f t="shared" si="76"/>
        <v>0.24340000000000001</v>
      </c>
      <c r="BO23" s="68">
        <v>49.99</v>
      </c>
      <c r="BP23" s="67">
        <v>0.5</v>
      </c>
      <c r="BQ23" s="70"/>
      <c r="BR23" s="71">
        <f t="shared" si="230"/>
        <v>25</v>
      </c>
      <c r="BS23" s="35">
        <f t="shared" si="78"/>
        <v>59.99</v>
      </c>
      <c r="BT23" s="71">
        <f t="shared" si="231"/>
        <v>49.99</v>
      </c>
      <c r="BU23" s="82">
        <f t="shared" si="232"/>
        <v>0.55079999999999996</v>
      </c>
      <c r="BV23" s="82">
        <f t="shared" si="233"/>
        <v>0.58330000000000004</v>
      </c>
    </row>
    <row r="24" spans="1:74" s="73" customFormat="1" ht="104.1" customHeight="1">
      <c r="A24" s="47">
        <v>23</v>
      </c>
      <c r="B24" s="51"/>
      <c r="C24" s="51"/>
      <c r="D24" s="94" t="s">
        <v>5</v>
      </c>
      <c r="E24" s="51"/>
      <c r="F24" s="48" t="s">
        <v>39</v>
      </c>
      <c r="G24" s="88" t="s">
        <v>97</v>
      </c>
      <c r="H24" s="90" t="s">
        <v>82</v>
      </c>
      <c r="I24" s="89" t="s">
        <v>79</v>
      </c>
      <c r="J24" s="49" t="s">
        <v>98</v>
      </c>
      <c r="K24" s="50" t="s">
        <v>80</v>
      </c>
      <c r="L24" s="87" t="s">
        <v>81</v>
      </c>
      <c r="M24" s="51" t="s">
        <v>86</v>
      </c>
      <c r="N24" s="50"/>
      <c r="O24" s="84" t="s">
        <v>126</v>
      </c>
      <c r="P24" s="86"/>
      <c r="Q24" s="51"/>
      <c r="R24" s="51"/>
      <c r="S24" s="48" t="s">
        <v>6</v>
      </c>
      <c r="T24" s="97">
        <v>210</v>
      </c>
      <c r="U24" s="75">
        <f t="shared" ref="U24:U25" si="234">X24*0.95</f>
        <v>8.31</v>
      </c>
      <c r="V24" s="76">
        <f t="shared" ref="V24:V25" si="235">IF(W24="","",X24*W24)</f>
        <v>67.38</v>
      </c>
      <c r="W24" s="55">
        <v>7.7</v>
      </c>
      <c r="X24" s="95">
        <v>8.75</v>
      </c>
      <c r="Y24" s="51" t="s">
        <v>4</v>
      </c>
      <c r="Z24" s="74">
        <v>55</v>
      </c>
      <c r="AA24" s="74">
        <v>30</v>
      </c>
      <c r="AB24" s="74">
        <v>30</v>
      </c>
      <c r="AC24" s="57"/>
      <c r="AD24" s="74">
        <v>30</v>
      </c>
      <c r="AE24" s="77">
        <f t="shared" ref="AE24:AE25" si="236">IF(Z24="","",Z24*AA24*AB24/1000000)</f>
        <v>0.05</v>
      </c>
      <c r="AF24" s="59" t="s">
        <v>0</v>
      </c>
      <c r="AG24" s="56">
        <v>10</v>
      </c>
      <c r="AH24" s="56">
        <v>10</v>
      </c>
      <c r="AI24" s="56">
        <v>0.7</v>
      </c>
      <c r="AJ24" s="57"/>
      <c r="AK24" s="57">
        <v>65</v>
      </c>
      <c r="AL24" s="78">
        <f t="shared" ref="AL24:AL25" si="237">IF(AD24="","",AK24/AE24*AD24)</f>
        <v>39000</v>
      </c>
      <c r="AM24" s="79">
        <v>3900</v>
      </c>
      <c r="AN24" s="71">
        <f t="shared" ref="AN24:AN25" si="238">IF(ISERROR(AM24/AL24),"",AM24/AL24)</f>
        <v>0.1</v>
      </c>
      <c r="AO24" s="51" t="s">
        <v>83</v>
      </c>
      <c r="AP24" s="80">
        <v>0.309</v>
      </c>
      <c r="AQ24" s="71">
        <f t="shared" ref="AQ24:AQ25" si="239">IF(ISERROR(X24*AP24),"",X24*AP24)</f>
        <v>2.7</v>
      </c>
      <c r="AR24" s="71">
        <f t="shared" ref="AR24:AR25" si="240">IF(ISERROR(X24+AN24+AQ24),"",X24+AN24+AQ24)</f>
        <v>11.55</v>
      </c>
      <c r="AS24" s="76">
        <f t="shared" ref="AS24:AS25" si="241">IF(ISERROR(Z24*AA24*AB24/AD24),"",Z24*AA24*AB24/AD24)</f>
        <v>1650</v>
      </c>
      <c r="AT24" s="76">
        <f t="shared" si="65"/>
        <v>0.06</v>
      </c>
      <c r="AU24" s="57">
        <v>4</v>
      </c>
      <c r="AV24" s="71">
        <f t="shared" ref="AV24:AV25" si="242">IF(ISERROR(AT24*AU24),"",AT24*AU24)</f>
        <v>0.24</v>
      </c>
      <c r="AW24" s="67">
        <v>0.1</v>
      </c>
      <c r="AX24" s="71">
        <f t="shared" ref="AX24:AX25" si="243">IF(ISERROR(BI24*AW24),"",BI24*AW24)</f>
        <v>2.5</v>
      </c>
      <c r="AY24" s="67">
        <v>0</v>
      </c>
      <c r="AZ24" s="91">
        <f>IF(AT24="","",((IF(AT24&lt;0.6,'[2]E&amp;E Pricing Structure'!$D$11,IF(AT24&lt;1.2,'[2]E&amp;E Pricing Structure'!$D$12,IF(AT24&lt;1.8,'[2]E&amp;E Pricing Structure'!$D$13,IF(AT24&lt;2.7,'[2]E&amp;E Pricing Structure'!$D$14,IF(AT24&lt;4.8,'[2]E&amp;E Pricing Structure'!$D$15,IF(AT24&lt;12.5,'[2]E&amp;E Pricing Structure'!$D$16,IF(AT24&lt;50,'[2]E&amp;E Pricing Structure'!$D$17,'[2]E&amp;E Pricing Structure'!$D$18))))))))+(IF(AT24&lt;0.6,'[2]E&amp;E Pricing Structure'!$D$30,IF(AT24&lt;1.2,'[2]E&amp;E Pricing Structure'!$D$31,IF(AT24&lt;1.8,'[2]E&amp;E Pricing Structure'!$D$32,IF(AT24&lt;2.7,'[2]E&amp;E Pricing Structure'!$D$33,IF(AT24&lt;4.8,'[2]E&amp;E Pricing Structure'!$D$34,IF(AT24&lt;12.5,'[2]E&amp;E Pricing Structure'!$D$35,IF(AT24&lt;50,'[2]E&amp;E Pricing Structure'!$D$36,'[2]E&amp;E Pricing Structure'!$D$37)))))))))/AD24)</f>
        <v>0.1</v>
      </c>
      <c r="BA24" s="67">
        <v>0</v>
      </c>
      <c r="BB24" s="71">
        <f t="shared" ref="BB24:BB25" si="244">IF(ISERROR(BI24*BA24),"",BI24*BA24)</f>
        <v>0</v>
      </c>
      <c r="BC24" s="93" t="s">
        <v>77</v>
      </c>
      <c r="BD24" s="67">
        <v>0.15</v>
      </c>
      <c r="BE24" s="71">
        <f t="shared" ref="BE24:BE25" si="245">IF(ISERROR(BI24*BD24),"",BI24*BD24)</f>
        <v>3.75</v>
      </c>
      <c r="BF24" s="71">
        <f t="shared" ref="BF24:BF25" si="246">IF(ISERROR(AV24+AX24+AZ24+BB24+BE24),"",AV24+AX24+AZ24+BB24+BE24)</f>
        <v>6.59</v>
      </c>
      <c r="BG24" s="71">
        <f t="shared" ref="BG24:BG25" si="247">IF(ISERROR(AR24+BF24),"",AR24+BF24)</f>
        <v>18.14</v>
      </c>
      <c r="BH24" s="81">
        <f t="shared" ref="BH24:BH25" si="248">IF(ISERROR((BI24-BG24)/BI24),"",(BI24-BG24)/BI24)</f>
        <v>0.27439999999999998</v>
      </c>
      <c r="BI24" s="71">
        <f t="shared" ref="BI24:BI25" si="249">IF(BO24="","",BO24*(1-BP24))</f>
        <v>25</v>
      </c>
      <c r="BJ24" s="67">
        <v>0.3</v>
      </c>
      <c r="BK24" s="71">
        <f t="shared" ref="BK24:BK25" si="250">IF(BJ24="","",BO24*BJ24)</f>
        <v>15</v>
      </c>
      <c r="BL24" s="68">
        <v>5</v>
      </c>
      <c r="BM24" s="71">
        <f t="shared" ref="BM24:BM25" si="251">IF(ISERROR(BG24+BK24+BL24),"",BG24+BK24+BL24)</f>
        <v>38.14</v>
      </c>
      <c r="BN24" s="69">
        <f t="shared" si="76"/>
        <v>0.23699999999999999</v>
      </c>
      <c r="BO24" s="68">
        <v>49.99</v>
      </c>
      <c r="BP24" s="67">
        <v>0.5</v>
      </c>
      <c r="BQ24" s="70"/>
      <c r="BR24" s="71">
        <f t="shared" ref="BR24:BR25" si="252">BI24</f>
        <v>25</v>
      </c>
      <c r="BS24" s="35">
        <f t="shared" si="78"/>
        <v>59.99</v>
      </c>
      <c r="BT24" s="71">
        <f t="shared" ref="BT24:BT25" si="253">IF(BO24="","",BO24)</f>
        <v>49.99</v>
      </c>
      <c r="BU24" s="82">
        <f t="shared" ref="BU24:BU25" si="254">IF(BR24="","",(BR24-AR24)/BR24)</f>
        <v>0.53800000000000003</v>
      </c>
      <c r="BV24" s="82">
        <f t="shared" ref="BV24:BV25" si="255">IF(BS24="","",(BS24-BR24)/BS24)</f>
        <v>0.58330000000000004</v>
      </c>
    </row>
    <row r="25" spans="1:74" s="73" customFormat="1" ht="104.1" customHeight="1">
      <c r="A25" s="47">
        <v>24</v>
      </c>
      <c r="B25" s="51"/>
      <c r="C25" s="51"/>
      <c r="D25" s="94" t="s">
        <v>5</v>
      </c>
      <c r="E25" s="51"/>
      <c r="F25" s="48" t="s">
        <v>39</v>
      </c>
      <c r="G25" s="88" t="s">
        <v>104</v>
      </c>
      <c r="H25" s="90" t="s">
        <v>82</v>
      </c>
      <c r="I25" s="89" t="s">
        <v>79</v>
      </c>
      <c r="J25" s="49" t="s">
        <v>99</v>
      </c>
      <c r="K25" s="50" t="s">
        <v>80</v>
      </c>
      <c r="L25" s="87" t="s">
        <v>84</v>
      </c>
      <c r="M25" s="51" t="s">
        <v>100</v>
      </c>
      <c r="N25" s="50"/>
      <c r="O25" s="84" t="s">
        <v>127</v>
      </c>
      <c r="P25" s="86"/>
      <c r="Q25" s="51"/>
      <c r="R25" s="51"/>
      <c r="S25" s="48" t="s">
        <v>6</v>
      </c>
      <c r="T25" s="97">
        <v>210</v>
      </c>
      <c r="U25" s="75">
        <f t="shared" si="234"/>
        <v>8.31</v>
      </c>
      <c r="V25" s="76">
        <f t="shared" si="235"/>
        <v>67.38</v>
      </c>
      <c r="W25" s="55">
        <v>7.7</v>
      </c>
      <c r="X25" s="95">
        <v>8.75</v>
      </c>
      <c r="Y25" s="51" t="s">
        <v>4</v>
      </c>
      <c r="Z25" s="74">
        <v>33</v>
      </c>
      <c r="AA25" s="74">
        <v>38</v>
      </c>
      <c r="AB25" s="74">
        <v>35</v>
      </c>
      <c r="AC25" s="57"/>
      <c r="AD25" s="74">
        <v>30</v>
      </c>
      <c r="AE25" s="77">
        <f t="shared" si="236"/>
        <v>4.3999999999999997E-2</v>
      </c>
      <c r="AF25" s="59" t="s">
        <v>0</v>
      </c>
      <c r="AG25" s="56">
        <v>14</v>
      </c>
      <c r="AH25" s="56">
        <v>12</v>
      </c>
      <c r="AI25" s="56">
        <v>0.6</v>
      </c>
      <c r="AJ25" s="57"/>
      <c r="AK25" s="57">
        <v>65</v>
      </c>
      <c r="AL25" s="78">
        <f t="shared" si="237"/>
        <v>44318</v>
      </c>
      <c r="AM25" s="79">
        <v>3900</v>
      </c>
      <c r="AN25" s="71">
        <f t="shared" si="238"/>
        <v>0.09</v>
      </c>
      <c r="AO25" s="51" t="s">
        <v>83</v>
      </c>
      <c r="AP25" s="80">
        <v>0.309</v>
      </c>
      <c r="AQ25" s="71">
        <f t="shared" si="239"/>
        <v>2.7</v>
      </c>
      <c r="AR25" s="71">
        <f t="shared" si="240"/>
        <v>11.54</v>
      </c>
      <c r="AS25" s="76">
        <f t="shared" si="241"/>
        <v>1463</v>
      </c>
      <c r="AT25" s="76">
        <f t="shared" si="65"/>
        <v>0.05</v>
      </c>
      <c r="AU25" s="57">
        <v>4</v>
      </c>
      <c r="AV25" s="71">
        <f t="shared" si="242"/>
        <v>0.2</v>
      </c>
      <c r="AW25" s="67">
        <v>0.1</v>
      </c>
      <c r="AX25" s="71">
        <f t="shared" si="243"/>
        <v>2.5</v>
      </c>
      <c r="AY25" s="67">
        <v>0</v>
      </c>
      <c r="AZ25" s="91">
        <f>IF(AT25="","",((IF(AT25&lt;0.6,'[2]E&amp;E Pricing Structure'!$D$11,IF(AT25&lt;1.2,'[2]E&amp;E Pricing Structure'!$D$12,IF(AT25&lt;1.8,'[2]E&amp;E Pricing Structure'!$D$13,IF(AT25&lt;2.7,'[2]E&amp;E Pricing Structure'!$D$14,IF(AT25&lt;4.8,'[2]E&amp;E Pricing Structure'!$D$15,IF(AT25&lt;12.5,'[2]E&amp;E Pricing Structure'!$D$16,IF(AT25&lt;50,'[2]E&amp;E Pricing Structure'!$D$17,'[2]E&amp;E Pricing Structure'!$D$18))))))))+(IF(AT25&lt;0.6,'[2]E&amp;E Pricing Structure'!$D$30,IF(AT25&lt;1.2,'[2]E&amp;E Pricing Structure'!$D$31,IF(AT25&lt;1.8,'[2]E&amp;E Pricing Structure'!$D$32,IF(AT25&lt;2.7,'[2]E&amp;E Pricing Structure'!$D$33,IF(AT25&lt;4.8,'[2]E&amp;E Pricing Structure'!$D$34,IF(AT25&lt;12.5,'[2]E&amp;E Pricing Structure'!$D$35,IF(AT25&lt;50,'[2]E&amp;E Pricing Structure'!$D$36,'[2]E&amp;E Pricing Structure'!$D$37)))))))))/AD25)</f>
        <v>0.1</v>
      </c>
      <c r="BA25" s="67">
        <v>0</v>
      </c>
      <c r="BB25" s="71">
        <f t="shared" si="244"/>
        <v>0</v>
      </c>
      <c r="BC25" s="93" t="s">
        <v>77</v>
      </c>
      <c r="BD25" s="67">
        <v>0.15</v>
      </c>
      <c r="BE25" s="71">
        <f t="shared" si="245"/>
        <v>3.75</v>
      </c>
      <c r="BF25" s="71">
        <f t="shared" si="246"/>
        <v>6.55</v>
      </c>
      <c r="BG25" s="71">
        <f t="shared" si="247"/>
        <v>18.09</v>
      </c>
      <c r="BH25" s="81">
        <f t="shared" si="248"/>
        <v>0.27639999999999998</v>
      </c>
      <c r="BI25" s="71">
        <f t="shared" si="249"/>
        <v>25</v>
      </c>
      <c r="BJ25" s="67">
        <v>0.3</v>
      </c>
      <c r="BK25" s="71">
        <f t="shared" si="250"/>
        <v>15</v>
      </c>
      <c r="BL25" s="68">
        <v>5</v>
      </c>
      <c r="BM25" s="71">
        <f t="shared" si="251"/>
        <v>38.090000000000003</v>
      </c>
      <c r="BN25" s="69">
        <f t="shared" si="76"/>
        <v>0.23799999999999999</v>
      </c>
      <c r="BO25" s="68">
        <v>49.99</v>
      </c>
      <c r="BP25" s="67">
        <v>0.5</v>
      </c>
      <c r="BQ25" s="70"/>
      <c r="BR25" s="71">
        <f t="shared" si="252"/>
        <v>25</v>
      </c>
      <c r="BS25" s="35">
        <f t="shared" si="78"/>
        <v>59.99</v>
      </c>
      <c r="BT25" s="71">
        <f t="shared" si="253"/>
        <v>49.99</v>
      </c>
      <c r="BU25" s="82">
        <f t="shared" si="254"/>
        <v>0.53839999999999999</v>
      </c>
      <c r="BV25" s="82">
        <f t="shared" si="255"/>
        <v>0.58330000000000004</v>
      </c>
    </row>
    <row r="26" spans="1:74" s="73" customFormat="1" ht="104.1" customHeight="1">
      <c r="A26" s="47">
        <v>25</v>
      </c>
      <c r="B26" s="51"/>
      <c r="C26" s="51"/>
      <c r="D26" s="94" t="s">
        <v>5</v>
      </c>
      <c r="E26" s="51"/>
      <c r="F26" s="48" t="s">
        <v>39</v>
      </c>
      <c r="G26" s="88" t="s">
        <v>104</v>
      </c>
      <c r="H26" s="90" t="s">
        <v>82</v>
      </c>
      <c r="I26" s="89" t="s">
        <v>79</v>
      </c>
      <c r="J26" s="49" t="s">
        <v>99</v>
      </c>
      <c r="K26" s="50" t="s">
        <v>80</v>
      </c>
      <c r="L26" s="87" t="s">
        <v>81</v>
      </c>
      <c r="M26" s="51" t="s">
        <v>100</v>
      </c>
      <c r="N26" s="50"/>
      <c r="O26" s="84" t="s">
        <v>128</v>
      </c>
      <c r="P26" s="86"/>
      <c r="Q26" s="51"/>
      <c r="R26" s="51"/>
      <c r="S26" s="48" t="s">
        <v>6</v>
      </c>
      <c r="T26" s="97">
        <v>210</v>
      </c>
      <c r="U26" s="75">
        <f t="shared" ref="U26" si="256">X26*0.95</f>
        <v>8.5</v>
      </c>
      <c r="V26" s="76">
        <f t="shared" ref="V26" si="257">IF(W26="","",X26*W26)</f>
        <v>68.92</v>
      </c>
      <c r="W26" s="55">
        <v>7.7</v>
      </c>
      <c r="X26" s="95">
        <v>8.9499999999999993</v>
      </c>
      <c r="Y26" s="51" t="s">
        <v>4</v>
      </c>
      <c r="Z26" s="74">
        <v>55</v>
      </c>
      <c r="AA26" s="74">
        <v>30</v>
      </c>
      <c r="AB26" s="74">
        <v>30</v>
      </c>
      <c r="AC26" s="57"/>
      <c r="AD26" s="74">
        <v>30</v>
      </c>
      <c r="AE26" s="77">
        <f t="shared" ref="AE26" si="258">IF(Z26="","",Z26*AA26*AB26/1000000)</f>
        <v>0.05</v>
      </c>
      <c r="AF26" s="59" t="s">
        <v>0</v>
      </c>
      <c r="AG26" s="56">
        <v>10</v>
      </c>
      <c r="AH26" s="56">
        <v>10</v>
      </c>
      <c r="AI26" s="56">
        <v>0.7</v>
      </c>
      <c r="AJ26" s="57"/>
      <c r="AK26" s="57">
        <v>65</v>
      </c>
      <c r="AL26" s="78">
        <f t="shared" ref="AL26" si="259">IF(AD26="","",AK26/AE26*AD26)</f>
        <v>39000</v>
      </c>
      <c r="AM26" s="79">
        <v>3900</v>
      </c>
      <c r="AN26" s="71">
        <f t="shared" ref="AN26" si="260">IF(ISERROR(AM26/AL26),"",AM26/AL26)</f>
        <v>0.1</v>
      </c>
      <c r="AO26" s="51" t="s">
        <v>83</v>
      </c>
      <c r="AP26" s="80">
        <v>0.309</v>
      </c>
      <c r="AQ26" s="71">
        <f t="shared" ref="AQ26" si="261">IF(ISERROR(X26*AP26),"",X26*AP26)</f>
        <v>2.77</v>
      </c>
      <c r="AR26" s="71">
        <f t="shared" ref="AR26" si="262">IF(ISERROR(X26+AN26+AQ26),"",X26+AN26+AQ26)</f>
        <v>11.82</v>
      </c>
      <c r="AS26" s="76">
        <f t="shared" ref="AS26" si="263">IF(ISERROR(Z26*AA26*AB26/AD26),"",Z26*AA26*AB26/AD26)</f>
        <v>1650</v>
      </c>
      <c r="AT26" s="76">
        <f t="shared" si="65"/>
        <v>0.06</v>
      </c>
      <c r="AU26" s="57">
        <v>4</v>
      </c>
      <c r="AV26" s="71">
        <f t="shared" ref="AV26" si="264">IF(ISERROR(AT26*AU26),"",AT26*AU26)</f>
        <v>0.24</v>
      </c>
      <c r="AW26" s="67">
        <v>0.1</v>
      </c>
      <c r="AX26" s="71">
        <f t="shared" ref="AX26" si="265">IF(ISERROR(BI26*AW26),"",BI26*AW26)</f>
        <v>2.5</v>
      </c>
      <c r="AY26" s="67">
        <v>0</v>
      </c>
      <c r="AZ26" s="91">
        <f>IF(AT26="","",((IF(AT26&lt;0.6,'[2]E&amp;E Pricing Structure'!$D$11,IF(AT26&lt;1.2,'[2]E&amp;E Pricing Structure'!$D$12,IF(AT26&lt;1.8,'[2]E&amp;E Pricing Structure'!$D$13,IF(AT26&lt;2.7,'[2]E&amp;E Pricing Structure'!$D$14,IF(AT26&lt;4.8,'[2]E&amp;E Pricing Structure'!$D$15,IF(AT26&lt;12.5,'[2]E&amp;E Pricing Structure'!$D$16,IF(AT26&lt;50,'[2]E&amp;E Pricing Structure'!$D$17,'[2]E&amp;E Pricing Structure'!$D$18))))))))+(IF(AT26&lt;0.6,'[2]E&amp;E Pricing Structure'!$D$30,IF(AT26&lt;1.2,'[2]E&amp;E Pricing Structure'!$D$31,IF(AT26&lt;1.8,'[2]E&amp;E Pricing Structure'!$D$32,IF(AT26&lt;2.7,'[2]E&amp;E Pricing Structure'!$D$33,IF(AT26&lt;4.8,'[2]E&amp;E Pricing Structure'!$D$34,IF(AT26&lt;12.5,'[2]E&amp;E Pricing Structure'!$D$35,IF(AT26&lt;50,'[2]E&amp;E Pricing Structure'!$D$36,'[2]E&amp;E Pricing Structure'!$D$37)))))))))/AD26)</f>
        <v>0.1</v>
      </c>
      <c r="BA26" s="67">
        <v>0</v>
      </c>
      <c r="BB26" s="71">
        <f t="shared" ref="BB26" si="266">IF(ISERROR(BI26*BA26),"",BI26*BA26)</f>
        <v>0</v>
      </c>
      <c r="BC26" s="93" t="s">
        <v>77</v>
      </c>
      <c r="BD26" s="67">
        <v>0.15</v>
      </c>
      <c r="BE26" s="71">
        <f t="shared" ref="BE26" si="267">IF(ISERROR(BI26*BD26),"",BI26*BD26)</f>
        <v>3.75</v>
      </c>
      <c r="BF26" s="71">
        <f t="shared" ref="BF26" si="268">IF(ISERROR(AV26+AX26+AZ26+BB26+BE26),"",AV26+AX26+AZ26+BB26+BE26)</f>
        <v>6.59</v>
      </c>
      <c r="BG26" s="71">
        <f t="shared" ref="BG26" si="269">IF(ISERROR(AR26+BF26),"",AR26+BF26)</f>
        <v>18.41</v>
      </c>
      <c r="BH26" s="81">
        <f t="shared" ref="BH26" si="270">IF(ISERROR((BI26-BG26)/BI26),"",(BI26-BG26)/BI26)</f>
        <v>0.2636</v>
      </c>
      <c r="BI26" s="71">
        <f t="shared" ref="BI26" si="271">IF(BO26="","",BO26*(1-BP26))</f>
        <v>25</v>
      </c>
      <c r="BJ26" s="67">
        <v>0.3</v>
      </c>
      <c r="BK26" s="71">
        <f t="shared" ref="BK26" si="272">IF(BJ26="","",BO26*BJ26)</f>
        <v>15</v>
      </c>
      <c r="BL26" s="68">
        <v>5</v>
      </c>
      <c r="BM26" s="71">
        <f t="shared" ref="BM26" si="273">IF(ISERROR(BG26+BK26+BL26),"",BG26+BK26+BL26)</f>
        <v>38.409999999999997</v>
      </c>
      <c r="BN26" s="69">
        <f t="shared" si="76"/>
        <v>0.2316</v>
      </c>
      <c r="BO26" s="68">
        <v>49.99</v>
      </c>
      <c r="BP26" s="67">
        <v>0.5</v>
      </c>
      <c r="BQ26" s="70"/>
      <c r="BR26" s="71">
        <f t="shared" ref="BR26" si="274">BI26</f>
        <v>25</v>
      </c>
      <c r="BS26" s="35">
        <f t="shared" si="78"/>
        <v>59.99</v>
      </c>
      <c r="BT26" s="71">
        <f t="shared" ref="BT26" si="275">IF(BO26="","",BO26)</f>
        <v>49.99</v>
      </c>
      <c r="BU26" s="82">
        <f t="shared" ref="BU26" si="276">IF(BR26="","",(BR26-AR26)/BR26)</f>
        <v>0.5272</v>
      </c>
      <c r="BV26" s="82">
        <f t="shared" ref="BV26" si="277">IF(BS26="","",(BS26-BR26)/BS26)</f>
        <v>0.58330000000000004</v>
      </c>
    </row>
  </sheetData>
  <sheetProtection insertRows="0" deleteRows="0" sort="0"/>
  <protectedRanges>
    <protectedRange sqref="AK2:AL2 AE2:AF2 V2:W2 BN2 AQ2:BL2 AN2 A2:F2 L2:S2 D27:E85 C27:C84 Y2 A27:B85 U27:BF84 F27:S84 F3:F26 S3:S26 D3:D26 A3:A26 L3:M26 J2:J26" name="Range1"/>
    <protectedRange sqref="AG2:AJ2 AC2 AG3:AI26" name="Range1_2"/>
    <protectedRange sqref="AM2" name="Range1_3"/>
    <protectedRange sqref="AO2:AP2" name="Range1_4"/>
    <protectedRange sqref="T2" name="Range1_6"/>
    <protectedRange sqref="Y3:Y26 AK3:AL26 V3:W26 BN3:BN26 AQ3:BL26 AN3:AN26 N3:R26 B3:C26 E3:E26 AE3:AF26" name="Range1_5"/>
    <protectedRange sqref="Z3:AC8 AC9:AC11 AJ3:AJ26 Z12:AC24 Z26:AC26 AC25" name="Range1_2_1"/>
    <protectedRange sqref="AM3:AM26" name="Range1_3_1"/>
    <protectedRange sqref="AO3:AP26" name="Range1_4_1"/>
    <protectedRange sqref="T3:T26" name="Range1_6_1"/>
    <protectedRange sqref="G2:I26" name="Range1_7"/>
  </protectedRanges>
  <phoneticPr fontId="11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D2:D26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  <x14:dataValidation type="list" allowBlank="1" showInputMessage="1" showErrorMessage="1">
          <x14:formula1>
            <xm:f>#REF!</xm:f>
          </x14:formula1>
          <xm:sqref>S2:S26</xm:sqref>
        </x14:dataValidation>
        <x14:dataValidation type="list" allowBlank="1" showInputMessage="1" showErrorMessage="1">
          <x14:formula1>
            <xm:f>#REF!</xm:f>
          </x14:formula1>
          <xm:sqref>Y2</xm:sqref>
        </x14:dataValidation>
        <x14:dataValidation type="list" allowBlank="1" showInputMessage="1" showErrorMessage="1">
          <x14:formula1>
            <xm:f>#REF!</xm:f>
          </x14:formula1>
          <xm:sqref>F2:F26</xm:sqref>
        </x14:dataValidation>
        <x14:dataValidation type="list" allowBlank="1" showInputMessage="1" showErrorMessage="1">
          <x14:formula1>
            <xm:f>#REF!</xm:f>
          </x14:formula1>
          <xm:sqref>AF2 R2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2026-07-07T00:28:33Z</dcterms:modified>
</cp:coreProperties>
</file>