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BC4EF7B-EE7C-4BA2-B9FD-D8D8AC0FDF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ome_Décor">#REF!</definedName>
    <definedName name="Home_Décor.">#REF!</definedName>
    <definedName name="KD">[1]Sheet1!$DS$2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7" i="5" l="1"/>
  <c r="BA4" i="5"/>
  <c r="AX4" i="5"/>
  <c r="AR4" i="5"/>
  <c r="AP4" i="5"/>
  <c r="BA7" i="5" l="1"/>
  <c r="AR7" i="5"/>
  <c r="AP7" i="5"/>
  <c r="BA6" i="5"/>
  <c r="AX6" i="5"/>
  <c r="AR6" i="5"/>
  <c r="AP6" i="5"/>
  <c r="BA5" i="5"/>
  <c r="AX5" i="5"/>
  <c r="AR5" i="5"/>
  <c r="AP5" i="5"/>
  <c r="AX3" i="5"/>
  <c r="BA3" i="5"/>
  <c r="AR3" i="5"/>
  <c r="AP3" i="5"/>
  <c r="BA2" i="5"/>
  <c r="AX2" i="5"/>
  <c r="AR2" i="5"/>
  <c r="AP2" i="5"/>
  <c r="BN3" i="5"/>
  <c r="BN4" i="5"/>
  <c r="BN5" i="5"/>
  <c r="BN6" i="5"/>
  <c r="BN7" i="5"/>
  <c r="BN2" i="5"/>
  <c r="BM7" i="5"/>
  <c r="BL7" i="5"/>
  <c r="BI7" i="5"/>
  <c r="BC7" i="5"/>
  <c r="AU7" i="5"/>
  <c r="AN7" i="5"/>
  <c r="AK7" i="5"/>
  <c r="AD7" i="5"/>
  <c r="BM6" i="5"/>
  <c r="BL6" i="5"/>
  <c r="BI6" i="5"/>
  <c r="BC6" i="5"/>
  <c r="AU6" i="5"/>
  <c r="AN6" i="5"/>
  <c r="AK6" i="5"/>
  <c r="AD6" i="5"/>
  <c r="BM5" i="5"/>
  <c r="BL5" i="5"/>
  <c r="BI5" i="5"/>
  <c r="BC5" i="5"/>
  <c r="AU5" i="5"/>
  <c r="AN5" i="5"/>
  <c r="AK5" i="5"/>
  <c r="AD5" i="5"/>
  <c r="AF5" i="5" s="1"/>
  <c r="BM4" i="5"/>
  <c r="BL4" i="5"/>
  <c r="BI4" i="5"/>
  <c r="BC4" i="5"/>
  <c r="AU4" i="5"/>
  <c r="AN4" i="5"/>
  <c r="AK4" i="5"/>
  <c r="AD4" i="5"/>
  <c r="AF4" i="5" s="1"/>
  <c r="BM3" i="5"/>
  <c r="BL3" i="5"/>
  <c r="BI3" i="5"/>
  <c r="BC3" i="5"/>
  <c r="AU3" i="5"/>
  <c r="AN3" i="5"/>
  <c r="AK3" i="5"/>
  <c r="AD3" i="5"/>
  <c r="AF3" i="5" s="1"/>
  <c r="BM2" i="5"/>
  <c r="BL2" i="5"/>
  <c r="BI2" i="5"/>
  <c r="BC2" i="5"/>
  <c r="AU2" i="5"/>
  <c r="AN2" i="5"/>
  <c r="AK2" i="5"/>
  <c r="AD2" i="5"/>
  <c r="AF2" i="5" s="1"/>
  <c r="AF6" i="5" l="1"/>
  <c r="AH6" i="5" s="1"/>
  <c r="AL6" i="5" s="1"/>
  <c r="AF7" i="5"/>
  <c r="AH7" i="5" s="1"/>
  <c r="AL7" i="5" s="1"/>
  <c r="BD7" i="5"/>
  <c r="BD2" i="5"/>
  <c r="BD3" i="5"/>
  <c r="BD5" i="5"/>
  <c r="BD4" i="5"/>
  <c r="BD6" i="5"/>
  <c r="AH5" i="5"/>
  <c r="AL5" i="5" s="1"/>
  <c r="AH4" i="5"/>
  <c r="AL4" i="5" s="1"/>
  <c r="AH3" i="5"/>
  <c r="AL3" i="5" s="1"/>
  <c r="AH2" i="5"/>
  <c r="AL2" i="5" s="1"/>
  <c r="BE2" i="5" l="1"/>
  <c r="BE7" i="5"/>
  <c r="BE6" i="5"/>
  <c r="BE5" i="5"/>
  <c r="BE3" i="5"/>
  <c r="BE4" i="5"/>
  <c r="BF2" i="5" l="1"/>
  <c r="BK2" i="5"/>
  <c r="BF4" i="5"/>
  <c r="BK4" i="5"/>
  <c r="BF6" i="5"/>
  <c r="BK6" i="5"/>
  <c r="BF7" i="5"/>
  <c r="BK7" i="5"/>
  <c r="BF3" i="5"/>
  <c r="BK3" i="5"/>
  <c r="BF5" i="5"/>
  <c r="BK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<sst xmlns="http://schemas.openxmlformats.org/spreadsheetml/2006/main" count="151" uniqueCount="105">
  <si>
    <t>Brand</t>
  </si>
  <si>
    <t>Package Type</t>
  </si>
  <si>
    <t>Licensor</t>
  </si>
  <si>
    <t>Normal</t>
  </si>
  <si>
    <t>Southern Living</t>
  </si>
  <si>
    <t>Beach Towel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</si>
  <si>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</si>
  <si>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</si>
  <si>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</si>
  <si>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</si>
  <si>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</si>
  <si>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</si>
  <si>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</si>
  <si>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</si>
  <si>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</si>
  <si>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</si>
  <si>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</si>
  <si>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</si>
  <si>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</si>
  <si>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</si>
  <si>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</si>
  <si>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</si>
  <si>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</si>
  <si>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</si>
  <si>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</si>
  <si>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</si>
  <si>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</si>
  <si>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</si>
  <si>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</si>
  <si>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</si>
  <si>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</si>
  <si>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</si>
  <si>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</si>
  <si>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</si>
  <si>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</si>
  <si>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</si>
  <si>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</si>
  <si>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</si>
  <si>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</si>
  <si>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</si>
  <si>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</si>
  <si>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</si>
  <si>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</si>
  <si>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</si>
  <si>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</si>
  <si>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</si>
  <si>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</si>
  <si>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</si>
  <si>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</si>
  <si>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</si>
  <si>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</si>
  <si>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</si>
  <si>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</si>
  <si>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</si>
  <si>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</si>
  <si>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</si>
  <si>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</si>
  <si>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</si>
  <si>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</si>
  <si>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</si>
  <si>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</si>
  <si>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</si>
  <si>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</si>
  <si>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</si>
  <si>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</si>
  <si>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</si>
  <si>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</si>
  <si>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</si>
  <si>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</si>
  <si>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</si>
  <si>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</si>
  <si>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6302.60.0020</t>
  </si>
  <si>
    <t>YD Dobby Fouta Towel (Flat woven front, reverse full terry) - 100% Cotton
380gsm
PILE - 2/24 CARDED
GROUND - 2/24 CARDED
WEFT - 1/12</t>
  </si>
  <si>
    <t>L-DOTS</t>
  </si>
  <si>
    <t xml:space="preserve">SL DOTS VISCOSE JACQUARD CABANA TOWEL </t>
  </si>
  <si>
    <t>LIME/BLUE</t>
  </si>
  <si>
    <t>L-BOWS</t>
  </si>
  <si>
    <t>L-TROPFLRL</t>
  </si>
  <si>
    <t>BLUE/LIME</t>
  </si>
  <si>
    <t>L-PALMTREE</t>
  </si>
  <si>
    <t>L-REVSTRP</t>
  </si>
  <si>
    <t xml:space="preserve">SL TROPICAL FLORAL VISCOSE JACQUARD CABANA TOWEL </t>
    <phoneticPr fontId="8" type="noConversion"/>
  </si>
  <si>
    <t>SL STRIPED PALM JACQUARD CABANA TOWEL</t>
    <phoneticPr fontId="8" type="noConversion"/>
  </si>
  <si>
    <t>SL REVERSIBLE STRIPED SANDFREE CABANA TOWEL</t>
    <phoneticPr fontId="8" type="noConversion"/>
  </si>
  <si>
    <t>Beach towel</t>
    <phoneticPr fontId="8" type="noConversion"/>
  </si>
  <si>
    <t>Yarn dyed Jacquard - 65% Cotton + 35% Viscose
450gsm
PILE 2/20 RS
WARP 2/20 RS 
WEFT12 RS</t>
  </si>
  <si>
    <t>65/35 cotton viscose jacquard</t>
    <phoneticPr fontId="8" type="noConversion"/>
  </si>
  <si>
    <t>cotton jacquard velour</t>
    <phoneticPr fontId="8" type="noConversion"/>
  </si>
  <si>
    <t>cotton dobby</t>
    <phoneticPr fontId="8" type="noConversion"/>
  </si>
  <si>
    <t>38.5"x70"</t>
  </si>
  <si>
    <t>40"x70"</t>
  </si>
  <si>
    <t>PINK/GREEN</t>
    <phoneticPr fontId="8" type="noConversion"/>
  </si>
  <si>
    <t>MULTI</t>
    <phoneticPr fontId="8" type="noConversion"/>
  </si>
  <si>
    <t>BLUE</t>
    <phoneticPr fontId="8" type="noConversion"/>
  </si>
  <si>
    <t>PINK</t>
    <phoneticPr fontId="8" type="noConversion"/>
  </si>
  <si>
    <t>Yarn dyed Jacquard - 65% Cotton + 35% Viscose
450gsm
PILE 2/20 RS
WARP 2/20 RS 
WEFT12 RS</t>
    <phoneticPr fontId="8" type="noConversion"/>
  </si>
  <si>
    <t>65% Cotton + 35% Viscose
450gsm Beach towel</t>
    <phoneticPr fontId="8" type="noConversion"/>
  </si>
  <si>
    <t>YD Jacquard Velour Towel - 100% Cotton
400gsm
PILE 2/24 RS
WARP 2/20 RS 
WEFT12 RS</t>
    <phoneticPr fontId="8" type="noConversion"/>
  </si>
  <si>
    <t>100% Cotton Beach towel</t>
    <phoneticPr fontId="8" type="noConversion"/>
  </si>
  <si>
    <t>DL74-1305</t>
    <phoneticPr fontId="8" type="noConversion"/>
  </si>
  <si>
    <t>DL74-1306</t>
  </si>
  <si>
    <t>DL74-1307</t>
  </si>
  <si>
    <t>DL74-1308</t>
  </si>
  <si>
    <t>DL74-1309</t>
  </si>
  <si>
    <t>DL74-1310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</si>
</sst>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.00_);_(* \(#,##0.00\);_(* &quot;-&quot;??_);_(@_)"/>
    <numFmt numFmtId="177" formatCode="&quot;$&quot;#,##0.00"/>
    <numFmt numFmtId="178" formatCode="[$$-409]#,##0.00;\-[$$-409]#,##0.00"/>
    <numFmt numFmtId="179" formatCode="_(* #,##0_);_(* \(#,##0\);_(* &quot;-&quot;??_);_(@_)"/>
    <numFmt numFmtId="180" formatCode="0.0%"/>
    <numFmt numFmtId="181" formatCode="0.0"/>
    <numFmt numFmtId="182" formatCode="0.000"/>
    <numFmt numFmtId="186" formatCode="_ &quot;¥&quot;* #,##0.00_ ;_ &quot;¥&quot;* \-#,##0.00_ ;_ &quot;¥&quot;* \-??_ ;_ @_ "/>
    <numFmt numFmtId="192" formatCode="_(&quot;$&quot;* #,##0.00_);_(&quot;$&quot;* \(#,##0.00\);_(&quot;$&quot;* &quot;-&quot;??_);_(@_)"/>
  </numFmts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  <charset val="1"/>
    </font>
    <font>
      <sz val="11"/>
      <color theme="1"/>
      <name val="等线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FF"/>
        <bgColor rgb="FFFF99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9" fillId="0" borderId="0"/>
    <xf numFmtId="178" fontId="10" fillId="0" borderId="0"/>
    <xf numFmtId="178" fontId="11" fillId="9" borderId="0">
      <alignment vertical="center"/>
    </xf>
    <xf numFmtId="186" fontId="7" fillId="0" borderId="0"/>
    <xf numFmtId="0" fontId="10" fillId="0" borderId="0"/>
    <xf numFmtId="0" fontId="12" fillId="0" borderId="0"/>
    <xf numFmtId="178" fontId="10" fillId="0" borderId="0"/>
    <xf numFmtId="9" fontId="3" fillId="0" borderId="0" applyBorder="0" applyAlignment="0" applyProtection="0"/>
    <xf numFmtId="0" fontId="7" fillId="0" borderId="0"/>
    <xf numFmtId="0" fontId="13" fillId="0" borderId="0"/>
    <xf numFmtId="0" fontId="3" fillId="0" borderId="0"/>
    <xf numFmtId="0" fontId="3" fillId="0" borderId="0"/>
    <xf numFmtId="192" fontId="13" fillId="0" borderId="0" applyFont="0" applyFill="0" applyBorder="0" applyAlignment="0" applyProtection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192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177" fontId="1" fillId="7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177" fontId="4" fillId="0" borderId="1" xfId="1" applyNumberFormat="1" applyFont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8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8" fontId="0" fillId="0" borderId="1" xfId="0" applyNumberFormat="1" applyBorder="1"/>
    <xf numFmtId="0" fontId="0" fillId="0" borderId="1" xfId="0" applyBorder="1" applyAlignment="1">
      <alignment horizontal="center"/>
    </xf>
    <xf numFmtId="177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77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1" fontId="0" fillId="0" borderId="1" xfId="0" applyNumberFormat="1" applyBorder="1"/>
    <xf numFmtId="2" fontId="4" fillId="0" borderId="1" xfId="1" applyNumberFormat="1" applyFont="1" applyBorder="1" applyAlignment="1">
      <alignment wrapText="1"/>
    </xf>
    <xf numFmtId="181" fontId="1" fillId="0" borderId="1" xfId="0" applyNumberFormat="1" applyFont="1" applyBorder="1" applyAlignment="1">
      <alignment horizontal="center" wrapText="1"/>
    </xf>
    <xf numFmtId="181" fontId="0" fillId="0" borderId="1" xfId="0" applyNumberFormat="1" applyBorder="1"/>
    <xf numFmtId="181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2" fontId="1" fillId="0" borderId="1" xfId="0" applyNumberFormat="1" applyFont="1" applyBorder="1" applyAlignment="1">
      <alignment wrapText="1"/>
    </xf>
    <xf numFmtId="182" fontId="6" fillId="0" borderId="1" xfId="1" applyNumberFormat="1" applyFont="1" applyBorder="1" applyAlignment="1">
      <alignment wrapText="1"/>
    </xf>
    <xf numFmtId="182" fontId="0" fillId="2" borderId="1" xfId="0" applyNumberFormat="1" applyFill="1" applyBorder="1"/>
    <xf numFmtId="182" fontId="0" fillId="2" borderId="1" xfId="0" applyNumberFormat="1" applyFill="1" applyBorder="1" applyAlignment="1">
      <alignment wrapText="1"/>
    </xf>
    <xf numFmtId="182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8" fontId="0" fillId="0" borderId="1" xfId="0" applyNumberFormat="1" applyBorder="1" applyAlignment="1">
      <alignment wrapText="1"/>
    </xf>
    <xf numFmtId="178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77" fontId="0" fillId="6" borderId="2" xfId="0" applyNumberFormat="1" applyFill="1" applyBorder="1"/>
    <xf numFmtId="177" fontId="0" fillId="6" borderId="2" xfId="0" applyNumberFormat="1" applyFill="1" applyBorder="1" applyAlignment="1">
      <alignment wrapText="1"/>
    </xf>
    <xf numFmtId="179" fontId="3" fillId="0" borderId="1" xfId="6" applyNumberFormat="1" applyFont="1" applyFill="1" applyBorder="1" applyAlignment="1">
      <alignment horizontal="center" wrapText="1"/>
    </xf>
    <xf numFmtId="0" fontId="3" fillId="3" borderId="1" xfId="0" applyFont="1" applyFill="1" applyBorder="1"/>
  </cellXfs>
  <cellStyles count="24">
    <cellStyle name="_ET_STYLE_NoName_00_ 5" xfId="21" xr:uid="{1A0BBE1B-0044-4840-B6D4-67FA0B19D05A}"/>
    <cellStyle name="_ET_STYLE_NoName_00_ 6" xfId="18" xr:uid="{AAC0B089-96C2-4B36-98DE-0078B6DCC8D4}"/>
    <cellStyle name="_ET_STYLE_NoName_00__CO080506-MPD-375_Sears's 24 shower curtain Quote - Hellen 040711" xfId="8" xr:uid="{675C6C96-48CD-481C-A327-53C283605865}"/>
    <cellStyle name="_ET_STYLE_NoName_00__CO080506-MPD-375_Sears's 24 shower curtain Quote - Hellen 041111" xfId="13" xr:uid="{9A09EC27-80C3-4B72-9133-54F1184C401F}"/>
    <cellStyle name="_quotation-Mercury  3.22.2011 (for BBB) 3" xfId="20" xr:uid="{F6D307BA-3706-4BB5-819D-3218A33E01EB}"/>
    <cellStyle name="_quotation-Mercury  3.22.2011 (for BBB) 4" xfId="17" xr:uid="{123EA20F-3685-47F2-96D9-39EC39DB12B9}"/>
    <cellStyle name="_TW Home Quotation -builwell-High Point2010-9-14" xfId="11" xr:uid="{4F70DDE5-A6BD-484E-B855-7B7ED814769C}"/>
    <cellStyle name="20% - 强调文字颜色 4 3" xfId="9" xr:uid="{8127052D-2CAE-430D-8494-BBD3948256E3}"/>
    <cellStyle name="Comma 5" xfId="6" xr:uid="{214E895C-E08B-4D4A-929F-E529946AC668}"/>
    <cellStyle name="Currency 2 2" xfId="23" xr:uid="{0DB1AD37-865D-4A18-A9F5-85E975B56BBC}"/>
    <cellStyle name="Currency_BBB Fall 11 Bath Coordinates Commitment Sheet070511" xfId="10" xr:uid="{2886C8CA-687B-4A9F-ABE1-CAA962D2144F}"/>
    <cellStyle name="Normal 10 15 2" xfId="12" xr:uid="{B62DD417-C566-416E-9DDF-CA3CA5BFF3A3}"/>
    <cellStyle name="Normal 2" xfId="4" xr:uid="{7DCAA5FD-EA4B-42A1-8489-4FAC79BED569}"/>
    <cellStyle name="Normal 2 18 2" xfId="1" xr:uid="{1BA08453-9F65-454B-A4A0-7177E70831F2}"/>
    <cellStyle name="Percent 2" xfId="5" xr:uid="{03D1C999-4950-4181-BE4E-A215D8708A70}"/>
    <cellStyle name="Style 1" xfId="3" xr:uid="{F4609D05-B161-47A5-8040-F8D4BA086F06}"/>
    <cellStyle name="百分比 2" xfId="14" xr:uid="{33997729-063B-42F7-BD52-2BA6609B297E}"/>
    <cellStyle name="百分比 3" xfId="22" xr:uid="{8073B2B5-D95B-42DC-99A0-30676166024E}"/>
    <cellStyle name="常规" xfId="0" builtinId="0"/>
    <cellStyle name="常规 2" xfId="7" xr:uid="{43C9FBDC-0725-4AA3-B455-F0938AAF2510}"/>
    <cellStyle name="常规 2 2" xfId="15" xr:uid="{B5261D7B-14E2-45EB-82AC-143AD38C3E16}"/>
    <cellStyle name="常规 3" xfId="16" xr:uid="{97ECCA91-48D6-41DE-8016-3864F3B2E9CF}"/>
    <cellStyle name="货币 2" xfId="19" xr:uid="{A29ADF6D-9907-41EA-B2E3-5988A5459CC8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22" Type="http://schemas.microsoft.com/office/2022/10/relationships/richValueRel" Target="richData/richValueRel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O7"/>
  <sheetViews>
    <sheetView tabSelected="1" topLeftCell="AO1" zoomScale="99" zoomScaleNormal="99" workbookViewId="0">
      <selection activeCell="BG2" sqref="BG2:BG7"/>
    </sheetView>
  </sheetViews>
  <sheetFormatPr defaultColWidth="9.140625" defaultRowHeight="15" x14ac:dyDescent="0.25"/>
  <cols>
    <col min="1" max="1" width="10.140625" style="3" customWidth="1"/>
    <col min="2" max="2" width="17.85546875" style="2" customWidth="1"/>
    <col min="3" max="3" width="8.42578125" style="2" customWidth="1"/>
    <col min="4" max="4" width="14.5703125" style="2" bestFit="1" customWidth="1"/>
    <col min="5" max="5" width="9" style="2" customWidth="1"/>
    <col min="6" max="6" width="13.5703125" style="2" bestFit="1" customWidth="1"/>
    <col min="7" max="7" width="15.5703125" style="2" customWidth="1"/>
    <col min="8" max="8" width="15.140625" style="2" bestFit="1" customWidth="1"/>
    <col min="9" max="9" width="12.5703125" style="2" bestFit="1" customWidth="1"/>
    <col min="10" max="10" width="26.140625" style="2" customWidth="1"/>
    <col min="11" max="11" width="15.7109375" style="58" customWidth="1"/>
    <col min="12" max="12" width="15.140625" style="2" bestFit="1" customWidth="1"/>
    <col min="13" max="13" width="11.7109375" style="2" bestFit="1" customWidth="1"/>
    <col min="14" max="14" width="11.42578125" style="2" bestFit="1" customWidth="1"/>
    <col min="15" max="15" width="6.85546875" style="2" customWidth="1"/>
    <col min="16" max="17" width="8.85546875" style="2" customWidth="1"/>
    <col min="18" max="18" width="8.140625" style="4" customWidth="1"/>
    <col min="19" max="19" width="8.5703125" style="4" customWidth="1"/>
    <col min="20" max="21" width="9.42578125" style="2" customWidth="1"/>
    <col min="22" max="22" width="8.140625" style="52" customWidth="1"/>
    <col min="23" max="23" width="8.7109375" style="52" customWidth="1"/>
    <col min="24" max="24" width="8.5703125" style="52" customWidth="1"/>
    <col min="25" max="25" width="8.140625" style="52" customWidth="1"/>
    <col min="26" max="26" width="8.7109375" style="52" customWidth="1"/>
    <col min="27" max="27" width="7.140625" style="52" customWidth="1"/>
    <col min="28" max="28" width="9" style="5" customWidth="1"/>
    <col min="29" max="29" width="6.28515625" style="6" customWidth="1"/>
    <col min="30" max="30" width="10" style="57" customWidth="1"/>
    <col min="31" max="31" width="10" style="5" customWidth="1"/>
    <col min="32" max="32" width="9.85546875" style="6" customWidth="1"/>
    <col min="33" max="33" width="7.85546875" style="2" customWidth="1"/>
    <col min="34" max="34" width="8.85546875" style="4" customWidth="1"/>
    <col min="35" max="35" width="12.5703125" style="2" bestFit="1" customWidth="1"/>
    <col min="36" max="36" width="8.42578125" style="7" customWidth="1"/>
    <col min="37" max="37" width="9" style="4" customWidth="1"/>
    <col min="38" max="38" width="8.42578125" style="4" customWidth="1"/>
    <col min="39" max="39" width="7.85546875" style="7" customWidth="1"/>
    <col min="40" max="40" width="5.8554687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7.85546875" style="4" customWidth="1"/>
    <col min="46" max="46" width="8.140625" style="7" customWidth="1"/>
    <col min="47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10.7109375" style="4" customWidth="1"/>
    <col min="58" max="58" width="10.28515625" style="4" customWidth="1"/>
    <col min="59" max="59" width="12.140625" style="4" customWidth="1"/>
    <col min="60" max="60" width="9.140625" style="2" customWidth="1"/>
    <col min="61" max="61" width="10.140625" style="2" customWidth="1"/>
    <col min="62" max="62" width="9.140625" style="2"/>
    <col min="63" max="63" width="10.42578125" style="4" bestFit="1" customWidth="1"/>
    <col min="64" max="64" width="11.42578125" style="4" bestFit="1" customWidth="1"/>
    <col min="65" max="65" width="11.85546875" style="4" customWidth="1"/>
    <col min="66" max="66" width="9.140625" style="2"/>
    <col min="67" max="67" width="9.140625" style="5"/>
    <col min="68" max="16384" width="9.140625" style="2"/>
  </cols>
  <sheetData>
    <row r="1" spans="1:67" ht="68.099999999999994" customHeight="1" x14ac:dyDescent="0.25">
      <c r="A1" s="10" t="s">
        <v>7</v>
      </c>
      <c r="B1" s="10" t="s">
        <v>8</v>
      </c>
      <c r="C1" s="11" t="s">
        <v>9</v>
      </c>
      <c r="D1" s="12" t="s">
        <v>0</v>
      </c>
      <c r="E1" s="12" t="s">
        <v>2</v>
      </c>
      <c r="F1" s="13" t="s">
        <v>10</v>
      </c>
      <c r="G1" s="11" t="s">
        <v>11</v>
      </c>
      <c r="H1" s="14" t="s">
        <v>12</v>
      </c>
      <c r="I1" s="15" t="s">
        <v>13</v>
      </c>
      <c r="J1" s="14" t="s">
        <v>14</v>
      </c>
      <c r="K1" s="15" t="s">
        <v>70</v>
      </c>
      <c r="L1" s="14" t="s">
        <v>15</v>
      </c>
      <c r="M1" s="14" t="s">
        <v>16</v>
      </c>
      <c r="N1" s="11" t="s">
        <v>17</v>
      </c>
      <c r="O1" s="11" t="s">
        <v>18</v>
      </c>
      <c r="P1" s="11" t="s">
        <v>19</v>
      </c>
      <c r="Q1" s="15" t="s">
        <v>20</v>
      </c>
      <c r="R1" s="17" t="s">
        <v>22</v>
      </c>
      <c r="S1" s="16" t="s">
        <v>21</v>
      </c>
      <c r="T1" s="18" t="s">
        <v>1</v>
      </c>
      <c r="U1" s="10" t="s">
        <v>53</v>
      </c>
      <c r="V1" s="49" t="s">
        <v>54</v>
      </c>
      <c r="W1" s="49" t="s">
        <v>55</v>
      </c>
      <c r="X1" s="49" t="s">
        <v>56</v>
      </c>
      <c r="Y1" s="49" t="s">
        <v>23</v>
      </c>
      <c r="Z1" s="49" t="s">
        <v>24</v>
      </c>
      <c r="AA1" s="49" t="s">
        <v>25</v>
      </c>
      <c r="AB1" s="19" t="s">
        <v>26</v>
      </c>
      <c r="AC1" s="20" t="s">
        <v>27</v>
      </c>
      <c r="AD1" s="54" t="s">
        <v>28</v>
      </c>
      <c r="AE1" s="48" t="s">
        <v>58</v>
      </c>
      <c r="AF1" s="22" t="s">
        <v>29</v>
      </c>
      <c r="AG1" s="10" t="s">
        <v>30</v>
      </c>
      <c r="AH1" s="23" t="s">
        <v>31</v>
      </c>
      <c r="AI1" s="10" t="s">
        <v>32</v>
      </c>
      <c r="AJ1" s="24" t="s">
        <v>33</v>
      </c>
      <c r="AK1" s="25" t="s">
        <v>34</v>
      </c>
      <c r="AL1" s="23" t="s">
        <v>35</v>
      </c>
      <c r="AM1" s="24" t="s">
        <v>36</v>
      </c>
      <c r="AN1" s="23" t="s">
        <v>37</v>
      </c>
      <c r="AO1" s="24" t="s">
        <v>60</v>
      </c>
      <c r="AP1" s="23" t="s">
        <v>61</v>
      </c>
      <c r="AQ1" s="24" t="s">
        <v>62</v>
      </c>
      <c r="AR1" s="23" t="s">
        <v>63</v>
      </c>
      <c r="AS1" s="26" t="s">
        <v>38</v>
      </c>
      <c r="AT1" s="24" t="s">
        <v>39</v>
      </c>
      <c r="AU1" s="23" t="s">
        <v>40</v>
      </c>
      <c r="AV1" s="26" t="s">
        <v>64</v>
      </c>
      <c r="AW1" s="24" t="s">
        <v>65</v>
      </c>
      <c r="AX1" s="23" t="s">
        <v>66</v>
      </c>
      <c r="AY1" s="26" t="s">
        <v>67</v>
      </c>
      <c r="AZ1" s="24" t="s">
        <v>68</v>
      </c>
      <c r="BA1" s="23" t="s">
        <v>69</v>
      </c>
      <c r="BB1" s="24" t="s">
        <v>41</v>
      </c>
      <c r="BC1" s="23" t="s">
        <v>42</v>
      </c>
      <c r="BD1" s="23" t="s">
        <v>43</v>
      </c>
      <c r="BE1" s="27" t="s">
        <v>44</v>
      </c>
      <c r="BF1" s="28" t="s">
        <v>45</v>
      </c>
      <c r="BG1" s="29" t="s">
        <v>46</v>
      </c>
      <c r="BH1" s="30" t="s">
        <v>47</v>
      </c>
      <c r="BI1" s="28" t="s">
        <v>48</v>
      </c>
      <c r="BJ1" s="10" t="s">
        <v>49</v>
      </c>
      <c r="BK1" s="23" t="s">
        <v>50</v>
      </c>
      <c r="BL1" s="23" t="s">
        <v>51</v>
      </c>
      <c r="BM1" s="23" t="s">
        <v>52</v>
      </c>
      <c r="BN1" s="21" t="s">
        <v>59</v>
      </c>
      <c r="BO1" s="53" t="s">
        <v>57</v>
      </c>
    </row>
    <row r="2" spans="1:67" customFormat="1" ht="90" x14ac:dyDescent="0.25">
      <c r="A2" s="37">
        <v>1</v>
      </c>
      <c r="B2" s="1"/>
      <c r="C2" s="1"/>
      <c r="D2" s="1" t="s">
        <v>4</v>
      </c>
      <c r="E2" s="1"/>
      <c r="F2" s="1" t="s">
        <v>5</v>
      </c>
      <c r="G2" s="60" t="s">
        <v>74</v>
      </c>
      <c r="H2" s="62" t="s">
        <v>96</v>
      </c>
      <c r="I2" s="63" t="s">
        <v>84</v>
      </c>
      <c r="J2" s="62" t="s">
        <v>95</v>
      </c>
      <c r="K2" s="59" t="s">
        <v>86</v>
      </c>
      <c r="L2" s="1" t="s">
        <v>89</v>
      </c>
      <c r="M2" s="1" t="s">
        <v>75</v>
      </c>
      <c r="N2" s="1" t="s">
        <v>73</v>
      </c>
      <c r="O2" s="67" t="s">
        <v>99</v>
      </c>
      <c r="P2" s="1"/>
      <c r="Q2" s="1" t="s">
        <v>6</v>
      </c>
      <c r="R2" s="38"/>
      <c r="S2" s="64">
        <v>5.8</v>
      </c>
      <c r="T2" s="1" t="s">
        <v>3</v>
      </c>
      <c r="U2" s="1"/>
      <c r="V2" s="50"/>
      <c r="W2" s="50"/>
      <c r="X2" s="50"/>
      <c r="Y2" s="50">
        <v>47</v>
      </c>
      <c r="Z2" s="50">
        <v>32</v>
      </c>
      <c r="AA2" s="50">
        <v>20.3</v>
      </c>
      <c r="AB2" s="44">
        <v>2</v>
      </c>
      <c r="AC2" s="66">
        <v>3</v>
      </c>
      <c r="AD2" s="55">
        <f>IF(Y2="","",Y2*Z2*AA2/1000000)</f>
        <v>3.1E-2</v>
      </c>
      <c r="AE2" s="44">
        <v>56</v>
      </c>
      <c r="AF2" s="40">
        <f>IF(AC2="","",AE2/AD2*AC2)</f>
        <v>5419</v>
      </c>
      <c r="AG2" s="45">
        <v>5000</v>
      </c>
      <c r="AH2" s="41">
        <f>IF(ISERROR(AG2/AF2),"",AG2/AF2)</f>
        <v>0.92</v>
      </c>
      <c r="AI2" s="36" t="s">
        <v>71</v>
      </c>
      <c r="AJ2" s="46">
        <v>0.24099999999999999</v>
      </c>
      <c r="AK2" s="41">
        <f t="shared" ref="AK2:AK7" si="0">IF(ISERROR(S2*AJ2),"",S2*AJ2)</f>
        <v>1.4</v>
      </c>
      <c r="AL2" s="41">
        <f t="shared" ref="AL2:AL7" si="1">IF(ISERROR(S2+AH2+AK2),"",S2+AH2+AK2)</f>
        <v>8.1199999999999992</v>
      </c>
      <c r="AM2" s="42">
        <v>0.05</v>
      </c>
      <c r="AN2" s="41">
        <f t="shared" ref="AN2:AN7" si="2">IF(ISERROR(BG2*AM2),"",BG2*AM2)</f>
        <v>0.64</v>
      </c>
      <c r="AO2" s="42">
        <v>0</v>
      </c>
      <c r="AP2" s="41">
        <f>IF(ISERROR(BG2*AO2),"",BG2*AO2)</f>
        <v>0</v>
      </c>
      <c r="AQ2" s="42">
        <v>0</v>
      </c>
      <c r="AR2" s="41">
        <f>IF(ISERROR(BG2*AQ2),"",BG2*AQ2)</f>
        <v>0</v>
      </c>
      <c r="AS2" s="38"/>
      <c r="AT2" s="42"/>
      <c r="AU2" s="41">
        <f t="shared" ref="AU2:AU7" si="3">IF(ISERROR(BG2*AT2),"",BG2*AT2)</f>
        <v>0</v>
      </c>
      <c r="AV2" s="38"/>
      <c r="AW2" s="42">
        <v>0</v>
      </c>
      <c r="AX2" s="41">
        <f>IF(ISERROR(BG2*AW2),"",BG2*AW2)</f>
        <v>0</v>
      </c>
      <c r="AY2" s="38"/>
      <c r="AZ2" s="42">
        <v>0</v>
      </c>
      <c r="BA2" s="41">
        <f>IF(ISERROR(BG2*AZ2),"",BG2*AZ2)</f>
        <v>0</v>
      </c>
      <c r="BB2" s="42">
        <v>0.1</v>
      </c>
      <c r="BC2" s="41">
        <f t="shared" ref="BC2:BC7" si="4">IF(ISERROR(BG2*BB2),"",BG2*BB2)</f>
        <v>1.29</v>
      </c>
      <c r="BD2" s="41">
        <f>IF(ISERROR(AN2+AP2+AR2+AU2+AX2+BA2+BC2),"",AN2+AP2+AR2+AU2+AX2+BA2+BC2)</f>
        <v>1.93</v>
      </c>
      <c r="BE2" s="41">
        <f t="shared" ref="BE2:BE7" si="5">IF(ISERROR(AL2+BD2),"",AL2+BD2)</f>
        <v>10.050000000000001</v>
      </c>
      <c r="BF2" s="43">
        <f t="shared" ref="BF2:BF7" si="6">IF(ISERROR((BG2-BE2)/BG2),"",(BG2-BE2)/BG2)</f>
        <v>0.21909999999999999</v>
      </c>
      <c r="BG2" s="38">
        <v>12.87</v>
      </c>
      <c r="BH2" s="38">
        <v>30</v>
      </c>
      <c r="BI2" s="43">
        <f>IF(ISERROR((BH2-BG2)/BH2),"",(BH2-BG2)/BH2)</f>
        <v>0.57099999999999995</v>
      </c>
      <c r="BJ2" s="47">
        <v>1848</v>
      </c>
      <c r="BK2" s="41">
        <f>IF(ISERROR(BE2*BJ2),"",BE2*BJ2)</f>
        <v>18572.400000000001</v>
      </c>
      <c r="BL2" s="41">
        <f>IF(ISERROR(BG2*BJ2),"",BG2*BJ2)</f>
        <v>23783.759999999998</v>
      </c>
      <c r="BM2" s="41">
        <f>IF(ISERROR(BH2*BJ2),"",BH2*BJ2)</f>
        <v>55440</v>
      </c>
      <c r="BN2" s="39" t="str">
        <f>IF(V2="","",V2*W2*X2/1000000/AC2*BJ2)</f>
        <v/>
      </c>
      <c r="BO2" s="44"/>
    </row>
    <row r="3" spans="1:67" customFormat="1" ht="90" x14ac:dyDescent="0.25">
      <c r="A3" s="37">
        <v>2</v>
      </c>
      <c r="B3" s="1"/>
      <c r="C3" s="1"/>
      <c r="D3" s="1" t="s">
        <v>4</v>
      </c>
      <c r="E3" s="1"/>
      <c r="F3" s="1" t="s">
        <v>5</v>
      </c>
      <c r="G3" s="60" t="s">
        <v>74</v>
      </c>
      <c r="H3" s="62" t="s">
        <v>96</v>
      </c>
      <c r="I3" s="63" t="s">
        <v>84</v>
      </c>
      <c r="J3" s="32" t="s">
        <v>85</v>
      </c>
      <c r="K3" s="59" t="s">
        <v>86</v>
      </c>
      <c r="L3" s="1" t="s">
        <v>89</v>
      </c>
      <c r="M3" s="63" t="s">
        <v>91</v>
      </c>
      <c r="N3" s="1" t="s">
        <v>76</v>
      </c>
      <c r="O3" s="67" t="s">
        <v>100</v>
      </c>
      <c r="P3" s="1"/>
      <c r="Q3" s="1" t="s">
        <v>6</v>
      </c>
      <c r="R3" s="38"/>
      <c r="S3" s="64">
        <v>5.8</v>
      </c>
      <c r="T3" s="1" t="s">
        <v>3</v>
      </c>
      <c r="U3" s="1"/>
      <c r="V3" s="50"/>
      <c r="W3" s="50"/>
      <c r="X3" s="50"/>
      <c r="Y3" s="50">
        <v>47</v>
      </c>
      <c r="Z3" s="50">
        <v>32</v>
      </c>
      <c r="AA3" s="50">
        <v>20.3</v>
      </c>
      <c r="AB3" s="44">
        <v>2</v>
      </c>
      <c r="AC3" s="66">
        <v>3</v>
      </c>
      <c r="AD3" s="55">
        <f t="shared" ref="AD3:AD7" si="7">IF(Y3="","",Y3*Z3*AA3/1000000)</f>
        <v>3.1E-2</v>
      </c>
      <c r="AE3" s="44">
        <v>56</v>
      </c>
      <c r="AF3" s="40">
        <f t="shared" ref="AF3:AF7" si="8">IF(AC3="","",AE3/AD3*AC3)</f>
        <v>5419</v>
      </c>
      <c r="AG3" s="45">
        <v>5000</v>
      </c>
      <c r="AH3" s="41">
        <f t="shared" ref="AH3:AH7" si="9">IF(ISERROR(AG3/AF3),"",AG3/AF3)</f>
        <v>0.92</v>
      </c>
      <c r="AI3" s="36" t="s">
        <v>71</v>
      </c>
      <c r="AJ3" s="46">
        <v>0.24099999999999999</v>
      </c>
      <c r="AK3" s="41">
        <f t="shared" si="0"/>
        <v>1.4</v>
      </c>
      <c r="AL3" s="41">
        <f t="shared" si="1"/>
        <v>8.1199999999999992</v>
      </c>
      <c r="AM3" s="42">
        <v>0.05</v>
      </c>
      <c r="AN3" s="41">
        <f t="shared" si="2"/>
        <v>0.64</v>
      </c>
      <c r="AO3" s="42">
        <v>0</v>
      </c>
      <c r="AP3" s="41">
        <f t="shared" ref="AP3:AP7" si="10">IF(ISERROR(BG3*AO3),"",BG3*AO3)</f>
        <v>0</v>
      </c>
      <c r="AQ3" s="42">
        <v>0</v>
      </c>
      <c r="AR3" s="41">
        <f t="shared" ref="AR3:AR7" si="11">IF(ISERROR(BG3*AQ3),"",BG3*AQ3)</f>
        <v>0</v>
      </c>
      <c r="AS3" s="38"/>
      <c r="AT3" s="42"/>
      <c r="AU3" s="41">
        <f t="shared" si="3"/>
        <v>0</v>
      </c>
      <c r="AV3" s="38"/>
      <c r="AW3" s="42">
        <v>0</v>
      </c>
      <c r="AX3" s="41">
        <f t="shared" ref="AX3:AX6" si="12">IF(ISERROR(BG3*AW3),"",BG3*AW3)</f>
        <v>0</v>
      </c>
      <c r="AY3" s="38"/>
      <c r="AZ3" s="42">
        <v>0</v>
      </c>
      <c r="BA3" s="41">
        <f t="shared" ref="BA3:BA7" si="13">IF(ISERROR(BG3*AZ3),"",BG3*AZ3)</f>
        <v>0</v>
      </c>
      <c r="BB3" s="42">
        <v>0.1</v>
      </c>
      <c r="BC3" s="41">
        <f t="shared" si="4"/>
        <v>1.29</v>
      </c>
      <c r="BD3" s="41">
        <f t="shared" ref="BD3:BD7" si="14">IF(ISERROR(AN3+AP3+AR3+AU3+AX3+BA3+BC3),"",AN3+AP3+AR3+AU3+AX3+BA3+BC3)</f>
        <v>1.93</v>
      </c>
      <c r="BE3" s="41">
        <f t="shared" si="5"/>
        <v>10.050000000000001</v>
      </c>
      <c r="BF3" s="43">
        <f t="shared" si="6"/>
        <v>0.21909999999999999</v>
      </c>
      <c r="BG3" s="38">
        <v>12.87</v>
      </c>
      <c r="BH3" s="38">
        <v>30</v>
      </c>
      <c r="BI3" s="43">
        <f t="shared" ref="BI3:BI7" si="15">IF(ISERROR((BH3-BG3)/BH3),"",(BH3-BG3)/BH3)</f>
        <v>0.57099999999999995</v>
      </c>
      <c r="BJ3" s="47">
        <v>1848</v>
      </c>
      <c r="BK3" s="41">
        <f t="shared" ref="BK3:BK7" si="16">IF(ISERROR(BE3*BJ3),"",BE3*BJ3)</f>
        <v>18572.400000000001</v>
      </c>
      <c r="BL3" s="41">
        <f t="shared" ref="BL3:BL7" si="17">IF(ISERROR(BG3*BJ3),"",BG3*BJ3)</f>
        <v>23783.759999999998</v>
      </c>
      <c r="BM3" s="41">
        <f t="shared" ref="BM3:BM7" si="18">IF(ISERROR(BH3*BJ3),"",BH3*BJ3)</f>
        <v>55440</v>
      </c>
      <c r="BN3" s="39" t="str">
        <f t="shared" ref="BN3:BN7" si="19">IF(V3="","",V3*W3*X3/1000000/AC3*BJ3)</f>
        <v/>
      </c>
      <c r="BO3" s="44"/>
    </row>
    <row r="4" spans="1:67" customFormat="1" ht="90" x14ac:dyDescent="0.25">
      <c r="A4" s="37">
        <v>3</v>
      </c>
      <c r="B4" s="1"/>
      <c r="C4" s="1"/>
      <c r="D4" s="1" t="s">
        <v>4</v>
      </c>
      <c r="E4" s="1"/>
      <c r="F4" s="1" t="s">
        <v>5</v>
      </c>
      <c r="G4" s="61" t="s">
        <v>81</v>
      </c>
      <c r="H4" s="62" t="s">
        <v>96</v>
      </c>
      <c r="I4" s="63" t="s">
        <v>84</v>
      </c>
      <c r="J4" s="32" t="s">
        <v>85</v>
      </c>
      <c r="K4" s="59" t="s">
        <v>86</v>
      </c>
      <c r="L4" s="1" t="s">
        <v>89</v>
      </c>
      <c r="M4" s="1" t="s">
        <v>78</v>
      </c>
      <c r="N4" s="1" t="s">
        <v>77</v>
      </c>
      <c r="O4" s="67" t="s">
        <v>101</v>
      </c>
      <c r="P4" s="1"/>
      <c r="Q4" s="1" t="s">
        <v>6</v>
      </c>
      <c r="R4" s="38"/>
      <c r="S4" s="64">
        <v>5.8</v>
      </c>
      <c r="T4" s="1" t="s">
        <v>3</v>
      </c>
      <c r="U4" s="1"/>
      <c r="V4" s="50"/>
      <c r="W4" s="50"/>
      <c r="X4" s="50"/>
      <c r="Y4" s="50">
        <v>47</v>
      </c>
      <c r="Z4" s="50">
        <v>32</v>
      </c>
      <c r="AA4" s="50">
        <v>20.3</v>
      </c>
      <c r="AB4" s="44">
        <v>2</v>
      </c>
      <c r="AC4" s="66">
        <v>3</v>
      </c>
      <c r="AD4" s="55">
        <f t="shared" si="7"/>
        <v>3.1E-2</v>
      </c>
      <c r="AE4" s="44">
        <v>56</v>
      </c>
      <c r="AF4" s="40">
        <f t="shared" si="8"/>
        <v>5419</v>
      </c>
      <c r="AG4" s="45">
        <v>5000</v>
      </c>
      <c r="AH4" s="41">
        <f t="shared" si="9"/>
        <v>0.92</v>
      </c>
      <c r="AI4" s="36" t="s">
        <v>71</v>
      </c>
      <c r="AJ4" s="46">
        <v>0.24099999999999999</v>
      </c>
      <c r="AK4" s="41">
        <f t="shared" si="0"/>
        <v>1.4</v>
      </c>
      <c r="AL4" s="41">
        <f t="shared" si="1"/>
        <v>8.1199999999999992</v>
      </c>
      <c r="AM4" s="42">
        <v>0.05</v>
      </c>
      <c r="AN4" s="41">
        <f t="shared" si="2"/>
        <v>0.64</v>
      </c>
      <c r="AO4" s="42">
        <v>0</v>
      </c>
      <c r="AP4" s="41">
        <f t="shared" si="10"/>
        <v>0</v>
      </c>
      <c r="AQ4" s="42">
        <v>0</v>
      </c>
      <c r="AR4" s="41">
        <f t="shared" si="11"/>
        <v>0</v>
      </c>
      <c r="AS4" s="38"/>
      <c r="AT4" s="42"/>
      <c r="AU4" s="41">
        <f t="shared" si="3"/>
        <v>0</v>
      </c>
      <c r="AV4" s="38"/>
      <c r="AW4" s="42">
        <v>0</v>
      </c>
      <c r="AX4" s="41">
        <f t="shared" si="12"/>
        <v>0</v>
      </c>
      <c r="AY4" s="38"/>
      <c r="AZ4" s="42">
        <v>0</v>
      </c>
      <c r="BA4" s="41">
        <f t="shared" si="13"/>
        <v>0</v>
      </c>
      <c r="BB4" s="42">
        <v>0.1</v>
      </c>
      <c r="BC4" s="41">
        <f t="shared" si="4"/>
        <v>1.29</v>
      </c>
      <c r="BD4" s="41">
        <f t="shared" si="14"/>
        <v>1.93</v>
      </c>
      <c r="BE4" s="41">
        <f t="shared" si="5"/>
        <v>10.050000000000001</v>
      </c>
      <c r="BF4" s="43">
        <f t="shared" si="6"/>
        <v>0.21909999999999999</v>
      </c>
      <c r="BG4" s="38">
        <v>12.87</v>
      </c>
      <c r="BH4" s="38">
        <v>30</v>
      </c>
      <c r="BI4" s="43">
        <f t="shared" si="15"/>
        <v>0.57099999999999995</v>
      </c>
      <c r="BJ4" s="47">
        <v>1851</v>
      </c>
      <c r="BK4" s="41">
        <f t="shared" si="16"/>
        <v>18602.55</v>
      </c>
      <c r="BL4" s="41">
        <f t="shared" si="17"/>
        <v>23822.37</v>
      </c>
      <c r="BM4" s="41">
        <f t="shared" si="18"/>
        <v>55530</v>
      </c>
      <c r="BN4" s="39" t="str">
        <f t="shared" si="19"/>
        <v/>
      </c>
      <c r="BO4" s="44"/>
    </row>
    <row r="5" spans="1:67" customFormat="1" ht="90" x14ac:dyDescent="0.25">
      <c r="A5" s="37">
        <v>4</v>
      </c>
      <c r="B5" s="1"/>
      <c r="C5" s="1"/>
      <c r="D5" s="1" t="s">
        <v>4</v>
      </c>
      <c r="E5" s="1"/>
      <c r="F5" s="1" t="s">
        <v>5</v>
      </c>
      <c r="G5" s="61" t="s">
        <v>82</v>
      </c>
      <c r="H5" s="63" t="s">
        <v>98</v>
      </c>
      <c r="I5" s="63" t="s">
        <v>84</v>
      </c>
      <c r="J5" s="62" t="s">
        <v>97</v>
      </c>
      <c r="K5" s="59" t="s">
        <v>87</v>
      </c>
      <c r="L5" s="1" t="s">
        <v>89</v>
      </c>
      <c r="M5" s="63" t="s">
        <v>92</v>
      </c>
      <c r="N5" s="1" t="s">
        <v>79</v>
      </c>
      <c r="O5" s="67" t="s">
        <v>102</v>
      </c>
      <c r="P5" s="1"/>
      <c r="Q5" s="1" t="s">
        <v>6</v>
      </c>
      <c r="R5" s="38"/>
      <c r="S5" s="64">
        <v>5</v>
      </c>
      <c r="T5" s="1" t="s">
        <v>3</v>
      </c>
      <c r="U5" s="1"/>
      <c r="V5" s="50"/>
      <c r="W5" s="50"/>
      <c r="X5" s="50"/>
      <c r="Y5" s="50">
        <v>44.5</v>
      </c>
      <c r="Z5" s="50">
        <v>32.6</v>
      </c>
      <c r="AA5" s="50">
        <v>10.5</v>
      </c>
      <c r="AB5" s="44">
        <v>2</v>
      </c>
      <c r="AC5" s="66">
        <v>3</v>
      </c>
      <c r="AD5" s="55">
        <f t="shared" si="7"/>
        <v>1.4999999999999999E-2</v>
      </c>
      <c r="AE5" s="44">
        <v>56</v>
      </c>
      <c r="AF5" s="40">
        <f>IF(AC5="","",AE5/AD5*AC5)</f>
        <v>11200</v>
      </c>
      <c r="AG5" s="45">
        <v>5000</v>
      </c>
      <c r="AH5" s="41">
        <f t="shared" si="9"/>
        <v>0.45</v>
      </c>
      <c r="AI5" s="36" t="s">
        <v>71</v>
      </c>
      <c r="AJ5" s="46">
        <v>0.24099999999999999</v>
      </c>
      <c r="AK5" s="41">
        <f t="shared" si="0"/>
        <v>1.21</v>
      </c>
      <c r="AL5" s="41">
        <f t="shared" si="1"/>
        <v>6.66</v>
      </c>
      <c r="AM5" s="42">
        <v>0.05</v>
      </c>
      <c r="AN5" s="41">
        <f t="shared" si="2"/>
        <v>0.5</v>
      </c>
      <c r="AO5" s="42">
        <v>0</v>
      </c>
      <c r="AP5" s="41">
        <f t="shared" si="10"/>
        <v>0</v>
      </c>
      <c r="AQ5" s="42">
        <v>0</v>
      </c>
      <c r="AR5" s="41">
        <f t="shared" si="11"/>
        <v>0</v>
      </c>
      <c r="AS5" s="38"/>
      <c r="AT5" s="42"/>
      <c r="AU5" s="41">
        <f t="shared" si="3"/>
        <v>0</v>
      </c>
      <c r="AV5" s="38"/>
      <c r="AW5" s="42">
        <v>0</v>
      </c>
      <c r="AX5" s="41">
        <f t="shared" si="12"/>
        <v>0</v>
      </c>
      <c r="AY5" s="38"/>
      <c r="AZ5" s="42">
        <v>0</v>
      </c>
      <c r="BA5" s="41">
        <f t="shared" si="13"/>
        <v>0</v>
      </c>
      <c r="BB5" s="42">
        <v>0.1</v>
      </c>
      <c r="BC5" s="41">
        <f t="shared" si="4"/>
        <v>1</v>
      </c>
      <c r="BD5" s="41">
        <f t="shared" si="14"/>
        <v>1.5</v>
      </c>
      <c r="BE5" s="41">
        <f t="shared" si="5"/>
        <v>8.16</v>
      </c>
      <c r="BF5" s="43">
        <f t="shared" si="6"/>
        <v>0.184</v>
      </c>
      <c r="BG5" s="38">
        <v>10</v>
      </c>
      <c r="BH5" s="38">
        <v>30</v>
      </c>
      <c r="BI5" s="43">
        <f t="shared" si="15"/>
        <v>0.66669999999999996</v>
      </c>
      <c r="BJ5" s="47">
        <v>1857</v>
      </c>
      <c r="BK5" s="41">
        <f t="shared" si="16"/>
        <v>15153.12</v>
      </c>
      <c r="BL5" s="41">
        <f t="shared" si="17"/>
        <v>18570</v>
      </c>
      <c r="BM5" s="41">
        <f t="shared" si="18"/>
        <v>55710</v>
      </c>
      <c r="BN5" s="39" t="str">
        <f t="shared" si="19"/>
        <v/>
      </c>
      <c r="BO5" s="44"/>
    </row>
    <row r="6" spans="1:67" ht="105" x14ac:dyDescent="0.25">
      <c r="A6" s="31">
        <v>5</v>
      </c>
      <c r="B6" s="32"/>
      <c r="C6" s="32"/>
      <c r="D6" s="1" t="s">
        <v>4</v>
      </c>
      <c r="E6" s="1"/>
      <c r="F6" s="1" t="s">
        <v>5</v>
      </c>
      <c r="G6" s="62" t="s">
        <v>83</v>
      </c>
      <c r="H6" s="63" t="s">
        <v>98</v>
      </c>
      <c r="I6" s="63" t="s">
        <v>84</v>
      </c>
      <c r="J6" s="32" t="s">
        <v>72</v>
      </c>
      <c r="K6" s="59" t="s">
        <v>88</v>
      </c>
      <c r="L6" s="32" t="s">
        <v>90</v>
      </c>
      <c r="M6" s="62" t="s">
        <v>93</v>
      </c>
      <c r="N6" s="32" t="s">
        <v>80</v>
      </c>
      <c r="O6" s="67" t="s">
        <v>103</v>
      </c>
      <c r="P6" s="32"/>
      <c r="Q6" s="1" t="s">
        <v>6</v>
      </c>
      <c r="R6" s="9"/>
      <c r="S6" s="65">
        <v>4.5</v>
      </c>
      <c r="T6" s="1" t="s">
        <v>3</v>
      </c>
      <c r="V6" s="51"/>
      <c r="W6" s="51"/>
      <c r="X6" s="51"/>
      <c r="Y6" s="51">
        <v>47</v>
      </c>
      <c r="Z6" s="51">
        <v>32</v>
      </c>
      <c r="AA6" s="51">
        <v>15.2</v>
      </c>
      <c r="AB6" s="44">
        <v>2</v>
      </c>
      <c r="AC6" s="8">
        <v>3</v>
      </c>
      <c r="AD6" s="56">
        <f t="shared" si="7"/>
        <v>2.3E-2</v>
      </c>
      <c r="AE6" s="33">
        <v>56</v>
      </c>
      <c r="AF6" s="40">
        <f>IF(AC6="","",AE6/AD6*AC6)</f>
        <v>7304</v>
      </c>
      <c r="AG6" s="45">
        <v>5000</v>
      </c>
      <c r="AH6" s="34">
        <f t="shared" si="9"/>
        <v>0.68</v>
      </c>
      <c r="AI6" s="36" t="s">
        <v>71</v>
      </c>
      <c r="AJ6" s="46">
        <v>0.24099999999999999</v>
      </c>
      <c r="AK6" s="34">
        <f t="shared" si="0"/>
        <v>1.08</v>
      </c>
      <c r="AL6" s="34">
        <f t="shared" si="1"/>
        <v>6.26</v>
      </c>
      <c r="AM6" s="42">
        <v>0.05</v>
      </c>
      <c r="AN6" s="34">
        <f t="shared" si="2"/>
        <v>0.45</v>
      </c>
      <c r="AO6" s="42">
        <v>0</v>
      </c>
      <c r="AP6" s="41">
        <f t="shared" si="10"/>
        <v>0</v>
      </c>
      <c r="AQ6" s="42">
        <v>0</v>
      </c>
      <c r="AR6" s="41">
        <f t="shared" si="11"/>
        <v>0</v>
      </c>
      <c r="AS6" s="9"/>
      <c r="AT6" s="42"/>
      <c r="AU6" s="34">
        <f t="shared" si="3"/>
        <v>0</v>
      </c>
      <c r="AV6" s="38"/>
      <c r="AW6" s="42">
        <v>0</v>
      </c>
      <c r="AX6" s="41">
        <f t="shared" si="12"/>
        <v>0</v>
      </c>
      <c r="AY6" s="38"/>
      <c r="AZ6" s="42">
        <v>0</v>
      </c>
      <c r="BA6" s="41">
        <f t="shared" si="13"/>
        <v>0</v>
      </c>
      <c r="BB6" s="42">
        <v>0.1</v>
      </c>
      <c r="BC6" s="34">
        <f t="shared" si="4"/>
        <v>0.89</v>
      </c>
      <c r="BD6" s="41">
        <f t="shared" si="14"/>
        <v>1.34</v>
      </c>
      <c r="BE6" s="34">
        <f t="shared" si="5"/>
        <v>7.6</v>
      </c>
      <c r="BF6" s="35">
        <f t="shared" si="6"/>
        <v>0.14699999999999999</v>
      </c>
      <c r="BG6" s="9">
        <v>8.91</v>
      </c>
      <c r="BH6" s="38">
        <v>30</v>
      </c>
      <c r="BI6" s="35">
        <f t="shared" si="15"/>
        <v>0.70299999999999996</v>
      </c>
      <c r="BJ6" s="8">
        <v>1659</v>
      </c>
      <c r="BK6" s="41">
        <f t="shared" si="16"/>
        <v>12608.4</v>
      </c>
      <c r="BL6" s="34">
        <f t="shared" si="17"/>
        <v>14781.69</v>
      </c>
      <c r="BM6" s="34">
        <f t="shared" si="18"/>
        <v>49770</v>
      </c>
      <c r="BN6" s="39" t="str">
        <f t="shared" si="19"/>
        <v/>
      </c>
      <c r="BO6" s="33"/>
    </row>
    <row r="7" spans="1:67" ht="105" x14ac:dyDescent="0.25">
      <c r="A7" s="31">
        <v>6</v>
      </c>
      <c r="B7" s="32"/>
      <c r="C7" s="32"/>
      <c r="D7" s="1" t="s">
        <v>4</v>
      </c>
      <c r="E7" s="1"/>
      <c r="F7" s="1" t="s">
        <v>5</v>
      </c>
      <c r="G7" s="62" t="s">
        <v>83</v>
      </c>
      <c r="H7" s="63" t="s">
        <v>98</v>
      </c>
      <c r="I7" s="63" t="s">
        <v>84</v>
      </c>
      <c r="J7" s="32" t="s">
        <v>72</v>
      </c>
      <c r="K7" s="59" t="s">
        <v>88</v>
      </c>
      <c r="L7" s="32" t="s">
        <v>90</v>
      </c>
      <c r="M7" s="62" t="s">
        <v>94</v>
      </c>
      <c r="N7" s="32" t="s">
        <v>80</v>
      </c>
      <c r="O7" s="67" t="s">
        <v>104</v>
      </c>
      <c r="P7" s="32"/>
      <c r="Q7" s="1" t="s">
        <v>6</v>
      </c>
      <c r="R7" s="9"/>
      <c r="S7" s="65">
        <v>4.5</v>
      </c>
      <c r="T7" s="1" t="s">
        <v>3</v>
      </c>
      <c r="U7" s="1"/>
      <c r="V7" s="51"/>
      <c r="W7" s="51"/>
      <c r="X7" s="51"/>
      <c r="Y7" s="51">
        <v>47</v>
      </c>
      <c r="Z7" s="51">
        <v>32</v>
      </c>
      <c r="AA7" s="51">
        <v>15.2</v>
      </c>
      <c r="AB7" s="44">
        <v>2</v>
      </c>
      <c r="AC7" s="8">
        <v>3</v>
      </c>
      <c r="AD7" s="56">
        <f t="shared" si="7"/>
        <v>2.3E-2</v>
      </c>
      <c r="AE7" s="33">
        <v>56</v>
      </c>
      <c r="AF7" s="40">
        <f t="shared" si="8"/>
        <v>7304</v>
      </c>
      <c r="AG7" s="45">
        <v>5000</v>
      </c>
      <c r="AH7" s="34">
        <f t="shared" si="9"/>
        <v>0.68</v>
      </c>
      <c r="AI7" s="36" t="s">
        <v>71</v>
      </c>
      <c r="AJ7" s="46">
        <v>0.24099999999999999</v>
      </c>
      <c r="AK7" s="34">
        <f t="shared" si="0"/>
        <v>1.08</v>
      </c>
      <c r="AL7" s="34">
        <f t="shared" si="1"/>
        <v>6.26</v>
      </c>
      <c r="AM7" s="42">
        <v>0.05</v>
      </c>
      <c r="AN7" s="34">
        <f t="shared" si="2"/>
        <v>0.45</v>
      </c>
      <c r="AO7" s="42">
        <v>0</v>
      </c>
      <c r="AP7" s="41">
        <f t="shared" si="10"/>
        <v>0</v>
      </c>
      <c r="AQ7" s="42"/>
      <c r="AR7" s="41">
        <f t="shared" si="11"/>
        <v>0</v>
      </c>
      <c r="AS7" s="9"/>
      <c r="AT7" s="42"/>
      <c r="AU7" s="34">
        <f t="shared" si="3"/>
        <v>0</v>
      </c>
      <c r="AV7" s="38"/>
      <c r="AW7" s="42">
        <v>0</v>
      </c>
      <c r="AX7" s="41">
        <f t="shared" ref="AX7" si="20">IF(ISERROR(BG7*AW7),"",BG7*AW7)</f>
        <v>0</v>
      </c>
      <c r="AY7" s="38"/>
      <c r="AZ7" s="42">
        <v>0</v>
      </c>
      <c r="BA7" s="41">
        <f t="shared" si="13"/>
        <v>0</v>
      </c>
      <c r="BB7" s="42">
        <v>0.1</v>
      </c>
      <c r="BC7" s="34">
        <f t="shared" si="4"/>
        <v>0.89</v>
      </c>
      <c r="BD7" s="41">
        <f t="shared" si="14"/>
        <v>1.34</v>
      </c>
      <c r="BE7" s="34">
        <f t="shared" si="5"/>
        <v>7.6</v>
      </c>
      <c r="BF7" s="35">
        <f t="shared" si="6"/>
        <v>0.14699999999999999</v>
      </c>
      <c r="BG7" s="9">
        <v>8.91</v>
      </c>
      <c r="BH7" s="38">
        <v>30</v>
      </c>
      <c r="BI7" s="35">
        <f t="shared" si="15"/>
        <v>0.70299999999999996</v>
      </c>
      <c r="BJ7" s="8">
        <v>1659</v>
      </c>
      <c r="BK7" s="41">
        <f t="shared" si="16"/>
        <v>12608.4</v>
      </c>
      <c r="BL7" s="34">
        <f t="shared" si="17"/>
        <v>14781.69</v>
      </c>
      <c r="BM7" s="34">
        <f t="shared" si="18"/>
        <v>49770</v>
      </c>
      <c r="BN7" s="39" t="str">
        <f t="shared" si="19"/>
        <v/>
      </c>
      <c r="BO7" s="33"/>
    </row>
  </sheetData>
  <sheetProtection insertRows="0" deleteRows="0" sort="0"/>
  <protectedRanges>
    <protectedRange sqref="BG8:BG246 BN2:BN7 BI2:BI5 V8:AN246 AD2:AF2 V6:AA7 AD3:AE5 T6 L8:S246 T2:U5 AH2:AH7 AS2:AU246 BI6:BJ7 AK2:AN7 BB2:BF246 AF3:AF7 T7:U246 A2:J246 L2:N7 P2:S7 AC6:AE7" name="Range1"/>
    <protectedRange sqref="V2:AB2 V3:AA5 AB3:AB7" name="Range1_2"/>
    <protectedRange sqref="AG2:AG7" name="Range1_3"/>
    <protectedRange sqref="AI2:AJ7" name="Range1_4"/>
    <protectedRange sqref="BH2:BH7" name="Range1_5"/>
    <protectedRange sqref="BJ2:BJ5" name="Range1_6"/>
    <protectedRange sqref="AO2:AR208" name="Range1_1"/>
    <protectedRange sqref="AV2:BA208" name="Range1_7"/>
    <protectedRange sqref="K2:K249" name="Range1_1_1"/>
    <protectedRange sqref="O2:O7" name="Range1_4_1_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2BB014-14AC-453B-AA44-2CADCBEE0D59}">
          <x14:formula1>
            <xm:f>#REF!</xm:f>
          </x14:formula1>
          <xm:sqref>D2:D7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T2:T7</xm:sqref>
        </x14:dataValidation>
        <x14:dataValidation type="list" allowBlank="1" showInputMessage="1" showErrorMessage="1" xr:uid="{F9CB23A1-5AD9-4368-90FD-2EA7EA8C0F99}">
          <x14:formula1>
            <xm:f>#REF!</xm:f>
          </x14:formula1>
          <xm:sqref>E2:E7</xm:sqref>
        </x14:dataValidation>
        <x14:dataValidation type="list" allowBlank="1" showInputMessage="1" showErrorMessage="1" xr:uid="{642E7A24-B50A-424F-9CDE-B1CBFCD55FE3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2026-07-02T08:13:56Z</dcterms:modified>
</cp:coreProperties>
</file>