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" i="5" l="1"/>
  <c r="BT3" i="5" l="1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AV3" i="5" l="1"/>
  <c r="AZ3" i="5"/>
  <c r="AX3" i="5"/>
  <c r="AR3" i="5"/>
  <c r="BR3" i="5"/>
  <c r="BB3" i="5"/>
  <c r="AS2" i="5"/>
  <c r="AT2" i="5" s="1"/>
  <c r="AV2" i="5" l="1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<sst xmlns="http://schemas.openxmlformats.org/spreadsheetml/2006/main" count="105" uniqueCount="92">
  <si>
    <t>Yes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</si>
  <si>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</si>
  <si>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</si>
  <si>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</si>
  <si>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</si>
  <si>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</si>
  <si>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</si>
  <si>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</si>
  <si>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</si>
  <si>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</si>
  <si>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</si>
  <si>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</si>
  <si>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</si>
  <si>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</si>
  <si>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</si>
  <si>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</si>
  <si>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</si>
  <si>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</si>
  <si>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</si>
  <si>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</si>
  <si>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</si>
  <si>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</si>
  <si>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</si>
  <si>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</si>
  <si>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</si>
  <si>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</si>
  <si>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</si>
  <si>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</si>
  <si>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</si>
  <si>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</si>
  <si>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</si>
  <si>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</si>
  <si>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</si>
  <si>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</si>
  <si>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</si>
  <si>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</si>
  <si>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</si>
  <si>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</si>
  <si>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</si>
  <si>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</si>
  <si>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</si>
  <si>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</si>
  <si>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</si>
  <si>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</si>
  <si>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</si>
  <si>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</si>
  <si>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</si>
  <si>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</si>
  <si>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</si>
  <si>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</si>
  <si>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</si>
  <si>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</si>
  <si>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</si>
  <si>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</si>
  <si>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</si>
  <si>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</si>
  <si>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</si>
  <si>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</si>
  <si>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</si>
  <si>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</si>
  <si>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</si>
  <si>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</si>
  <si>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</si>
  <si>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</si>
  <si>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</si>
  <si>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</si>
  <si>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</si>
  <si>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</si>
  <si>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</si>
  <si>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</si>
  <si>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</si>
  <si>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</si>
  <si>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</si>
  <si>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</si>
  <si>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</si>
  <si>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</si>
  <si>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</si>
  <si>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</si>
  <si>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</si>
  <si>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</si>
  <si>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>100% cotton</t>
    <phoneticPr fontId="11" type="noConversion"/>
  </si>
  <si>
    <t xml:space="preserve">1 Pillow Cover 20"W x  20"L </t>
    <phoneticPr fontId="11" type="noConversion"/>
  </si>
  <si>
    <t>100% cotton Pillow Cover</t>
    <phoneticPr fontId="11" type="noConversion"/>
  </si>
  <si>
    <t>6302.31.5010</t>
  </si>
  <si>
    <t xml:space="preserve">Linen </t>
  </si>
  <si>
    <t>Arielle Leaf</t>
    <phoneticPr fontId="19" type="noConversion"/>
  </si>
  <si>
    <t>Front Cotton Duck dyed - GSM-200
Lining : Cotton sheeting White/100 GSM
Back -Cotton Duck Natural -GSM-220
 Edge - Flange. Zipper: LOGO EMBOSSED ZIPPER
 Embroidery with flange pillow cover. 
Package: Hangtag+PE bag+mailer bag.  30pc in 5ply per carton</t>
    <phoneticPr fontId="11" type="noConversion"/>
  </si>
  <si>
    <t>022164829570</t>
    <phoneticPr fontId="11" type="noConversion"/>
  </si>
  <si>
    <t>022164829587</t>
    <phoneticPr fontId="11" type="noConversion"/>
  </si>
  <si>
    <t xml:space="preserve">1 Pillow Cover 14"W x  24"L </t>
    <phoneticPr fontId="11" type="noConversion"/>
  </si>
  <si>
    <t>HH21-2057</t>
  </si>
  <si>
    <t>HH21-2056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</si>
</sst>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\$#,##0.00"/>
    <numFmt numFmtId="185" formatCode="[$￥-804]#,##0.00;[Red][$￥-804]#,##0.00"/>
  </numFmts>
  <fonts count="2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  <xf numFmtId="0" fontId="17" fillId="0" borderId="0"/>
    <xf numFmtId="0" fontId="18" fillId="0" borderId="0"/>
    <xf numFmtId="185" fontId="4" fillId="0" borderId="0"/>
  </cellStyleXfs>
  <cellXfs count="100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182" fontId="16" fillId="6" borderId="1" xfId="4" applyFont="1" applyFill="1" applyBorder="1" applyAlignment="1">
      <alignment horizontal="center" vertical="center"/>
    </xf>
    <xf numFmtId="182" fontId="16" fillId="6" borderId="4" xfId="4" applyFont="1" applyFill="1" applyBorder="1" applyAlignment="1">
      <alignment horizontal="center" vertical="center"/>
    </xf>
    <xf numFmtId="182" fontId="16" fillId="6" borderId="1" xfId="4" quotePrefix="1" applyFont="1" applyFill="1" applyBorder="1" applyAlignment="1">
      <alignment horizontal="center" vertical="center"/>
    </xf>
    <xf numFmtId="182" fontId="16" fillId="6" borderId="4" xfId="4" quotePrefix="1" applyFont="1" applyFill="1" applyBorder="1" applyAlignment="1">
      <alignment horizontal="center" vertical="center"/>
    </xf>
    <xf numFmtId="182" fontId="16" fillId="0" borderId="4" xfId="4" applyFont="1" applyBorder="1" applyAlignment="1">
      <alignment horizontal="left" vertical="center" wrapText="1"/>
    </xf>
    <xf numFmtId="182" fontId="3" fillId="0" borderId="4" xfId="4" applyBorder="1" applyAlignment="1">
      <alignment vertical="center"/>
    </xf>
    <xf numFmtId="182" fontId="3" fillId="0" borderId="4" xfId="4" applyBorder="1" applyAlignment="1">
      <alignment vertical="center" wrapText="1"/>
    </xf>
    <xf numFmtId="184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182" fontId="3" fillId="0" borderId="1" xfId="4" applyBorder="1" applyAlignment="1">
      <alignment horizontal="center" vertical="center" wrapText="1"/>
    </xf>
    <xf numFmtId="182" fontId="3" fillId="11" borderId="1" xfId="4" applyFill="1" applyBorder="1" applyAlignment="1">
      <alignment horizontal="center" vertical="center"/>
    </xf>
    <xf numFmtId="1" fontId="3" fillId="11" borderId="1" xfId="4" applyNumberFormat="1" applyFill="1" applyBorder="1" applyAlignment="1">
      <alignment horizontal="center" vertical="center"/>
    </xf>
    <xf numFmtId="1" fontId="3" fillId="11" borderId="4" xfId="4" applyNumberFormat="1" applyFill="1" applyBorder="1" applyAlignment="1">
      <alignment horizontal="center" vertical="center"/>
    </xf>
    <xf numFmtId="182" fontId="16" fillId="0" borderId="4" xfId="4" applyFont="1" applyFill="1" applyBorder="1" applyAlignment="1">
      <alignment horizontal="left" vertical="center" wrapText="1"/>
    </xf>
  </cellXfs>
  <cellStyles count="30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3" xfId="29"/>
    <cellStyle name="样式 1 5" xfId="9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57727</xdr:colOff>
      <xdr:row>1</xdr:row>
      <xdr:rowOff>392545</xdr:rowOff>
    </xdr:from>
    <xdr:to>
      <xdr:col>1</xdr:col>
      <xdr:colOff>1615914</xdr:colOff>
      <xdr:row>1</xdr:row>
      <xdr:rowOff>1339272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B84CD8F3-1B35-4340-AEC9-948C0177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39" t="4493" r="6451" b="2222"/>
        <a:stretch>
          <a:fillRect/>
        </a:stretch>
      </xdr:blipFill>
      <xdr:spPr>
        <a:xfrm rot="5400000">
          <a:off x="1033093" y="2211179"/>
          <a:ext cx="946727" cy="1558187"/>
        </a:xfrm>
        <a:prstGeom prst="rect">
          <a:avLst/>
        </a:prstGeom>
      </xdr:spPr>
    </xdr:pic>
    <xdr:clientData/>
  </xdr:twoCellAnchor>
  <xdr:twoCellAnchor>
    <xdr:from>
      <xdr:col>1</xdr:col>
      <xdr:colOff>69269</xdr:colOff>
      <xdr:row>2</xdr:row>
      <xdr:rowOff>169808</xdr:rowOff>
    </xdr:from>
    <xdr:to>
      <xdr:col>1</xdr:col>
      <xdr:colOff>1581727</xdr:colOff>
      <xdr:row>2</xdr:row>
      <xdr:rowOff>1608605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EB1C7EB4-849F-4152-A709-D345CFA7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48" r="9204"/>
        <a:stretch>
          <a:fillRect/>
        </a:stretch>
      </xdr:blipFill>
      <xdr:spPr>
        <a:xfrm rot="5400000">
          <a:off x="775735" y="4012251"/>
          <a:ext cx="1438797" cy="15124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/>
      <sheetData sheetId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3"/>
  <sheetViews>
    <sheetView tabSelected="1" topLeftCell="J1" zoomScale="70" zoomScaleNormal="70" workbookViewId="0">
      <selection activeCell="J4" sqref="A4:XFD4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4" customFormat="1" ht="138.6" customHeight="1">
      <c r="A2" s="47">
        <v>1</v>
      </c>
      <c r="B2" s="48"/>
      <c r="C2" s="48"/>
      <c r="D2" s="96" t="s">
        <v>5</v>
      </c>
      <c r="E2" s="48"/>
      <c r="F2" s="48" t="s">
        <v>39</v>
      </c>
      <c r="G2" s="95" t="s">
        <v>85</v>
      </c>
      <c r="H2" s="91" t="s">
        <v>82</v>
      </c>
      <c r="I2" s="90" t="s">
        <v>79</v>
      </c>
      <c r="J2" s="49" t="s">
        <v>86</v>
      </c>
      <c r="K2" s="50" t="s">
        <v>80</v>
      </c>
      <c r="L2" s="99" t="s">
        <v>89</v>
      </c>
      <c r="M2" s="51" t="s">
        <v>84</v>
      </c>
      <c r="N2" s="50"/>
      <c r="O2" s="85" t="s">
        <v>91</v>
      </c>
      <c r="P2" s="87" t="s">
        <v>87</v>
      </c>
      <c r="Q2" s="48"/>
      <c r="R2" s="51"/>
      <c r="S2" s="48" t="s">
        <v>6</v>
      </c>
      <c r="T2" s="97">
        <v>240</v>
      </c>
      <c r="U2" s="53">
        <f t="shared" ref="U2:U3" si="0">X2*0.95</f>
        <v>9.69</v>
      </c>
      <c r="V2" s="54">
        <f t="shared" ref="V2:V3" si="1">IF(W2="","",X2*W2)</f>
        <v>78.540000000000006</v>
      </c>
      <c r="W2" s="55">
        <v>7.7</v>
      </c>
      <c r="X2" s="56">
        <v>10.199999999999999</v>
      </c>
      <c r="Y2" s="48" t="s">
        <v>4</v>
      </c>
      <c r="Z2" s="57">
        <v>30</v>
      </c>
      <c r="AA2" s="57">
        <v>38</v>
      </c>
      <c r="AB2" s="57">
        <v>20</v>
      </c>
      <c r="AC2" s="58"/>
      <c r="AD2" s="52">
        <v>30</v>
      </c>
      <c r="AE2" s="59">
        <f t="shared" ref="AE2:AE3" si="2">IF(Z2="","",Z2*AA2*AB2/1000000)</f>
        <v>2.3E-2</v>
      </c>
      <c r="AF2" s="60" t="s">
        <v>0</v>
      </c>
      <c r="AG2" s="57">
        <v>14</v>
      </c>
      <c r="AH2" s="57">
        <v>12</v>
      </c>
      <c r="AI2" s="57">
        <v>0.6</v>
      </c>
      <c r="AJ2" s="61"/>
      <c r="AK2" s="61">
        <v>65</v>
      </c>
      <c r="AL2" s="62">
        <f t="shared" ref="AL2:AL3" si="3">IF(AD2="","",AK2/AE2*AD2)</f>
        <v>84783</v>
      </c>
      <c r="AM2" s="63">
        <v>3900</v>
      </c>
      <c r="AN2" s="64">
        <f t="shared" ref="AN2:AN3" si="4">IF(ISERROR(AM2/AL2),"",AM2/AL2)</f>
        <v>0.05</v>
      </c>
      <c r="AO2" s="48" t="s">
        <v>83</v>
      </c>
      <c r="AP2" s="65">
        <v>0.309</v>
      </c>
      <c r="AQ2" s="64">
        <f t="shared" ref="AQ2:AQ3" si="5">IF(ISERROR(X2*AP2),"",X2*AP2)</f>
        <v>3.15</v>
      </c>
      <c r="AR2" s="64">
        <f t="shared" ref="AR2:AR3" si="6">IF(ISERROR(X2+AN2+AQ2),"",X2+AN2+AQ2)</f>
        <v>13.4</v>
      </c>
      <c r="AS2" s="54">
        <f t="shared" ref="AS2:AS3" si="7">IF(ISERROR(Z2*AA2*AB2/AD2),"",Z2*AA2*AB2/AD2)</f>
        <v>760</v>
      </c>
      <c r="AT2" s="54">
        <f t="shared" ref="AT2:AT3" si="8">IF(ISERROR(AS2/28316.847),"",AS2/28316.847)</f>
        <v>0.03</v>
      </c>
      <c r="AU2" s="61">
        <v>4</v>
      </c>
      <c r="AV2" s="64">
        <f t="shared" ref="AV2:AV3" si="9">IF(ISERROR(AT2*AU2),"",AT2*AU2)</f>
        <v>0.12</v>
      </c>
      <c r="AW2" s="66">
        <v>0.1</v>
      </c>
      <c r="AX2" s="64">
        <f t="shared" ref="AX2:AX3" si="10">IF(ISERROR(BI2*AW2),"",BI2*AW2)</f>
        <v>3</v>
      </c>
      <c r="AY2" s="66">
        <v>0</v>
      </c>
      <c r="AZ2" s="92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6">
        <v>0</v>
      </c>
      <c r="BB2" s="64">
        <f t="shared" ref="BB2:BB3" si="11">IF(ISERROR(BI2*BA2),"",BI2*BA2)</f>
        <v>0</v>
      </c>
      <c r="BC2" s="93" t="s">
        <v>77</v>
      </c>
      <c r="BD2" s="66">
        <v>0.15</v>
      </c>
      <c r="BE2" s="64">
        <f t="shared" ref="BE2:BE3" si="12">IF(ISERROR(BI2*BD2),"",BI2*BD2)</f>
        <v>4.5</v>
      </c>
      <c r="BF2" s="64">
        <f t="shared" ref="BF2:BF3" si="13">IF(ISERROR(AV2+AX2+AZ2+BB2+BE2),"",AV2+AX2+AZ2+BB2+BE2)</f>
        <v>7.72</v>
      </c>
      <c r="BG2" s="64">
        <f t="shared" ref="BG2:BG3" si="14">IF(ISERROR(AR2+BF2),"",AR2+BF2)</f>
        <v>21.12</v>
      </c>
      <c r="BH2" s="67">
        <f t="shared" ref="BH2:BH3" si="15">IF(ISERROR((BI2-BG2)/BI2),"",(BI2-BG2)/BI2)</f>
        <v>0.29599999999999999</v>
      </c>
      <c r="BI2" s="64">
        <f t="shared" ref="BI2:BI3" si="16">IF(BO2="","",BO2*(1-BP2))</f>
        <v>30</v>
      </c>
      <c r="BJ2" s="68">
        <v>0.3</v>
      </c>
      <c r="BK2" s="64">
        <f t="shared" ref="BK2:BK3" si="17">IF(BJ2="","",BO2*BJ2)</f>
        <v>18</v>
      </c>
      <c r="BL2" s="69">
        <v>5</v>
      </c>
      <c r="BM2" s="64">
        <f t="shared" ref="BM2:BM3" si="18">IF(ISERROR(BG2+BK2+BL2),"",BG2+BK2+BL2)</f>
        <v>44.12</v>
      </c>
      <c r="BN2" s="70">
        <f t="shared" ref="BN2:BN3" si="19">IF(BO2="","",(BO2-BM2)/BO2)</f>
        <v>0.26450000000000001</v>
      </c>
      <c r="BO2" s="69">
        <v>59.99</v>
      </c>
      <c r="BP2" s="68">
        <v>0.5</v>
      </c>
      <c r="BQ2" s="71"/>
      <c r="BR2" s="72">
        <f t="shared" ref="BR2:BR3" si="20">BI2</f>
        <v>30</v>
      </c>
      <c r="BS2" s="35">
        <f t="shared" ref="BS2:BS3" si="21">IF(BT2="","",CEILING(BT2/0.9 - 0.01, 10) - 0.01)</f>
        <v>69.989999999999995</v>
      </c>
      <c r="BT2" s="72">
        <f t="shared" ref="BT2:BT3" si="22">IF(BO2="","",BO2)</f>
        <v>59.99</v>
      </c>
      <c r="BU2" s="73">
        <f t="shared" ref="BU2:BU3" si="23">IF(BR2="","",(BR2-AR2)/BR2)</f>
        <v>0.55330000000000001</v>
      </c>
      <c r="BV2" s="73">
        <f t="shared" ref="BV2:BV3" si="24">IF(BS2="","",(BS2-BR2)/BS2)</f>
        <v>0.57140000000000002</v>
      </c>
    </row>
    <row r="3" spans="1:74" s="74" customFormat="1" ht="138.6" customHeight="1">
      <c r="A3" s="47">
        <v>2</v>
      </c>
      <c r="B3" s="51"/>
      <c r="C3" s="51"/>
      <c r="D3" s="96" t="s">
        <v>5</v>
      </c>
      <c r="E3" s="51"/>
      <c r="F3" s="48" t="s">
        <v>39</v>
      </c>
      <c r="G3" s="95" t="s">
        <v>85</v>
      </c>
      <c r="H3" s="91" t="s">
        <v>82</v>
      </c>
      <c r="I3" s="90" t="s">
        <v>79</v>
      </c>
      <c r="J3" s="49" t="s">
        <v>86</v>
      </c>
      <c r="K3" s="50" t="s">
        <v>80</v>
      </c>
      <c r="L3" s="89" t="s">
        <v>81</v>
      </c>
      <c r="M3" s="51" t="s">
        <v>84</v>
      </c>
      <c r="N3" s="50"/>
      <c r="O3" s="86" t="s">
        <v>90</v>
      </c>
      <c r="P3" s="88" t="s">
        <v>88</v>
      </c>
      <c r="Q3" s="51"/>
      <c r="R3" s="51"/>
      <c r="S3" s="48" t="s">
        <v>6</v>
      </c>
      <c r="T3" s="98">
        <v>240</v>
      </c>
      <c r="U3" s="76">
        <f t="shared" si="0"/>
        <v>10.07</v>
      </c>
      <c r="V3" s="77">
        <f t="shared" si="1"/>
        <v>81.62</v>
      </c>
      <c r="W3" s="55">
        <v>7.7</v>
      </c>
      <c r="X3" s="69">
        <v>10.6</v>
      </c>
      <c r="Y3" s="51" t="s">
        <v>4</v>
      </c>
      <c r="Z3" s="78">
        <v>56</v>
      </c>
      <c r="AA3" s="78">
        <v>28</v>
      </c>
      <c r="AB3" s="78">
        <v>28</v>
      </c>
      <c r="AC3" s="58"/>
      <c r="AD3" s="75">
        <v>30</v>
      </c>
      <c r="AE3" s="79">
        <f t="shared" si="2"/>
        <v>4.3999999999999997E-2</v>
      </c>
      <c r="AF3" s="60" t="s">
        <v>0</v>
      </c>
      <c r="AG3" s="78">
        <v>10</v>
      </c>
      <c r="AH3" s="78">
        <v>10</v>
      </c>
      <c r="AI3" s="78">
        <v>0.7</v>
      </c>
      <c r="AJ3" s="58"/>
      <c r="AK3" s="58">
        <v>65</v>
      </c>
      <c r="AL3" s="80">
        <f t="shared" si="3"/>
        <v>44318</v>
      </c>
      <c r="AM3" s="81">
        <v>3900</v>
      </c>
      <c r="AN3" s="72">
        <f t="shared" si="4"/>
        <v>0.09</v>
      </c>
      <c r="AO3" s="51" t="s">
        <v>83</v>
      </c>
      <c r="AP3" s="82">
        <v>0.309</v>
      </c>
      <c r="AQ3" s="72">
        <f t="shared" si="5"/>
        <v>3.28</v>
      </c>
      <c r="AR3" s="72">
        <f t="shared" si="6"/>
        <v>13.97</v>
      </c>
      <c r="AS3" s="77">
        <f t="shared" si="7"/>
        <v>1463.47</v>
      </c>
      <c r="AT3" s="77">
        <f t="shared" si="8"/>
        <v>0.05</v>
      </c>
      <c r="AU3" s="58">
        <v>4</v>
      </c>
      <c r="AV3" s="72">
        <f t="shared" si="9"/>
        <v>0.2</v>
      </c>
      <c r="AW3" s="68">
        <v>0.1</v>
      </c>
      <c r="AX3" s="72">
        <f t="shared" si="10"/>
        <v>3.5</v>
      </c>
      <c r="AY3" s="68">
        <v>0</v>
      </c>
      <c r="AZ3" s="92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8">
        <v>0</v>
      </c>
      <c r="BB3" s="72">
        <f t="shared" si="11"/>
        <v>0</v>
      </c>
      <c r="BC3" s="94" t="s">
        <v>77</v>
      </c>
      <c r="BD3" s="68">
        <v>0.15</v>
      </c>
      <c r="BE3" s="72">
        <f t="shared" si="12"/>
        <v>5.25</v>
      </c>
      <c r="BF3" s="72">
        <f t="shared" si="13"/>
        <v>9.0500000000000007</v>
      </c>
      <c r="BG3" s="72">
        <f t="shared" si="14"/>
        <v>23.02</v>
      </c>
      <c r="BH3" s="83">
        <f t="shared" si="15"/>
        <v>0.34229999999999999</v>
      </c>
      <c r="BI3" s="72">
        <f t="shared" si="16"/>
        <v>35</v>
      </c>
      <c r="BJ3" s="68">
        <v>0.3</v>
      </c>
      <c r="BK3" s="72">
        <f t="shared" si="17"/>
        <v>21</v>
      </c>
      <c r="BL3" s="69">
        <v>5</v>
      </c>
      <c r="BM3" s="72">
        <f t="shared" si="18"/>
        <v>49.02</v>
      </c>
      <c r="BN3" s="70">
        <f t="shared" si="19"/>
        <v>0.29959999999999998</v>
      </c>
      <c r="BO3" s="69">
        <v>69.989999999999995</v>
      </c>
      <c r="BP3" s="68">
        <v>0.5</v>
      </c>
      <c r="BQ3" s="71"/>
      <c r="BR3" s="72">
        <f t="shared" si="20"/>
        <v>35</v>
      </c>
      <c r="BS3" s="35">
        <f t="shared" si="21"/>
        <v>79.989999999999995</v>
      </c>
      <c r="BT3" s="72">
        <f t="shared" si="22"/>
        <v>69.989999999999995</v>
      </c>
      <c r="BU3" s="84">
        <f t="shared" si="23"/>
        <v>0.60089999999999999</v>
      </c>
      <c r="BV3" s="84">
        <f t="shared" si="24"/>
        <v>0.56240000000000001</v>
      </c>
    </row>
    <row r="23" ht="78.95" customHeight="1"/>
  </sheetData>
  <sheetProtection insertRows="0" deleteRows="0" sort="0"/>
  <protectedRanges>
    <protectedRange sqref="AK2:AL2 AE2:AF2 V2:W2 BN2 AQ2:BL2 AN2 A2:F2 L2:S2 J2:J3 D4:E79 C4:C78 Y2 A4:B79 BC4:BF78 U5:BB78 D3 F5:S78 F3 L3:M3 S3 A3" name="Range1"/>
    <protectedRange sqref="AG2:AJ2 Z2:AC2" name="Range1_2"/>
    <protectedRange sqref="AM2" name="Range1_3"/>
    <protectedRange sqref="AO2:AP2" name="Range1_4"/>
    <protectedRange sqref="T2" name="Range1_6"/>
    <protectedRange sqref="Y3 AK3:AL3 AE3:AF3 V3:W3 BN3 AQ3:BL3 AN3 N3:R3 B3:C3 E3" name="Range1_5"/>
    <protectedRange sqref="Z3:AC3 AG3:AJ3" name="Range1_2_1"/>
    <protectedRange sqref="AM3" name="Range1_3_1"/>
    <protectedRange sqref="AO3:AP3" name="Range1_4_1"/>
    <protectedRange sqref="T3" name="Range1_6_1"/>
    <protectedRange sqref="G2:I3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S2:S3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2026-07-06T06:38:00Z</dcterms:modified>
</cp:coreProperties>
</file>