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" i="1" l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2" i="1" l="1"/>
  <c r="T4" i="1"/>
  <c r="T3" i="1"/>
  <c r="AI3" i="1" s="1"/>
  <c r="AW3" i="1" s="1"/>
  <c r="AI4" i="1"/>
  <c r="AI2" i="1"/>
  <c r="AW4" i="1" l="1"/>
  <c r="AM3" i="1"/>
  <c r="AO3" i="1"/>
  <c r="AK3" i="1"/>
  <c r="AS3" i="1"/>
  <c r="AW2" i="1"/>
  <c r="AM4" i="1" l="1"/>
  <c r="AK4" i="1"/>
  <c r="AS4" i="1"/>
  <c r="AO4" i="1"/>
  <c r="AM2" i="1"/>
  <c r="AK2" i="1"/>
  <c r="AO2" i="1"/>
  <c r="AS2" i="1"/>
  <c r="AT3" i="1"/>
  <c r="AU3" i="1" s="1"/>
  <c r="AV3" i="1" s="1"/>
  <c r="AT2" i="1" l="1"/>
  <c r="AU2" i="1" s="1"/>
  <c r="AV2" i="1" s="1"/>
  <c r="AT4" i="1"/>
  <c r="AU4" i="1" s="1"/>
  <c r="AV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<sst xmlns="http://schemas.openxmlformats.org/spreadsheetml/2006/main" count="92" uniqueCount="71">
  <si>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</si>
  <si>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</si>
  <si>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</si>
  <si>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</si>
  <si>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</si>
  <si>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</si>
  <si>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</si>
  <si>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</si>
  <si>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</si>
  <si>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</si>
  <si>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</si>
  <si>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</si>
  <si>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</si>
  <si>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</si>
  <si>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</si>
  <si>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</si>
  <si>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</si>
  <si>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</si>
  <si>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</si>
  <si>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</si>
  <si>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</si>
  <si>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</si>
  <si>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</si>
  <si>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</si>
  <si>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</si>
  <si>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</si>
  <si>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</si>
  <si>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</si>
  <si>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</si>
  <si>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</si>
  <si>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</si>
  <si>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</si>
  <si>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</si>
  <si>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</si>
  <si>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</si>
  <si>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</si>
  <si>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</si>
  <si>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</si>
  <si>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</si>
  <si>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</si>
  <si>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</si>
  <si>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</si>
  <si>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</si>
  <si>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</si>
  <si>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</si>
  <si>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</si>
  <si>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</si>
  <si>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</si>
  <si>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</si>
  <si>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</si>
  <si>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</si>
  <si>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</si>
  <si>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</si>
  <si>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QUILT</t>
  </si>
  <si>
    <t>Gabby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</si>
  <si>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</si>
  <si>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</si>
  <si>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r>
      <t>85gsm printed face, 85gsm</t>
    </r>
    <r>
      <rPr>
        <sz val="11"/>
        <color rgb="FFFF0000"/>
        <rFont val="Calibri"/>
        <family val="2"/>
      </rPr>
      <t xml:space="preserve"> Printed</t>
    </r>
    <r>
      <rPr>
        <sz val="11"/>
        <rFont val="Calibri"/>
        <family val="2"/>
      </rPr>
      <t xml:space="preserve"> reverse, 120gsm poly fill. With Vermicelli quilting</t>
    </r>
    <phoneticPr fontId="10" type="noConversion"/>
  </si>
  <si>
    <t>Set</t>
  </si>
  <si>
    <t>Compressed/Knocked Down</t>
  </si>
  <si>
    <t>9404.40.9022</t>
    <phoneticPr fontId="10" type="noConversion"/>
  </si>
  <si>
    <t>Regency Heights</t>
  </si>
  <si>
    <t xml:space="preserve">100% Polyester Microfiber,  poly fill  </t>
    <phoneticPr fontId="10" type="noConversion"/>
  </si>
  <si>
    <t>Regency Heights</t>
    <phoneticPr fontId="10" type="noConversion"/>
  </si>
  <si>
    <t>Twin
1 Quilt 66"W x 90"L
1 Sham 20"W x26"L</t>
  </si>
  <si>
    <t>Coral</t>
    <phoneticPr fontId="10" type="noConversion"/>
  </si>
  <si>
    <t>RH14-1243</t>
    <phoneticPr fontId="10" type="noConversion"/>
  </si>
  <si>
    <t>Full/Queen
1 Quilt 90"W x 90"L
2 Sham 20"W x26"L(2)</t>
  </si>
  <si>
    <t>RH14-1244</t>
  </si>
  <si>
    <t>King
1 Quilt 104"W x 90"L
2 Sham 20"W x36"L(2)</t>
  </si>
  <si>
    <t>RH14-1245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</si>
</sst>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#,##0;[Red]#,##0"/>
    <numFmt numFmtId="178" formatCode="0;[Red]0"/>
    <numFmt numFmtId="179" formatCode="&quot;$&quot;#,##0.00"/>
    <numFmt numFmtId="180" formatCode="0.0"/>
    <numFmt numFmtId="181" formatCode="0.000"/>
    <numFmt numFmtId="182" formatCode="\$#,##0.00;[Red]\$#,##0.00"/>
    <numFmt numFmtId="183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80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82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8" fontId="4" fillId="4" borderId="2" xfId="1" applyNumberFormat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9" fontId="7" fillId="2" borderId="2" xfId="2" applyNumberFormat="1" applyFont="1" applyFill="1" applyBorder="1" applyAlignment="1">
      <alignment wrapText="1"/>
    </xf>
    <xf numFmtId="179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80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1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2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2" fontId="5" fillId="0" borderId="2" xfId="1" applyNumberFormat="1" applyFont="1" applyBorder="1" applyAlignment="1">
      <alignment horizontal="center" wrapText="1"/>
    </xf>
    <xf numFmtId="179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9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6" fontId="6" fillId="5" borderId="2" xfId="0" applyFont="1" applyFill="1" applyBorder="1"/>
    <xf numFmtId="178" fontId="6" fillId="5" borderId="2" xfId="0" quotePrefix="1" applyNumberFormat="1" applyFont="1" applyFill="1" applyBorder="1"/>
    <xf numFmtId="177" fontId="1" fillId="5" borderId="2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9" fillId="5" borderId="2" xfId="1" applyFont="1" applyFill="1" applyBorder="1" applyAlignment="1">
      <alignment wrapText="1"/>
    </xf>
    <xf numFmtId="176" fontId="1" fillId="5" borderId="2" xfId="1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5" borderId="2" xfId="0" applyFont="1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79" fontId="0" fillId="5" borderId="2" xfId="3" applyNumberFormat="1" applyFont="1" applyFill="1" applyBorder="1" applyAlignment="1">
      <alignment wrapText="1"/>
    </xf>
    <xf numFmtId="2" fontId="3" fillId="7" borderId="2" xfId="1" applyNumberFormat="1" applyFont="1" applyFill="1" applyBorder="1" applyAlignment="1">
      <alignment horizontal="center" wrapText="1"/>
    </xf>
    <xf numFmtId="180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82" fontId="1" fillId="5" borderId="2" xfId="1" applyNumberForma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9" fontId="9" fillId="5" borderId="2" xfId="1" applyNumberFormat="1" applyFont="1" applyFill="1" applyBorder="1" applyAlignment="1">
      <alignment wrapText="1"/>
    </xf>
    <xf numFmtId="10" fontId="9" fillId="5" borderId="2" xfId="4" applyNumberFormat="1" applyFont="1" applyFill="1" applyBorder="1" applyAlignment="1">
      <alignment wrapText="1"/>
    </xf>
    <xf numFmtId="179" fontId="3" fillId="5" borderId="2" xfId="1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4" xfId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177799</xdr:colOff>
      <xdr:row>1</xdr:row>
      <xdr:rowOff>25399</xdr:rowOff>
    </xdr:from>
    <xdr:to>
      <xdr:col>1</xdr:col>
      <xdr:colOff>1972732</xdr:colOff>
      <xdr:row>4</xdr:row>
      <xdr:rowOff>2672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617F8E1-9725-3868-DF38-441447C1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4" y="7302499"/>
          <a:ext cx="1794933" cy="1977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Quilt%20Mini%20set%20Commitment%207.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zoomScale="90" zoomScaleNormal="90" workbookViewId="0">
      <selection activeCell="H4" sqref="H4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2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4.85546875" style="3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5" customWidth="1"/>
    <col min="48" max="48" width="11.42578125" style="11" customWidth="1"/>
    <col min="49" max="49" width="11.42578125" style="5" customWidth="1"/>
    <col min="50" max="50" width="11.5703125" style="5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8" t="s">
        <v>14</v>
      </c>
      <c r="P1" s="17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5" t="s">
        <v>23</v>
      </c>
      <c r="Y1" s="25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3" t="s">
        <v>31</v>
      </c>
      <c r="AG1" s="32" t="s">
        <v>32</v>
      </c>
      <c r="AH1" s="31" t="s">
        <v>33</v>
      </c>
      <c r="AI1" s="31" t="s">
        <v>34</v>
      </c>
      <c r="AJ1" s="32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1" t="s">
        <v>41</v>
      </c>
      <c r="AQ1" s="33" t="s">
        <v>42</v>
      </c>
      <c r="AR1" s="32" t="s">
        <v>43</v>
      </c>
      <c r="AS1" s="31" t="s">
        <v>44</v>
      </c>
      <c r="AT1" s="31" t="s">
        <v>45</v>
      </c>
      <c r="AU1" s="34" t="s">
        <v>46</v>
      </c>
      <c r="AV1" s="35" t="s">
        <v>47</v>
      </c>
      <c r="AW1" s="34" t="s">
        <v>48</v>
      </c>
      <c r="AX1" s="34" t="s">
        <v>49</v>
      </c>
      <c r="AY1" s="36" t="s">
        <v>50</v>
      </c>
      <c r="AZ1" s="37" t="s">
        <v>51</v>
      </c>
      <c r="BA1" s="27" t="s">
        <v>52</v>
      </c>
    </row>
    <row r="2" spans="1:53" s="58" customFormat="1" ht="52.9" customHeight="1" x14ac:dyDescent="0.25">
      <c r="A2" s="40">
        <v>1</v>
      </c>
      <c r="B2" s="41"/>
      <c r="C2" s="42"/>
      <c r="D2" s="43" t="s">
        <v>63</v>
      </c>
      <c r="E2" s="43"/>
      <c r="F2" s="43" t="s">
        <v>53</v>
      </c>
      <c r="G2" s="44" t="s">
        <v>54</v>
      </c>
      <c r="H2" s="45" t="s">
        <v>55</v>
      </c>
      <c r="I2" s="43" t="s">
        <v>56</v>
      </c>
      <c r="J2" s="43" t="s">
        <v>57</v>
      </c>
      <c r="K2" s="43" t="s">
        <v>62</v>
      </c>
      <c r="L2" s="43" t="s">
        <v>64</v>
      </c>
      <c r="M2" s="43" t="s">
        <v>65</v>
      </c>
      <c r="N2" s="38" t="s">
        <v>66</v>
      </c>
      <c r="O2" s="39"/>
      <c r="P2" s="43" t="s">
        <v>58</v>
      </c>
      <c r="Q2" s="43">
        <v>51.3</v>
      </c>
      <c r="R2" s="46">
        <v>7.7</v>
      </c>
      <c r="S2" s="47">
        <f>IF(ISERROR(Q2/R2),"",Q2/R2)</f>
        <v>6.662337662337662</v>
      </c>
      <c r="T2" s="47">
        <f>S2</f>
        <v>6.662337662337662</v>
      </c>
      <c r="U2" s="48"/>
      <c r="V2" s="43" t="s">
        <v>59</v>
      </c>
      <c r="W2" s="49">
        <v>42</v>
      </c>
      <c r="X2" s="49">
        <v>32</v>
      </c>
      <c r="Y2" s="49">
        <v>30</v>
      </c>
      <c r="Z2" s="46">
        <v>5.5</v>
      </c>
      <c r="AA2" s="50">
        <v>3</v>
      </c>
      <c r="AB2" s="51">
        <f>IF(W2="","",W2*X2*Y2/1000000)</f>
        <v>4.0320000000000002E-2</v>
      </c>
      <c r="AC2" s="50">
        <f>IF(AA2="","",65/AB2*AA2)</f>
        <v>4836.3095238095229</v>
      </c>
      <c r="AD2" s="52">
        <v>4000</v>
      </c>
      <c r="AE2" s="53">
        <f>IF(ISERROR(AD2/AC2),"",AD2/AC2)</f>
        <v>0.82707692307692326</v>
      </c>
      <c r="AF2" s="43" t="s">
        <v>60</v>
      </c>
      <c r="AG2" s="54">
        <v>0.32800000000000001</v>
      </c>
      <c r="AH2" s="53">
        <f>IF(ISERROR(S2*AG2),"",S2*AG2)</f>
        <v>2.1852467532467532</v>
      </c>
      <c r="AI2" s="53">
        <f>IF(ISERROR(T2+AE2+AH2),"",T2+AE2+AH2)</f>
        <v>9.6746613386613376</v>
      </c>
      <c r="AJ2" s="54">
        <v>0</v>
      </c>
      <c r="AK2" s="53">
        <f t="shared" ref="AK2:AK4" si="0">IF(ISERROR(AW2*AJ2),"",AW2*AJ2)</f>
        <v>0</v>
      </c>
      <c r="AL2" s="54">
        <v>0</v>
      </c>
      <c r="AM2" s="53">
        <f t="shared" ref="AM2:AM4" si="1">IF(ISERROR(AW2*AL2),"",AW2*AL2)</f>
        <v>0</v>
      </c>
      <c r="AN2" s="54">
        <v>0</v>
      </c>
      <c r="AO2" s="53">
        <f t="shared" ref="AO2:AO4" si="2">IF(ISERROR(AW2*AN2),"",AW2*AN2)</f>
        <v>0</v>
      </c>
      <c r="AP2" s="53">
        <v>0</v>
      </c>
      <c r="AQ2" s="52">
        <v>0</v>
      </c>
      <c r="AR2" s="54">
        <v>0</v>
      </c>
      <c r="AS2" s="53">
        <f>IF(ISERROR(AW2*AR2),"",AW2*AR2)</f>
        <v>0</v>
      </c>
      <c r="AT2" s="53">
        <f t="shared" ref="AT2:AT4" si="3">IF(ISERROR(AK2+AM2+AO2+AP2+AS2),"",AK2+AM2+AO2+AP2+AS2)</f>
        <v>0</v>
      </c>
      <c r="AU2" s="55">
        <f>AI2+AT2</f>
        <v>9.6746613386613376</v>
      </c>
      <c r="AV2" s="56">
        <f>IF(ISERROR((AW2-AU2)/AW2),"",(AW2-AU2)/AW2)</f>
        <v>0</v>
      </c>
      <c r="AW2" s="55">
        <f>AI2</f>
        <v>9.6746613386613376</v>
      </c>
      <c r="AX2" s="57">
        <f t="shared" ref="AX2:AX4" si="4">IF(ISERROR(AY2*(1-AZ2)),"",AY2*(1-AZ2))</f>
        <v>29.9925</v>
      </c>
      <c r="AY2" s="53">
        <v>39.99</v>
      </c>
      <c r="AZ2" s="54">
        <v>0.25</v>
      </c>
      <c r="BA2" s="50">
        <v>63</v>
      </c>
    </row>
    <row r="3" spans="1:53" s="58" customFormat="1" ht="52.9" customHeight="1" x14ac:dyDescent="0.25">
      <c r="A3" s="40">
        <v>2</v>
      </c>
      <c r="B3" s="59"/>
      <c r="C3" s="42"/>
      <c r="D3" s="43" t="s">
        <v>61</v>
      </c>
      <c r="E3" s="43"/>
      <c r="F3" s="43" t="s">
        <v>53</v>
      </c>
      <c r="G3" s="44" t="s">
        <v>54</v>
      </c>
      <c r="H3" s="45" t="s">
        <v>55</v>
      </c>
      <c r="I3" s="43" t="s">
        <v>56</v>
      </c>
      <c r="J3" s="43" t="s">
        <v>57</v>
      </c>
      <c r="K3" s="43" t="s">
        <v>62</v>
      </c>
      <c r="L3" s="43" t="s">
        <v>67</v>
      </c>
      <c r="M3" s="43" t="s">
        <v>65</v>
      </c>
      <c r="N3" s="38" t="s">
        <v>68</v>
      </c>
      <c r="O3" s="39"/>
      <c r="P3" s="43" t="s">
        <v>58</v>
      </c>
      <c r="Q3" s="43">
        <v>66.599999999999994</v>
      </c>
      <c r="R3" s="46">
        <v>7.7</v>
      </c>
      <c r="S3" s="47">
        <f t="shared" ref="S3:S4" si="5">IF(ISERROR(Q3/R3),"",Q3/R3)</f>
        <v>8.649350649350648</v>
      </c>
      <c r="T3" s="47">
        <f t="shared" ref="T3:T4" si="6">S3</f>
        <v>8.649350649350648</v>
      </c>
      <c r="U3" s="48"/>
      <c r="V3" s="43" t="s">
        <v>59</v>
      </c>
      <c r="W3" s="49">
        <v>42</v>
      </c>
      <c r="X3" s="49">
        <v>32</v>
      </c>
      <c r="Y3" s="49">
        <v>30</v>
      </c>
      <c r="Z3" s="46">
        <v>7.7</v>
      </c>
      <c r="AA3" s="50">
        <v>3</v>
      </c>
      <c r="AB3" s="51">
        <f t="shared" ref="AB3" si="7">IF(W3="","",W3*X3*Y3/1000000)</f>
        <v>4.0320000000000002E-2</v>
      </c>
      <c r="AC3" s="50">
        <f t="shared" ref="AC3:AC4" si="8">IF(AA3="","",65/AB3*AA3)</f>
        <v>4836.3095238095229</v>
      </c>
      <c r="AD3" s="52">
        <v>4000</v>
      </c>
      <c r="AE3" s="53">
        <f t="shared" ref="AE3:AE4" si="9">IF(ISERROR(AD3/AC3),"",AD3/AC3)</f>
        <v>0.82707692307692326</v>
      </c>
      <c r="AF3" s="43" t="s">
        <v>60</v>
      </c>
      <c r="AG3" s="54">
        <v>0.32800000000000001</v>
      </c>
      <c r="AH3" s="53">
        <f t="shared" ref="AH3:AH4" si="10">IF(ISERROR(S3*AG3),"",S3*AG3)</f>
        <v>2.8369870129870125</v>
      </c>
      <c r="AI3" s="53">
        <f>IF(ISERROR(T3+AE3+AH3),"",T3+AE3+AH3)</f>
        <v>12.313414585414584</v>
      </c>
      <c r="AJ3" s="54">
        <v>0</v>
      </c>
      <c r="AK3" s="53">
        <f t="shared" si="0"/>
        <v>0</v>
      </c>
      <c r="AL3" s="54">
        <v>0</v>
      </c>
      <c r="AM3" s="53">
        <f t="shared" si="1"/>
        <v>0</v>
      </c>
      <c r="AN3" s="54">
        <v>0</v>
      </c>
      <c r="AO3" s="53">
        <f t="shared" si="2"/>
        <v>0</v>
      </c>
      <c r="AP3" s="53">
        <v>0</v>
      </c>
      <c r="AQ3" s="52">
        <v>0</v>
      </c>
      <c r="AR3" s="54">
        <v>0</v>
      </c>
      <c r="AS3" s="53">
        <f t="shared" ref="AS3:AS4" si="11">IF(ISERROR(AW3*AR3),"",AW3*AR3)</f>
        <v>0</v>
      </c>
      <c r="AT3" s="53">
        <f t="shared" si="3"/>
        <v>0</v>
      </c>
      <c r="AU3" s="55">
        <f t="shared" ref="AU3:AU4" si="12">IF(ISERROR(AI3+AT3),"",AI3+AT3)</f>
        <v>12.313414585414584</v>
      </c>
      <c r="AV3" s="56">
        <f t="shared" ref="AV3:AV4" si="13">IF(ISERROR((AW3-AU3)/AW3),"",(AW3-AU3)/AW3)</f>
        <v>0</v>
      </c>
      <c r="AW3" s="55">
        <f t="shared" ref="AW3:AW4" si="14">AI3</f>
        <v>12.313414585414584</v>
      </c>
      <c r="AX3" s="57">
        <f t="shared" si="4"/>
        <v>34.4925</v>
      </c>
      <c r="AY3" s="53">
        <v>45.99</v>
      </c>
      <c r="AZ3" s="54">
        <v>0.25</v>
      </c>
      <c r="BA3" s="50">
        <v>294</v>
      </c>
    </row>
    <row r="4" spans="1:53" s="58" customFormat="1" ht="52.9" customHeight="1" x14ac:dyDescent="0.25">
      <c r="A4" s="40">
        <v>3</v>
      </c>
      <c r="B4" s="59"/>
      <c r="C4" s="42"/>
      <c r="D4" s="43" t="s">
        <v>61</v>
      </c>
      <c r="E4" s="43"/>
      <c r="F4" s="43" t="s">
        <v>53</v>
      </c>
      <c r="G4" s="44" t="s">
        <v>54</v>
      </c>
      <c r="H4" s="45" t="s">
        <v>55</v>
      </c>
      <c r="I4" s="43" t="s">
        <v>56</v>
      </c>
      <c r="J4" s="43" t="s">
        <v>57</v>
      </c>
      <c r="K4" s="43" t="s">
        <v>62</v>
      </c>
      <c r="L4" s="43" t="s">
        <v>69</v>
      </c>
      <c r="M4" s="43" t="s">
        <v>65</v>
      </c>
      <c r="N4" s="38" t="s">
        <v>70</v>
      </c>
      <c r="O4" s="39"/>
      <c r="P4" s="43" t="s">
        <v>58</v>
      </c>
      <c r="Q4" s="43">
        <v>75.2</v>
      </c>
      <c r="R4" s="46">
        <v>7.7</v>
      </c>
      <c r="S4" s="47">
        <f t="shared" si="5"/>
        <v>9.7662337662337659</v>
      </c>
      <c r="T4" s="47">
        <f t="shared" si="6"/>
        <v>9.7662337662337659</v>
      </c>
      <c r="U4" s="48"/>
      <c r="V4" s="43" t="s">
        <v>59</v>
      </c>
      <c r="W4" s="49">
        <v>42</v>
      </c>
      <c r="X4" s="49">
        <v>32</v>
      </c>
      <c r="Y4" s="49">
        <v>30</v>
      </c>
      <c r="Z4" s="46">
        <v>9</v>
      </c>
      <c r="AA4" s="50">
        <v>3</v>
      </c>
      <c r="AB4" s="51">
        <f>IF(W4="","",W4*X4*Y4/1000000)</f>
        <v>4.0320000000000002E-2</v>
      </c>
      <c r="AC4" s="50">
        <f t="shared" si="8"/>
        <v>4836.3095238095229</v>
      </c>
      <c r="AD4" s="52">
        <v>4000</v>
      </c>
      <c r="AE4" s="53">
        <f t="shared" si="9"/>
        <v>0.82707692307692326</v>
      </c>
      <c r="AF4" s="43" t="s">
        <v>60</v>
      </c>
      <c r="AG4" s="54">
        <v>0.32800000000000001</v>
      </c>
      <c r="AH4" s="53">
        <f t="shared" si="10"/>
        <v>3.2033246753246756</v>
      </c>
      <c r="AI4" s="53">
        <f>IF(ISERROR(T4+AE4+AH4),"",T4+AE4+AH4)</f>
        <v>13.796635364635364</v>
      </c>
      <c r="AJ4" s="54">
        <v>0</v>
      </c>
      <c r="AK4" s="53">
        <f t="shared" si="0"/>
        <v>0</v>
      </c>
      <c r="AL4" s="54">
        <v>0</v>
      </c>
      <c r="AM4" s="53">
        <f t="shared" si="1"/>
        <v>0</v>
      </c>
      <c r="AN4" s="54">
        <v>0</v>
      </c>
      <c r="AO4" s="53">
        <f t="shared" si="2"/>
        <v>0</v>
      </c>
      <c r="AP4" s="53">
        <v>0</v>
      </c>
      <c r="AQ4" s="52">
        <v>0</v>
      </c>
      <c r="AR4" s="54">
        <v>0</v>
      </c>
      <c r="AS4" s="53">
        <f t="shared" si="11"/>
        <v>0</v>
      </c>
      <c r="AT4" s="53">
        <f t="shared" si="3"/>
        <v>0</v>
      </c>
      <c r="AU4" s="55">
        <f t="shared" si="12"/>
        <v>13.796635364635364</v>
      </c>
      <c r="AV4" s="56">
        <f t="shared" si="13"/>
        <v>0</v>
      </c>
      <c r="AW4" s="55">
        <f t="shared" si="14"/>
        <v>13.796635364635364</v>
      </c>
      <c r="AX4" s="57">
        <f t="shared" si="4"/>
        <v>37.4925</v>
      </c>
      <c r="AY4" s="53">
        <v>49.99</v>
      </c>
      <c r="AZ4" s="54">
        <v>0.25</v>
      </c>
      <c r="BA4" s="50">
        <v>249</v>
      </c>
    </row>
  </sheetData>
  <sheetProtection insertRows="0" deleteRows="0" sort="0"/>
  <protectedRanges>
    <protectedRange sqref="L5:BA217 A2:G4 L2:M4 A5:J217 R2:V4 Z2:BA4 O2:P4" name="Range1"/>
    <protectedRange sqref="K5:K215" name="Range1_1"/>
    <protectedRange sqref="H2:J4" name="Range1_4"/>
    <protectedRange sqref="K2:K4" name="Range1_1_2"/>
    <protectedRange sqref="Q2:Q4" name="Range1_7"/>
  </protectedRanges>
  <mergeCells count="1"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P2:P4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2026-07-03T03:16:15Z</dcterms:created>
  <dcterms:modified xsi:type="dcterms:W3CDTF">2026-07-03T03:20:06Z</dcterms:modified>
</cp:coreProperties>
</file>