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C27FF57B-EAD6-4DEE-B615-CD62DAA743CB}" xr6:coauthVersionLast="47" xr6:coauthVersionMax="47" xr10:uidLastSave="{00000000-0000-0000-0000-000000000000}"/>
  <bookViews>
    <workbookView xWindow="-110" yWindow="-110" windowWidth="19420" windowHeight="11500" xr2:uid="{65784B27-62C5-4518-B654-DF6863475852}"/>
  </bookViews>
  <sheets>
    <sheet name="1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H7" i="1" l="1"/>
  <c r="BJ7" i="1" s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BH6" i="1"/>
  <c r="BJ6" i="1" s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AI6" i="1" s="1"/>
  <c r="BH5" i="1"/>
  <c r="BJ5" i="1" s="1"/>
  <c r="BG5" i="1"/>
  <c r="BA5" i="1"/>
  <c r="AX5" i="1"/>
  <c r="AU5" i="1"/>
  <c r="AR5" i="1"/>
  <c r="AP5" i="1"/>
  <c r="AN5" i="1"/>
  <c r="AL5" i="1"/>
  <c r="BB5" i="1" s="1"/>
  <c r="AH5" i="1"/>
  <c r="AI5" i="1" s="1"/>
  <c r="AC5" i="1"/>
  <c r="AD5" i="1" s="1"/>
  <c r="AF5" i="1" s="1"/>
  <c r="U5" i="1"/>
  <c r="BH4" i="1"/>
  <c r="BJ4" i="1" s="1"/>
  <c r="BG4" i="1"/>
  <c r="BA4" i="1"/>
  <c r="AX4" i="1"/>
  <c r="AU4" i="1"/>
  <c r="AR4" i="1"/>
  <c r="AP4" i="1"/>
  <c r="AN4" i="1"/>
  <c r="AL4" i="1"/>
  <c r="BB4" i="1" s="1"/>
  <c r="AH4" i="1"/>
  <c r="AC4" i="1"/>
  <c r="AD4" i="1" s="1"/>
  <c r="AF4" i="1" s="1"/>
  <c r="U4" i="1"/>
  <c r="BH3" i="1"/>
  <c r="BJ3" i="1" s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BH2" i="1"/>
  <c r="BJ2" i="1" s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BB3" i="1" l="1"/>
  <c r="AI2" i="1"/>
  <c r="AJ5" i="1"/>
  <c r="BC5" i="1" s="1"/>
  <c r="AJ2" i="1"/>
  <c r="AJ6" i="1"/>
  <c r="BB7" i="1"/>
  <c r="BD5" i="1"/>
  <c r="BI5" i="1"/>
  <c r="BC2" i="1"/>
  <c r="BB6" i="1"/>
  <c r="AI3" i="1"/>
  <c r="AJ3" i="1" s="1"/>
  <c r="BC3" i="1" s="1"/>
  <c r="AI4" i="1"/>
  <c r="AJ4" i="1" s="1"/>
  <c r="BC4" i="1" s="1"/>
  <c r="AI7" i="1"/>
  <c r="AJ7" i="1" s="1"/>
  <c r="BB2" i="1"/>
  <c r="BC7" i="1" l="1"/>
  <c r="BI7" i="1" s="1"/>
  <c r="BC6" i="1"/>
  <c r="BD7" i="1"/>
  <c r="BD6" i="1"/>
  <c r="BI6" i="1"/>
  <c r="BI4" i="1"/>
  <c r="BD4" i="1"/>
  <c r="BI3" i="1"/>
  <c r="BD3" i="1"/>
  <c r="BD2" i="1"/>
  <c r="B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6750F09-47C8-4455-8254-281386A3428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67D2DDF1-0D69-4F92-88BC-C17228F3F26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C7876992-E3BB-4738-BF8B-72CF5C36E52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3F410F42-7C55-4CA6-A7FA-350FB92CA99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F190725-FDA8-4552-9949-86C3756E184D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35364B0-68D0-4621-8A50-F20532F3177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CE49C5C4-5B49-4D5A-B9D4-F5A3F2E3DCB9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808C579C-77DC-4FCA-A6CE-A9BDAC6127CB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D2E06D86-1D4F-4DF3-8337-DDA4F949547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FE23783-6A67-4013-B36C-CF2A6499375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34FEE6B0-646A-4AC7-90D4-68A46BC3A04A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17AF942D-B057-4050-A6B4-968D83C310C8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2FC39154-FE61-41AD-828C-FC06610D07A3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814B274D-94FC-4ADD-8701-CB666A03C3CA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55FDE868-224A-4F73-8140-B21F7ACBD509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9A4966F-AFF9-4973-9D5D-591F37387268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4AB794F9-77D1-4C9F-A2A1-209332B5FD93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4BEE3F9-0A82-4DFA-8B87-1032AD4C8BAC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760CEDBF-3255-4597-8A13-258B06369AD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FD22F3E4-D388-464C-8600-0B922DC6988A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<sst xmlns="http://schemas.openxmlformats.org/spreadsheetml/2006/main" count="153" uniqueCount="89">
  <si>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</si>
  <si>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</si>
  <si>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</si>
  <si>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</si>
  <si>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</si>
  <si>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</si>
  <si>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</si>
  <si>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</si>
  <si>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</si>
  <si>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</si>
  <si>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</si>
  <si>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</si>
  <si>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</si>
  <si>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</si>
  <si>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</si>
  <si>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</si>
  <si>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</si>
  <si>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</si>
  <si>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</si>
  <si>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</si>
  <si>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</si>
  <si>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</si>
  <si>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</si>
  <si>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</si>
  <si>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</si>
  <si>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</si>
  <si>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</si>
  <si>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</si>
  <si>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</si>
  <si>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</si>
  <si>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</si>
  <si>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</si>
  <si>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</si>
  <si>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</si>
  <si>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</si>
  <si>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</si>
  <si>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</si>
  <si>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</si>
  <si>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</si>
  <si>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</si>
  <si>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</si>
  <si>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</si>
  <si>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</si>
  <si>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</si>
  <si>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</si>
  <si>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</si>
  <si>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</si>
  <si>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</si>
  <si>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</si>
  <si>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</si>
  <si>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</si>
  <si>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</si>
  <si>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</si>
  <si>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</si>
  <si>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</si>
  <si>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</si>
  <si>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</si>
  <si>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</si>
  <si>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</si>
  <si>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</si>
  <si>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</si>
  <si>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</si>
  <si>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Oct-26 qty</t>
    <phoneticPr fontId="2" type="noConversion"/>
  </si>
  <si>
    <t>Beautyrest</t>
  </si>
  <si>
    <t>Beautyrest 6%</t>
  </si>
  <si>
    <t>MATT PAD/TOPPER</t>
  </si>
  <si>
    <t>Aloe Diamond Circular knit</t>
  </si>
  <si>
    <t>100% polyester Aloe WP Mattress Protector</t>
  </si>
  <si>
    <t>BR Aloe WP MPTR</t>
  </si>
  <si>
    <t>220gsm polyester circular knit+ Aloe vera treatment, Antimicrobial &amp; Wicking Technology +TPU waterproof layer; Skirt: 75gsm 100% polyester knitted fabric 15" GTF 18"; Packaging:  soft VZB + insert</t>
  </si>
  <si>
    <t>100% polyester knitted fabric</t>
  </si>
  <si>
    <t>Twin Matt Protecor 39"W x 75"L + 15”H</t>
  </si>
  <si>
    <t>white</t>
  </si>
  <si>
    <t>BR16-5523</t>
  </si>
  <si>
    <t>Piece</t>
  </si>
  <si>
    <t>Normal</t>
  </si>
  <si>
    <t>6302.10.0020</t>
  </si>
  <si>
    <t>ROYALTY</t>
  </si>
  <si>
    <t>220gsm polyester circular knit+ Aloe vera treatment, Antimicrobial &amp; Wicking Technology +TPU waterproof layer; Skirt: 75gsm 100% polyester knitted fabric 15" GTF 18"; Packaging: Wire Rim Bag + Insert</t>
  </si>
  <si>
    <t>Twin-XL Matt Protector 39"W x 80"L + 15”H</t>
  </si>
  <si>
    <t>BR16-5524</t>
  </si>
  <si>
    <t>Full Matt Protector 54"W x 75"L + 15”H</t>
  </si>
  <si>
    <t>BR16-5525</t>
  </si>
  <si>
    <t>Queen Matt Protector 60"W x 80"L + 15”H</t>
  </si>
  <si>
    <t>BR16-5526</t>
  </si>
  <si>
    <t>King Matt Protector 78"W x 80"L + 15"H</t>
  </si>
  <si>
    <t>BR16-5527</t>
  </si>
  <si>
    <t>Cal-King Matt Protector 72"W x 84"L + 15"H</t>
  </si>
  <si>
    <t>BR16-5528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</si>
</sst>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5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0" fillId="5" borderId="1" xfId="0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Currency 2" xfId="3" xr:uid="{EDF7A4B2-F511-4D7A-B57B-4457C5D669B4}"/>
    <cellStyle name="Normal 2" xfId="1" xr:uid="{2200F12E-B4F6-461F-AB2F-ABFEF53F5B44}"/>
    <cellStyle name="Normal 2 18 2" xfId="2" xr:uid="{233595B7-B76C-42F7-B971-BC4E12010E5B}"/>
    <cellStyle name="Percent 2" xfId="4" xr:uid="{27FFC58D-E2E2-4654-A6C8-F264EFB79E36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CF406.0A0BAA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36699</xdr:colOff>
      <xdr:row>1</xdr:row>
      <xdr:rowOff>220474</xdr:rowOff>
    </xdr:from>
    <xdr:to>
      <xdr:col>2</xdr:col>
      <xdr:colOff>511517</xdr:colOff>
      <xdr:row>3</xdr:row>
      <xdr:rowOff>311491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26C2BAF-508E-4549-BB86-02352A7A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03224" y="1797049"/>
          <a:ext cx="1665817" cy="976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S%20BR%20Aloe%20&amp;%20WP%20MPTR%20POE%20commit%2010tariff%206.04.2026.xlsx" TargetMode="External"/><Relationship Id="rId2" Type="http://schemas.openxmlformats.org/officeDocument/2006/relationships/externalLinkPath" Target="file:///C:\Users\liujie\Downloads\RS%20BR%20Aloe%20&amp;%20WP%20MPTR%20POE%20commit%2010tariff%206.04.2026.xlsx" TargetMode="External"/><Relationship Id="rId1" Type="http://schemas.openxmlformats.org/officeDocument/2006/relationships/externalLinkPath" Target="/Users/liujie/Downloads/RS%20BR%20Aloe%20&amp;%20WP%20MPTR%20POE%20commit%2010tariff%206.04.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10%tariff QS"/>
      <sheetName val="HZ CCD 10.19.25"/>
      <sheetName val="HZO JLA MPads &amp; protector"/>
      <sheetName val="Oct26 proj"/>
      <sheetName val="ValueSelection"/>
      <sheetName val="Data"/>
    </sheetNames>
    <sheetDataSet>
      <sheetData sheetId="0"/>
      <sheetData sheetId="1"/>
      <sheetData sheetId="2">
        <row r="82">
          <cell r="N82">
            <v>4.09</v>
          </cell>
          <cell r="O82">
            <v>5.05</v>
          </cell>
          <cell r="P82">
            <v>5.6</v>
          </cell>
          <cell r="Q82">
            <v>6.82</v>
          </cell>
        </row>
      </sheetData>
      <sheetData sheetId="3">
        <row r="96">
          <cell r="N96">
            <v>4.18</v>
          </cell>
        </row>
        <row r="100">
          <cell r="N100">
            <v>6.82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C020-D1E0-4A09-B1DC-7BE72C7039A2}">
  <dimension ref="A1:BL7"/>
  <sheetViews>
    <sheetView tabSelected="1" workbookViewId="0">
      <selection activeCell="E1" sqref="E1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81640625" style="2" customWidth="1"/>
    <col min="7" max="7" width="8.7265625" style="2" customWidth="1"/>
    <col min="8" max="8" width="14.26953125" style="2" customWidth="1"/>
    <col min="9" max="9" width="8.26953125" style="2" customWidth="1"/>
    <col min="10" max="10" width="48.1796875" style="2" customWidth="1"/>
    <col min="11" max="11" width="9.26953125" style="3" customWidth="1"/>
    <col min="12" max="12" width="10.453125" style="2" customWidth="1"/>
    <col min="13" max="14" width="6.1796875" style="2" customWidth="1"/>
    <col min="15" max="16" width="12.81640625" style="2" customWidth="1"/>
    <col min="17" max="17" width="5.54296875" style="2" customWidth="1"/>
    <col min="18" max="18" width="9.7265625" style="4" customWidth="1"/>
    <col min="19" max="19" width="8" style="5" customWidth="1"/>
    <col min="20" max="20" width="10.54296875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6" width="9.1796875" style="2" customWidth="1"/>
    <col min="57" max="58" width="9.1796875" style="6"/>
    <col min="59" max="60" width="9.1796875" style="2"/>
    <col min="61" max="61" width="10.1796875" style="2" bestFit="1" customWidth="1"/>
    <col min="62" max="62" width="11.453125" style="2" customWidth="1"/>
    <col min="63" max="63" width="9.1796875" style="2"/>
    <col min="64" max="64" width="9.1796875" style="11"/>
    <col min="65" max="16384" width="9.1796875" style="2"/>
  </cols>
  <sheetData>
    <row r="1" spans="1:64" ht="68.150000000000006" customHeight="1" x14ac:dyDescent="0.35">
      <c r="A1" s="14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6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14" t="s">
        <v>30</v>
      </c>
      <c r="AF1" s="31" t="s">
        <v>31</v>
      </c>
      <c r="AG1" s="14" t="s">
        <v>32</v>
      </c>
      <c r="AH1" s="32" t="s">
        <v>33</v>
      </c>
      <c r="AI1" s="33" t="s">
        <v>34</v>
      </c>
      <c r="AJ1" s="31" t="s">
        <v>35</v>
      </c>
      <c r="AK1" s="32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4" t="s">
        <v>42</v>
      </c>
      <c r="AR1" s="31" t="s">
        <v>43</v>
      </c>
      <c r="AS1" s="25" t="s">
        <v>44</v>
      </c>
      <c r="AT1" s="32" t="s">
        <v>45</v>
      </c>
      <c r="AU1" s="31" t="s">
        <v>46</v>
      </c>
      <c r="AV1" s="14" t="s">
        <v>47</v>
      </c>
      <c r="AW1" s="32" t="s">
        <v>48</v>
      </c>
      <c r="AX1" s="31" t="s">
        <v>49</v>
      </c>
      <c r="AY1" s="14" t="s">
        <v>50</v>
      </c>
      <c r="AZ1" s="32" t="s">
        <v>51</v>
      </c>
      <c r="BA1" s="31" t="s">
        <v>52</v>
      </c>
      <c r="BB1" s="31" t="s">
        <v>53</v>
      </c>
      <c r="BC1" s="35" t="s">
        <v>54</v>
      </c>
      <c r="BD1" s="36" t="s">
        <v>55</v>
      </c>
      <c r="BE1" s="37" t="s">
        <v>56</v>
      </c>
      <c r="BF1" s="38" t="s">
        <v>57</v>
      </c>
      <c r="BG1" s="39" t="s">
        <v>58</v>
      </c>
      <c r="BH1" s="14" t="s">
        <v>59</v>
      </c>
      <c r="BI1" s="40" t="s">
        <v>60</v>
      </c>
      <c r="BJ1" s="40" t="s">
        <v>61</v>
      </c>
      <c r="BL1" s="41" t="s">
        <v>62</v>
      </c>
    </row>
    <row r="2" spans="1:64" ht="62.25" customHeight="1" x14ac:dyDescent="0.35">
      <c r="A2" s="42">
        <v>1</v>
      </c>
      <c r="B2" s="43"/>
      <c r="C2" s="43"/>
      <c r="D2" s="43" t="s">
        <v>63</v>
      </c>
      <c r="E2" s="43" t="s">
        <v>64</v>
      </c>
      <c r="F2" s="43" t="s">
        <v>65</v>
      </c>
      <c r="G2" s="44" t="s">
        <v>66</v>
      </c>
      <c r="H2" s="44" t="s">
        <v>67</v>
      </c>
      <c r="I2" s="44" t="s">
        <v>68</v>
      </c>
      <c r="J2" s="44" t="s">
        <v>69</v>
      </c>
      <c r="K2" s="45" t="s">
        <v>70</v>
      </c>
      <c r="L2" s="43" t="s">
        <v>71</v>
      </c>
      <c r="M2" s="44" t="s">
        <v>72</v>
      </c>
      <c r="N2" s="43"/>
      <c r="O2" s="46" t="s">
        <v>73</v>
      </c>
      <c r="P2" s="46"/>
      <c r="Q2" s="43" t="s">
        <v>74</v>
      </c>
      <c r="R2" s="47"/>
      <c r="S2" s="48">
        <v>7.7</v>
      </c>
      <c r="T2" s="49"/>
      <c r="U2" s="50">
        <f>'[1]HZ CCD 10.19.25'!N82</f>
        <v>4.09</v>
      </c>
      <c r="V2" s="13"/>
      <c r="W2" s="43" t="s">
        <v>75</v>
      </c>
      <c r="X2" s="51">
        <v>54</v>
      </c>
      <c r="Y2" s="51">
        <v>28</v>
      </c>
      <c r="Z2" s="51">
        <v>25</v>
      </c>
      <c r="AA2" s="48">
        <v>4</v>
      </c>
      <c r="AB2" s="52">
        <v>6</v>
      </c>
      <c r="AC2" s="53">
        <f>IF(X2="","",X2*Y2*Z2/1000000)</f>
        <v>3.78E-2</v>
      </c>
      <c r="AD2" s="54">
        <f>IF(AB2="","",65/AC2*AB2)</f>
        <v>10317.460317460318</v>
      </c>
      <c r="AE2" s="41">
        <v>2250</v>
      </c>
      <c r="AF2" s="55">
        <f>IF(ISERROR(AE2/AD2),"",AE2/AD2)</f>
        <v>0.21807692307692306</v>
      </c>
      <c r="AG2" s="43" t="s">
        <v>76</v>
      </c>
      <c r="AH2" s="56">
        <f>13.5%+10%</f>
        <v>0.23500000000000001</v>
      </c>
      <c r="AI2" s="55">
        <f>IF(ISERROR(U2*AH2),"",U2*AH2)</f>
        <v>0.96115000000000006</v>
      </c>
      <c r="AJ2" s="55">
        <f t="shared" ref="AJ2:AJ7" si="0">IF(ISERROR(U2+AF2+AI2),"",U2+AF2+AI2)</f>
        <v>5.2692269230769231</v>
      </c>
      <c r="AK2" s="57">
        <v>0.01</v>
      </c>
      <c r="AL2" s="55">
        <f t="shared" ref="AL2:AL7" si="1">IF(ISERROR(BE2*AK2),"",BE2*AK2)</f>
        <v>7.5600000000000001E-2</v>
      </c>
      <c r="AM2" s="57">
        <v>0</v>
      </c>
      <c r="AN2" s="55">
        <f t="shared" ref="AN2:AN7" si="2">IF(ISERROR(BE2*AM2),"",BE2*AM2)</f>
        <v>0</v>
      </c>
      <c r="AO2" s="57">
        <v>0</v>
      </c>
      <c r="AP2" s="55">
        <f t="shared" ref="AP2:AP7" si="3">IF(ISERROR(BE2*AO2),"",BE2*AO2)</f>
        <v>0</v>
      </c>
      <c r="AQ2" s="57">
        <v>0</v>
      </c>
      <c r="AR2" s="55">
        <f>IF(ISERROR(BE2*AQ2),"",BE2*AQ2)</f>
        <v>0</v>
      </c>
      <c r="AS2" s="44" t="s">
        <v>77</v>
      </c>
      <c r="AT2" s="56">
        <v>0.06</v>
      </c>
      <c r="AU2" s="55">
        <f t="shared" ref="AU2:AU7" si="4">IF(ISERROR(BE2*AT2),"",BE2*AT2)</f>
        <v>0.45359999999999995</v>
      </c>
      <c r="AV2" s="55">
        <v>0</v>
      </c>
      <c r="AW2" s="57">
        <v>0</v>
      </c>
      <c r="AX2" s="55">
        <f>IF(ISERROR(BE2*AW2),"",BE2*AW2)</f>
        <v>0</v>
      </c>
      <c r="AY2" s="55">
        <v>0</v>
      </c>
      <c r="AZ2" s="57">
        <v>0</v>
      </c>
      <c r="BA2" s="55">
        <f>IF(ISERROR(BE2*AZ2),"",BE2*AZ2)</f>
        <v>0</v>
      </c>
      <c r="BB2" s="55">
        <f t="shared" ref="BB2:BB7" si="5">IF(ISERROR(AL2+AN2+AP2+AU2),"",AL2+AN2+AP2+AU2)</f>
        <v>0.52919999999999989</v>
      </c>
      <c r="BC2" s="55">
        <f t="shared" ref="BC2:BC7" si="6">IF(ISERROR(AJ2+BB2),"",AJ2+BB2)</f>
        <v>5.7984269230769225</v>
      </c>
      <c r="BD2" s="58">
        <f t="shared" ref="BD2:BD7" si="7">IF(ISERROR((BE2-BC2)/BE2),"",(BE2-BC2)/BE2)</f>
        <v>0.2330123117623118</v>
      </c>
      <c r="BE2" s="59">
        <v>7.56</v>
      </c>
      <c r="BF2" s="13">
        <v>14.99</v>
      </c>
      <c r="BG2" s="58">
        <f>IF(ISERROR((BF2-BE2)/BF2),"",(BF2-BE2)/BF2)</f>
        <v>0.49566377585056709</v>
      </c>
      <c r="BH2" s="12">
        <f t="shared" ref="BH2:BH7" si="8">SUM(BL2:BL2)</f>
        <v>1200</v>
      </c>
      <c r="BI2" s="55">
        <f>IF(ISERROR(BC2*BH2),"",BC2*BH2)</f>
        <v>6958.1123076923068</v>
      </c>
      <c r="BJ2" s="55">
        <f>IF(ISERROR(BE2*BH2),"",BE2*BH2)</f>
        <v>9072</v>
      </c>
      <c r="BL2" s="60">
        <v>1200</v>
      </c>
    </row>
    <row r="3" spans="1:64" ht="62.25" customHeight="1" x14ac:dyDescent="0.35">
      <c r="A3" s="42">
        <v>2</v>
      </c>
      <c r="B3" s="43"/>
      <c r="C3" s="43"/>
      <c r="D3" s="43" t="s">
        <v>63</v>
      </c>
      <c r="E3" s="43" t="s">
        <v>64</v>
      </c>
      <c r="F3" s="43" t="s">
        <v>65</v>
      </c>
      <c r="G3" s="44" t="s">
        <v>66</v>
      </c>
      <c r="H3" s="44" t="s">
        <v>67</v>
      </c>
      <c r="I3" s="44" t="s">
        <v>68</v>
      </c>
      <c r="J3" s="44" t="s">
        <v>78</v>
      </c>
      <c r="K3" s="45" t="s">
        <v>70</v>
      </c>
      <c r="L3" s="43" t="s">
        <v>79</v>
      </c>
      <c r="M3" s="44" t="s">
        <v>72</v>
      </c>
      <c r="N3" s="43"/>
      <c r="O3" s="46" t="s">
        <v>80</v>
      </c>
      <c r="P3" s="46"/>
      <c r="Q3" s="43" t="s">
        <v>74</v>
      </c>
      <c r="R3" s="47"/>
      <c r="S3" s="48">
        <v>7.7</v>
      </c>
      <c r="T3" s="49"/>
      <c r="U3" s="50">
        <f>'[1]HZO JLA MPads &amp; protector'!N96</f>
        <v>4.18</v>
      </c>
      <c r="V3" s="13"/>
      <c r="W3" s="43" t="s">
        <v>75</v>
      </c>
      <c r="X3" s="51">
        <v>54</v>
      </c>
      <c r="Y3" s="51">
        <v>28</v>
      </c>
      <c r="Z3" s="51">
        <v>25</v>
      </c>
      <c r="AA3" s="48">
        <v>4</v>
      </c>
      <c r="AB3" s="12">
        <v>6</v>
      </c>
      <c r="AC3" s="53">
        <f t="shared" ref="AC3:AC7" si="9">IF(X3="","",X3*Y3*Z3/1000000)</f>
        <v>3.78E-2</v>
      </c>
      <c r="AD3" s="54">
        <f t="shared" ref="AD3:AD7" si="10">IF(AB3="","",65/AC3*AB3)</f>
        <v>10317.460317460318</v>
      </c>
      <c r="AE3" s="41">
        <v>2250</v>
      </c>
      <c r="AF3" s="55">
        <f t="shared" ref="AF3:AF7" si="11">IF(ISERROR(AE3/AD3),"",AE3/AD3)</f>
        <v>0.21807692307692306</v>
      </c>
      <c r="AG3" s="43" t="s">
        <v>76</v>
      </c>
      <c r="AH3" s="56">
        <f t="shared" ref="AH3:AH7" si="12">13.5%+10%</f>
        <v>0.23500000000000001</v>
      </c>
      <c r="AI3" s="55">
        <f>IF(ISERROR(U3*AH3),"",U3*AH3)</f>
        <v>0.98229999999999995</v>
      </c>
      <c r="AJ3" s="55">
        <f t="shared" si="0"/>
        <v>5.3803769230769234</v>
      </c>
      <c r="AK3" s="57">
        <v>0.01</v>
      </c>
      <c r="AL3" s="55">
        <f t="shared" si="1"/>
        <v>7.7800000000000008E-2</v>
      </c>
      <c r="AM3" s="57"/>
      <c r="AN3" s="55">
        <f t="shared" si="2"/>
        <v>0</v>
      </c>
      <c r="AO3" s="57">
        <v>0</v>
      </c>
      <c r="AP3" s="55">
        <f t="shared" si="3"/>
        <v>0</v>
      </c>
      <c r="AQ3" s="57">
        <v>0</v>
      </c>
      <c r="AR3" s="55">
        <f t="shared" ref="AR3:AR7" si="13">IF(ISERROR(BE3*AQ3),"",BE3*AQ3)</f>
        <v>0</v>
      </c>
      <c r="AS3" s="44" t="s">
        <v>77</v>
      </c>
      <c r="AT3" s="56">
        <v>0.06</v>
      </c>
      <c r="AU3" s="55">
        <f t="shared" si="4"/>
        <v>0.46679999999999999</v>
      </c>
      <c r="AV3" s="55">
        <v>0</v>
      </c>
      <c r="AW3" s="57">
        <v>0</v>
      </c>
      <c r="AX3" s="55">
        <f t="shared" ref="AX3:AX7" si="14">IF(ISERROR(BE3*AW3),"",BE3*AW3)</f>
        <v>0</v>
      </c>
      <c r="AY3" s="55">
        <v>0</v>
      </c>
      <c r="AZ3" s="57">
        <v>0</v>
      </c>
      <c r="BA3" s="55">
        <f t="shared" ref="BA3:BA7" si="15">IF(ISERROR(BE3*AZ3),"",BE3*AZ3)</f>
        <v>0</v>
      </c>
      <c r="BB3" s="55">
        <f t="shared" si="5"/>
        <v>0.54459999999999997</v>
      </c>
      <c r="BC3" s="55">
        <f t="shared" si="6"/>
        <v>5.9249769230769234</v>
      </c>
      <c r="BD3" s="58">
        <f t="shared" si="7"/>
        <v>0.23843484279216925</v>
      </c>
      <c r="BE3" s="59">
        <v>7.78</v>
      </c>
      <c r="BF3" s="13">
        <v>15.99</v>
      </c>
      <c r="BG3" s="58">
        <f t="shared" ref="BG3:BG7" si="16">IF(ISERROR((BF3-BE3)/BF3),"",(BF3-BE3)/BF3)</f>
        <v>0.51344590368980614</v>
      </c>
      <c r="BH3" s="12">
        <f t="shared" si="8"/>
        <v>0</v>
      </c>
      <c r="BI3" s="55">
        <f t="shared" ref="BI3:BI7" si="17">IF(ISERROR(BC3*BH3),"",BC3*BH3)</f>
        <v>0</v>
      </c>
      <c r="BJ3" s="55">
        <f t="shared" ref="BJ3:BJ7" si="18">IF(ISERROR(BE3*BH3),"",BE3*BH3)</f>
        <v>0</v>
      </c>
      <c r="BL3" s="61">
        <v>0</v>
      </c>
    </row>
    <row r="4" spans="1:64" ht="62.25" customHeight="1" x14ac:dyDescent="0.35">
      <c r="A4" s="42">
        <v>3</v>
      </c>
      <c r="B4" s="43"/>
      <c r="C4" s="43"/>
      <c r="D4" s="43" t="s">
        <v>63</v>
      </c>
      <c r="E4" s="43" t="s">
        <v>64</v>
      </c>
      <c r="F4" s="43" t="s">
        <v>65</v>
      </c>
      <c r="G4" s="44" t="s">
        <v>66</v>
      </c>
      <c r="H4" s="44" t="s">
        <v>67</v>
      </c>
      <c r="I4" s="44" t="s">
        <v>68</v>
      </c>
      <c r="J4" s="44" t="s">
        <v>78</v>
      </c>
      <c r="K4" s="45" t="s">
        <v>70</v>
      </c>
      <c r="L4" s="43" t="s">
        <v>81</v>
      </c>
      <c r="M4" s="44" t="s">
        <v>72</v>
      </c>
      <c r="N4" s="43"/>
      <c r="O4" s="46" t="s">
        <v>82</v>
      </c>
      <c r="P4" s="46"/>
      <c r="Q4" s="43" t="s">
        <v>74</v>
      </c>
      <c r="R4" s="47"/>
      <c r="S4" s="48">
        <v>7.7</v>
      </c>
      <c r="T4" s="49"/>
      <c r="U4" s="50">
        <f>'[1]HZ CCD 10.19.25'!O82</f>
        <v>5.05</v>
      </c>
      <c r="V4" s="13"/>
      <c r="W4" s="43" t="s">
        <v>75</v>
      </c>
      <c r="X4" s="51">
        <v>54</v>
      </c>
      <c r="Y4" s="51">
        <v>28</v>
      </c>
      <c r="Z4" s="51">
        <v>28</v>
      </c>
      <c r="AA4" s="48">
        <v>4</v>
      </c>
      <c r="AB4" s="12">
        <v>6</v>
      </c>
      <c r="AC4" s="53">
        <f t="shared" si="9"/>
        <v>4.2335999999999999E-2</v>
      </c>
      <c r="AD4" s="54">
        <f t="shared" si="10"/>
        <v>9212.0181405895692</v>
      </c>
      <c r="AE4" s="41">
        <v>2250</v>
      </c>
      <c r="AF4" s="55">
        <f t="shared" si="11"/>
        <v>0.24424615384615384</v>
      </c>
      <c r="AG4" s="43" t="s">
        <v>76</v>
      </c>
      <c r="AH4" s="56">
        <f t="shared" si="12"/>
        <v>0.23500000000000001</v>
      </c>
      <c r="AI4" s="55">
        <f t="shared" ref="AI4:AI7" si="19">IF(ISERROR(U4*AH4),"",U4*AH4)</f>
        <v>1.18675</v>
      </c>
      <c r="AJ4" s="55">
        <f t="shared" si="0"/>
        <v>6.4809961538461538</v>
      </c>
      <c r="AK4" s="57">
        <v>0.01</v>
      </c>
      <c r="AL4" s="55">
        <f t="shared" si="1"/>
        <v>8.8699999999999987E-2</v>
      </c>
      <c r="AM4" s="57"/>
      <c r="AN4" s="55">
        <f t="shared" si="2"/>
        <v>0</v>
      </c>
      <c r="AO4" s="57">
        <v>0</v>
      </c>
      <c r="AP4" s="55">
        <f t="shared" si="3"/>
        <v>0</v>
      </c>
      <c r="AQ4" s="57">
        <v>0</v>
      </c>
      <c r="AR4" s="55">
        <f t="shared" si="13"/>
        <v>0</v>
      </c>
      <c r="AS4" s="44" t="s">
        <v>77</v>
      </c>
      <c r="AT4" s="56">
        <v>0.06</v>
      </c>
      <c r="AU4" s="55">
        <f t="shared" si="4"/>
        <v>0.5321999999999999</v>
      </c>
      <c r="AV4" s="55">
        <v>0</v>
      </c>
      <c r="AW4" s="57">
        <v>0</v>
      </c>
      <c r="AX4" s="55">
        <f t="shared" si="14"/>
        <v>0</v>
      </c>
      <c r="AY4" s="55">
        <v>0</v>
      </c>
      <c r="AZ4" s="57">
        <v>0</v>
      </c>
      <c r="BA4" s="55">
        <f t="shared" si="15"/>
        <v>0</v>
      </c>
      <c r="BB4" s="55">
        <f t="shared" si="5"/>
        <v>0.6208999999999999</v>
      </c>
      <c r="BC4" s="55">
        <f t="shared" si="6"/>
        <v>7.1018961538461536</v>
      </c>
      <c r="BD4" s="58">
        <f t="shared" si="7"/>
        <v>0.19933527014135805</v>
      </c>
      <c r="BE4" s="59">
        <v>8.8699999999999992</v>
      </c>
      <c r="BF4" s="13">
        <v>17.989999999999998</v>
      </c>
      <c r="BG4" s="58">
        <f t="shared" si="16"/>
        <v>0.50694830461367424</v>
      </c>
      <c r="BH4" s="12">
        <f t="shared" si="8"/>
        <v>1308</v>
      </c>
      <c r="BI4" s="55">
        <f t="shared" si="17"/>
        <v>9289.2801692307694</v>
      </c>
      <c r="BJ4" s="55">
        <f t="shared" si="18"/>
        <v>11601.96</v>
      </c>
      <c r="BL4" s="60">
        <v>1308</v>
      </c>
    </row>
    <row r="5" spans="1:64" ht="62.25" customHeight="1" x14ac:dyDescent="0.35">
      <c r="A5" s="42">
        <v>4</v>
      </c>
      <c r="B5" s="43"/>
      <c r="C5" s="43"/>
      <c r="D5" s="43" t="s">
        <v>63</v>
      </c>
      <c r="E5" s="43" t="s">
        <v>64</v>
      </c>
      <c r="F5" s="43" t="s">
        <v>65</v>
      </c>
      <c r="G5" s="44" t="s">
        <v>66</v>
      </c>
      <c r="H5" s="44" t="s">
        <v>67</v>
      </c>
      <c r="I5" s="44" t="s">
        <v>68</v>
      </c>
      <c r="J5" s="44" t="s">
        <v>78</v>
      </c>
      <c r="K5" s="45" t="s">
        <v>70</v>
      </c>
      <c r="L5" s="43" t="s">
        <v>83</v>
      </c>
      <c r="M5" s="44" t="s">
        <v>72</v>
      </c>
      <c r="N5" s="43"/>
      <c r="O5" s="46" t="s">
        <v>84</v>
      </c>
      <c r="P5" s="46"/>
      <c r="Q5" s="43" t="s">
        <v>74</v>
      </c>
      <c r="R5" s="47"/>
      <c r="S5" s="48">
        <v>7.7</v>
      </c>
      <c r="T5" s="49"/>
      <c r="U5" s="50">
        <f>'[1]HZ CCD 10.19.25'!P82</f>
        <v>5.6</v>
      </c>
      <c r="V5" s="13"/>
      <c r="W5" s="43" t="s">
        <v>75</v>
      </c>
      <c r="X5" s="51">
        <v>54</v>
      </c>
      <c r="Y5" s="51">
        <v>28</v>
      </c>
      <c r="Z5" s="51">
        <v>33</v>
      </c>
      <c r="AA5" s="48">
        <v>4</v>
      </c>
      <c r="AB5" s="12">
        <v>6</v>
      </c>
      <c r="AC5" s="53">
        <f t="shared" si="9"/>
        <v>4.9896000000000003E-2</v>
      </c>
      <c r="AD5" s="54">
        <f t="shared" si="10"/>
        <v>7816.2578162578156</v>
      </c>
      <c r="AE5" s="41">
        <v>2250</v>
      </c>
      <c r="AF5" s="55">
        <f t="shared" si="11"/>
        <v>0.2878615384615385</v>
      </c>
      <c r="AG5" s="43" t="s">
        <v>76</v>
      </c>
      <c r="AH5" s="56">
        <f t="shared" si="12"/>
        <v>0.23500000000000001</v>
      </c>
      <c r="AI5" s="55">
        <f t="shared" si="19"/>
        <v>1.3160000000000001</v>
      </c>
      <c r="AJ5" s="55">
        <f t="shared" si="0"/>
        <v>7.2038615384615383</v>
      </c>
      <c r="AK5" s="57">
        <v>0.01</v>
      </c>
      <c r="AL5" s="55">
        <f t="shared" si="1"/>
        <v>0.10199999999999999</v>
      </c>
      <c r="AM5" s="57"/>
      <c r="AN5" s="55">
        <f t="shared" si="2"/>
        <v>0</v>
      </c>
      <c r="AO5" s="57">
        <v>0</v>
      </c>
      <c r="AP5" s="55">
        <f t="shared" si="3"/>
        <v>0</v>
      </c>
      <c r="AQ5" s="57">
        <v>0</v>
      </c>
      <c r="AR5" s="55">
        <f t="shared" si="13"/>
        <v>0</v>
      </c>
      <c r="AS5" s="44" t="s">
        <v>77</v>
      </c>
      <c r="AT5" s="56">
        <v>0.06</v>
      </c>
      <c r="AU5" s="55">
        <f t="shared" si="4"/>
        <v>0.61199999999999999</v>
      </c>
      <c r="AV5" s="55">
        <v>0</v>
      </c>
      <c r="AW5" s="57">
        <v>0</v>
      </c>
      <c r="AX5" s="55">
        <f t="shared" si="14"/>
        <v>0</v>
      </c>
      <c r="AY5" s="55">
        <v>0</v>
      </c>
      <c r="AZ5" s="57">
        <v>0</v>
      </c>
      <c r="BA5" s="55">
        <f t="shared" si="15"/>
        <v>0</v>
      </c>
      <c r="BB5" s="55">
        <f t="shared" si="5"/>
        <v>0.71399999999999997</v>
      </c>
      <c r="BC5" s="55">
        <f t="shared" si="6"/>
        <v>7.9178615384615387</v>
      </c>
      <c r="BD5" s="58">
        <f t="shared" si="7"/>
        <v>0.22373906485671183</v>
      </c>
      <c r="BE5" s="59">
        <v>10.199999999999999</v>
      </c>
      <c r="BF5" s="13">
        <v>19.989999999999998</v>
      </c>
      <c r="BG5" s="58">
        <f t="shared" si="16"/>
        <v>0.48974487243621811</v>
      </c>
      <c r="BH5" s="12">
        <f t="shared" si="8"/>
        <v>3948</v>
      </c>
      <c r="BI5" s="55">
        <f t="shared" si="17"/>
        <v>31259.717353846154</v>
      </c>
      <c r="BJ5" s="55">
        <f t="shared" si="18"/>
        <v>40269.599999999999</v>
      </c>
      <c r="BL5" s="60">
        <v>3948</v>
      </c>
    </row>
    <row r="6" spans="1:64" ht="62.25" customHeight="1" x14ac:dyDescent="0.35">
      <c r="A6" s="42">
        <v>5</v>
      </c>
      <c r="B6" s="43"/>
      <c r="C6" s="43"/>
      <c r="D6" s="43" t="s">
        <v>63</v>
      </c>
      <c r="E6" s="43" t="s">
        <v>64</v>
      </c>
      <c r="F6" s="43" t="s">
        <v>65</v>
      </c>
      <c r="G6" s="44" t="s">
        <v>66</v>
      </c>
      <c r="H6" s="44" t="s">
        <v>67</v>
      </c>
      <c r="I6" s="44" t="s">
        <v>68</v>
      </c>
      <c r="J6" s="44" t="s">
        <v>78</v>
      </c>
      <c r="K6" s="45" t="s">
        <v>70</v>
      </c>
      <c r="L6" s="43" t="s">
        <v>85</v>
      </c>
      <c r="M6" s="44" t="s">
        <v>72</v>
      </c>
      <c r="N6" s="43"/>
      <c r="O6" s="46" t="s">
        <v>86</v>
      </c>
      <c r="P6" s="46"/>
      <c r="Q6" s="43" t="s">
        <v>74</v>
      </c>
      <c r="R6" s="47"/>
      <c r="S6" s="48">
        <v>7.7</v>
      </c>
      <c r="T6" s="49"/>
      <c r="U6" s="50">
        <f>'[1]HZ CCD 10.19.25'!Q82</f>
        <v>6.82</v>
      </c>
      <c r="V6" s="13"/>
      <c r="W6" s="43" t="s">
        <v>75</v>
      </c>
      <c r="X6" s="51">
        <v>54</v>
      </c>
      <c r="Y6" s="51">
        <v>28</v>
      </c>
      <c r="Z6" s="51">
        <v>39</v>
      </c>
      <c r="AA6" s="48">
        <v>4</v>
      </c>
      <c r="AB6" s="12">
        <v>6</v>
      </c>
      <c r="AC6" s="53">
        <f t="shared" si="9"/>
        <v>5.8968E-2</v>
      </c>
      <c r="AD6" s="54">
        <f t="shared" si="10"/>
        <v>6613.7566137566137</v>
      </c>
      <c r="AE6" s="41">
        <v>2250</v>
      </c>
      <c r="AF6" s="55">
        <f t="shared" si="11"/>
        <v>0.3402</v>
      </c>
      <c r="AG6" s="43" t="s">
        <v>76</v>
      </c>
      <c r="AH6" s="56">
        <f t="shared" si="12"/>
        <v>0.23500000000000001</v>
      </c>
      <c r="AI6" s="55">
        <f t="shared" si="19"/>
        <v>1.6027000000000002</v>
      </c>
      <c r="AJ6" s="55">
        <f t="shared" si="0"/>
        <v>8.7629000000000001</v>
      </c>
      <c r="AK6" s="57">
        <v>0.01</v>
      </c>
      <c r="AL6" s="55">
        <f t="shared" si="1"/>
        <v>0.12140000000000001</v>
      </c>
      <c r="AM6" s="57"/>
      <c r="AN6" s="55">
        <f t="shared" si="2"/>
        <v>0</v>
      </c>
      <c r="AO6" s="57">
        <v>0</v>
      </c>
      <c r="AP6" s="55">
        <f t="shared" si="3"/>
        <v>0</v>
      </c>
      <c r="AQ6" s="57">
        <v>0</v>
      </c>
      <c r="AR6" s="55">
        <f t="shared" si="13"/>
        <v>0</v>
      </c>
      <c r="AS6" s="44" t="s">
        <v>77</v>
      </c>
      <c r="AT6" s="56">
        <v>0.06</v>
      </c>
      <c r="AU6" s="55">
        <f t="shared" si="4"/>
        <v>0.72840000000000005</v>
      </c>
      <c r="AV6" s="55">
        <v>0</v>
      </c>
      <c r="AW6" s="57">
        <v>0</v>
      </c>
      <c r="AX6" s="55">
        <f t="shared" si="14"/>
        <v>0</v>
      </c>
      <c r="AY6" s="55">
        <v>0</v>
      </c>
      <c r="AZ6" s="57">
        <v>0</v>
      </c>
      <c r="BA6" s="55">
        <f t="shared" si="15"/>
        <v>0</v>
      </c>
      <c r="BB6" s="55">
        <f t="shared" si="5"/>
        <v>0.84980000000000011</v>
      </c>
      <c r="BC6" s="55">
        <f t="shared" si="6"/>
        <v>9.6127000000000002</v>
      </c>
      <c r="BD6" s="58">
        <f t="shared" si="7"/>
        <v>0.20817957166392093</v>
      </c>
      <c r="BE6" s="59">
        <v>12.14</v>
      </c>
      <c r="BF6" s="13">
        <v>24.99</v>
      </c>
      <c r="BG6" s="58">
        <f t="shared" si="16"/>
        <v>0.51420568227290908</v>
      </c>
      <c r="BH6" s="12">
        <f t="shared" si="8"/>
        <v>1404</v>
      </c>
      <c r="BI6" s="55">
        <f t="shared" si="17"/>
        <v>13496.230800000001</v>
      </c>
      <c r="BJ6" s="55">
        <f t="shared" si="18"/>
        <v>17044.560000000001</v>
      </c>
      <c r="BL6" s="60">
        <v>1404</v>
      </c>
    </row>
    <row r="7" spans="1:64" ht="62.25" customHeight="1" x14ac:dyDescent="0.35">
      <c r="A7" s="42">
        <v>6</v>
      </c>
      <c r="B7" s="43"/>
      <c r="C7" s="43"/>
      <c r="D7" s="43" t="s">
        <v>63</v>
      </c>
      <c r="E7" s="43" t="s">
        <v>64</v>
      </c>
      <c r="F7" s="43" t="s">
        <v>65</v>
      </c>
      <c r="G7" s="44" t="s">
        <v>66</v>
      </c>
      <c r="H7" s="44" t="s">
        <v>67</v>
      </c>
      <c r="I7" s="44" t="s">
        <v>68</v>
      </c>
      <c r="J7" s="44" t="s">
        <v>78</v>
      </c>
      <c r="K7" s="45" t="s">
        <v>70</v>
      </c>
      <c r="L7" s="43" t="s">
        <v>87</v>
      </c>
      <c r="M7" s="44" t="s">
        <v>72</v>
      </c>
      <c r="N7" s="43"/>
      <c r="O7" s="46" t="s">
        <v>88</v>
      </c>
      <c r="P7" s="46"/>
      <c r="Q7" s="43" t="s">
        <v>74</v>
      </c>
      <c r="R7" s="47"/>
      <c r="S7" s="48">
        <v>7.7</v>
      </c>
      <c r="T7" s="49"/>
      <c r="U7" s="50">
        <f>'[1]HZO JLA MPads &amp; protector'!N100</f>
        <v>6.82</v>
      </c>
      <c r="V7" s="13"/>
      <c r="W7" s="43" t="s">
        <v>75</v>
      </c>
      <c r="X7" s="51">
        <v>54</v>
      </c>
      <c r="Y7" s="51">
        <v>28</v>
      </c>
      <c r="Z7" s="51">
        <v>39</v>
      </c>
      <c r="AA7" s="48">
        <v>4</v>
      </c>
      <c r="AB7" s="12">
        <v>6</v>
      </c>
      <c r="AC7" s="53">
        <f t="shared" si="9"/>
        <v>5.8968E-2</v>
      </c>
      <c r="AD7" s="54">
        <f t="shared" si="10"/>
        <v>6613.7566137566137</v>
      </c>
      <c r="AE7" s="41">
        <v>2250</v>
      </c>
      <c r="AF7" s="55">
        <f t="shared" si="11"/>
        <v>0.3402</v>
      </c>
      <c r="AG7" s="43" t="s">
        <v>76</v>
      </c>
      <c r="AH7" s="56">
        <f t="shared" si="12"/>
        <v>0.23500000000000001</v>
      </c>
      <c r="AI7" s="55">
        <f t="shared" si="19"/>
        <v>1.6027000000000002</v>
      </c>
      <c r="AJ7" s="55">
        <f t="shared" si="0"/>
        <v>8.7629000000000001</v>
      </c>
      <c r="AK7" s="57">
        <v>0.01</v>
      </c>
      <c r="AL7" s="55">
        <f t="shared" si="1"/>
        <v>0.12140000000000001</v>
      </c>
      <c r="AM7" s="57"/>
      <c r="AN7" s="55">
        <f t="shared" si="2"/>
        <v>0</v>
      </c>
      <c r="AO7" s="57">
        <v>0</v>
      </c>
      <c r="AP7" s="55">
        <f t="shared" si="3"/>
        <v>0</v>
      </c>
      <c r="AQ7" s="57">
        <v>0</v>
      </c>
      <c r="AR7" s="55">
        <f t="shared" si="13"/>
        <v>0</v>
      </c>
      <c r="AS7" s="44" t="s">
        <v>77</v>
      </c>
      <c r="AT7" s="56">
        <v>0.06</v>
      </c>
      <c r="AU7" s="55">
        <f t="shared" si="4"/>
        <v>0.72840000000000005</v>
      </c>
      <c r="AV7" s="55">
        <v>0</v>
      </c>
      <c r="AW7" s="57">
        <v>0</v>
      </c>
      <c r="AX7" s="55">
        <f t="shared" si="14"/>
        <v>0</v>
      </c>
      <c r="AY7" s="55">
        <v>0</v>
      </c>
      <c r="AZ7" s="57">
        <v>0</v>
      </c>
      <c r="BA7" s="55">
        <f t="shared" si="15"/>
        <v>0</v>
      </c>
      <c r="BB7" s="55">
        <f t="shared" si="5"/>
        <v>0.84980000000000011</v>
      </c>
      <c r="BC7" s="55">
        <f t="shared" si="6"/>
        <v>9.6127000000000002</v>
      </c>
      <c r="BD7" s="58">
        <f t="shared" si="7"/>
        <v>0.20817957166392093</v>
      </c>
      <c r="BE7" s="59">
        <v>12.14</v>
      </c>
      <c r="BF7" s="13">
        <v>24.99</v>
      </c>
      <c r="BG7" s="58">
        <f t="shared" si="16"/>
        <v>0.51420568227290908</v>
      </c>
      <c r="BH7" s="12">
        <f t="shared" si="8"/>
        <v>408</v>
      </c>
      <c r="BI7" s="55">
        <f t="shared" si="17"/>
        <v>3921.9816000000001</v>
      </c>
      <c r="BJ7" s="55">
        <f t="shared" si="18"/>
        <v>4953.12</v>
      </c>
      <c r="BL7" s="61">
        <v>408</v>
      </c>
    </row>
  </sheetData>
  <protectedRanges>
    <protectedRange sqref="Q2:BD7 AQ1:AR1 AV1 AY1 L8:BA246 BF2:BH7 L2:N7 A2:J246" name="Range1"/>
    <protectedRange sqref="K2:K251" name="Range1_1"/>
    <protectedRange sqref="P2:P7" name="Range1_2"/>
  </protectedRange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2026-06-04T05:34:48Z</dcterms:created>
  <dcterms:modified xsi:type="dcterms:W3CDTF">2026-06-04T05:35:28Z</dcterms:modified>
</cp:coreProperties>
</file>