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5B824B50-2860-4FAB-81B9-AB81914261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12" i="5" l="1"/>
  <c r="AW12" i="5"/>
  <c r="AY7" i="5"/>
  <c r="AP7" i="5"/>
  <c r="AM7" i="5"/>
  <c r="AE7" i="5"/>
  <c r="AY9" i="5"/>
  <c r="AP9" i="5"/>
  <c r="AM9" i="5"/>
  <c r="AE9" i="5"/>
  <c r="AY8" i="5"/>
  <c r="AP8" i="5"/>
  <c r="AM8" i="5"/>
  <c r="AE8" i="5"/>
  <c r="AY11" i="5"/>
  <c r="AP11" i="5"/>
  <c r="AM11" i="5"/>
  <c r="AE11" i="5"/>
  <c r="AY10" i="5"/>
  <c r="AP10" i="5"/>
  <c r="AM10" i="5"/>
  <c r="AE10" i="5"/>
  <c r="AY6" i="5"/>
  <c r="AP6" i="5"/>
  <c r="AM6" i="5"/>
  <c r="AE6" i="5"/>
  <c r="AK7" i="5" l="1"/>
  <c r="AQ7" i="5"/>
  <c r="AF7" i="5"/>
  <c r="AH7" i="5" s="1"/>
  <c r="AF8" i="5"/>
  <c r="AQ9" i="5"/>
  <c r="AK9" i="5"/>
  <c r="AF9" i="5"/>
  <c r="AH9" i="5" s="1"/>
  <c r="AK8" i="5"/>
  <c r="AQ8" i="5"/>
  <c r="AQ11" i="5"/>
  <c r="AK11" i="5"/>
  <c r="AF11" i="5"/>
  <c r="AH11" i="5" s="1"/>
  <c r="AK10" i="5"/>
  <c r="AK6" i="5"/>
  <c r="AQ10" i="5"/>
  <c r="AR10" i="5" s="1"/>
  <c r="AF10" i="5"/>
  <c r="AH10" i="5" s="1"/>
  <c r="AQ6" i="5"/>
  <c r="AR6" i="5" s="1"/>
  <c r="AF6" i="5"/>
  <c r="AH6" i="5" s="1"/>
  <c r="AY5" i="5"/>
  <c r="AH8" i="5" l="1"/>
  <c r="AR8" i="5"/>
  <c r="AR7" i="5"/>
  <c r="AR9" i="5"/>
  <c r="AR11" i="5"/>
  <c r="AS10" i="5"/>
  <c r="AX10" i="5"/>
  <c r="AS6" i="5"/>
  <c r="AX6" i="5"/>
  <c r="AX8" i="5" l="1"/>
  <c r="AS8" i="5"/>
  <c r="AX7" i="5"/>
  <c r="AS7" i="5"/>
  <c r="AX9" i="5"/>
  <c r="AS9" i="5"/>
  <c r="AX11" i="5"/>
  <c r="AS11" i="5"/>
  <c r="AY3" i="5"/>
  <c r="AY4" i="5"/>
  <c r="AP3" i="5" l="1"/>
  <c r="AP4" i="5"/>
  <c r="AP5" i="5"/>
  <c r="AP2" i="5"/>
  <c r="AM3" i="5"/>
  <c r="AM4" i="5"/>
  <c r="AM5" i="5"/>
  <c r="AM2" i="5"/>
  <c r="AE5" i="5"/>
  <c r="AF5" i="5" s="1"/>
  <c r="AH5" i="5" s="1"/>
  <c r="AK5" i="5"/>
  <c r="AE4" i="5"/>
  <c r="AF4" i="5" s="1"/>
  <c r="AH4" i="5" s="1"/>
  <c r="AK4" i="5"/>
  <c r="AE3" i="5"/>
  <c r="AF3" i="5" s="1"/>
  <c r="AH3" i="5" s="1"/>
  <c r="AK3" i="5"/>
  <c r="AY2" i="5"/>
  <c r="AY12" i="5" s="1"/>
  <c r="AE2" i="5"/>
  <c r="AF2" i="5" s="1"/>
  <c r="AH2" i="5" s="1"/>
  <c r="AQ4" i="5" l="1"/>
  <c r="AR4" i="5" s="1"/>
  <c r="AX4" i="5" s="1"/>
  <c r="AK2" i="5"/>
  <c r="AQ5" i="5"/>
  <c r="AR5" i="5" s="1"/>
  <c r="AX5" i="5" s="1"/>
  <c r="AQ2" i="5"/>
  <c r="AR2" i="5" s="1"/>
  <c r="AQ3" i="5"/>
  <c r="AR3" i="5" s="1"/>
  <c r="AX3" i="5" s="1"/>
  <c r="AX2" i="5" l="1"/>
  <c r="AS4" i="5"/>
  <c r="AS5" i="5"/>
  <c r="AS2" i="5"/>
  <c r="AS3" i="5"/>
  <c r="AX12" i="5" l="1"/>
  <c r="AZ1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V1" authorId="0" shapeId="0" xr:uid="{FB263CBA-42D7-45A8-AD48-BF98D39D43BB}">
      <text>
        <r>
          <rPr>
            <sz val="11"/>
            <rFont val="Calibri"/>
            <family val="2"/>
          </rPr>
          <t>[China RMB Cost]/[Exchange Rate]</t>
        </r>
      </text>
    </comment>
    <comment ref="AE1" authorId="0" shapeId="0" xr:uid="{FD7E2144-67EE-4E3F-B5D2-E3A1E4D3792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 xr:uid="{CC0F20B4-0841-48F6-A995-3D431800A98B}">
      <text>
        <r>
          <rPr>
            <sz val="11"/>
            <rFont val="Calibri"/>
            <family val="2"/>
          </rPr>
          <t>65/[Cubic Meter per Carton]*[Case Pack]</t>
        </r>
      </text>
    </comment>
    <comment ref="AH1" authorId="0" shapeId="0" xr:uid="{A0C6DB0D-B786-49E2-8AEA-C9B5B31659A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 xr:uid="{576DB9F9-455D-43E8-A3E1-A202DC461E91}">
      <text>
        <r>
          <rPr>
            <sz val="11"/>
            <rFont val="Calibri"/>
            <family val="2"/>
          </rPr>
          <t>[FOB Cost $ (Value)]*[Duty Rate]</t>
        </r>
      </text>
    </comment>
    <comment ref="AM1" authorId="0" shapeId="0" xr:uid="{BD5F9DE4-8E16-4951-89B0-A24FBE950232}">
      <text>
        <r>
          <rPr>
            <sz val="11"/>
            <rFont val="Calibri"/>
            <family val="2"/>
          </rPr>
          <t>[JLA FOB Price Quote (Value)]*[DA %]</t>
        </r>
      </text>
    </comment>
    <comment ref="AP1" authorId="0" shapeId="0" xr:uid="{B830D9DF-FE33-4003-B507-9ED3007F972F}">
      <text>
        <r>
          <rPr>
            <sz val="11"/>
            <rFont val="Calibri"/>
            <family val="2"/>
          </rPr>
          <t>[JLA FOB Price Quote (Value)]*[Load 1 %]</t>
        </r>
      </text>
    </comment>
    <comment ref="AQ1" authorId="0" shapeId="0" xr:uid="{782CE47C-E0FC-46CC-AA19-2CB263DC644E}">
      <text>
        <r>
          <rPr>
            <sz val="11"/>
            <rFont val="Calibri"/>
            <family val="2"/>
          </rPr>
          <t>[DA $]+[Load 1 $ (Fashion)]</t>
        </r>
      </text>
    </comment>
    <comment ref="AR1" authorId="0" shapeId="0" xr:uid="{A0771971-A62B-433A-94CA-AA86A1561986}">
      <text>
        <r>
          <rPr>
            <sz val="11"/>
            <rFont val="Calibri"/>
            <family val="2"/>
          </rPr>
          <t>[FOB Cost $ (Value)]+[DI Total Load $]</t>
        </r>
      </text>
    </comment>
    <comment ref="AS1" authorId="0" shapeId="0" xr:uid="{25C227D4-DF9F-4CD2-9161-B2BF629EA8BE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 xr:uid="{9844ADF4-FFDD-4D5C-AF20-3303808CA04D}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 xr:uid="{1B34A92A-CA8D-4DD4-88B8-B5030BC37671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<sst xmlns="http://schemas.openxmlformats.org/spreadsheetml/2006/main" count="214" uniqueCount="120">
  <si>
    <t>Brand</t>
  </si>
  <si>
    <t>Package Type</t>
  </si>
  <si>
    <t>Licensor</t>
  </si>
  <si>
    <t>Normal</t>
  </si>
  <si>
    <t>NORMAL PILLOW</t>
  </si>
  <si>
    <t xml:space="preserve">Merry Moments </t>
  </si>
  <si>
    <t>Line No.</t>
  </si>
  <si>
    <t>Photo</t>
  </si>
  <si>
    <t>VIN/Art No.</t>
  </si>
  <si>
    <t>Pattern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</si>
  <si>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</si>
  <si>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</si>
  <si>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</si>
  <si>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</si>
  <si>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</si>
  <si>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</si>
  <si>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</si>
  <si>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</si>
  <si>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</si>
  <si>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</si>
  <si>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</si>
  <si>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</si>
  <si>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</si>
  <si>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</si>
  <si>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</si>
  <si>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</si>
  <si>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</si>
  <si>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</si>
  <si>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</si>
  <si>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</si>
  <si>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</si>
  <si>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</si>
  <si>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</si>
  <si>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</si>
  <si>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</si>
  <si>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</si>
  <si>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</si>
  <si>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</si>
  <si>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</si>
  <si>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</si>
  <si>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</si>
  <si>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</si>
  <si>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</si>
  <si>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</si>
  <si>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</si>
  <si>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Product Category</t>
  </si>
  <si>
    <t>Piece</t>
  </si>
  <si>
    <t>Carton</t>
  </si>
  <si>
    <t>Description-Short</t>
  </si>
  <si>
    <t>Unit of Measure</t>
  </si>
  <si>
    <t>Shanghai, China</t>
  </si>
  <si>
    <t>Trim</t>
  </si>
  <si>
    <t>Material-Short</t>
  </si>
  <si>
    <t>Size/Spec.</t>
  </si>
  <si>
    <t>Additional Customer Item#</t>
  </si>
  <si>
    <t>Additional Customer Price</t>
  </si>
  <si>
    <t>Red</t>
    <phoneticPr fontId="8" type="noConversion"/>
  </si>
  <si>
    <t>Grey</t>
    <phoneticPr fontId="8" type="noConversion"/>
  </si>
  <si>
    <t>Unicorn Face</t>
    <phoneticPr fontId="8" type="noConversion"/>
  </si>
  <si>
    <t>Cat Face</t>
    <phoneticPr fontId="8" type="noConversion"/>
  </si>
  <si>
    <t>Dino Face</t>
    <phoneticPr fontId="8" type="noConversion"/>
  </si>
  <si>
    <t>Yak Face</t>
    <phoneticPr fontId="8" type="noConversion"/>
  </si>
  <si>
    <t>Printed pillow</t>
    <phoneticPr fontId="8" type="noConversion"/>
  </si>
  <si>
    <t>Character Pillow</t>
    <phoneticPr fontId="8" type="noConversion"/>
  </si>
  <si>
    <t>Printed pillow</t>
    <phoneticPr fontId="8" type="noConversion"/>
  </si>
  <si>
    <t>Front: 100% polyester faux rabbit fur, embroidery and applique, 280gsm;
Reverse: 100% polyester faux rabbit fur, 280gsm, solid;
Filling: 100%polyester, around 450g</t>
    <phoneticPr fontId="8" type="noConversion"/>
  </si>
  <si>
    <t>Front: 100% polyester , printed and embroidery, 240gsm;
Reverse: 100% polyester , 240gsm, solid;
Filling: 100%polyester, around 450g</t>
    <phoneticPr fontId="8" type="noConversion"/>
  </si>
  <si>
    <t>Front: 100% polyester faux rabbit fur, 280gsm;
Reverse: 100% polyester faux rabbit fur, 280gsm;
Filling: 100%polyester</t>
    <phoneticPr fontId="8" type="noConversion"/>
  </si>
  <si>
    <t>Front: 100% polyester , 240gsm;
Reverse: 100% polyester , 240gsm;
Filling: 100%polyester</t>
    <phoneticPr fontId="8" type="noConversion"/>
  </si>
  <si>
    <t>Front and Reverse: 100%polyester, 180gsm;
Filling: 100%polyester</t>
    <phoneticPr fontId="8" type="noConversion"/>
  </si>
  <si>
    <t>Front and Reverse: 100%polyester, printed mink, 180gsm;
Filling: 100%polyester, 700g</t>
    <phoneticPr fontId="8" type="noConversion"/>
  </si>
  <si>
    <t xml:space="preserve">white </t>
    <phoneticPr fontId="8" type="noConversion"/>
  </si>
  <si>
    <t>Blue</t>
    <phoneticPr fontId="8" type="noConversion"/>
  </si>
  <si>
    <t>Brown</t>
    <phoneticPr fontId="8" type="noConversion"/>
  </si>
  <si>
    <t>Unicorn print</t>
    <phoneticPr fontId="8" type="noConversion"/>
  </si>
  <si>
    <t>Strawberry Face</t>
    <phoneticPr fontId="8" type="noConversion"/>
  </si>
  <si>
    <t>Cat print</t>
    <phoneticPr fontId="8" type="noConversion"/>
  </si>
  <si>
    <t>Dino print</t>
    <phoneticPr fontId="8" type="noConversion"/>
  </si>
  <si>
    <t>Yak Print</t>
    <phoneticPr fontId="8" type="noConversion"/>
  </si>
  <si>
    <t>Strawberry Print</t>
    <phoneticPr fontId="8" type="noConversion"/>
  </si>
  <si>
    <t>pink</t>
    <phoneticPr fontId="8" type="noConversion"/>
  </si>
  <si>
    <t>Navy</t>
    <phoneticPr fontId="8" type="noConversion"/>
  </si>
  <si>
    <t>Bule</t>
    <phoneticPr fontId="8" type="noConversion"/>
  </si>
  <si>
    <t>Brown</t>
    <phoneticPr fontId="8" type="noConversion"/>
  </si>
  <si>
    <t>Pink</t>
    <phoneticPr fontId="8" type="noConversion"/>
  </si>
  <si>
    <t>9404.40.2060</t>
    <phoneticPr fontId="8" type="noConversion"/>
  </si>
  <si>
    <t>Character Pillow
Printed pillow</t>
    <phoneticPr fontId="8" type="noConversion"/>
  </si>
  <si>
    <t>Character Pillow : Front: 100% polyester faux rabbit fur, embroidery and applique, 280gsm;
Reverse: 100% polyester faux rabbit fur, 280gsm, solid;
Filling: 100%polyester, around 450g
Character Pillow Strawberry:Front: 100% polyester , printed and embroidery, 240gsm;
Reverse: 100% polyester , 240gsm, solid;
Filling: 100%polyester, around 450g
Printed pillow
Front and Reverse: 100%polyester, printed mink, 180gsm;
Filling: 100%polyester, 700g</t>
    <phoneticPr fontId="8" type="noConversion"/>
  </si>
  <si>
    <t>Character Pillow :
Front: 100% polyester faux rabbit fur, 280gsm;
Reverse: 100% polyester faux rabbit fur, 280gsm;
Filling: 100%polyester
Character Pillow Strawberry :
Front: 100% polyester , 240gsm;
Reverse: 100% polyester , 240gsm;
Filling: 100%polyester
Printed pillow:
Front and Reverse: 100%polyester, 180gsm;
Filling: 100%polyester</t>
    <phoneticPr fontId="8" type="noConversion"/>
  </si>
  <si>
    <t>4061461487324</t>
    <phoneticPr fontId="8" type="noConversion"/>
  </si>
  <si>
    <t>4061461488031</t>
    <phoneticPr fontId="8" type="noConversion"/>
  </si>
  <si>
    <t>4061461487386</t>
    <phoneticPr fontId="8" type="noConversion"/>
  </si>
  <si>
    <t>4061461488116</t>
    <phoneticPr fontId="8" type="noConversion"/>
  </si>
  <si>
    <t>4069366320999</t>
    <phoneticPr fontId="8" type="noConversion"/>
  </si>
  <si>
    <t>4069366320692</t>
    <phoneticPr fontId="8" type="noConversion"/>
  </si>
  <si>
    <t>4061461487584</t>
    <phoneticPr fontId="8" type="noConversion"/>
  </si>
  <si>
    <t>4061461489519</t>
    <phoneticPr fontId="8" type="noConversion"/>
  </si>
  <si>
    <t>4069366321507</t>
    <phoneticPr fontId="8" type="noConversion"/>
  </si>
  <si>
    <t>4069366321514</t>
    <phoneticPr fontId="8" type="noConversion"/>
  </si>
  <si>
    <t>GTIN 4069366324744</t>
    <phoneticPr fontId="8" type="noConversion"/>
  </si>
  <si>
    <t>Unicorn
Cat
Dino
Yak
Strawberry Face and Print</t>
    <phoneticPr fontId="8" type="noConversion"/>
  </si>
  <si>
    <t>ALDI30-1994</t>
    <phoneticPr fontId="8" type="noConversion"/>
  </si>
  <si>
    <t>ALDI30-1995</t>
  </si>
  <si>
    <t>ALDI30-1996</t>
  </si>
  <si>
    <t>ALDI30-1997</t>
  </si>
  <si>
    <t>ALDI30-1998</t>
  </si>
  <si>
    <t>ALDI30-1999</t>
  </si>
  <si>
    <t>ALDI30-2000</t>
  </si>
  <si>
    <t>ALDI30-2001</t>
  </si>
  <si>
    <t>ALDI30-2002</t>
  </si>
  <si>
    <t>ALDI30-2003</t>
  </si>
  <si>
    <t>ALDI90-2004</t>
    <phoneticPr fontId="8" type="noConversion"/>
  </si>
  <si>
    <t>100% polyester Embroidery and Applique unicorn face pillow</t>
    <phoneticPr fontId="8" type="noConversion"/>
  </si>
  <si>
    <t>Item Description</t>
    <phoneticPr fontId="8" type="noConversion"/>
  </si>
  <si>
    <t>100% polyester Printed and Embroidery strawberry pillow</t>
    <phoneticPr fontId="8" type="noConversion"/>
  </si>
  <si>
    <t>100% polyester Printed pillow</t>
    <phoneticPr fontId="8" type="noConversion"/>
  </si>
  <si>
    <t>100% polyester pillow</t>
    <phoneticPr fontId="8" type="noConversion"/>
  </si>
  <si>
    <t>1 Pillow14.5"Wx 26”L</t>
    <phoneticPr fontId="8" type="noConversion"/>
  </si>
  <si>
    <t>1 Pillow 20" Wx 26''L</t>
    <phoneticPr fontId="8" type="noConversion"/>
  </si>
  <si>
    <t>1 Character Pillow 14.5"Wx 26”L
1 Printed Pillow 20" Wx 26''L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</si>
</sst>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&quot;$&quot;#,##0.000"/>
    <numFmt numFmtId="182" formatCode="&quot;$&quot;#,##0.0000"/>
  </numFmts>
  <fonts count="12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  <font>
      <sz val="11"/>
      <name val="Calibri"/>
      <family val="2"/>
    </font>
    <font>
      <sz val="8"/>
      <name val="Arial"/>
      <family val="2"/>
    </font>
    <font>
      <b/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</cellStyleXfs>
  <cellXfs count="78">
    <xf numFmtId="0" fontId="0" fillId="0" borderId="0" xfId="0"/>
    <xf numFmtId="0" fontId="0" fillId="0" borderId="0" xfId="0" applyAlignment="1">
      <alignment wrapText="1"/>
    </xf>
    <xf numFmtId="0" fontId="2" fillId="0" borderId="0" xfId="4" applyAlignment="1">
      <alignment horizontal="center" wrapText="1"/>
    </xf>
    <xf numFmtId="0" fontId="2" fillId="0" borderId="0" xfId="4" applyAlignment="1">
      <alignment wrapText="1"/>
    </xf>
    <xf numFmtId="178" fontId="2" fillId="0" borderId="0" xfId="4" applyNumberFormat="1" applyAlignment="1">
      <alignment wrapText="1"/>
    </xf>
    <xf numFmtId="2" fontId="2" fillId="0" borderId="0" xfId="4" applyNumberFormat="1" applyAlignment="1">
      <alignment wrapText="1"/>
    </xf>
    <xf numFmtId="177" fontId="2" fillId="0" borderId="0" xfId="4" applyNumberFormat="1" applyAlignment="1">
      <alignment wrapText="1"/>
    </xf>
    <xf numFmtId="1" fontId="2" fillId="0" borderId="0" xfId="4" applyNumberFormat="1" applyAlignment="1">
      <alignment wrapText="1"/>
    </xf>
    <xf numFmtId="10" fontId="2" fillId="0" borderId="0" xfId="4" applyNumberFormat="1" applyAlignment="1">
      <alignment wrapText="1"/>
    </xf>
    <xf numFmtId="177" fontId="2" fillId="0" borderId="1" xfId="4" applyNumberFormat="1" applyBorder="1" applyAlignment="1">
      <alignment wrapText="1"/>
    </xf>
    <xf numFmtId="1" fontId="2" fillId="0" borderId="1" xfId="4" applyNumberFormat="1" applyBorder="1" applyAlignment="1">
      <alignment wrapText="1"/>
    </xf>
    <xf numFmtId="0" fontId="1" fillId="0" borderId="1" xfId="4" applyFont="1" applyBorder="1" applyAlignment="1">
      <alignment horizontal="center" wrapText="1"/>
    </xf>
    <xf numFmtId="0" fontId="1" fillId="5" borderId="1" xfId="4" applyFont="1" applyFill="1" applyBorder="1" applyAlignment="1">
      <alignment horizontal="center" wrapText="1"/>
    </xf>
    <xf numFmtId="0" fontId="6" fillId="5" borderId="1" xfId="4" applyFont="1" applyFill="1" applyBorder="1" applyAlignment="1">
      <alignment horizontal="center" wrapText="1"/>
    </xf>
    <xf numFmtId="178" fontId="1" fillId="4" borderId="1" xfId="4" applyNumberFormat="1" applyFont="1" applyFill="1" applyBorder="1" applyAlignment="1">
      <alignment horizontal="center" wrapText="1"/>
    </xf>
    <xf numFmtId="2" fontId="1" fillId="4" borderId="1" xfId="4" applyNumberFormat="1" applyFont="1" applyFill="1" applyBorder="1" applyAlignment="1">
      <alignment horizontal="center" wrapText="1"/>
    </xf>
    <xf numFmtId="177" fontId="7" fillId="4" borderId="1" xfId="1" applyNumberFormat="1" applyFont="1" applyFill="1" applyBorder="1" applyAlignment="1">
      <alignment wrapText="1"/>
    </xf>
    <xf numFmtId="177" fontId="1" fillId="6" borderId="2" xfId="4" applyNumberFormat="1" applyFont="1" applyFill="1" applyBorder="1" applyAlignment="1">
      <alignment horizontal="center" wrapText="1"/>
    </xf>
    <xf numFmtId="177" fontId="1" fillId="4" borderId="1" xfId="4" applyNumberFormat="1" applyFont="1" applyFill="1" applyBorder="1" applyAlignment="1">
      <alignment horizontal="center" wrapText="1"/>
    </xf>
    <xf numFmtId="0" fontId="6" fillId="0" borderId="1" xfId="4" applyFont="1" applyBorder="1" applyAlignment="1">
      <alignment horizontal="center" wrapText="1"/>
    </xf>
    <xf numFmtId="2" fontId="1" fillId="0" borderId="1" xfId="4" applyNumberFormat="1" applyFont="1" applyBorder="1" applyAlignment="1">
      <alignment horizontal="center" wrapText="1"/>
    </xf>
    <xf numFmtId="1" fontId="1" fillId="0" borderId="1" xfId="4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177" fontId="7" fillId="0" borderId="1" xfId="1" applyNumberFormat="1" applyFont="1" applyBorder="1" applyAlignment="1">
      <alignment wrapText="1"/>
    </xf>
    <xf numFmtId="10" fontId="1" fillId="0" borderId="1" xfId="4" applyNumberFormat="1" applyFont="1" applyBorder="1" applyAlignment="1">
      <alignment horizontal="center" wrapText="1"/>
    </xf>
    <xf numFmtId="177" fontId="7" fillId="5" borderId="1" xfId="1" applyNumberFormat="1" applyFont="1" applyFill="1" applyBorder="1" applyAlignment="1">
      <alignment wrapText="1"/>
    </xf>
    <xf numFmtId="0" fontId="7" fillId="3" borderId="1" xfId="1" applyFont="1" applyFill="1" applyBorder="1" applyAlignment="1">
      <alignment wrapText="1"/>
    </xf>
    <xf numFmtId="177" fontId="5" fillId="3" borderId="2" xfId="1" applyNumberFormat="1" applyFont="1" applyFill="1" applyBorder="1" applyAlignment="1">
      <alignment wrapText="1"/>
    </xf>
    <xf numFmtId="177" fontId="1" fillId="0" borderId="1" xfId="4" applyNumberFormat="1" applyFont="1" applyBorder="1" applyAlignment="1">
      <alignment horizontal="center" wrapText="1"/>
    </xf>
    <xf numFmtId="0" fontId="2" fillId="0" borderId="1" xfId="4" applyBorder="1" applyAlignment="1">
      <alignment horizontal="center" wrapText="1"/>
    </xf>
    <xf numFmtId="0" fontId="2" fillId="0" borderId="1" xfId="4" applyBorder="1" applyAlignment="1">
      <alignment wrapText="1"/>
    </xf>
    <xf numFmtId="178" fontId="2" fillId="0" borderId="1" xfId="4" applyNumberFormat="1" applyBorder="1" applyAlignment="1">
      <alignment wrapText="1"/>
    </xf>
    <xf numFmtId="2" fontId="2" fillId="0" borderId="1" xfId="4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2" fillId="0" borderId="2" xfId="4" applyNumberFormat="1" applyBorder="1" applyAlignment="1">
      <alignment wrapText="1"/>
    </xf>
    <xf numFmtId="1" fontId="2" fillId="2" borderId="1" xfId="4" applyNumberFormat="1" applyFill="1" applyBorder="1" applyAlignment="1">
      <alignment wrapText="1"/>
    </xf>
    <xf numFmtId="177" fontId="2" fillId="2" borderId="1" xfId="4" applyNumberFormat="1" applyFill="1" applyBorder="1" applyAlignment="1">
      <alignment wrapText="1"/>
    </xf>
    <xf numFmtId="10" fontId="2" fillId="0" borderId="1" xfId="4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1" fillId="7" borderId="1" xfId="4" applyFont="1" applyFill="1" applyBorder="1" applyAlignment="1">
      <alignment horizontal="center" wrapText="1"/>
    </xf>
    <xf numFmtId="0" fontId="6" fillId="7" borderId="1" xfId="4" applyFont="1" applyFill="1" applyBorder="1" applyAlignment="1">
      <alignment horizontal="center" wrapText="1"/>
    </xf>
    <xf numFmtId="179" fontId="2" fillId="0" borderId="0" xfId="4" applyNumberFormat="1" applyAlignment="1">
      <alignment wrapText="1"/>
    </xf>
    <xf numFmtId="179" fontId="1" fillId="0" borderId="1" xfId="4" applyNumberFormat="1" applyFont="1" applyBorder="1" applyAlignment="1">
      <alignment horizontal="center" wrapText="1"/>
    </xf>
    <xf numFmtId="179" fontId="2" fillId="0" borderId="1" xfId="4" applyNumberFormat="1" applyBorder="1" applyAlignment="1">
      <alignment wrapText="1"/>
    </xf>
    <xf numFmtId="180" fontId="2" fillId="0" borderId="0" xfId="4" applyNumberFormat="1" applyAlignment="1">
      <alignment wrapText="1"/>
    </xf>
    <xf numFmtId="180" fontId="7" fillId="0" borderId="1" xfId="1" applyNumberFormat="1" applyFont="1" applyBorder="1" applyAlignment="1">
      <alignment wrapText="1"/>
    </xf>
    <xf numFmtId="180" fontId="2" fillId="2" borderId="1" xfId="4" applyNumberFormat="1" applyFill="1" applyBorder="1" applyAlignment="1">
      <alignment wrapText="1"/>
    </xf>
    <xf numFmtId="0" fontId="1" fillId="5" borderId="1" xfId="0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 wrapText="1"/>
    </xf>
    <xf numFmtId="177" fontId="0" fillId="0" borderId="0" xfId="0" applyNumberFormat="1" applyAlignment="1">
      <alignment wrapText="1"/>
    </xf>
    <xf numFmtId="0" fontId="2" fillId="0" borderId="1" xfId="4" quotePrefix="1" applyBorder="1" applyAlignment="1">
      <alignment wrapText="1"/>
    </xf>
    <xf numFmtId="0" fontId="10" fillId="8" borderId="1" xfId="0" applyFont="1" applyFill="1" applyBorder="1" applyAlignment="1">
      <alignment vertical="center" wrapText="1"/>
    </xf>
    <xf numFmtId="181" fontId="2" fillId="2" borderId="1" xfId="4" applyNumberFormat="1" applyFill="1" applyBorder="1" applyAlignment="1">
      <alignment wrapText="1"/>
    </xf>
    <xf numFmtId="0" fontId="1" fillId="0" borderId="1" xfId="4" applyFont="1" applyBorder="1" applyAlignment="1">
      <alignment horizontal="center" vertical="center" wrapText="1"/>
    </xf>
    <xf numFmtId="0" fontId="1" fillId="0" borderId="1" xfId="4" applyFont="1" applyBorder="1" applyAlignment="1">
      <alignment vertical="center" wrapText="1"/>
    </xf>
    <xf numFmtId="0" fontId="2" fillId="0" borderId="1" xfId="4" applyBorder="1" applyAlignment="1">
      <alignment vertical="center" wrapText="1"/>
    </xf>
    <xf numFmtId="0" fontId="1" fillId="0" borderId="1" xfId="4" quotePrefix="1" applyFont="1" applyBorder="1" applyAlignment="1">
      <alignment vertical="center" wrapText="1"/>
    </xf>
    <xf numFmtId="178" fontId="1" fillId="0" borderId="1" xfId="4" applyNumberFormat="1" applyFont="1" applyBorder="1" applyAlignment="1">
      <alignment vertical="center" wrapText="1"/>
    </xf>
    <xf numFmtId="2" fontId="1" fillId="0" borderId="1" xfId="4" applyNumberFormat="1" applyFont="1" applyBorder="1" applyAlignment="1">
      <alignment vertical="center" wrapText="1"/>
    </xf>
    <xf numFmtId="177" fontId="1" fillId="2" borderId="1" xfId="5" applyNumberFormat="1" applyFont="1" applyFill="1" applyBorder="1" applyAlignment="1">
      <alignment vertical="center" wrapText="1"/>
    </xf>
    <xf numFmtId="177" fontId="1" fillId="0" borderId="2" xfId="4" applyNumberFormat="1" applyFont="1" applyBorder="1" applyAlignment="1">
      <alignment vertical="center" wrapText="1"/>
    </xf>
    <xf numFmtId="177" fontId="1" fillId="0" borderId="1" xfId="4" applyNumberFormat="1" applyFont="1" applyBorder="1" applyAlignment="1">
      <alignment vertical="center" wrapText="1"/>
    </xf>
    <xf numFmtId="1" fontId="1" fillId="0" borderId="1" xfId="4" applyNumberFormat="1" applyFont="1" applyBorder="1" applyAlignment="1">
      <alignment vertical="center" wrapText="1"/>
    </xf>
    <xf numFmtId="180" fontId="1" fillId="2" borderId="1" xfId="4" applyNumberFormat="1" applyFont="1" applyFill="1" applyBorder="1" applyAlignment="1">
      <alignment vertical="center" wrapText="1"/>
    </xf>
    <xf numFmtId="1" fontId="1" fillId="2" borderId="1" xfId="4" applyNumberFormat="1" applyFont="1" applyFill="1" applyBorder="1" applyAlignment="1">
      <alignment vertical="center" wrapText="1"/>
    </xf>
    <xf numFmtId="177" fontId="1" fillId="2" borderId="1" xfId="4" applyNumberFormat="1" applyFont="1" applyFill="1" applyBorder="1" applyAlignment="1">
      <alignment vertical="center" wrapText="1"/>
    </xf>
    <xf numFmtId="10" fontId="1" fillId="0" borderId="1" xfId="4" applyNumberFormat="1" applyFont="1" applyBorder="1" applyAlignment="1">
      <alignment vertical="center" wrapText="1"/>
    </xf>
    <xf numFmtId="10" fontId="1" fillId="2" borderId="1" xfId="6" applyNumberFormat="1" applyFont="1" applyFill="1" applyBorder="1" applyAlignment="1">
      <alignment vertical="center" wrapText="1"/>
    </xf>
    <xf numFmtId="182" fontId="1" fillId="2" borderId="1" xfId="4" applyNumberFormat="1" applyFont="1" applyFill="1" applyBorder="1" applyAlignment="1">
      <alignment vertical="center" wrapText="1"/>
    </xf>
    <xf numFmtId="10" fontId="1" fillId="0" borderId="0" xfId="7" applyNumberFormat="1" applyFont="1" applyAlignment="1">
      <alignment vertical="center" wrapText="1"/>
    </xf>
    <xf numFmtId="0" fontId="1" fillId="0" borderId="0" xfId="4" applyFont="1" applyAlignment="1">
      <alignment vertical="center" wrapText="1"/>
    </xf>
    <xf numFmtId="0" fontId="1" fillId="0" borderId="1" xfId="4" applyFont="1" applyBorder="1" applyAlignment="1">
      <alignment horizontal="left" vertical="center" wrapText="1"/>
    </xf>
    <xf numFmtId="0" fontId="11" fillId="8" borderId="1" xfId="0" applyFont="1" applyFill="1" applyBorder="1" applyAlignment="1">
      <alignment vertical="center" wrapText="1"/>
    </xf>
    <xf numFmtId="179" fontId="2" fillId="0" borderId="1" xfId="4" applyNumberFormat="1" applyBorder="1" applyAlignment="1">
      <alignment vertical="center" wrapText="1"/>
    </xf>
    <xf numFmtId="2" fontId="2" fillId="0" borderId="1" xfId="4" applyNumberFormat="1" applyBorder="1" applyAlignment="1">
      <alignment vertical="center" wrapText="1"/>
    </xf>
    <xf numFmtId="1" fontId="2" fillId="0" borderId="1" xfId="4" applyNumberFormat="1" applyBorder="1" applyAlignment="1">
      <alignment vertical="center" wrapText="1"/>
    </xf>
    <xf numFmtId="0" fontId="2" fillId="9" borderId="1" xfId="4" applyFill="1" applyBorder="1" applyAlignment="1">
      <alignment wrapText="1"/>
    </xf>
    <xf numFmtId="0" fontId="4" fillId="3" borderId="1" xfId="0" applyFont="1" applyFill="1" applyBorder="1" applyAlignment="1">
      <alignment horizontal="left" vertical="center" wrapText="1"/>
    </xf>
  </cellXfs>
  <cellStyles count="8">
    <cellStyle name="Currency 2" xfId="5" xr:uid="{909D753B-7795-44DB-8D49-DDF3EB660F89}"/>
    <cellStyle name="Normal 2" xfId="4" xr:uid="{1396466A-7FF8-474B-8E84-6FF5839C34CB}"/>
    <cellStyle name="Normal 2 18 2" xfId="1" xr:uid="{1BA08453-9F65-454B-A4A0-7177E70831F2}"/>
    <cellStyle name="Percent 2" xfId="6" xr:uid="{CC6C81F9-A306-42AD-A249-E8F99F43A519}"/>
    <cellStyle name="Style 1" xfId="3" xr:uid="{F4609D05-B161-47A5-8040-F8D4BA086F06}"/>
    <cellStyle name="百分比" xfId="7" builtinId="5"/>
    <cellStyle name="常规" xfId="0" builtinId="0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948B-9A59-4170-BD97-FD8235F44673}">
  <dimension ref="A1:BB12"/>
  <sheetViews>
    <sheetView tabSelected="1" topLeftCell="W10" zoomScale="85" zoomScaleNormal="85" workbookViewId="0">
      <selection activeCell="AT12" sqref="AT12"/>
    </sheetView>
  </sheetViews>
  <sheetFormatPr defaultColWidth="9.140625" defaultRowHeight="15" x14ac:dyDescent="0.25"/>
  <cols>
    <col min="1" max="1" width="6.5703125" style="2" customWidth="1"/>
    <col min="2" max="2" width="21.5703125" style="3" customWidth="1"/>
    <col min="3" max="3" width="8.42578125" style="3" customWidth="1"/>
    <col min="4" max="4" width="7.85546875" style="3" customWidth="1"/>
    <col min="5" max="5" width="12.5703125" style="3" customWidth="1"/>
    <col min="6" max="6" width="11.28515625" style="3" customWidth="1"/>
    <col min="7" max="7" width="7.5703125" style="3" customWidth="1"/>
    <col min="8" max="8" width="14.7109375" style="3" customWidth="1"/>
    <col min="9" max="9" width="16.42578125" style="3" customWidth="1"/>
    <col min="10" max="10" width="32.7109375" style="3" customWidth="1"/>
    <col min="11" max="11" width="28.42578125" style="3" customWidth="1"/>
    <col min="12" max="12" width="31.28515625" style="1" customWidth="1"/>
    <col min="13" max="13" width="12.85546875" style="3" customWidth="1"/>
    <col min="14" max="14" width="26" style="3" customWidth="1"/>
    <col min="15" max="15" width="14.140625" style="3" customWidth="1"/>
    <col min="16" max="16" width="14.140625" style="1" customWidth="1"/>
    <col min="17" max="17" width="18" style="3" customWidth="1"/>
    <col min="18" max="18" width="19.7109375" style="3" customWidth="1"/>
    <col min="19" max="19" width="9.28515625" style="3" customWidth="1"/>
    <col min="20" max="20" width="9.7109375" style="4" customWidth="1"/>
    <col min="21" max="21" width="8" style="5" customWidth="1"/>
    <col min="22" max="22" width="12" style="6" customWidth="1"/>
    <col min="23" max="23" width="8.5703125" style="6" customWidth="1"/>
    <col min="24" max="24" width="8.140625" style="6" customWidth="1"/>
    <col min="25" max="25" width="9.42578125" style="3" customWidth="1"/>
    <col min="26" max="26" width="8.140625" style="41" customWidth="1"/>
    <col min="27" max="27" width="8.7109375" style="41" customWidth="1"/>
    <col min="28" max="28" width="7.140625" style="41" customWidth="1"/>
    <col min="29" max="29" width="9" style="5" customWidth="1"/>
    <col min="30" max="30" width="6.28515625" style="7" customWidth="1"/>
    <col min="31" max="31" width="10" style="44" customWidth="1"/>
    <col min="32" max="32" width="9.85546875" style="7" customWidth="1"/>
    <col min="33" max="33" width="7.85546875" style="3" customWidth="1"/>
    <col min="34" max="34" width="8.85546875" style="6" customWidth="1"/>
    <col min="35" max="35" width="7.85546875" style="3" customWidth="1"/>
    <col min="36" max="36" width="8.42578125" style="8" customWidth="1"/>
    <col min="37" max="37" width="9" style="6" customWidth="1"/>
    <col min="38" max="38" width="7.85546875" style="8" customWidth="1"/>
    <col min="39" max="39" width="7.5703125" style="6" customWidth="1"/>
    <col min="40" max="40" width="9.5703125" style="3" customWidth="1"/>
    <col min="41" max="41" width="9.5703125" style="8" customWidth="1"/>
    <col min="42" max="42" width="10" style="6" customWidth="1"/>
    <col min="43" max="43" width="9.5703125" style="6" customWidth="1"/>
    <col min="44" max="44" width="11.85546875" style="6" customWidth="1"/>
    <col min="45" max="45" width="14.85546875" style="8" customWidth="1"/>
    <col min="46" max="46" width="12.140625" style="6" customWidth="1"/>
    <col min="47" max="47" width="10.140625" style="49" customWidth="1"/>
    <col min="48" max="48" width="9.5703125" style="6" customWidth="1"/>
    <col min="49" max="49" width="11.85546875" style="6" customWidth="1"/>
    <col min="50" max="50" width="14.85546875" style="3" customWidth="1"/>
    <col min="51" max="51" width="15.85546875" style="3" customWidth="1"/>
    <col min="52" max="52" width="14.28515625" style="3" bestFit="1" customWidth="1"/>
    <col min="53" max="54" width="9.140625" style="6"/>
    <col min="55" max="16384" width="9.140625" style="3"/>
  </cols>
  <sheetData>
    <row r="1" spans="1:54" ht="68.099999999999994" customHeight="1" x14ac:dyDescent="0.25">
      <c r="A1" s="11" t="s">
        <v>6</v>
      </c>
      <c r="B1" s="11" t="s">
        <v>7</v>
      </c>
      <c r="C1" s="39" t="s">
        <v>8</v>
      </c>
      <c r="D1" s="40" t="s">
        <v>0</v>
      </c>
      <c r="E1" s="40" t="s">
        <v>2</v>
      </c>
      <c r="F1" s="13" t="s">
        <v>45</v>
      </c>
      <c r="G1" s="39" t="s">
        <v>9</v>
      </c>
      <c r="H1" s="12" t="s">
        <v>113</v>
      </c>
      <c r="I1" s="12" t="s">
        <v>48</v>
      </c>
      <c r="J1" s="12" t="s">
        <v>10</v>
      </c>
      <c r="K1" s="12" t="s">
        <v>52</v>
      </c>
      <c r="L1" s="47" t="s">
        <v>53</v>
      </c>
      <c r="M1" s="12" t="s">
        <v>11</v>
      </c>
      <c r="N1" s="39" t="s">
        <v>51</v>
      </c>
      <c r="O1" s="39" t="s">
        <v>12</v>
      </c>
      <c r="P1" s="48" t="s">
        <v>54</v>
      </c>
      <c r="Q1" s="39" t="s">
        <v>13</v>
      </c>
      <c r="R1" s="39" t="s">
        <v>14</v>
      </c>
      <c r="S1" s="12" t="s">
        <v>49</v>
      </c>
      <c r="T1" s="14" t="s">
        <v>15</v>
      </c>
      <c r="U1" s="15" t="s">
        <v>16</v>
      </c>
      <c r="V1" s="16" t="s">
        <v>17</v>
      </c>
      <c r="W1" s="17" t="s">
        <v>18</v>
      </c>
      <c r="X1" s="18" t="s">
        <v>19</v>
      </c>
      <c r="Y1" s="19" t="s">
        <v>1</v>
      </c>
      <c r="Z1" s="42" t="s">
        <v>20</v>
      </c>
      <c r="AA1" s="42" t="s">
        <v>21</v>
      </c>
      <c r="AB1" s="42" t="s">
        <v>22</v>
      </c>
      <c r="AC1" s="20" t="s">
        <v>23</v>
      </c>
      <c r="AD1" s="21" t="s">
        <v>24</v>
      </c>
      <c r="AE1" s="45" t="s">
        <v>25</v>
      </c>
      <c r="AF1" s="22" t="s">
        <v>26</v>
      </c>
      <c r="AG1" s="11" t="s">
        <v>27</v>
      </c>
      <c r="AH1" s="23" t="s">
        <v>28</v>
      </c>
      <c r="AI1" s="11" t="s">
        <v>29</v>
      </c>
      <c r="AJ1" s="24" t="s">
        <v>30</v>
      </c>
      <c r="AK1" s="25" t="s">
        <v>31</v>
      </c>
      <c r="AL1" s="24" t="s">
        <v>32</v>
      </c>
      <c r="AM1" s="23" t="s">
        <v>33</v>
      </c>
      <c r="AN1" s="19" t="s">
        <v>34</v>
      </c>
      <c r="AO1" s="24" t="s">
        <v>35</v>
      </c>
      <c r="AP1" s="23" t="s">
        <v>36</v>
      </c>
      <c r="AQ1" s="23" t="s">
        <v>37</v>
      </c>
      <c r="AR1" s="26" t="s">
        <v>38</v>
      </c>
      <c r="AS1" s="26" t="s">
        <v>39</v>
      </c>
      <c r="AT1" s="27" t="s">
        <v>40</v>
      </c>
      <c r="AU1" s="27" t="s">
        <v>55</v>
      </c>
      <c r="AV1" s="11" t="s">
        <v>41</v>
      </c>
      <c r="AW1" s="11" t="s">
        <v>42</v>
      </c>
      <c r="AX1" s="28" t="s">
        <v>43</v>
      </c>
      <c r="AY1" s="28" t="s">
        <v>44</v>
      </c>
      <c r="BA1" s="3"/>
      <c r="BB1" s="3"/>
    </row>
    <row r="2" spans="1:54" ht="82.5" customHeight="1" x14ac:dyDescent="0.25">
      <c r="A2" s="29">
        <v>1</v>
      </c>
      <c r="B2" s="30"/>
      <c r="C2" s="30"/>
      <c r="D2" s="30" t="s">
        <v>5</v>
      </c>
      <c r="E2" s="30"/>
      <c r="F2" s="30" t="s">
        <v>4</v>
      </c>
      <c r="G2" s="76" t="s">
        <v>58</v>
      </c>
      <c r="H2" s="30" t="s">
        <v>112</v>
      </c>
      <c r="I2" s="30" t="s">
        <v>63</v>
      </c>
      <c r="J2" s="30" t="s">
        <v>65</v>
      </c>
      <c r="K2" s="30" t="s">
        <v>67</v>
      </c>
      <c r="L2" s="51" t="s">
        <v>117</v>
      </c>
      <c r="M2" s="30" t="s">
        <v>71</v>
      </c>
      <c r="N2" s="30"/>
      <c r="O2" s="50">
        <v>762945</v>
      </c>
      <c r="P2" s="50">
        <v>762945</v>
      </c>
      <c r="Q2" s="77" t="s">
        <v>101</v>
      </c>
      <c r="R2" s="50" t="s">
        <v>89</v>
      </c>
      <c r="S2" s="30" t="s">
        <v>46</v>
      </c>
      <c r="T2" s="31"/>
      <c r="U2" s="32"/>
      <c r="V2" s="33">
        <v>2.89</v>
      </c>
      <c r="W2" s="34">
        <v>2.89</v>
      </c>
      <c r="X2" s="9"/>
      <c r="Y2" s="30" t="s">
        <v>3</v>
      </c>
      <c r="Z2" s="43">
        <v>68.5</v>
      </c>
      <c r="AA2" s="43">
        <v>75</v>
      </c>
      <c r="AB2" s="43">
        <v>53</v>
      </c>
      <c r="AC2" s="32">
        <v>2</v>
      </c>
      <c r="AD2" s="10">
        <v>12</v>
      </c>
      <c r="AE2" s="46">
        <f>IF(Z2="","",Z2*AA2*AB2/1000000)</f>
        <v>0.27200000000000002</v>
      </c>
      <c r="AF2" s="35">
        <f>IF(AD2="","",65/AE2*AD2)</f>
        <v>2868</v>
      </c>
      <c r="AG2" s="30">
        <v>3000</v>
      </c>
      <c r="AH2" s="36">
        <f t="shared" ref="AH2:AH5" si="0">IF(ISERROR(AG2/AF2),"",AG2/AF2)</f>
        <v>1.05</v>
      </c>
      <c r="AI2" s="30" t="s">
        <v>85</v>
      </c>
      <c r="AJ2" s="37">
        <v>0.23499999999999999</v>
      </c>
      <c r="AK2" s="36">
        <f>IF(ISERROR(W2*AJ2),"",W2*AJ2)</f>
        <v>0.68</v>
      </c>
      <c r="AL2" s="37">
        <v>0.02</v>
      </c>
      <c r="AM2" s="52">
        <f>IF(ISERROR(AT2*AL2),"",AT2*AL2)</f>
        <v>6.7000000000000004E-2</v>
      </c>
      <c r="AN2" s="30"/>
      <c r="AO2" s="37"/>
      <c r="AP2" s="36">
        <f>IF(ISERROR(AT2*AO2),"",AT2*AO2)</f>
        <v>0</v>
      </c>
      <c r="AQ2" s="52">
        <f>IF(ISERROR(AM2+AP2),"",AM2+AP2)</f>
        <v>6.7000000000000004E-2</v>
      </c>
      <c r="AR2" s="52">
        <f>IF(ISERROR(W2+AQ2),"",W2+AQ2)</f>
        <v>2.9569999999999999</v>
      </c>
      <c r="AS2" s="38">
        <f>IF(ISERROR((AT2-AR2)/AT2),"",(AT2-AR2)/AT2)</f>
        <v>0.1147</v>
      </c>
      <c r="AT2" s="52">
        <v>3.34</v>
      </c>
      <c r="AU2" s="52">
        <v>3.34</v>
      </c>
      <c r="AV2" s="9" t="s">
        <v>50</v>
      </c>
      <c r="AW2" s="10">
        <v>6880</v>
      </c>
      <c r="AX2" s="36">
        <f>IF(ISERROR(AR2*AW2),"",AR2*AW2)</f>
        <v>20344.16</v>
      </c>
      <c r="AY2" s="36">
        <f>IF(ISERROR(AT2*AW2),"",AT2*AW2)</f>
        <v>22979.200000000001</v>
      </c>
      <c r="BA2" s="3"/>
      <c r="BB2" s="3"/>
    </row>
    <row r="3" spans="1:54" ht="75.95" customHeight="1" x14ac:dyDescent="0.25">
      <c r="A3" s="29">
        <v>2</v>
      </c>
      <c r="B3" s="30"/>
      <c r="C3" s="30"/>
      <c r="D3" s="30" t="s">
        <v>5</v>
      </c>
      <c r="E3" s="30"/>
      <c r="F3" s="30" t="s">
        <v>4</v>
      </c>
      <c r="G3" s="30" t="s">
        <v>59</v>
      </c>
      <c r="H3" s="30" t="s">
        <v>112</v>
      </c>
      <c r="I3" s="30" t="s">
        <v>63</v>
      </c>
      <c r="J3" s="30" t="s">
        <v>65</v>
      </c>
      <c r="K3" s="30" t="s">
        <v>67</v>
      </c>
      <c r="L3" s="51" t="s">
        <v>117</v>
      </c>
      <c r="M3" s="30" t="s">
        <v>57</v>
      </c>
      <c r="N3" s="30"/>
      <c r="O3" s="50">
        <v>762945</v>
      </c>
      <c r="P3" s="50">
        <v>762945</v>
      </c>
      <c r="Q3" s="77" t="s">
        <v>102</v>
      </c>
      <c r="R3" s="50" t="s">
        <v>91</v>
      </c>
      <c r="S3" s="30" t="s">
        <v>46</v>
      </c>
      <c r="T3" s="31"/>
      <c r="U3" s="32"/>
      <c r="V3" s="33">
        <v>2.89</v>
      </c>
      <c r="W3" s="34">
        <v>2.89</v>
      </c>
      <c r="X3" s="9"/>
      <c r="Y3" s="30" t="s">
        <v>3</v>
      </c>
      <c r="Z3" s="43">
        <v>68.5</v>
      </c>
      <c r="AA3" s="43">
        <v>75</v>
      </c>
      <c r="AB3" s="43">
        <v>53</v>
      </c>
      <c r="AC3" s="32">
        <v>2</v>
      </c>
      <c r="AD3" s="10">
        <v>12</v>
      </c>
      <c r="AE3" s="46">
        <f t="shared" ref="AE3:AE5" si="1">IF(Z3="","",Z3*AA3*AB3/1000000)</f>
        <v>0.27200000000000002</v>
      </c>
      <c r="AF3" s="35">
        <f t="shared" ref="AF3:AF5" si="2">IF(AD3="","",65/AE3*AD3)</f>
        <v>2868</v>
      </c>
      <c r="AG3" s="30">
        <v>3000</v>
      </c>
      <c r="AH3" s="36">
        <f t="shared" si="0"/>
        <v>1.05</v>
      </c>
      <c r="AI3" s="30" t="s">
        <v>85</v>
      </c>
      <c r="AJ3" s="37">
        <v>0.23499999999999999</v>
      </c>
      <c r="AK3" s="36">
        <f>IF(ISERROR(W3*AJ3),"",W3*AJ3)</f>
        <v>0.68</v>
      </c>
      <c r="AL3" s="37">
        <v>0.02</v>
      </c>
      <c r="AM3" s="52">
        <f t="shared" ref="AM3:AM5" si="3">IF(ISERROR(AT3*AL3),"",AT3*AL3)</f>
        <v>6.7000000000000004E-2</v>
      </c>
      <c r="AN3" s="30"/>
      <c r="AO3" s="37"/>
      <c r="AP3" s="36">
        <f t="shared" ref="AP3:AP5" si="4">IF(ISERROR(AT3*AO3),"",AT3*AO3)</f>
        <v>0</v>
      </c>
      <c r="AQ3" s="52">
        <f t="shared" ref="AQ3:AQ5" si="5">IF(ISERROR(AM3+AP3),"",AM3+AP3)</f>
        <v>6.7000000000000004E-2</v>
      </c>
      <c r="AR3" s="52">
        <f t="shared" ref="AR3:AR5" si="6">IF(ISERROR(W3+AQ3),"",W3+AQ3)</f>
        <v>2.9569999999999999</v>
      </c>
      <c r="AS3" s="38">
        <f t="shared" ref="AS3:AS5" si="7">IF(ISERROR((AT3-AR3)/AT3),"",(AT3-AR3)/AT3)</f>
        <v>0.1147</v>
      </c>
      <c r="AT3" s="52">
        <v>3.34</v>
      </c>
      <c r="AU3" s="52">
        <v>3.34</v>
      </c>
      <c r="AV3" s="9" t="s">
        <v>50</v>
      </c>
      <c r="AW3" s="10">
        <v>3440</v>
      </c>
      <c r="AX3" s="36">
        <f t="shared" ref="AX3:AX5" si="8">IF(ISERROR(AR3*AW3),"",AR3*AW3)</f>
        <v>10172.08</v>
      </c>
      <c r="AY3" s="36">
        <f t="shared" ref="AY3:AY4" si="9">IF(ISERROR(AT3*AW3),"",AT3*AW3)</f>
        <v>11489.6</v>
      </c>
      <c r="BA3" s="3"/>
      <c r="BB3" s="3"/>
    </row>
    <row r="4" spans="1:54" ht="89.1" customHeight="1" x14ac:dyDescent="0.25">
      <c r="A4" s="29">
        <v>3</v>
      </c>
      <c r="B4" s="30"/>
      <c r="C4" s="30"/>
      <c r="D4" s="30" t="s">
        <v>5</v>
      </c>
      <c r="E4" s="30"/>
      <c r="F4" s="30" t="s">
        <v>4</v>
      </c>
      <c r="G4" s="30" t="s">
        <v>60</v>
      </c>
      <c r="H4" s="30" t="s">
        <v>112</v>
      </c>
      <c r="I4" s="30" t="s">
        <v>63</v>
      </c>
      <c r="J4" s="30" t="s">
        <v>65</v>
      </c>
      <c r="K4" s="30" t="s">
        <v>67</v>
      </c>
      <c r="L4" s="51" t="s">
        <v>117</v>
      </c>
      <c r="M4" s="30" t="s">
        <v>72</v>
      </c>
      <c r="N4" s="30"/>
      <c r="O4" s="50">
        <v>762945</v>
      </c>
      <c r="P4" s="50">
        <v>762945</v>
      </c>
      <c r="Q4" s="77" t="s">
        <v>103</v>
      </c>
      <c r="R4" s="50" t="s">
        <v>95</v>
      </c>
      <c r="S4" s="30" t="s">
        <v>46</v>
      </c>
      <c r="T4" s="31"/>
      <c r="U4" s="32"/>
      <c r="V4" s="33">
        <v>2.89</v>
      </c>
      <c r="W4" s="34">
        <v>2.89</v>
      </c>
      <c r="X4" s="9"/>
      <c r="Y4" s="30" t="s">
        <v>3</v>
      </c>
      <c r="Z4" s="43">
        <v>68.5</v>
      </c>
      <c r="AA4" s="43">
        <v>75</v>
      </c>
      <c r="AB4" s="43">
        <v>53</v>
      </c>
      <c r="AC4" s="32">
        <v>2</v>
      </c>
      <c r="AD4" s="10">
        <v>12</v>
      </c>
      <c r="AE4" s="46">
        <f t="shared" si="1"/>
        <v>0.27200000000000002</v>
      </c>
      <c r="AF4" s="35">
        <f t="shared" si="2"/>
        <v>2868</v>
      </c>
      <c r="AG4" s="30">
        <v>3000</v>
      </c>
      <c r="AH4" s="36">
        <f t="shared" si="0"/>
        <v>1.05</v>
      </c>
      <c r="AI4" s="30" t="s">
        <v>85</v>
      </c>
      <c r="AJ4" s="37">
        <v>0.23499999999999999</v>
      </c>
      <c r="AK4" s="36">
        <f t="shared" ref="AK4:AK5" si="10">IF(ISERROR(W4*AJ4),"",W4*AJ4)</f>
        <v>0.68</v>
      </c>
      <c r="AL4" s="37">
        <v>0.02</v>
      </c>
      <c r="AM4" s="52">
        <f t="shared" si="3"/>
        <v>6.7000000000000004E-2</v>
      </c>
      <c r="AN4" s="30"/>
      <c r="AO4" s="37"/>
      <c r="AP4" s="36">
        <f t="shared" si="4"/>
        <v>0</v>
      </c>
      <c r="AQ4" s="52">
        <f t="shared" si="5"/>
        <v>6.7000000000000004E-2</v>
      </c>
      <c r="AR4" s="52">
        <f t="shared" si="6"/>
        <v>2.9569999999999999</v>
      </c>
      <c r="AS4" s="38">
        <f t="shared" si="7"/>
        <v>0.1147</v>
      </c>
      <c r="AT4" s="52">
        <v>3.34</v>
      </c>
      <c r="AU4" s="52">
        <v>3.34</v>
      </c>
      <c r="AV4" s="9" t="s">
        <v>50</v>
      </c>
      <c r="AW4" s="10">
        <v>3440</v>
      </c>
      <c r="AX4" s="36">
        <f t="shared" si="8"/>
        <v>10172.08</v>
      </c>
      <c r="AY4" s="36">
        <f t="shared" si="9"/>
        <v>11489.6</v>
      </c>
      <c r="BA4" s="3"/>
      <c r="BB4" s="3"/>
    </row>
    <row r="5" spans="1:54" ht="81.599999999999994" customHeight="1" x14ac:dyDescent="0.25">
      <c r="A5" s="29">
        <v>4</v>
      </c>
      <c r="B5" s="30"/>
      <c r="C5" s="30"/>
      <c r="D5" s="30" t="s">
        <v>5</v>
      </c>
      <c r="E5" s="30"/>
      <c r="F5" s="30" t="s">
        <v>4</v>
      </c>
      <c r="G5" s="30" t="s">
        <v>61</v>
      </c>
      <c r="H5" s="30" t="s">
        <v>112</v>
      </c>
      <c r="I5" s="30" t="s">
        <v>63</v>
      </c>
      <c r="J5" s="30" t="s">
        <v>65</v>
      </c>
      <c r="K5" s="30" t="s">
        <v>67</v>
      </c>
      <c r="L5" s="51" t="s">
        <v>117</v>
      </c>
      <c r="M5" s="30" t="s">
        <v>73</v>
      </c>
      <c r="N5" s="30"/>
      <c r="O5" s="50">
        <v>762945</v>
      </c>
      <c r="P5" s="50">
        <v>762945</v>
      </c>
      <c r="Q5" s="77" t="s">
        <v>104</v>
      </c>
      <c r="R5" s="50" t="s">
        <v>97</v>
      </c>
      <c r="S5" s="30" t="s">
        <v>46</v>
      </c>
      <c r="T5" s="31"/>
      <c r="U5" s="32"/>
      <c r="V5" s="33">
        <v>3.02</v>
      </c>
      <c r="W5" s="34">
        <v>3.02</v>
      </c>
      <c r="X5" s="9"/>
      <c r="Y5" s="30" t="s">
        <v>3</v>
      </c>
      <c r="Z5" s="43">
        <v>68.5</v>
      </c>
      <c r="AA5" s="43">
        <v>75</v>
      </c>
      <c r="AB5" s="43">
        <v>53</v>
      </c>
      <c r="AC5" s="32">
        <v>2</v>
      </c>
      <c r="AD5" s="10">
        <v>12</v>
      </c>
      <c r="AE5" s="46">
        <f t="shared" si="1"/>
        <v>0.27200000000000002</v>
      </c>
      <c r="AF5" s="35">
        <f t="shared" si="2"/>
        <v>2868</v>
      </c>
      <c r="AG5" s="30">
        <v>3000</v>
      </c>
      <c r="AH5" s="36">
        <f t="shared" si="0"/>
        <v>1.05</v>
      </c>
      <c r="AI5" s="30" t="s">
        <v>85</v>
      </c>
      <c r="AJ5" s="37">
        <v>0.23499999999999999</v>
      </c>
      <c r="AK5" s="36">
        <f t="shared" si="10"/>
        <v>0.71</v>
      </c>
      <c r="AL5" s="37">
        <v>0.02</v>
      </c>
      <c r="AM5" s="52">
        <f t="shared" si="3"/>
        <v>6.7000000000000004E-2</v>
      </c>
      <c r="AN5" s="30"/>
      <c r="AO5" s="37"/>
      <c r="AP5" s="36">
        <f t="shared" si="4"/>
        <v>0</v>
      </c>
      <c r="AQ5" s="52">
        <f t="shared" si="5"/>
        <v>6.7000000000000004E-2</v>
      </c>
      <c r="AR5" s="52">
        <f t="shared" si="6"/>
        <v>3.0870000000000002</v>
      </c>
      <c r="AS5" s="38">
        <f t="shared" si="7"/>
        <v>7.5700000000000003E-2</v>
      </c>
      <c r="AT5" s="52">
        <v>3.34</v>
      </c>
      <c r="AU5" s="52">
        <v>3.34</v>
      </c>
      <c r="AV5" s="9" t="s">
        <v>50</v>
      </c>
      <c r="AW5" s="10">
        <v>3440</v>
      </c>
      <c r="AX5" s="36">
        <f t="shared" si="8"/>
        <v>10619.28</v>
      </c>
      <c r="AY5" s="36">
        <f>IF(ISERROR(AT5*AW5),"",AT5*AW5)</f>
        <v>11489.6</v>
      </c>
      <c r="BA5" s="3"/>
      <c r="BB5" s="3"/>
    </row>
    <row r="6" spans="1:54" ht="89.1" customHeight="1" x14ac:dyDescent="0.25">
      <c r="A6" s="29">
        <v>5</v>
      </c>
      <c r="B6" s="30"/>
      <c r="C6" s="30"/>
      <c r="D6" s="30" t="s">
        <v>5</v>
      </c>
      <c r="E6" s="30"/>
      <c r="F6" s="30" t="s">
        <v>4</v>
      </c>
      <c r="G6" s="30" t="s">
        <v>75</v>
      </c>
      <c r="H6" s="30" t="s">
        <v>114</v>
      </c>
      <c r="I6" s="30" t="s">
        <v>63</v>
      </c>
      <c r="J6" s="30" t="s">
        <v>66</v>
      </c>
      <c r="K6" s="30" t="s">
        <v>68</v>
      </c>
      <c r="L6" s="51" t="s">
        <v>117</v>
      </c>
      <c r="M6" s="30" t="s">
        <v>56</v>
      </c>
      <c r="N6" s="30"/>
      <c r="O6" s="50">
        <v>762945</v>
      </c>
      <c r="P6" s="50">
        <v>762945</v>
      </c>
      <c r="Q6" s="77" t="s">
        <v>105</v>
      </c>
      <c r="R6" s="50" t="s">
        <v>93</v>
      </c>
      <c r="S6" s="30" t="s">
        <v>46</v>
      </c>
      <c r="T6" s="31"/>
      <c r="U6" s="32"/>
      <c r="V6" s="33">
        <v>2.67</v>
      </c>
      <c r="W6" s="34">
        <v>2.67</v>
      </c>
      <c r="X6" s="9"/>
      <c r="Y6" s="30" t="s">
        <v>3</v>
      </c>
      <c r="Z6" s="43">
        <v>68.5</v>
      </c>
      <c r="AA6" s="43">
        <v>75</v>
      </c>
      <c r="AB6" s="43">
        <v>53</v>
      </c>
      <c r="AC6" s="32">
        <v>2</v>
      </c>
      <c r="AD6" s="10">
        <v>12</v>
      </c>
      <c r="AE6" s="46">
        <f t="shared" ref="AE6:AE10" si="11">IF(Z6="","",Z6*AA6*AB6/1000000)</f>
        <v>0.27200000000000002</v>
      </c>
      <c r="AF6" s="35">
        <f t="shared" ref="AF6:AF10" si="12">IF(AD6="","",65/AE6*AD6)</f>
        <v>2868</v>
      </c>
      <c r="AG6" s="30">
        <v>3000</v>
      </c>
      <c r="AH6" s="36">
        <f t="shared" ref="AH6:AH10" si="13">IF(ISERROR(AG6/AF6),"",AG6/AF6)</f>
        <v>1.05</v>
      </c>
      <c r="AI6" s="30" t="s">
        <v>85</v>
      </c>
      <c r="AJ6" s="37">
        <v>0.23499999999999999</v>
      </c>
      <c r="AK6" s="36">
        <f t="shared" ref="AK6:AK10" si="14">IF(ISERROR(W6*AJ6),"",W6*AJ6)</f>
        <v>0.63</v>
      </c>
      <c r="AL6" s="37">
        <v>0.02</v>
      </c>
      <c r="AM6" s="52">
        <f t="shared" ref="AM6:AM10" si="15">IF(ISERROR(AT6*AL6),"",AT6*AL6)</f>
        <v>6.2E-2</v>
      </c>
      <c r="AN6" s="30"/>
      <c r="AO6" s="37"/>
      <c r="AP6" s="36">
        <f t="shared" ref="AP6:AP10" si="16">IF(ISERROR(AT6*AO6),"",AT6*AO6)</f>
        <v>0</v>
      </c>
      <c r="AQ6" s="52">
        <f t="shared" ref="AQ6:AQ10" si="17">IF(ISERROR(AM6+AP6),"",AM6+AP6)</f>
        <v>6.2E-2</v>
      </c>
      <c r="AR6" s="52">
        <f t="shared" ref="AR6:AR10" si="18">IF(ISERROR(W6+AQ6),"",W6+AQ6)</f>
        <v>2.7320000000000002</v>
      </c>
      <c r="AS6" s="38">
        <f t="shared" ref="AS6:AS10" si="19">IF(ISERROR((AT6-AR6)/AT6),"",(AT6-AR6)/AT6)</f>
        <v>0.1159</v>
      </c>
      <c r="AT6" s="52">
        <v>3.09</v>
      </c>
      <c r="AU6" s="52">
        <v>3.09</v>
      </c>
      <c r="AV6" s="9" t="s">
        <v>50</v>
      </c>
      <c r="AW6" s="10">
        <v>3440</v>
      </c>
      <c r="AX6" s="36">
        <f t="shared" ref="AX6:AX10" si="20">IF(ISERROR(AR6*AW6),"",AR6*AW6)</f>
        <v>9398.08</v>
      </c>
      <c r="AY6" s="36">
        <f t="shared" ref="AY6" si="21">IF(ISERROR(AT6*AW6),"",AT6*AW6)</f>
        <v>10629.6</v>
      </c>
      <c r="BA6" s="3"/>
      <c r="BB6" s="3"/>
    </row>
    <row r="7" spans="1:54" ht="81.599999999999994" customHeight="1" x14ac:dyDescent="0.25">
      <c r="A7" s="29">
        <v>6</v>
      </c>
      <c r="B7" s="30"/>
      <c r="C7" s="30"/>
      <c r="D7" s="30" t="s">
        <v>5</v>
      </c>
      <c r="E7" s="30"/>
      <c r="F7" s="30" t="s">
        <v>4</v>
      </c>
      <c r="G7" s="76" t="s">
        <v>74</v>
      </c>
      <c r="H7" s="30" t="s">
        <v>115</v>
      </c>
      <c r="I7" s="30" t="s">
        <v>62</v>
      </c>
      <c r="J7" s="30" t="s">
        <v>70</v>
      </c>
      <c r="K7" s="30" t="s">
        <v>69</v>
      </c>
      <c r="L7" s="51" t="s">
        <v>118</v>
      </c>
      <c r="M7" s="30" t="s">
        <v>80</v>
      </c>
      <c r="N7" s="30"/>
      <c r="O7" s="50">
        <v>762945</v>
      </c>
      <c r="P7" s="50">
        <v>762945</v>
      </c>
      <c r="Q7" s="77" t="s">
        <v>106</v>
      </c>
      <c r="R7" s="50" t="s">
        <v>90</v>
      </c>
      <c r="S7" s="30" t="s">
        <v>46</v>
      </c>
      <c r="T7" s="31"/>
      <c r="U7" s="32"/>
      <c r="V7" s="33">
        <v>2.46</v>
      </c>
      <c r="W7" s="34">
        <v>2.46</v>
      </c>
      <c r="X7" s="9"/>
      <c r="Y7" s="30" t="s">
        <v>3</v>
      </c>
      <c r="Z7" s="43">
        <v>68.5</v>
      </c>
      <c r="AA7" s="43">
        <v>75</v>
      </c>
      <c r="AB7" s="43">
        <v>53</v>
      </c>
      <c r="AC7" s="32">
        <v>2</v>
      </c>
      <c r="AD7" s="10">
        <v>12</v>
      </c>
      <c r="AE7" s="46">
        <f t="shared" ref="AE7" si="22">IF(Z7="","",Z7*AA7*AB7/1000000)</f>
        <v>0.27200000000000002</v>
      </c>
      <c r="AF7" s="35">
        <f t="shared" ref="AF7" si="23">IF(AD7="","",65/AE7*AD7)</f>
        <v>2868</v>
      </c>
      <c r="AG7" s="30">
        <v>3000</v>
      </c>
      <c r="AH7" s="36">
        <f t="shared" ref="AH7" si="24">IF(ISERROR(AG7/AF7),"",AG7/AF7)</f>
        <v>1.05</v>
      </c>
      <c r="AI7" s="30" t="s">
        <v>85</v>
      </c>
      <c r="AJ7" s="37">
        <v>0.23499999999999999</v>
      </c>
      <c r="AK7" s="36">
        <f t="shared" ref="AK7" si="25">IF(ISERROR(W7*AJ7),"",W7*AJ7)</f>
        <v>0.57999999999999996</v>
      </c>
      <c r="AL7" s="37">
        <v>0.02</v>
      </c>
      <c r="AM7" s="52">
        <f t="shared" ref="AM7" si="26">IF(ISERROR(AT7*AL7),"",AT7*AL7)</f>
        <v>5.7000000000000002E-2</v>
      </c>
      <c r="AN7" s="30"/>
      <c r="AO7" s="37"/>
      <c r="AP7" s="36">
        <f t="shared" ref="AP7" si="27">IF(ISERROR(AT7*AO7),"",AT7*AO7)</f>
        <v>0</v>
      </c>
      <c r="AQ7" s="52">
        <f t="shared" ref="AQ7" si="28">IF(ISERROR(AM7+AP7),"",AM7+AP7)</f>
        <v>5.7000000000000002E-2</v>
      </c>
      <c r="AR7" s="52">
        <f t="shared" ref="AR7" si="29">IF(ISERROR(W7+AQ7),"",W7+AQ7)</f>
        <v>2.5169999999999999</v>
      </c>
      <c r="AS7" s="38">
        <f t="shared" ref="AS7" si="30">IF(ISERROR((AT7-AR7)/AT7),"",(AT7-AR7)/AT7)</f>
        <v>0.1162</v>
      </c>
      <c r="AT7" s="52">
        <v>2.8479999999999999</v>
      </c>
      <c r="AU7" s="52">
        <v>2.8479999999999999</v>
      </c>
      <c r="AV7" s="9" t="s">
        <v>50</v>
      </c>
      <c r="AW7" s="10">
        <v>6880</v>
      </c>
      <c r="AX7" s="36">
        <f t="shared" ref="AX7" si="31">IF(ISERROR(AR7*AW7),"",AR7*AW7)</f>
        <v>17316.96</v>
      </c>
      <c r="AY7" s="36">
        <f>IF(ISERROR(AT7*AW7),"",AT7*AW7)</f>
        <v>19594.240000000002</v>
      </c>
      <c r="BA7" s="3"/>
      <c r="BB7" s="3"/>
    </row>
    <row r="8" spans="1:54" ht="81.599999999999994" customHeight="1" x14ac:dyDescent="0.25">
      <c r="A8" s="29">
        <v>7</v>
      </c>
      <c r="B8" s="30"/>
      <c r="C8" s="30"/>
      <c r="D8" s="30" t="s">
        <v>5</v>
      </c>
      <c r="E8" s="30"/>
      <c r="F8" s="30" t="s">
        <v>4</v>
      </c>
      <c r="G8" s="30" t="s">
        <v>76</v>
      </c>
      <c r="H8" s="30" t="s">
        <v>115</v>
      </c>
      <c r="I8" s="30" t="s">
        <v>62</v>
      </c>
      <c r="J8" s="30" t="s">
        <v>70</v>
      </c>
      <c r="K8" s="30" t="s">
        <v>69</v>
      </c>
      <c r="L8" s="51" t="s">
        <v>118</v>
      </c>
      <c r="M8" s="30" t="s">
        <v>81</v>
      </c>
      <c r="N8" s="30"/>
      <c r="O8" s="50">
        <v>762945</v>
      </c>
      <c r="P8" s="50">
        <v>762945</v>
      </c>
      <c r="Q8" s="77" t="s">
        <v>107</v>
      </c>
      <c r="R8" s="50" t="s">
        <v>92</v>
      </c>
      <c r="S8" s="30" t="s">
        <v>46</v>
      </c>
      <c r="T8" s="31"/>
      <c r="U8" s="32"/>
      <c r="V8" s="33">
        <v>2.46</v>
      </c>
      <c r="W8" s="34">
        <v>2.46</v>
      </c>
      <c r="X8" s="9"/>
      <c r="Y8" s="30" t="s">
        <v>3</v>
      </c>
      <c r="Z8" s="43">
        <v>68.5</v>
      </c>
      <c r="AA8" s="43">
        <v>75</v>
      </c>
      <c r="AB8" s="43">
        <v>53</v>
      </c>
      <c r="AC8" s="32">
        <v>2</v>
      </c>
      <c r="AD8" s="10">
        <v>12</v>
      </c>
      <c r="AE8" s="46">
        <f t="shared" ref="AE8:AE9" si="32">IF(Z8="","",Z8*AA8*AB8/1000000)</f>
        <v>0.27200000000000002</v>
      </c>
      <c r="AF8" s="35">
        <f t="shared" ref="AF8:AF9" si="33">IF(AD8="","",65/AE8*AD8)</f>
        <v>2868</v>
      </c>
      <c r="AG8" s="30">
        <v>3000</v>
      </c>
      <c r="AH8" s="36">
        <f t="shared" ref="AH8:AH9" si="34">IF(ISERROR(AG8/AF8),"",AG8/AF8)</f>
        <v>1.05</v>
      </c>
      <c r="AI8" s="30" t="s">
        <v>85</v>
      </c>
      <c r="AJ8" s="37">
        <v>0.23499999999999999</v>
      </c>
      <c r="AK8" s="36">
        <f t="shared" ref="AK8:AK9" si="35">IF(ISERROR(W8*AJ8),"",W8*AJ8)</f>
        <v>0.57999999999999996</v>
      </c>
      <c r="AL8" s="37">
        <v>0.02</v>
      </c>
      <c r="AM8" s="52">
        <f t="shared" ref="AM8:AM9" si="36">IF(ISERROR(AT8*AL8),"",AT8*AL8)</f>
        <v>5.7000000000000002E-2</v>
      </c>
      <c r="AN8" s="30"/>
      <c r="AO8" s="37"/>
      <c r="AP8" s="36">
        <f t="shared" ref="AP8:AP9" si="37">IF(ISERROR(AT8*AO8),"",AT8*AO8)</f>
        <v>0</v>
      </c>
      <c r="AQ8" s="52">
        <f t="shared" ref="AQ8:AQ9" si="38">IF(ISERROR(AM8+AP8),"",AM8+AP8)</f>
        <v>5.7000000000000002E-2</v>
      </c>
      <c r="AR8" s="52">
        <f t="shared" ref="AR8:AR9" si="39">IF(ISERROR(W8+AQ8),"",W8+AQ8)</f>
        <v>2.5169999999999999</v>
      </c>
      <c r="AS8" s="38">
        <f t="shared" ref="AS8:AS9" si="40">IF(ISERROR((AT8-AR8)/AT8),"",(AT8-AR8)/AT8)</f>
        <v>0.1162</v>
      </c>
      <c r="AT8" s="52">
        <v>2.8479999999999999</v>
      </c>
      <c r="AU8" s="52">
        <v>2.8479999999999999</v>
      </c>
      <c r="AV8" s="9" t="s">
        <v>50</v>
      </c>
      <c r="AW8" s="10">
        <v>3440</v>
      </c>
      <c r="AX8" s="36">
        <f t="shared" ref="AX8:AX9" si="41">IF(ISERROR(AR8*AW8),"",AR8*AW8)</f>
        <v>8658.48</v>
      </c>
      <c r="AY8" s="36">
        <f>IF(ISERROR(AT8*AW8),"",AT8*AW8)</f>
        <v>9797.1200000000008</v>
      </c>
      <c r="BA8" s="3"/>
      <c r="BB8" s="3"/>
    </row>
    <row r="9" spans="1:54" ht="81.599999999999994" customHeight="1" x14ac:dyDescent="0.25">
      <c r="A9" s="29">
        <v>8</v>
      </c>
      <c r="B9" s="30"/>
      <c r="C9" s="30"/>
      <c r="D9" s="30" t="s">
        <v>5</v>
      </c>
      <c r="E9" s="30"/>
      <c r="F9" s="30" t="s">
        <v>4</v>
      </c>
      <c r="G9" s="30" t="s">
        <v>77</v>
      </c>
      <c r="H9" s="30" t="s">
        <v>115</v>
      </c>
      <c r="I9" s="30" t="s">
        <v>62</v>
      </c>
      <c r="J9" s="30" t="s">
        <v>70</v>
      </c>
      <c r="K9" s="30" t="s">
        <v>69</v>
      </c>
      <c r="L9" s="51" t="s">
        <v>118</v>
      </c>
      <c r="M9" s="30" t="s">
        <v>82</v>
      </c>
      <c r="N9" s="30"/>
      <c r="O9" s="50">
        <v>762945</v>
      </c>
      <c r="P9" s="50">
        <v>762945</v>
      </c>
      <c r="Q9" s="77" t="s">
        <v>108</v>
      </c>
      <c r="R9" s="50" t="s">
        <v>96</v>
      </c>
      <c r="S9" s="30" t="s">
        <v>46</v>
      </c>
      <c r="T9" s="31"/>
      <c r="U9" s="32"/>
      <c r="V9" s="33">
        <v>2.46</v>
      </c>
      <c r="W9" s="34">
        <v>2.46</v>
      </c>
      <c r="X9" s="9"/>
      <c r="Y9" s="30" t="s">
        <v>3</v>
      </c>
      <c r="Z9" s="43">
        <v>68.5</v>
      </c>
      <c r="AA9" s="43">
        <v>75</v>
      </c>
      <c r="AB9" s="43">
        <v>53</v>
      </c>
      <c r="AC9" s="32">
        <v>2</v>
      </c>
      <c r="AD9" s="10">
        <v>12</v>
      </c>
      <c r="AE9" s="46">
        <f t="shared" si="32"/>
        <v>0.27200000000000002</v>
      </c>
      <c r="AF9" s="35">
        <f t="shared" si="33"/>
        <v>2868</v>
      </c>
      <c r="AG9" s="30">
        <v>3000</v>
      </c>
      <c r="AH9" s="36">
        <f t="shared" si="34"/>
        <v>1.05</v>
      </c>
      <c r="AI9" s="30" t="s">
        <v>85</v>
      </c>
      <c r="AJ9" s="37">
        <v>0.23499999999999999</v>
      </c>
      <c r="AK9" s="36">
        <f t="shared" si="35"/>
        <v>0.57999999999999996</v>
      </c>
      <c r="AL9" s="37">
        <v>0.02</v>
      </c>
      <c r="AM9" s="52">
        <f t="shared" si="36"/>
        <v>5.7000000000000002E-2</v>
      </c>
      <c r="AN9" s="30"/>
      <c r="AO9" s="37"/>
      <c r="AP9" s="36">
        <f t="shared" si="37"/>
        <v>0</v>
      </c>
      <c r="AQ9" s="52">
        <f t="shared" si="38"/>
        <v>5.7000000000000002E-2</v>
      </c>
      <c r="AR9" s="52">
        <f t="shared" si="39"/>
        <v>2.5169999999999999</v>
      </c>
      <c r="AS9" s="38">
        <f t="shared" si="40"/>
        <v>0.1168</v>
      </c>
      <c r="AT9" s="52">
        <v>2.85</v>
      </c>
      <c r="AU9" s="52">
        <v>2.85</v>
      </c>
      <c r="AV9" s="9" t="s">
        <v>50</v>
      </c>
      <c r="AW9" s="10">
        <v>3440</v>
      </c>
      <c r="AX9" s="36">
        <f t="shared" si="41"/>
        <v>8658.48</v>
      </c>
      <c r="AY9" s="36">
        <f>IF(ISERROR(AT9*AW9),"",AT9*AW9)</f>
        <v>9804</v>
      </c>
      <c r="BA9" s="3"/>
      <c r="BB9" s="3"/>
    </row>
    <row r="10" spans="1:54" ht="81.599999999999994" customHeight="1" x14ac:dyDescent="0.25">
      <c r="A10" s="29">
        <v>9</v>
      </c>
      <c r="B10" s="30"/>
      <c r="C10" s="30"/>
      <c r="D10" s="30" t="s">
        <v>5</v>
      </c>
      <c r="E10" s="30"/>
      <c r="F10" s="30" t="s">
        <v>4</v>
      </c>
      <c r="G10" s="30" t="s">
        <v>78</v>
      </c>
      <c r="H10" s="30" t="s">
        <v>115</v>
      </c>
      <c r="I10" s="30" t="s">
        <v>64</v>
      </c>
      <c r="J10" s="30" t="s">
        <v>70</v>
      </c>
      <c r="K10" s="30" t="s">
        <v>69</v>
      </c>
      <c r="L10" s="51" t="s">
        <v>118</v>
      </c>
      <c r="M10" s="30" t="s">
        <v>83</v>
      </c>
      <c r="N10" s="30"/>
      <c r="O10" s="50">
        <v>762945</v>
      </c>
      <c r="P10" s="50">
        <v>762945</v>
      </c>
      <c r="Q10" s="77" t="s">
        <v>109</v>
      </c>
      <c r="R10" s="50" t="s">
        <v>98</v>
      </c>
      <c r="S10" s="30" t="s">
        <v>46</v>
      </c>
      <c r="T10" s="31"/>
      <c r="U10" s="32"/>
      <c r="V10" s="33">
        <v>2.46</v>
      </c>
      <c r="W10" s="34">
        <v>2.46</v>
      </c>
      <c r="X10" s="9"/>
      <c r="Y10" s="30" t="s">
        <v>3</v>
      </c>
      <c r="Z10" s="43">
        <v>68.5</v>
      </c>
      <c r="AA10" s="43">
        <v>75</v>
      </c>
      <c r="AB10" s="43">
        <v>53</v>
      </c>
      <c r="AC10" s="32">
        <v>2</v>
      </c>
      <c r="AD10" s="10">
        <v>12</v>
      </c>
      <c r="AE10" s="46">
        <f t="shared" si="11"/>
        <v>0.27200000000000002</v>
      </c>
      <c r="AF10" s="35">
        <f t="shared" si="12"/>
        <v>2868</v>
      </c>
      <c r="AG10" s="30">
        <v>3000</v>
      </c>
      <c r="AH10" s="36">
        <f t="shared" si="13"/>
        <v>1.05</v>
      </c>
      <c r="AI10" s="30" t="s">
        <v>85</v>
      </c>
      <c r="AJ10" s="37">
        <v>0.23499999999999999</v>
      </c>
      <c r="AK10" s="36">
        <f t="shared" si="14"/>
        <v>0.57999999999999996</v>
      </c>
      <c r="AL10" s="37">
        <v>0.02</v>
      </c>
      <c r="AM10" s="52">
        <f t="shared" si="15"/>
        <v>5.7000000000000002E-2</v>
      </c>
      <c r="AN10" s="30"/>
      <c r="AO10" s="37"/>
      <c r="AP10" s="36">
        <f t="shared" si="16"/>
        <v>0</v>
      </c>
      <c r="AQ10" s="52">
        <f t="shared" si="17"/>
        <v>5.7000000000000002E-2</v>
      </c>
      <c r="AR10" s="52">
        <f t="shared" si="18"/>
        <v>2.5169999999999999</v>
      </c>
      <c r="AS10" s="38">
        <f t="shared" si="19"/>
        <v>0.1168</v>
      </c>
      <c r="AT10" s="52">
        <v>2.85</v>
      </c>
      <c r="AU10" s="52">
        <v>2.85</v>
      </c>
      <c r="AV10" s="9" t="s">
        <v>50</v>
      </c>
      <c r="AW10" s="10">
        <v>3440</v>
      </c>
      <c r="AX10" s="36">
        <f t="shared" si="20"/>
        <v>8658.48</v>
      </c>
      <c r="AY10" s="36">
        <f>IF(ISERROR(AT10*AW10),"",AT10*AW10)</f>
        <v>9804</v>
      </c>
      <c r="BA10" s="3"/>
      <c r="BB10" s="3"/>
    </row>
    <row r="11" spans="1:54" ht="81.599999999999994" customHeight="1" x14ac:dyDescent="0.25">
      <c r="A11" s="29">
        <v>10</v>
      </c>
      <c r="B11" s="30"/>
      <c r="C11" s="30"/>
      <c r="D11" s="30" t="s">
        <v>5</v>
      </c>
      <c r="E11" s="30"/>
      <c r="F11" s="30" t="s">
        <v>4</v>
      </c>
      <c r="G11" s="30" t="s">
        <v>79</v>
      </c>
      <c r="H11" s="30" t="s">
        <v>115</v>
      </c>
      <c r="I11" s="30" t="s">
        <v>62</v>
      </c>
      <c r="J11" s="30" t="s">
        <v>70</v>
      </c>
      <c r="K11" s="30" t="s">
        <v>69</v>
      </c>
      <c r="L11" s="51" t="s">
        <v>118</v>
      </c>
      <c r="M11" s="30" t="s">
        <v>84</v>
      </c>
      <c r="N11" s="30"/>
      <c r="O11" s="50">
        <v>762945</v>
      </c>
      <c r="P11" s="50">
        <v>762945</v>
      </c>
      <c r="Q11" s="77" t="s">
        <v>110</v>
      </c>
      <c r="R11" s="50" t="s">
        <v>94</v>
      </c>
      <c r="S11" s="30" t="s">
        <v>46</v>
      </c>
      <c r="T11" s="31"/>
      <c r="U11" s="32"/>
      <c r="V11" s="33">
        <v>2.46</v>
      </c>
      <c r="W11" s="34">
        <v>2.46</v>
      </c>
      <c r="X11" s="9"/>
      <c r="Y11" s="30" t="s">
        <v>3</v>
      </c>
      <c r="Z11" s="43">
        <v>68.5</v>
      </c>
      <c r="AA11" s="43">
        <v>75</v>
      </c>
      <c r="AB11" s="43">
        <v>53</v>
      </c>
      <c r="AC11" s="32">
        <v>2</v>
      </c>
      <c r="AD11" s="10">
        <v>12</v>
      </c>
      <c r="AE11" s="46">
        <f t="shared" ref="AE11" si="42">IF(Z11="","",Z11*AA11*AB11/1000000)</f>
        <v>0.27200000000000002</v>
      </c>
      <c r="AF11" s="35">
        <f t="shared" ref="AF11" si="43">IF(AD11="","",65/AE11*AD11)</f>
        <v>2868</v>
      </c>
      <c r="AG11" s="30">
        <v>3000</v>
      </c>
      <c r="AH11" s="36">
        <f t="shared" ref="AH11" si="44">IF(ISERROR(AG11/AF11),"",AG11/AF11)</f>
        <v>1.05</v>
      </c>
      <c r="AI11" s="30" t="s">
        <v>85</v>
      </c>
      <c r="AJ11" s="37">
        <v>0.23499999999999999</v>
      </c>
      <c r="AK11" s="36">
        <f t="shared" ref="AK11" si="45">IF(ISERROR(W11*AJ11),"",W11*AJ11)</f>
        <v>0.57999999999999996</v>
      </c>
      <c r="AL11" s="37">
        <v>0.02</v>
      </c>
      <c r="AM11" s="52">
        <f t="shared" ref="AM11" si="46">IF(ISERROR(AT11*AL11),"",AT11*AL11)</f>
        <v>5.7000000000000002E-2</v>
      </c>
      <c r="AN11" s="30"/>
      <c r="AO11" s="37"/>
      <c r="AP11" s="36">
        <f t="shared" ref="AP11:AP12" si="47">IF(ISERROR(AT11*AO11),"",AT11*AO11)</f>
        <v>0</v>
      </c>
      <c r="AQ11" s="52">
        <f t="shared" ref="AQ11" si="48">IF(ISERROR(AM11+AP11),"",AM11+AP11)</f>
        <v>5.7000000000000002E-2</v>
      </c>
      <c r="AR11" s="52">
        <f t="shared" ref="AR11" si="49">IF(ISERROR(W11+AQ11),"",W11+AQ11)</f>
        <v>2.5169999999999999</v>
      </c>
      <c r="AS11" s="38">
        <f t="shared" ref="AS11" si="50">IF(ISERROR((AT11-AR11)/AT11),"",(AT11-AR11)/AT11)</f>
        <v>0.1168</v>
      </c>
      <c r="AT11" s="52">
        <v>2.85</v>
      </c>
      <c r="AU11" s="52">
        <v>2.85</v>
      </c>
      <c r="AV11" s="9" t="s">
        <v>50</v>
      </c>
      <c r="AW11" s="10">
        <v>3440</v>
      </c>
      <c r="AX11" s="36">
        <f t="shared" ref="AX11" si="51">IF(ISERROR(AR11*AW11),"",AR11*AW11)</f>
        <v>8658.48</v>
      </c>
      <c r="AY11" s="36">
        <f>IF(ISERROR(AT11*AW11),"",AT11*AW11)</f>
        <v>9804</v>
      </c>
      <c r="BA11" s="3"/>
      <c r="BB11" s="3"/>
    </row>
    <row r="12" spans="1:54" s="70" customFormat="1" ht="267.75" customHeight="1" x14ac:dyDescent="0.25">
      <c r="A12" s="53">
        <v>11</v>
      </c>
      <c r="B12" s="54"/>
      <c r="C12" s="54"/>
      <c r="D12" s="54" t="s">
        <v>5</v>
      </c>
      <c r="E12" s="54"/>
      <c r="F12" s="54" t="s">
        <v>4</v>
      </c>
      <c r="G12" s="54"/>
      <c r="H12" s="54" t="s">
        <v>116</v>
      </c>
      <c r="I12" s="54" t="s">
        <v>86</v>
      </c>
      <c r="J12" s="71" t="s">
        <v>87</v>
      </c>
      <c r="K12" s="54" t="s">
        <v>88</v>
      </c>
      <c r="L12" s="72" t="s">
        <v>119</v>
      </c>
      <c r="M12" s="54" t="s">
        <v>100</v>
      </c>
      <c r="N12" s="54"/>
      <c r="O12" s="54">
        <v>762945</v>
      </c>
      <c r="P12" s="54">
        <v>762945</v>
      </c>
      <c r="Q12" s="77" t="s">
        <v>111</v>
      </c>
      <c r="R12" s="56" t="s">
        <v>99</v>
      </c>
      <c r="S12" s="54" t="s">
        <v>47</v>
      </c>
      <c r="T12" s="57"/>
      <c r="U12" s="58"/>
      <c r="V12" s="59"/>
      <c r="W12" s="60">
        <v>32.01</v>
      </c>
      <c r="X12" s="61"/>
      <c r="Y12" s="55" t="s">
        <v>3</v>
      </c>
      <c r="Z12" s="73">
        <v>68.5</v>
      </c>
      <c r="AA12" s="73">
        <v>75</v>
      </c>
      <c r="AB12" s="73">
        <v>53</v>
      </c>
      <c r="AC12" s="74">
        <v>11.8</v>
      </c>
      <c r="AD12" s="75">
        <v>1</v>
      </c>
      <c r="AE12" s="63"/>
      <c r="AF12" s="64"/>
      <c r="AG12" s="54"/>
      <c r="AH12" s="65"/>
      <c r="AI12" s="30" t="s">
        <v>85</v>
      </c>
      <c r="AJ12" s="66"/>
      <c r="AK12" s="65"/>
      <c r="AL12" s="66"/>
      <c r="AM12" s="65"/>
      <c r="AN12" s="54"/>
      <c r="AO12" s="66"/>
      <c r="AP12" s="65">
        <f t="shared" si="47"/>
        <v>0</v>
      </c>
      <c r="AQ12" s="65"/>
      <c r="AR12" s="65"/>
      <c r="AS12" s="67"/>
      <c r="AT12" s="68">
        <v>36.880000000000003</v>
      </c>
      <c r="AU12" s="68">
        <v>36.880000000000003</v>
      </c>
      <c r="AV12" s="61"/>
      <c r="AW12" s="62">
        <f>SUM(AW2:AW11)</f>
        <v>41280</v>
      </c>
      <c r="AX12" s="58">
        <f>SUM(AX2:AX11)</f>
        <v>112656.56</v>
      </c>
      <c r="AY12" s="58">
        <f>SUM(AY2:AY11)</f>
        <v>126880.96000000001</v>
      </c>
      <c r="AZ12" s="69">
        <f>(AY12-AX12)/AY12</f>
        <v>0.11210000000000001</v>
      </c>
    </row>
  </sheetData>
  <sheetProtection insertRows="0" deleteRows="0" sort="0"/>
  <protectedRanges>
    <protectedRange sqref="AV1 AV13:AW246 AT13:AT230 A13:J246 M13:O246 AW2:AW12 Q13:AS246 AX12:AY12 M2:P12 A2:K12 R2:AU12" name="Range1"/>
    <protectedRange sqref="K13:K251" name="Range1_1"/>
    <protectedRange sqref="L13:L246" name="Range1_2"/>
    <protectedRange sqref="P13:P246" name="Range1_3"/>
    <protectedRange sqref="AU13:AU246" name="Range1_4"/>
    <protectedRange sqref="L2:L12" name="Range1_2_1"/>
  </protectedRanges>
  <phoneticPr fontId="8" type="noConversion"/>
  <dataValidations count="1">
    <dataValidation type="list" allowBlank="1" showInputMessage="1" showErrorMessage="1" sqref="AV2:AV12 D2:F12 S2:S12 Y2:Y12" xr:uid="{05A0DC69-0849-4EB6-B557-47B261EBE3CD}">
      <formula1>#REF!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2026-06-09T04:06:51Z</dcterms:modified>
</cp:coreProperties>
</file>