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24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5" l="1"/>
  <c r="U4" i="5"/>
  <c r="U3" i="5"/>
  <c r="U2" i="5"/>
  <c r="AV3" i="5"/>
  <c r="AI3" i="5"/>
  <c r="AI4" i="5"/>
  <c r="AI5" i="5"/>
  <c r="AI2" i="5"/>
  <c r="AV4" i="5" l="1"/>
  <c r="AV5" i="5"/>
  <c r="AV2" i="5"/>
  <c r="AS3" i="5" l="1"/>
  <c r="AS4" i="5"/>
  <c r="AS5" i="5"/>
  <c r="AS2" i="5"/>
  <c r="AJ3" i="5"/>
  <c r="AJ4" i="5"/>
  <c r="AJ5" i="5"/>
  <c r="AJ2" i="5"/>
  <c r="BD3" i="5"/>
  <c r="BD4" i="5"/>
  <c r="BD5" i="5"/>
  <c r="AQ5" i="5"/>
  <c r="AO5" i="5"/>
  <c r="AM5" i="5"/>
  <c r="AC5" i="5"/>
  <c r="AE5" i="5" s="1"/>
  <c r="AG5" i="5" s="1"/>
  <c r="AQ4" i="5"/>
  <c r="AO4" i="5"/>
  <c r="AM4" i="5"/>
  <c r="AC4" i="5"/>
  <c r="AE4" i="5" s="1"/>
  <c r="AG4" i="5" s="1"/>
  <c r="AQ3" i="5"/>
  <c r="AO3" i="5"/>
  <c r="AM3" i="5"/>
  <c r="AC3" i="5"/>
  <c r="BD2" i="5"/>
  <c r="AQ2" i="5"/>
  <c r="AO2" i="5"/>
  <c r="AM2" i="5"/>
  <c r="AC2" i="5"/>
  <c r="AE2" i="5" s="1"/>
  <c r="AG2" i="5" s="1"/>
  <c r="AE3" i="5" l="1"/>
  <c r="AG3" i="5" s="1"/>
  <c r="AK3" i="5" s="1"/>
  <c r="AK2" i="5"/>
  <c r="AW4" i="5"/>
  <c r="AW3" i="5"/>
  <c r="AW5" i="5"/>
  <c r="AW2" i="5"/>
  <c r="AK5" i="5"/>
  <c r="AK4" i="5"/>
  <c r="AX3" i="5" l="1"/>
  <c r="AX5" i="5"/>
  <c r="AY5" i="5" s="1"/>
  <c r="AX2" i="5"/>
  <c r="BC2" i="5" s="1"/>
  <c r="AX4" i="5"/>
  <c r="BC3" i="5" l="1"/>
  <c r="AY3" i="5"/>
  <c r="BC4" i="5"/>
  <c r="AY4" i="5"/>
  <c r="BC5" i="5"/>
  <c r="AY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S1" authorId="0" shapeId="0">
      <text>
        <r>
          <rPr>
            <sz val="11"/>
            <rFont val="Calibri"/>
            <family val="2"/>
          </rPr>
          <t>[FOB Cost]*[AVN %]</t>
        </r>
      </text>
    </comment>
    <comment ref="AV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<sst xmlns="http://schemas.openxmlformats.org/spreadsheetml/2006/main" count="104" uniqueCount="75">
  <si>
    <t>Brand</t>
  </si>
  <si>
    <t>Package Type</t>
  </si>
  <si>
    <t>Licensor</t>
  </si>
  <si>
    <t>Normal</t>
  </si>
  <si>
    <t>Comfort Bay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</si>
  <si>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</si>
  <si>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</si>
  <si>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</si>
  <si>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</si>
  <si>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</si>
  <si>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</si>
  <si>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</si>
  <si>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</si>
  <si>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</si>
  <si>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</si>
  <si>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</si>
  <si>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</si>
  <si>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</si>
  <si>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</si>
  <si>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</si>
  <si>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</si>
  <si>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</si>
  <si>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</si>
  <si>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</si>
  <si>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</si>
  <si>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</si>
  <si>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</si>
  <si>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</si>
  <si>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</si>
  <si>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</si>
  <si>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</si>
  <si>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</si>
  <si>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</si>
  <si>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</si>
  <si>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</si>
  <si>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</si>
  <si>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</si>
  <si>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</si>
  <si>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</si>
  <si>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</si>
  <si>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</si>
  <si>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</si>
  <si>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</si>
  <si>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</si>
  <si>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</si>
  <si>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</si>
  <si>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</si>
  <si>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PILLOWCASE</t>
  </si>
  <si>
    <t>UCCPM Price</t>
  </si>
  <si>
    <t>Load 3</t>
  </si>
  <si>
    <t>Customer Item#</t>
  </si>
  <si>
    <t>Container #</t>
  </si>
  <si>
    <t>JLA Domestic MU%</t>
  </si>
  <si>
    <t>JLA Domestic Dead Net Price</t>
  </si>
  <si>
    <t>Trim</t>
  </si>
  <si>
    <t>Material-Short</t>
  </si>
  <si>
    <t>Additional Customer Item#</t>
  </si>
  <si>
    <t>Additional Customer Price</t>
  </si>
  <si>
    <t>6302.32.2040</t>
  </si>
  <si>
    <t>100% polyester</t>
  </si>
  <si>
    <t>85g Microfiber Cooling Pillowcase</t>
  </si>
  <si>
    <t>Aloe Wash</t>
    <phoneticPr fontId="9" type="noConversion"/>
  </si>
  <si>
    <t>Black</t>
    <phoneticPr fontId="9" type="noConversion"/>
  </si>
  <si>
    <t>Sepia Rose</t>
    <phoneticPr fontId="9" type="noConversion"/>
  </si>
  <si>
    <t>Aqua Gray</t>
    <phoneticPr fontId="9" type="noConversion"/>
  </si>
  <si>
    <t>freight  %</t>
    <phoneticPr fontId="9" type="noConversion"/>
  </si>
  <si>
    <t>freight  $</t>
    <phoneticPr fontId="9" type="noConversion"/>
  </si>
  <si>
    <t>1 STD Pillowcase 20"W x 30"L (1)</t>
    <phoneticPr fontId="9" type="noConversion"/>
  </si>
  <si>
    <t>100% polyester 85g Microfiber Cooling Pillowcase, topical cooling treatment, 2" hem, self fabric velcro closure</t>
    <phoneticPr fontId="9" type="noConversion"/>
  </si>
  <si>
    <t>85g Microfiber Cooling Pillowcase</t>
    <phoneticPr fontId="9" type="noConversion"/>
  </si>
  <si>
    <t>100% Polyester 85g Microfiber Cooling Pillowcase</t>
    <phoneticPr fontId="9" type="noConversion"/>
  </si>
  <si>
    <t>DG21-460</t>
    <phoneticPr fontId="13" type="noConversion"/>
  </si>
  <si>
    <t>DG21-461</t>
  </si>
  <si>
    <t>DG21-462</t>
  </si>
  <si>
    <t>DG21-463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</si>
</sst>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8" fillId="0" borderId="0">
      <alignment vertical="center"/>
    </xf>
    <xf numFmtId="9" fontId="8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4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76" fontId="4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4" fillId="0" borderId="0"/>
    <xf numFmtId="44" fontId="12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" fillId="0" borderId="0"/>
    <xf numFmtId="0" fontId="12" fillId="0" borderId="0">
      <alignment vertical="center"/>
    </xf>
  </cellStyleXfs>
  <cellXfs count="56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82" fontId="7" fillId="0" borderId="1" xfId="1" applyNumberFormat="1" applyFont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0" fontId="3" fillId="0" borderId="3" xfId="4" applyBorder="1"/>
    <xf numFmtId="181" fontId="3" fillId="0" borderId="1" xfId="4" applyNumberFormat="1" applyBorder="1"/>
    <xf numFmtId="183" fontId="7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3" xfId="4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177" fontId="3" fillId="0" borderId="3" xfId="4" applyNumberFormat="1" applyBorder="1"/>
    <xf numFmtId="177" fontId="5" fillId="3" borderId="4" xfId="1" applyNumberFormat="1" applyFont="1" applyFill="1" applyBorder="1" applyAlignment="1">
      <alignment wrapText="1"/>
    </xf>
    <xf numFmtId="180" fontId="4" fillId="9" borderId="3" xfId="29" applyNumberFormat="1" applyFill="1" applyBorder="1"/>
    <xf numFmtId="0" fontId="3" fillId="0" borderId="1" xfId="4" applyBorder="1" applyAlignment="1">
      <alignment horizontal="left"/>
    </xf>
    <xf numFmtId="0" fontId="4" fillId="0" borderId="3" xfId="0" applyFont="1" applyBorder="1"/>
  </cellXfs>
  <cellStyles count="31">
    <cellStyle name="Currency 2 2 2" xfId="8"/>
    <cellStyle name="Currency_JCP soft spun and fleece 092310" xfId="2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Normal_2010 NY-showroom sheet set for JCP 0330" xfId="26"/>
    <cellStyle name="Normal_HE micro fiber Sheets 08252010" xfId="29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4" xfId="25"/>
    <cellStyle name="百分比 5" xfId="15"/>
    <cellStyle name="常规" xfId="0" builtinId="0"/>
    <cellStyle name="常规 18" xfId="12"/>
    <cellStyle name="常规 2" xfId="10"/>
    <cellStyle name="常规 3" xfId="23"/>
    <cellStyle name="常规 4" xfId="30"/>
    <cellStyle name="货币 2" xfId="21"/>
    <cellStyle name="货币 3" xfId="24"/>
    <cellStyle name="货币 4" xfId="27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topLeftCell="AG1" zoomScaleNormal="100" workbookViewId="0">
      <selection activeCell="AZ12" sqref="AZ12:AZ19"/>
    </sheetView>
  </sheetViews>
  <sheetFormatPr defaultColWidth="9.28515625" defaultRowHeight="15"/>
  <cols>
    <col min="1" max="1" width="20.85546875" style="1" customWidth="1"/>
    <col min="2" max="2" width="24.85546875" style="2" customWidth="1"/>
    <col min="3" max="3" width="28.140625" style="2" customWidth="1"/>
    <col min="4" max="4" width="18.42578125" style="2" customWidth="1"/>
    <col min="5" max="5" width="30.140625" style="2" customWidth="1"/>
    <col min="6" max="6" width="30.5703125" style="2" customWidth="1"/>
    <col min="7" max="7" width="20.5703125" style="2" customWidth="1"/>
    <col min="8" max="8" width="11" style="2" customWidth="1"/>
    <col min="9" max="9" width="42" style="2" customWidth="1"/>
    <col min="10" max="10" width="30.140625" style="2" customWidth="1"/>
    <col min="11" max="11" width="14.85546875" style="2" customWidth="1"/>
    <col min="12" max="12" width="16" style="2" customWidth="1"/>
    <col min="13" max="13" width="27.42578125" style="2" customWidth="1"/>
    <col min="14" max="14" width="10.140625" style="2" customWidth="1"/>
    <col min="15" max="15" width="8.7109375" style="2" customWidth="1"/>
    <col min="16" max="16" width="10" style="2" bestFit="1" customWidth="1"/>
    <col min="17" max="17" width="8.7109375" style="2" customWidth="1"/>
    <col min="18" max="18" width="10.7109375" style="4" customWidth="1"/>
    <col min="19" max="19" width="8.5703125" style="4" customWidth="1"/>
    <col min="20" max="20" width="9.28515625" style="2" customWidth="1"/>
    <col min="21" max="21" width="8.28515625" style="36" customWidth="1"/>
    <col min="22" max="22" width="8.7109375" style="36" customWidth="1"/>
    <col min="23" max="23" width="7.28515625" style="36" customWidth="1"/>
    <col min="24" max="24" width="9" style="36" customWidth="1"/>
    <col min="25" max="25" width="6.28515625" style="34" customWidth="1"/>
    <col min="26" max="26" width="11.42578125" style="33" customWidth="1"/>
    <col min="27" max="27" width="10" style="47" customWidth="1"/>
    <col min="28" max="28" width="9.7109375" style="34" customWidth="1"/>
    <col min="29" max="29" width="7.7109375" style="2" customWidth="1"/>
    <col min="30" max="30" width="9" style="4" customWidth="1"/>
    <col min="31" max="31" width="14.28515625" style="2" customWidth="1"/>
    <col min="32" max="32" width="8.42578125" style="3" customWidth="1"/>
    <col min="33" max="33" width="10.7109375" style="4" customWidth="1"/>
    <col min="34" max="34" width="13.7109375" style="4" customWidth="1"/>
    <col min="35" max="35" width="11.5703125" style="4" customWidth="1"/>
    <col min="36" max="36" width="8.28515625" style="4" customWidth="1"/>
    <col min="37" max="37" width="11.5703125" style="3" customWidth="1"/>
    <col min="38" max="38" width="10.7109375" style="4" customWidth="1"/>
    <col min="39" max="39" width="8.28515625" style="3" customWidth="1"/>
    <col min="40" max="40" width="9.28515625" style="4" customWidth="1"/>
    <col min="41" max="41" width="8.28515625" style="3" customWidth="1"/>
    <col min="42" max="42" width="9.28515625" style="4" customWidth="1"/>
    <col min="43" max="43" width="6.85546875" style="4" customWidth="1"/>
    <col min="44" max="44" width="8.28515625" style="3" customWidth="1"/>
    <col min="45" max="46" width="9.28515625" style="4" customWidth="1"/>
    <col min="47" max="47" width="11.28515625" style="4" customWidth="1"/>
    <col min="48" max="48" width="7.7109375" style="4" customWidth="1"/>
    <col min="49" max="49" width="11.28515625" style="4" customWidth="1"/>
    <col min="50" max="50" width="11.85546875" style="2" customWidth="1"/>
    <col min="51" max="51" width="14.7109375" style="40" customWidth="1"/>
    <col min="52" max="53" width="15" style="4" customWidth="1"/>
    <col min="54" max="54" width="11.7109375" style="2" customWidth="1"/>
    <col min="55" max="55" width="14.7109375" style="2" customWidth="1"/>
    <col min="56" max="56" width="11.85546875" style="2" customWidth="1"/>
    <col min="57" max="16384" width="9.28515625" style="2"/>
  </cols>
  <sheetData>
    <row r="1" spans="1:56" ht="58.15" customHeight="1">
      <c r="A1" s="5" t="s">
        <v>6</v>
      </c>
      <c r="B1" s="5" t="s">
        <v>7</v>
      </c>
      <c r="C1" s="6" t="s">
        <v>8</v>
      </c>
      <c r="D1" s="6" t="s">
        <v>51</v>
      </c>
      <c r="E1" s="7" t="s">
        <v>0</v>
      </c>
      <c r="F1" s="7" t="s">
        <v>2</v>
      </c>
      <c r="G1" s="8" t="s">
        <v>9</v>
      </c>
      <c r="H1" s="6" t="s">
        <v>10</v>
      </c>
      <c r="I1" s="9" t="s">
        <v>11</v>
      </c>
      <c r="J1" s="9" t="s">
        <v>12</v>
      </c>
      <c r="K1" s="9" t="s">
        <v>13</v>
      </c>
      <c r="L1" s="48" t="s">
        <v>55</v>
      </c>
      <c r="M1" s="9" t="s">
        <v>14</v>
      </c>
      <c r="N1" s="9" t="s">
        <v>15</v>
      </c>
      <c r="O1" s="6" t="s">
        <v>54</v>
      </c>
      <c r="P1" s="6" t="s">
        <v>16</v>
      </c>
      <c r="Q1" s="6" t="s">
        <v>17</v>
      </c>
      <c r="R1" s="6" t="s">
        <v>50</v>
      </c>
      <c r="S1" s="49" t="s">
        <v>56</v>
      </c>
      <c r="T1" s="9" t="s">
        <v>18</v>
      </c>
      <c r="U1" s="38" t="s">
        <v>48</v>
      </c>
      <c r="V1" s="10" t="s">
        <v>19</v>
      </c>
      <c r="W1" s="11" t="s">
        <v>1</v>
      </c>
      <c r="X1" s="35" t="s">
        <v>20</v>
      </c>
      <c r="Y1" s="35" t="s">
        <v>21</v>
      </c>
      <c r="Z1" s="35" t="s">
        <v>22</v>
      </c>
      <c r="AA1" s="12" t="s">
        <v>23</v>
      </c>
      <c r="AB1" s="13" t="s">
        <v>24</v>
      </c>
      <c r="AC1" s="45" t="s">
        <v>25</v>
      </c>
      <c r="AD1" s="14" t="s">
        <v>26</v>
      </c>
      <c r="AE1" s="15" t="s">
        <v>27</v>
      </c>
      <c r="AF1" s="5" t="s">
        <v>28</v>
      </c>
      <c r="AG1" s="16" t="s">
        <v>29</v>
      </c>
      <c r="AH1" s="5" t="s">
        <v>30</v>
      </c>
      <c r="AI1" s="17" t="s">
        <v>31</v>
      </c>
      <c r="AJ1" s="18" t="s">
        <v>32</v>
      </c>
      <c r="AK1" s="16" t="s">
        <v>33</v>
      </c>
      <c r="AL1" s="17" t="s">
        <v>34</v>
      </c>
      <c r="AM1" s="16" t="s">
        <v>35</v>
      </c>
      <c r="AN1" s="17" t="s">
        <v>36</v>
      </c>
      <c r="AO1" s="16" t="s">
        <v>37</v>
      </c>
      <c r="AP1" s="17" t="s">
        <v>38</v>
      </c>
      <c r="AQ1" s="16" t="s">
        <v>39</v>
      </c>
      <c r="AR1" s="17" t="s">
        <v>40</v>
      </c>
      <c r="AS1" s="16" t="s">
        <v>41</v>
      </c>
      <c r="AT1" s="39" t="s">
        <v>49</v>
      </c>
      <c r="AU1" s="17" t="s">
        <v>65</v>
      </c>
      <c r="AV1" s="16" t="s">
        <v>66</v>
      </c>
      <c r="AW1" s="16" t="s">
        <v>42</v>
      </c>
      <c r="AX1" s="42" t="s">
        <v>43</v>
      </c>
      <c r="AY1" s="19" t="s">
        <v>52</v>
      </c>
      <c r="AZ1" s="20" t="s">
        <v>53</v>
      </c>
      <c r="BA1" s="52" t="s">
        <v>57</v>
      </c>
      <c r="BB1" s="5" t="s">
        <v>44</v>
      </c>
      <c r="BC1" s="41" t="s">
        <v>45</v>
      </c>
      <c r="BD1" s="16" t="s">
        <v>46</v>
      </c>
    </row>
    <row r="2" spans="1:56" s="32" customFormat="1">
      <c r="A2" s="21">
        <v>1</v>
      </c>
      <c r="B2" s="22"/>
      <c r="C2" s="22"/>
      <c r="D2" s="22"/>
      <c r="E2" s="22" t="s">
        <v>4</v>
      </c>
      <c r="F2" s="22"/>
      <c r="G2" s="22" t="s">
        <v>47</v>
      </c>
      <c r="H2" s="23"/>
      <c r="I2" s="22" t="s">
        <v>70</v>
      </c>
      <c r="J2" s="22" t="s">
        <v>69</v>
      </c>
      <c r="K2" s="54" t="s">
        <v>68</v>
      </c>
      <c r="L2" s="21" t="s">
        <v>59</v>
      </c>
      <c r="M2" s="22" t="s">
        <v>67</v>
      </c>
      <c r="N2" s="22" t="s">
        <v>61</v>
      </c>
      <c r="O2" s="43"/>
      <c r="P2" s="55" t="s">
        <v>71</v>
      </c>
      <c r="Q2" s="22"/>
      <c r="R2" s="22"/>
      <c r="S2" s="50"/>
      <c r="T2" s="22" t="s">
        <v>5</v>
      </c>
      <c r="U2" s="37" t="e">
        <f>#REF!</f>
        <v>#REF!</v>
      </c>
      <c r="V2" s="2">
        <v>0.54</v>
      </c>
      <c r="W2" s="22" t="s">
        <v>3</v>
      </c>
      <c r="X2" s="44">
        <v>24</v>
      </c>
      <c r="Y2" s="44">
        <v>16</v>
      </c>
      <c r="Z2" s="44">
        <v>21</v>
      </c>
      <c r="AA2" s="25"/>
      <c r="AB2" s="24">
        <v>12</v>
      </c>
      <c r="AC2" s="46">
        <f>IF(X2="","",X2*Y2*Z2/1000000)</f>
        <v>8.0000000000000002E-3</v>
      </c>
      <c r="AD2" s="25">
        <v>56</v>
      </c>
      <c r="AE2" s="26">
        <f>IF(AB2="","",AD2/AC2*AB2)</f>
        <v>84000</v>
      </c>
      <c r="AF2" s="27">
        <v>3500</v>
      </c>
      <c r="AG2" s="28">
        <f>IF(ISERROR(AF2/AE2),"",AF2/AE2)</f>
        <v>0.04</v>
      </c>
      <c r="AH2" s="22" t="s">
        <v>58</v>
      </c>
      <c r="AI2" s="53">
        <f>11.4%+20%</f>
        <v>0.314</v>
      </c>
      <c r="AJ2" s="28">
        <f>IF(ISERROR(V2*AI2),"",V2*AI2)</f>
        <v>0.17</v>
      </c>
      <c r="AK2" s="28">
        <f>IF(ISERROR(V2+AG2+AJ2),"",V2+AG2+AJ2)</f>
        <v>0.75</v>
      </c>
      <c r="AL2" s="29">
        <v>0.1</v>
      </c>
      <c r="AM2" s="28">
        <f>IF(ISERROR(AZ2*AL2),"",AZ2*AL2)</f>
        <v>0.16</v>
      </c>
      <c r="AN2" s="29">
        <v>0.08</v>
      </c>
      <c r="AO2" s="28">
        <f>IF(ISERROR(AZ2*AN2),"",AZ2*AN2)</f>
        <v>0.13</v>
      </c>
      <c r="AP2" s="29">
        <v>0</v>
      </c>
      <c r="AQ2" s="28">
        <f>IF(ISERROR(AZ2*AP2),"",AZ2*AP2)</f>
        <v>0</v>
      </c>
      <c r="AR2" s="29"/>
      <c r="AS2" s="28">
        <f>IF(ISERROR(V2*AR2),"",V2*AR2)</f>
        <v>0</v>
      </c>
      <c r="AT2" s="31"/>
      <c r="AU2" s="29">
        <v>0.03</v>
      </c>
      <c r="AV2" s="28">
        <f>IF(ISERROR(AZ2*AU2),"",AZ2*AU2)</f>
        <v>0.05</v>
      </c>
      <c r="AW2" s="28">
        <f>IF(ISERROR(AM2+AO2+AQ2+AS2+AV2),"",AM2+AO2+AQ2+AS2+AV2)</f>
        <v>0.34</v>
      </c>
      <c r="AX2" s="28">
        <f t="shared" ref="AX2:AX5" si="0">IF(ISERROR(AK2+AW2),"",AK2+AW2)</f>
        <v>1.0900000000000001</v>
      </c>
      <c r="AY2" s="30">
        <f>IF(ISERROR((AZ2-AX2)/AZ2),"",(AZ2-AX2)/AZ2)</f>
        <v>0.31009999999999999</v>
      </c>
      <c r="AZ2" s="31">
        <v>1.58</v>
      </c>
      <c r="BA2" s="51"/>
      <c r="BB2" s="24">
        <v>25441</v>
      </c>
      <c r="BC2" s="28">
        <f>IF(ISERROR(AX2*BB2),"",AX2*BB2)</f>
        <v>27730.69</v>
      </c>
      <c r="BD2" s="28">
        <f>IF(ISERROR(AZ2*BB2),"",AZ2*BB2)</f>
        <v>40196.78</v>
      </c>
    </row>
    <row r="3" spans="1:56" s="32" customFormat="1">
      <c r="A3" s="21">
        <v>2</v>
      </c>
      <c r="B3" s="22"/>
      <c r="C3" s="22"/>
      <c r="D3" s="22"/>
      <c r="E3" s="22" t="s">
        <v>4</v>
      </c>
      <c r="F3" s="22"/>
      <c r="G3" s="22" t="s">
        <v>47</v>
      </c>
      <c r="H3" s="23"/>
      <c r="I3" s="22" t="s">
        <v>70</v>
      </c>
      <c r="J3" s="22" t="s">
        <v>60</v>
      </c>
      <c r="K3" s="54" t="s">
        <v>68</v>
      </c>
      <c r="L3" s="21" t="s">
        <v>59</v>
      </c>
      <c r="M3" s="22" t="s">
        <v>67</v>
      </c>
      <c r="N3" s="22" t="s">
        <v>62</v>
      </c>
      <c r="O3" s="43"/>
      <c r="P3" s="55" t="s">
        <v>72</v>
      </c>
      <c r="Q3" s="22"/>
      <c r="R3" s="22"/>
      <c r="S3" s="50"/>
      <c r="T3" s="22" t="s">
        <v>5</v>
      </c>
      <c r="U3" s="37" t="e">
        <f>#REF!</f>
        <v>#REF!</v>
      </c>
      <c r="V3" s="2">
        <v>0.54</v>
      </c>
      <c r="W3" s="22" t="s">
        <v>3</v>
      </c>
      <c r="X3" s="44">
        <v>24</v>
      </c>
      <c r="Y3" s="44">
        <v>16</v>
      </c>
      <c r="Z3" s="44">
        <v>21</v>
      </c>
      <c r="AA3" s="25"/>
      <c r="AB3" s="24">
        <v>12</v>
      </c>
      <c r="AC3" s="46">
        <f t="shared" ref="AC3:AC5" si="1">IF(X3="","",X3*Y3*Z3/1000000)</f>
        <v>8.0000000000000002E-3</v>
      </c>
      <c r="AD3" s="25">
        <v>56</v>
      </c>
      <c r="AE3" s="26">
        <f>IF(AB3="","",AD3/AC3*AB3)</f>
        <v>84000</v>
      </c>
      <c r="AF3" s="27">
        <v>3500</v>
      </c>
      <c r="AG3" s="28">
        <f t="shared" ref="AG3:AG5" si="2">IF(ISERROR(AF3/AE3),"",AF3/AE3)</f>
        <v>0.04</v>
      </c>
      <c r="AH3" s="22" t="s">
        <v>58</v>
      </c>
      <c r="AI3" s="53">
        <f t="shared" ref="AI3:AI5" si="3">11.4%+20%</f>
        <v>0.314</v>
      </c>
      <c r="AJ3" s="28">
        <f t="shared" ref="AJ3:AJ5" si="4">IF(ISERROR(V3*AI3),"",V3*AI3)</f>
        <v>0.17</v>
      </c>
      <c r="AK3" s="28">
        <f t="shared" ref="AK3:AK5" si="5">IF(ISERROR(V3+AG3+AJ3),"",V3+AG3+AJ3)</f>
        <v>0.75</v>
      </c>
      <c r="AL3" s="29">
        <v>0.1</v>
      </c>
      <c r="AM3" s="28">
        <f>IF(ISERROR(AZ3*AL3),"",AZ3*AL3)</f>
        <v>0.16</v>
      </c>
      <c r="AN3" s="29">
        <v>0.08</v>
      </c>
      <c r="AO3" s="28">
        <f>IF(ISERROR(AZ3*AN3),"",AZ3*AN3)</f>
        <v>0.13</v>
      </c>
      <c r="AP3" s="29">
        <v>0</v>
      </c>
      <c r="AQ3" s="28">
        <f>IF(ISERROR(AZ3*AP3),"",AZ3*AP3)</f>
        <v>0</v>
      </c>
      <c r="AR3" s="29"/>
      <c r="AS3" s="28">
        <f t="shared" ref="AS3:AS5" si="6">IF(ISERROR(V3*AR3),"",V3*AR3)</f>
        <v>0</v>
      </c>
      <c r="AT3" s="31"/>
      <c r="AU3" s="29">
        <v>0.03</v>
      </c>
      <c r="AV3" s="28">
        <f>IF(ISERROR(AZ3*AU3),"",AZ3*AU3)</f>
        <v>0.05</v>
      </c>
      <c r="AW3" s="28">
        <f t="shared" ref="AW3:AW5" si="7">IF(ISERROR(AM3+AO3+AQ3+AS3+AV3),"",AM3+AO3+AQ3+AS3+AV3)</f>
        <v>0.34</v>
      </c>
      <c r="AX3" s="28">
        <f t="shared" si="0"/>
        <v>1.0900000000000001</v>
      </c>
      <c r="AY3" s="30">
        <f>IF(ISERROR((AZ3-AX3)/AZ3),"",(AZ3-AX3)/AZ3)</f>
        <v>0.31009999999999999</v>
      </c>
      <c r="AZ3" s="31">
        <v>1.58</v>
      </c>
      <c r="BA3" s="51"/>
      <c r="BB3" s="24">
        <v>25441</v>
      </c>
      <c r="BC3" s="28">
        <f t="shared" ref="BC3:BC5" si="8">IF(ISERROR(AX3*BB3),"",AX3*BB3)</f>
        <v>27730.69</v>
      </c>
      <c r="BD3" s="28">
        <f>IF(ISERROR(AZ3*BB3),"",AZ3*BB3)</f>
        <v>40196.78</v>
      </c>
    </row>
    <row r="4" spans="1:56" s="32" customFormat="1">
      <c r="A4" s="21">
        <v>3</v>
      </c>
      <c r="B4" s="22"/>
      <c r="C4" s="22"/>
      <c r="D4" s="22"/>
      <c r="E4" s="22" t="s">
        <v>4</v>
      </c>
      <c r="F4" s="22"/>
      <c r="G4" s="22" t="s">
        <v>47</v>
      </c>
      <c r="H4" s="23"/>
      <c r="I4" s="22" t="s">
        <v>70</v>
      </c>
      <c r="J4" s="22" t="s">
        <v>60</v>
      </c>
      <c r="K4" s="54" t="s">
        <v>68</v>
      </c>
      <c r="L4" s="21" t="s">
        <v>59</v>
      </c>
      <c r="M4" s="22" t="s">
        <v>67</v>
      </c>
      <c r="N4" s="22" t="s">
        <v>63</v>
      </c>
      <c r="O4" s="43"/>
      <c r="P4" s="55" t="s">
        <v>73</v>
      </c>
      <c r="Q4" s="22"/>
      <c r="R4" s="22"/>
      <c r="S4" s="50"/>
      <c r="T4" s="22" t="s">
        <v>5</v>
      </c>
      <c r="U4" s="37" t="e">
        <f>#REF!</f>
        <v>#REF!</v>
      </c>
      <c r="V4" s="2">
        <v>0.54</v>
      </c>
      <c r="W4" s="22" t="s">
        <v>3</v>
      </c>
      <c r="X4" s="44">
        <v>24</v>
      </c>
      <c r="Y4" s="44">
        <v>16</v>
      </c>
      <c r="Z4" s="44">
        <v>21</v>
      </c>
      <c r="AA4" s="25"/>
      <c r="AB4" s="24">
        <v>12</v>
      </c>
      <c r="AC4" s="46">
        <f t="shared" si="1"/>
        <v>8.0000000000000002E-3</v>
      </c>
      <c r="AD4" s="25">
        <v>56</v>
      </c>
      <c r="AE4" s="26">
        <f t="shared" ref="AE4:AE5" si="9">IF(AB4="","",AD4/AC4*AB4)</f>
        <v>84000</v>
      </c>
      <c r="AF4" s="27">
        <v>3500</v>
      </c>
      <c r="AG4" s="28">
        <f t="shared" si="2"/>
        <v>0.04</v>
      </c>
      <c r="AH4" s="22" t="s">
        <v>58</v>
      </c>
      <c r="AI4" s="53">
        <f t="shared" si="3"/>
        <v>0.314</v>
      </c>
      <c r="AJ4" s="28">
        <f t="shared" si="4"/>
        <v>0.17</v>
      </c>
      <c r="AK4" s="28">
        <f t="shared" si="5"/>
        <v>0.75</v>
      </c>
      <c r="AL4" s="29">
        <v>0.1</v>
      </c>
      <c r="AM4" s="28">
        <f>IF(ISERROR(AZ4*AL4),"",AZ4*AL4)</f>
        <v>0.16</v>
      </c>
      <c r="AN4" s="29">
        <v>0.08</v>
      </c>
      <c r="AO4" s="28">
        <f>IF(ISERROR(AZ4*AN4),"",AZ4*AN4)</f>
        <v>0.13</v>
      </c>
      <c r="AP4" s="29">
        <v>0</v>
      </c>
      <c r="AQ4" s="28">
        <f>IF(ISERROR(AZ4*AP4),"",AZ4*AP4)</f>
        <v>0</v>
      </c>
      <c r="AR4" s="29"/>
      <c r="AS4" s="28">
        <f t="shared" si="6"/>
        <v>0</v>
      </c>
      <c r="AT4" s="31"/>
      <c r="AU4" s="29">
        <v>0.03</v>
      </c>
      <c r="AV4" s="28">
        <f>IF(ISERROR(AZ4*AU4),"",AZ4*AU4)</f>
        <v>0.05</v>
      </c>
      <c r="AW4" s="28">
        <f t="shared" si="7"/>
        <v>0.34</v>
      </c>
      <c r="AX4" s="28">
        <f t="shared" si="0"/>
        <v>1.0900000000000001</v>
      </c>
      <c r="AY4" s="30">
        <f>IF(ISERROR((AZ4-AX4)/AZ4),"",(AZ4-AX4)/AZ4)</f>
        <v>0.31009999999999999</v>
      </c>
      <c r="AZ4" s="31">
        <v>1.58</v>
      </c>
      <c r="BA4" s="51"/>
      <c r="BB4" s="24">
        <v>25441</v>
      </c>
      <c r="BC4" s="28">
        <f t="shared" si="8"/>
        <v>27730.69</v>
      </c>
      <c r="BD4" s="28">
        <f>IF(ISERROR(AZ4*BB4),"",AZ4*BB4)</f>
        <v>40196.78</v>
      </c>
    </row>
    <row r="5" spans="1:56" s="32" customFormat="1">
      <c r="A5" s="21">
        <v>4</v>
      </c>
      <c r="B5" s="22"/>
      <c r="C5" s="22"/>
      <c r="D5" s="22"/>
      <c r="E5" s="22" t="s">
        <v>4</v>
      </c>
      <c r="F5" s="22"/>
      <c r="G5" s="22" t="s">
        <v>47</v>
      </c>
      <c r="H5" s="23"/>
      <c r="I5" s="22" t="s">
        <v>70</v>
      </c>
      <c r="J5" s="22" t="s">
        <v>60</v>
      </c>
      <c r="K5" s="54" t="s">
        <v>68</v>
      </c>
      <c r="L5" s="21" t="s">
        <v>59</v>
      </c>
      <c r="M5" s="22" t="s">
        <v>67</v>
      </c>
      <c r="N5" s="22" t="s">
        <v>64</v>
      </c>
      <c r="O5" s="43"/>
      <c r="P5" s="55" t="s">
        <v>74</v>
      </c>
      <c r="Q5" s="22"/>
      <c r="R5" s="22"/>
      <c r="S5" s="50"/>
      <c r="T5" s="22" t="s">
        <v>5</v>
      </c>
      <c r="U5" s="37" t="e">
        <f>#REF!</f>
        <v>#REF!</v>
      </c>
      <c r="V5" s="2">
        <v>0.54</v>
      </c>
      <c r="W5" s="22" t="s">
        <v>3</v>
      </c>
      <c r="X5" s="44">
        <v>24</v>
      </c>
      <c r="Y5" s="44">
        <v>16</v>
      </c>
      <c r="Z5" s="44">
        <v>21</v>
      </c>
      <c r="AA5" s="25"/>
      <c r="AB5" s="24">
        <v>12</v>
      </c>
      <c r="AC5" s="46">
        <f t="shared" si="1"/>
        <v>8.0000000000000002E-3</v>
      </c>
      <c r="AD5" s="25">
        <v>56</v>
      </c>
      <c r="AE5" s="26">
        <f t="shared" si="9"/>
        <v>84000</v>
      </c>
      <c r="AF5" s="27">
        <v>3500</v>
      </c>
      <c r="AG5" s="28">
        <f t="shared" si="2"/>
        <v>0.04</v>
      </c>
      <c r="AH5" s="22" t="s">
        <v>58</v>
      </c>
      <c r="AI5" s="53">
        <f t="shared" si="3"/>
        <v>0.314</v>
      </c>
      <c r="AJ5" s="28">
        <f t="shared" si="4"/>
        <v>0.17</v>
      </c>
      <c r="AK5" s="28">
        <f t="shared" si="5"/>
        <v>0.75</v>
      </c>
      <c r="AL5" s="29">
        <v>0.1</v>
      </c>
      <c r="AM5" s="28">
        <f>IF(ISERROR(AZ5*AL5),"",AZ5*AL5)</f>
        <v>0.16</v>
      </c>
      <c r="AN5" s="29">
        <v>0.08</v>
      </c>
      <c r="AO5" s="28">
        <f>IF(ISERROR(AZ5*AN5),"",AZ5*AN5)</f>
        <v>0.13</v>
      </c>
      <c r="AP5" s="29">
        <v>0</v>
      </c>
      <c r="AQ5" s="28">
        <f>IF(ISERROR(AZ5*AP5),"",AZ5*AP5)</f>
        <v>0</v>
      </c>
      <c r="AR5" s="29"/>
      <c r="AS5" s="28">
        <f t="shared" si="6"/>
        <v>0</v>
      </c>
      <c r="AT5" s="31"/>
      <c r="AU5" s="29">
        <v>0.03</v>
      </c>
      <c r="AV5" s="28">
        <f>IF(ISERROR(AZ5*AU5),"",AZ5*AU5)</f>
        <v>0.05</v>
      </c>
      <c r="AW5" s="28">
        <f t="shared" si="7"/>
        <v>0.34</v>
      </c>
      <c r="AX5" s="28">
        <f t="shared" si="0"/>
        <v>1.0900000000000001</v>
      </c>
      <c r="AY5" s="30">
        <f>IF(ISERROR((AZ5-AX5)/AZ5),"",(AZ5-AX5)/AZ5)</f>
        <v>0.31009999999999999</v>
      </c>
      <c r="AZ5" s="31">
        <v>1.58</v>
      </c>
      <c r="BA5" s="51"/>
      <c r="BB5" s="24">
        <v>25441</v>
      </c>
      <c r="BC5" s="28">
        <f t="shared" si="8"/>
        <v>27730.69</v>
      </c>
      <c r="BD5" s="28">
        <f>IF(ISERROR(AZ5*BB5),"",AZ5*BB5)</f>
        <v>40196.78</v>
      </c>
    </row>
  </sheetData>
  <sheetProtection insertRows="0" deleteRows="0" sort="0"/>
  <protectedRanges>
    <protectedRange sqref="AG2:AG5 AC2:AE5 C6:D85 L6:AW85 AJ2:AY5 A6:B86 E6:F86 L2:O5 F2:F5 Q2:R5 T2:T5 G2:K85 A2:D5 V2:W5" name="Range1"/>
    <protectedRange sqref="X2:AA5" name="Range1_2"/>
    <protectedRange sqref="AF2:AF5" name="Range1_3"/>
    <protectedRange sqref="BB2:BB5" name="Range1_6"/>
    <protectedRange sqref="S2:S5" name="Range1_4_1"/>
  </protectedRanges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T2:T5</xm:sqref>
        </x14:dataValidation>
        <x14:dataValidation type="list" allowBlank="1" showInputMessage="1" showErrorMessage="1">
          <x14:formula1>
            <xm:f>#REF!</xm:f>
          </x14:formula1>
          <xm:sqref>W2:W5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G2:G5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2026-06-09T08:09:36Z</dcterms:modified>
</cp:coreProperties>
</file>