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UNIT">[1]Sheet1!$EF$2:$EF$3</definedName>
    <definedName name="vlook">#REF!</definedName>
    <definedName name="wood">[1]Sheet1!$EG$2:$EG$3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4" i="1" l="1"/>
  <c r="AT4" i="1"/>
  <c r="AO4" i="1"/>
  <c r="AM4" i="1"/>
  <c r="AK4" i="1"/>
  <c r="AA4" i="1"/>
  <c r="AC4" i="1" s="1"/>
  <c r="AE4" i="1" s="1"/>
  <c r="T4" i="1"/>
  <c r="AH4" i="1" s="1"/>
  <c r="BA3" i="1"/>
  <c r="AT3" i="1"/>
  <c r="AO3" i="1"/>
  <c r="AM3" i="1"/>
  <c r="AK3" i="1"/>
  <c r="AA3" i="1"/>
  <c r="AC3" i="1" s="1"/>
  <c r="AE3" i="1" s="1"/>
  <c r="T3" i="1"/>
  <c r="AH3" i="1" s="1"/>
  <c r="BA2" i="1"/>
  <c r="AT2" i="1"/>
  <c r="AO2" i="1"/>
  <c r="AM2" i="1"/>
  <c r="AK2" i="1"/>
  <c r="AA2" i="1"/>
  <c r="AC2" i="1" s="1"/>
  <c r="AE2" i="1" s="1"/>
  <c r="T2" i="1"/>
  <c r="AH2" i="1" s="1"/>
  <c r="AI2" i="1" l="1"/>
  <c r="AQ2" i="1"/>
  <c r="AU2" i="1" s="1"/>
  <c r="AQ3" i="1"/>
  <c r="AU3" i="1" s="1"/>
  <c r="AQ4" i="1"/>
  <c r="AU4" i="1" s="1"/>
  <c r="AI4" i="1"/>
  <c r="AI3" i="1"/>
  <c r="AV2" i="1" l="1"/>
  <c r="AV3" i="1"/>
  <c r="AW3" i="1" s="1"/>
  <c r="AV4" i="1"/>
  <c r="AZ4" i="1" s="1"/>
  <c r="AZ3" i="1"/>
  <c r="AW4" i="1" l="1"/>
  <c r="AZ2" i="1"/>
  <c r="AW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A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M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O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Q1" authorId="0" shapeId="0">
      <text>
        <r>
          <rPr>
            <sz val="11"/>
            <rFont val="Calibri"/>
            <family val="2"/>
          </rPr>
          <t>[FOB Cost]*[AVN %]</t>
        </r>
      </text>
    </comment>
    <comment ref="AT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U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V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Z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A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<sst xmlns="http://schemas.openxmlformats.org/spreadsheetml/2006/main" count="92" uniqueCount="70">
  <si>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</si>
  <si>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</si>
  <si>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</si>
  <si>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</si>
  <si>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</si>
  <si>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</si>
  <si>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</si>
  <si>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</si>
  <si>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</si>
  <si>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</si>
  <si>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</si>
  <si>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</si>
  <si>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</si>
  <si>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Trim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</si>
  <si>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</si>
  <si>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</si>
  <si>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</si>
  <si>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</si>
  <si>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</si>
  <si>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</si>
  <si>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</si>
  <si>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</si>
  <si>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</si>
  <si>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</si>
  <si>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</si>
  <si>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</si>
  <si>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</si>
  <si>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</si>
  <si>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</si>
  <si>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</si>
  <si>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</si>
  <si>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</si>
  <si>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</si>
  <si>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</si>
  <si>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</si>
  <si>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</si>
  <si>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</si>
  <si>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</si>
  <si>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</si>
  <si>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</si>
  <si>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</si>
  <si>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</si>
  <si>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</si>
  <si>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</si>
  <si>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</si>
  <si>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</si>
  <si>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</si>
  <si>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</si>
  <si>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Warehouse MU%</t>
  </si>
  <si>
    <t>JLA Warehouse Dead Net Price</t>
  </si>
  <si>
    <t>Total Quantity</t>
  </si>
  <si>
    <t>Total Cost</t>
  </si>
  <si>
    <t>Total Sales</t>
  </si>
  <si>
    <t>Sharper Image</t>
  </si>
  <si>
    <t>SHEET/SHEET SET</t>
  </si>
  <si>
    <t>1500TC Solid Cooling</t>
    <phoneticPr fontId="9" type="noConversion"/>
  </si>
  <si>
    <t>51% Cotton 49% Polyester, 6 piece set 1500TC CVC Cooling Sheet Set</t>
    <phoneticPr fontId="9" type="noConversion"/>
  </si>
  <si>
    <t>1500TC CVC Cooling SS</t>
  </si>
  <si>
    <t>51% Cotton 49% Polyester</t>
    <phoneticPr fontId="9" type="noConversion"/>
  </si>
  <si>
    <t>QUEEN
1 Flatsheet 90"W x 102"L
1 Fittedsheet 60"W x 80"L + 15"D
4 Pillowcase 20"W x 30"L(4)</t>
  </si>
  <si>
    <t>Harbor Mist</t>
  </si>
  <si>
    <r>
      <t>SI</t>
    </r>
    <r>
      <rPr>
        <sz val="11"/>
        <rFont val="Calibri"/>
        <family val="2"/>
      </rPr>
      <t>20</t>
    </r>
    <r>
      <rPr>
        <sz val="11"/>
        <rFont val="Calibri"/>
        <family val="2"/>
      </rPr>
      <t>-0194</t>
    </r>
    <phoneticPr fontId="10" type="noConversion"/>
  </si>
  <si>
    <t>Set</t>
  </si>
  <si>
    <t>Normal</t>
  </si>
  <si>
    <t>6302.31.9020</t>
  </si>
  <si>
    <t>KING
1 Flatsheet 108"W x 102"L
1 Fittedsheet 78"W x 80"L + 15"D
4 Pillowcase 20"W x 40"L(4)</t>
  </si>
  <si>
    <r>
      <t>SI</t>
    </r>
    <r>
      <rPr>
        <sz val="11"/>
        <rFont val="Calibri"/>
        <family val="2"/>
      </rPr>
      <t>20</t>
    </r>
    <r>
      <rPr>
        <sz val="11"/>
        <rFont val="Calibri"/>
        <family val="2"/>
      </rPr>
      <t>-0195</t>
    </r>
    <r>
      <rPr>
        <sz val="11"/>
        <color theme="1"/>
        <rFont val="宋体"/>
        <family val="2"/>
        <charset val="134"/>
        <scheme val="minor"/>
      </rPr>
      <t/>
    </r>
  </si>
  <si>
    <t>Cal-King
1 Flatsheet 108"W x 102"L
1 Fittedsheet 72"W x 84"L + 15"D
4 Pillowcase 20"W x 40"L(4)</t>
  </si>
  <si>
    <r>
      <t>SI</t>
    </r>
    <r>
      <rPr>
        <sz val="11"/>
        <rFont val="Calibri"/>
        <family val="2"/>
      </rPr>
      <t>20</t>
    </r>
    <r>
      <rPr>
        <sz val="11"/>
        <rFont val="Calibri"/>
        <family val="2"/>
      </rPr>
      <t>-0196</t>
    </r>
    <r>
      <rPr>
        <sz val="11"/>
        <color theme="1"/>
        <rFont val="宋体"/>
        <family val="2"/>
        <charset val="134"/>
        <scheme val="minor"/>
      </rPr>
      <t/>
    </r>
  </si>
  <si>
    <t>Sharper Image Nonheated 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</si>
</sst>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[$-F800]dddd\,\ mmmm\ dd\,\ yyyy"/>
    <numFmt numFmtId="177" formatCode="&quot;$&quot;#,##0.00"/>
    <numFmt numFmtId="178" formatCode="0.0"/>
    <numFmt numFmtId="179" formatCode="\$#,##0;\-\$#,##0"/>
    <numFmt numFmtId="180" formatCode="&quot;$&quot;#,##0.000"/>
    <numFmt numFmtId="181" formatCode="&quot;$&quot;#,##0.0000"/>
    <numFmt numFmtId="182" formatCode="0.0000000"/>
    <numFmt numFmtId="183" formatCode="0.0%"/>
    <numFmt numFmtId="184" formatCode="&quot;$&quot;#,##0.00000"/>
  </numFmts>
  <fonts count="11" x14ac:knownFonts="1">
    <font>
      <sz val="11"/>
      <name val="Calibri"/>
      <family val="2"/>
    </font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Calibri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176" fontId="0" fillId="0" borderId="0"/>
    <xf numFmtId="176" fontId="2" fillId="0" borderId="0"/>
    <xf numFmtId="176" fontId="6" fillId="0" borderId="0"/>
    <xf numFmtId="176" fontId="6" fillId="0" borderId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61">
    <xf numFmtId="176" fontId="0" fillId="0" borderId="0" xfId="0"/>
    <xf numFmtId="176" fontId="2" fillId="0" borderId="0" xfId="1" applyAlignment="1">
      <alignment horizontal="center" wrapText="1"/>
    </xf>
    <xf numFmtId="176" fontId="2" fillId="0" borderId="0" xfId="1" applyAlignment="1">
      <alignment wrapText="1"/>
    </xf>
    <xf numFmtId="177" fontId="2" fillId="0" borderId="0" xfId="1" applyNumberFormat="1" applyAlignment="1">
      <alignment wrapText="1"/>
    </xf>
    <xf numFmtId="10" fontId="2" fillId="0" borderId="0" xfId="1" applyNumberFormat="1" applyAlignment="1">
      <alignment wrapText="1"/>
    </xf>
    <xf numFmtId="180" fontId="2" fillId="0" borderId="0" xfId="1" applyNumberFormat="1" applyAlignment="1">
      <alignment wrapText="1"/>
    </xf>
    <xf numFmtId="181" fontId="2" fillId="0" borderId="0" xfId="1" applyNumberFormat="1" applyAlignment="1">
      <alignment wrapText="1"/>
    </xf>
    <xf numFmtId="176" fontId="4" fillId="0" borderId="2" xfId="1" applyFont="1" applyBorder="1" applyAlignment="1">
      <alignment horizontal="center" wrapText="1"/>
    </xf>
    <xf numFmtId="176" fontId="4" fillId="4" borderId="2" xfId="1" applyFont="1" applyFill="1" applyBorder="1" applyAlignment="1">
      <alignment horizontal="center" wrapText="1"/>
    </xf>
    <xf numFmtId="176" fontId="5" fillId="4" borderId="2" xfId="1" applyFont="1" applyFill="1" applyBorder="1" applyAlignment="1">
      <alignment horizontal="center" wrapText="1"/>
    </xf>
    <xf numFmtId="176" fontId="5" fillId="5" borderId="2" xfId="1" applyFont="1" applyFill="1" applyBorder="1" applyAlignment="1">
      <alignment horizontal="center" wrapText="1"/>
    </xf>
    <xf numFmtId="176" fontId="4" fillId="5" borderId="2" xfId="1" applyFont="1" applyFill="1" applyBorder="1" applyAlignment="1">
      <alignment horizontal="center" wrapText="1"/>
    </xf>
    <xf numFmtId="0" fontId="4" fillId="4" borderId="2" xfId="1" applyNumberFormat="1" applyFont="1" applyFill="1" applyBorder="1" applyAlignment="1">
      <alignment horizontal="center" wrapText="1"/>
    </xf>
    <xf numFmtId="177" fontId="4" fillId="2" borderId="0" xfId="1" applyNumberFormat="1" applyFont="1" applyFill="1" applyAlignment="1">
      <alignment wrapText="1"/>
    </xf>
    <xf numFmtId="177" fontId="4" fillId="6" borderId="1" xfId="1" applyNumberFormat="1" applyFont="1" applyFill="1" applyBorder="1" applyAlignment="1">
      <alignment horizontal="center" wrapText="1"/>
    </xf>
    <xf numFmtId="176" fontId="5" fillId="0" borderId="2" xfId="1" applyFont="1" applyBorder="1" applyAlignment="1">
      <alignment horizontal="center" wrapText="1"/>
    </xf>
    <xf numFmtId="178" fontId="4" fillId="0" borderId="2" xfId="1" applyNumberFormat="1" applyFont="1" applyBorder="1" applyAlignment="1">
      <alignment horizontal="center" wrapText="1"/>
    </xf>
    <xf numFmtId="2" fontId="4" fillId="0" borderId="2" xfId="1" applyNumberFormat="1" applyFont="1" applyBorder="1" applyAlignment="1">
      <alignment horizontal="center" wrapText="1"/>
    </xf>
    <xf numFmtId="1" fontId="4" fillId="0" borderId="2" xfId="1" applyNumberFormat="1" applyFont="1" applyBorder="1" applyAlignment="1">
      <alignment horizontal="center" wrapText="1"/>
    </xf>
    <xf numFmtId="2" fontId="7" fillId="0" borderId="2" xfId="2" applyNumberFormat="1" applyFont="1" applyBorder="1" applyAlignment="1">
      <alignment wrapText="1"/>
    </xf>
    <xf numFmtId="2" fontId="8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9" fontId="4" fillId="0" borderId="2" xfId="1" applyNumberFormat="1" applyFont="1" applyBorder="1" applyAlignment="1">
      <alignment horizontal="center" wrapText="1"/>
    </xf>
    <xf numFmtId="177" fontId="7" fillId="0" borderId="2" xfId="2" applyNumberFormat="1" applyFont="1" applyBorder="1" applyAlignment="1">
      <alignment wrapText="1"/>
    </xf>
    <xf numFmtId="10" fontId="4" fillId="0" borderId="2" xfId="1" applyNumberFormat="1" applyFont="1" applyBorder="1" applyAlignment="1">
      <alignment horizontal="center" wrapText="1"/>
    </xf>
    <xf numFmtId="177" fontId="7" fillId="5" borderId="2" xfId="2" applyNumberFormat="1" applyFont="1" applyFill="1" applyBorder="1" applyAlignment="1">
      <alignment wrapText="1"/>
    </xf>
    <xf numFmtId="180" fontId="7" fillId="0" borderId="2" xfId="2" applyNumberFormat="1" applyFont="1" applyBorder="1" applyAlignment="1">
      <alignment wrapText="1"/>
    </xf>
    <xf numFmtId="177" fontId="8" fillId="0" borderId="2" xfId="2" applyNumberFormat="1" applyFont="1" applyBorder="1" applyAlignment="1">
      <alignment wrapText="1"/>
    </xf>
    <xf numFmtId="177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7" fontId="8" fillId="7" borderId="2" xfId="2" applyNumberFormat="1" applyFont="1" applyFill="1" applyBorder="1" applyAlignment="1">
      <alignment wrapText="1"/>
    </xf>
    <xf numFmtId="181" fontId="7" fillId="0" borderId="2" xfId="2" applyNumberFormat="1" applyFont="1" applyBorder="1" applyAlignment="1">
      <alignment wrapText="1"/>
    </xf>
    <xf numFmtId="0" fontId="2" fillId="0" borderId="2" xfId="1" applyNumberFormat="1" applyBorder="1" applyAlignment="1">
      <alignment horizontal="center"/>
    </xf>
    <xf numFmtId="176" fontId="2" fillId="0" borderId="2" xfId="1" applyBorder="1"/>
    <xf numFmtId="176" fontId="2" fillId="0" borderId="2" xfId="1" applyBorder="1" applyAlignment="1">
      <alignment wrapText="1"/>
    </xf>
    <xf numFmtId="176" fontId="2" fillId="0" borderId="2" xfId="1" applyBorder="1" applyAlignment="1">
      <alignment horizontal="center" wrapText="1"/>
    </xf>
    <xf numFmtId="0" fontId="2" fillId="0" borderId="2" xfId="1" applyNumberFormat="1" applyBorder="1" applyAlignment="1">
      <alignment wrapText="1"/>
    </xf>
    <xf numFmtId="0" fontId="2" fillId="0" borderId="2" xfId="1" applyNumberFormat="1" applyBorder="1"/>
    <xf numFmtId="176" fontId="2" fillId="5" borderId="2" xfId="0" applyFont="1" applyFill="1" applyBorder="1" applyAlignment="1">
      <alignment wrapText="1"/>
    </xf>
    <xf numFmtId="49" fontId="6" fillId="5" borderId="2" xfId="3" applyNumberFormat="1" applyFill="1" applyBorder="1"/>
    <xf numFmtId="177" fontId="2" fillId="0" borderId="1" xfId="1" applyNumberFormat="1" applyBorder="1" applyAlignment="1">
      <alignment horizontal="center" wrapText="1"/>
    </xf>
    <xf numFmtId="177" fontId="2" fillId="0" borderId="1" xfId="1" applyNumberFormat="1" applyBorder="1"/>
    <xf numFmtId="2" fontId="2" fillId="0" borderId="2" xfId="1" applyNumberFormat="1" applyBorder="1"/>
    <xf numFmtId="1" fontId="2" fillId="0" borderId="2" xfId="1" applyNumberFormat="1" applyBorder="1"/>
    <xf numFmtId="182" fontId="2" fillId="8" borderId="2" xfId="1" applyNumberFormat="1" applyFill="1" applyBorder="1"/>
    <xf numFmtId="1" fontId="2" fillId="8" borderId="2" xfId="1" applyNumberFormat="1" applyFill="1" applyBorder="1"/>
    <xf numFmtId="179" fontId="2" fillId="0" borderId="2" xfId="1" applyNumberFormat="1" applyBorder="1"/>
    <xf numFmtId="177" fontId="2" fillId="8" borderId="2" xfId="1" applyNumberFormat="1" applyFill="1" applyBorder="1"/>
    <xf numFmtId="183" fontId="2" fillId="0" borderId="2" xfId="1" applyNumberFormat="1" applyBorder="1"/>
    <xf numFmtId="184" fontId="2" fillId="8" borderId="2" xfId="1" applyNumberFormat="1" applyFill="1" applyBorder="1"/>
    <xf numFmtId="10" fontId="2" fillId="0" borderId="2" xfId="1" applyNumberFormat="1" applyBorder="1"/>
    <xf numFmtId="181" fontId="2" fillId="8" borderId="2" xfId="1" applyNumberFormat="1" applyFill="1" applyBorder="1"/>
    <xf numFmtId="177" fontId="2" fillId="0" borderId="2" xfId="1" applyNumberFormat="1" applyBorder="1"/>
    <xf numFmtId="177" fontId="4" fillId="8" borderId="2" xfId="1" applyNumberFormat="1" applyFont="1" applyFill="1" applyBorder="1"/>
    <xf numFmtId="10" fontId="0" fillId="8" borderId="2" xfId="4" applyNumberFormat="1" applyFont="1" applyFill="1" applyBorder="1" applyAlignment="1"/>
    <xf numFmtId="177" fontId="4" fillId="0" borderId="2" xfId="1" applyNumberFormat="1" applyFont="1" applyBorder="1"/>
    <xf numFmtId="176" fontId="2" fillId="0" borderId="0" xfId="1"/>
    <xf numFmtId="178" fontId="2" fillId="0" borderId="0" xfId="1" applyNumberFormat="1" applyAlignment="1">
      <alignment wrapText="1"/>
    </xf>
    <xf numFmtId="2" fontId="2" fillId="0" borderId="0" xfId="1" applyNumberFormat="1" applyAlignment="1">
      <alignment wrapText="1"/>
    </xf>
    <xf numFmtId="1" fontId="2" fillId="0" borderId="0" xfId="1" applyNumberFormat="1" applyAlignment="1">
      <alignment wrapText="1"/>
    </xf>
    <xf numFmtId="179" fontId="2" fillId="0" borderId="0" xfId="1" applyNumberFormat="1" applyAlignment="1">
      <alignment wrapText="1"/>
    </xf>
  </cellXfs>
  <cellStyles count="6">
    <cellStyle name="Normal 2" xfId="1"/>
    <cellStyle name="Normal 2 18 2" xfId="2"/>
    <cellStyle name="Percent 2" xfId="4"/>
    <cellStyle name="百分比 2 2" xfId="5"/>
    <cellStyle name="常规" xfId="0" builtinId="0"/>
    <cellStyle name="常规 1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Shaper%20Image%201500TC%20CVC%20Commitment%206-26-2026%20POE%20IND%2010%25%20Tarif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Final"/>
      <sheetName val="1500TC CVC 02-06-2025"/>
      <sheetName val="SI 1500TSS Container 2"/>
      <sheetName val="ValueSelect"/>
      <sheetName val="Data"/>
    </sheetNames>
    <sheetDataSet>
      <sheetData sheetId="0"/>
      <sheetData sheetId="1"/>
      <sheetData sheetId="2">
        <row r="8">
          <cell r="H8">
            <v>14.34</v>
          </cell>
        </row>
        <row r="9">
          <cell r="H9">
            <v>17.05</v>
          </cell>
        </row>
        <row r="10">
          <cell r="H10">
            <v>17.260000000000002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4"/>
  <sheetViews>
    <sheetView tabSelected="1" topLeftCell="D1" zoomScale="99" zoomScaleNormal="99" workbookViewId="0">
      <selection activeCell="I7" sqref="I7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4" width="8.42578125" style="2" customWidth="1"/>
    <col min="5" max="5" width="14.7109375" style="2" customWidth="1"/>
    <col min="6" max="6" width="10.5703125" style="2" customWidth="1"/>
    <col min="7" max="7" width="15.5703125" style="2" customWidth="1"/>
    <col min="8" max="8" width="9.140625" style="2" customWidth="1"/>
    <col min="9" max="9" width="63.28515625" style="2" customWidth="1"/>
    <col min="10" max="10" width="21" style="2" customWidth="1"/>
    <col min="11" max="11" width="13.42578125" style="2" customWidth="1"/>
    <col min="12" max="12" width="39.140625" style="2" customWidth="1"/>
    <col min="13" max="13" width="18" style="2" customWidth="1"/>
    <col min="14" max="16" width="15" style="2" customWidth="1"/>
    <col min="17" max="18" width="8.85546875" style="2" customWidth="1"/>
    <col min="19" max="19" width="8.85546875" style="3" customWidth="1"/>
    <col min="20" max="20" width="8.5703125" style="3" customWidth="1"/>
    <col min="21" max="21" width="9.42578125" style="2" customWidth="1"/>
    <col min="22" max="22" width="8.140625" style="57" customWidth="1"/>
    <col min="23" max="23" width="8.7109375" style="57" customWidth="1"/>
    <col min="24" max="24" width="7.140625" style="57" customWidth="1"/>
    <col min="25" max="25" width="9" style="58" customWidth="1"/>
    <col min="26" max="26" width="6.28515625" style="59" customWidth="1"/>
    <col min="27" max="27" width="11.42578125" style="58" customWidth="1"/>
    <col min="28" max="28" width="10" style="58" customWidth="1"/>
    <col min="29" max="29" width="9.85546875" style="59" customWidth="1"/>
    <col min="30" max="30" width="7.85546875" style="60" customWidth="1"/>
    <col min="31" max="31" width="9" style="3" customWidth="1"/>
    <col min="32" max="32" width="14.140625" style="2" customWidth="1"/>
    <col min="33" max="33" width="8.42578125" style="4" customWidth="1"/>
    <col min="34" max="34" width="10.7109375" style="3" customWidth="1"/>
    <col min="35" max="35" width="11.28515625" style="5" customWidth="1"/>
    <col min="36" max="36" width="7.85546875" style="4" customWidth="1"/>
    <col min="37" max="37" width="8.28515625" style="3" customWidth="1"/>
    <col min="38" max="38" width="11.5703125" style="4" customWidth="1"/>
    <col min="39" max="39" width="10.85546875" style="3" customWidth="1"/>
    <col min="40" max="40" width="8.140625" style="4" customWidth="1"/>
    <col min="41" max="41" width="9.140625" style="3" customWidth="1"/>
    <col min="42" max="42" width="8.140625" style="4" customWidth="1"/>
    <col min="43" max="44" width="9.28515625" style="3" customWidth="1"/>
    <col min="45" max="45" width="8.140625" style="4" customWidth="1"/>
    <col min="46" max="46" width="9.28515625" style="3" customWidth="1"/>
    <col min="47" max="47" width="9.140625" style="3" customWidth="1"/>
    <col min="48" max="48" width="11.140625" style="3" customWidth="1"/>
    <col min="49" max="49" width="7.7109375" style="3" customWidth="1"/>
    <col min="50" max="50" width="12.140625" style="3" customWidth="1"/>
    <col min="51" max="51" width="9.140625" style="2"/>
    <col min="52" max="52" width="14.85546875" style="6" customWidth="1"/>
    <col min="53" max="53" width="15" style="3" customWidth="1"/>
    <col min="54" max="16384" width="9.140625" style="2"/>
  </cols>
  <sheetData>
    <row r="1" spans="1:53" ht="68.099999999999994" customHeight="1" x14ac:dyDescent="0.25">
      <c r="A1" s="7" t="s">
        <v>0</v>
      </c>
      <c r="B1" s="7" t="s">
        <v>1</v>
      </c>
      <c r="C1" s="8" t="s">
        <v>2</v>
      </c>
      <c r="D1" s="8" t="s">
        <v>3</v>
      </c>
      <c r="E1" s="9" t="s">
        <v>4</v>
      </c>
      <c r="F1" s="9" t="s">
        <v>5</v>
      </c>
      <c r="G1" s="10" t="s">
        <v>6</v>
      </c>
      <c r="H1" s="8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2" t="s">
        <v>13</v>
      </c>
      <c r="O1" s="8" t="s">
        <v>14</v>
      </c>
      <c r="P1" s="8" t="s">
        <v>15</v>
      </c>
      <c r="Q1" s="8" t="s">
        <v>16</v>
      </c>
      <c r="R1" s="11" t="s">
        <v>17</v>
      </c>
      <c r="S1" s="13" t="s">
        <v>18</v>
      </c>
      <c r="T1" s="14" t="s">
        <v>19</v>
      </c>
      <c r="U1" s="15" t="s">
        <v>20</v>
      </c>
      <c r="V1" s="16" t="s">
        <v>21</v>
      </c>
      <c r="W1" s="16" t="s">
        <v>22</v>
      </c>
      <c r="X1" s="16" t="s">
        <v>23</v>
      </c>
      <c r="Y1" s="17" t="s">
        <v>24</v>
      </c>
      <c r="Z1" s="18" t="s">
        <v>25</v>
      </c>
      <c r="AA1" s="19" t="s">
        <v>26</v>
      </c>
      <c r="AB1" s="20" t="s">
        <v>27</v>
      </c>
      <c r="AC1" s="21" t="s">
        <v>28</v>
      </c>
      <c r="AD1" s="22" t="s">
        <v>29</v>
      </c>
      <c r="AE1" s="23" t="s">
        <v>30</v>
      </c>
      <c r="AF1" s="7" t="s">
        <v>31</v>
      </c>
      <c r="AG1" s="24" t="s">
        <v>32</v>
      </c>
      <c r="AH1" s="25" t="s">
        <v>33</v>
      </c>
      <c r="AI1" s="26" t="s">
        <v>34</v>
      </c>
      <c r="AJ1" s="24" t="s">
        <v>35</v>
      </c>
      <c r="AK1" s="23" t="s">
        <v>36</v>
      </c>
      <c r="AL1" s="24" t="s">
        <v>37</v>
      </c>
      <c r="AM1" s="23" t="s">
        <v>38</v>
      </c>
      <c r="AN1" s="24" t="s">
        <v>39</v>
      </c>
      <c r="AO1" s="23" t="s">
        <v>40</v>
      </c>
      <c r="AP1" s="24" t="s">
        <v>41</v>
      </c>
      <c r="AQ1" s="23" t="s">
        <v>42</v>
      </c>
      <c r="AR1" s="27" t="s">
        <v>43</v>
      </c>
      <c r="AS1" s="24" t="s">
        <v>44</v>
      </c>
      <c r="AT1" s="23" t="s">
        <v>45</v>
      </c>
      <c r="AU1" s="23" t="s">
        <v>46</v>
      </c>
      <c r="AV1" s="28" t="s">
        <v>47</v>
      </c>
      <c r="AW1" s="29" t="s">
        <v>48</v>
      </c>
      <c r="AX1" s="30" t="s">
        <v>49</v>
      </c>
      <c r="AY1" s="7" t="s">
        <v>50</v>
      </c>
      <c r="AZ1" s="31" t="s">
        <v>51</v>
      </c>
      <c r="BA1" s="23" t="s">
        <v>52</v>
      </c>
    </row>
    <row r="2" spans="1:53" s="56" customFormat="1" ht="60" x14ac:dyDescent="0.25">
      <c r="A2" s="32">
        <v>1</v>
      </c>
      <c r="B2" s="33"/>
      <c r="C2" s="33"/>
      <c r="D2" s="33"/>
      <c r="E2" s="33" t="s">
        <v>53</v>
      </c>
      <c r="F2" s="33" t="s">
        <v>69</v>
      </c>
      <c r="G2" s="33" t="s">
        <v>54</v>
      </c>
      <c r="H2" s="34" t="s">
        <v>55</v>
      </c>
      <c r="I2" s="33" t="s">
        <v>56</v>
      </c>
      <c r="J2" s="33" t="s">
        <v>57</v>
      </c>
      <c r="K2" s="35" t="s">
        <v>58</v>
      </c>
      <c r="L2" s="36" t="s">
        <v>59</v>
      </c>
      <c r="M2" s="33" t="s">
        <v>60</v>
      </c>
      <c r="N2" s="37"/>
      <c r="O2" s="38" t="s">
        <v>61</v>
      </c>
      <c r="P2" s="39"/>
      <c r="Q2" s="33"/>
      <c r="R2" s="33" t="s">
        <v>62</v>
      </c>
      <c r="S2" s="40"/>
      <c r="T2" s="41">
        <f>'[2]Internal Commitment'!H8</f>
        <v>14.34</v>
      </c>
      <c r="U2" s="33" t="s">
        <v>63</v>
      </c>
      <c r="V2" s="42">
        <v>40.5</v>
      </c>
      <c r="W2" s="42">
        <v>33</v>
      </c>
      <c r="X2" s="42">
        <v>29</v>
      </c>
      <c r="Y2" s="42">
        <v>8</v>
      </c>
      <c r="Z2" s="43">
        <v>4</v>
      </c>
      <c r="AA2" s="44">
        <f>IF(V2="","",V2*W2*X2/1000000)</f>
        <v>3.8758500000000001E-2</v>
      </c>
      <c r="AB2" s="42">
        <v>65</v>
      </c>
      <c r="AC2" s="45">
        <f>IF(Z2="","",AB2/AA2*Z2)</f>
        <v>6708.205941922417</v>
      </c>
      <c r="AD2" s="46">
        <v>3700</v>
      </c>
      <c r="AE2" s="47">
        <f>IF(ISERROR(AD2/AC2),"",AD2/AC2)</f>
        <v>0.55156326923076926</v>
      </c>
      <c r="AF2" s="33" t="s">
        <v>64</v>
      </c>
      <c r="AG2" s="48">
        <v>0.16700000000000001</v>
      </c>
      <c r="AH2" s="49">
        <f>IF(ISERROR(T2*AG2),"",T2*AG2)</f>
        <v>2.3947799999999999</v>
      </c>
      <c r="AI2" s="49">
        <f>IF(ISERROR(T2+AE2+AH2),"",T2+AE2+AH2)</f>
        <v>17.28634326923077</v>
      </c>
      <c r="AJ2" s="50">
        <v>0</v>
      </c>
      <c r="AK2" s="47">
        <f>IF(ISERROR(AX2*AJ2),"",AX2*AJ2)</f>
        <v>0</v>
      </c>
      <c r="AL2" s="50">
        <v>0.08</v>
      </c>
      <c r="AM2" s="51">
        <f>IF(ISERROR(AX2*AL2),"",AX2*AL2)</f>
        <v>1.7991999999999999</v>
      </c>
      <c r="AN2" s="50">
        <v>0.05</v>
      </c>
      <c r="AO2" s="47">
        <f>IF(ISERROR(AX2*AN2),"",AX2*AN2)</f>
        <v>1.1245000000000001</v>
      </c>
      <c r="AP2" s="50">
        <v>0.03</v>
      </c>
      <c r="AQ2" s="51">
        <f>IF(ISERROR(T2*AP2),"",T2*AP2)</f>
        <v>0.43019999999999997</v>
      </c>
      <c r="AR2" s="52">
        <v>0</v>
      </c>
      <c r="AS2" s="50">
        <v>0</v>
      </c>
      <c r="AT2" s="47">
        <f>IF(ISERROR(AX2*AS2),"",AX2*AS2)</f>
        <v>0</v>
      </c>
      <c r="AU2" s="51">
        <f>IF(ISERROR(AK2+AM2+AO2+AQ2+AT2),"",AK2+AM2+AO2+AQ2+AT2)</f>
        <v>3.3539000000000003</v>
      </c>
      <c r="AV2" s="53">
        <f>IF(ISERROR(AI2+AU2),"",AI2+AU2)</f>
        <v>20.640243269230769</v>
      </c>
      <c r="AW2" s="54">
        <f>IF(ISERROR((AX2-AV2)/AX2),"",(AX2-AV2)/AX2)</f>
        <v>8.2247964907480195E-2</v>
      </c>
      <c r="AX2" s="55">
        <v>22.49</v>
      </c>
      <c r="AY2" s="43">
        <v>1900</v>
      </c>
      <c r="AZ2" s="47">
        <f>IF(ISERROR(AV2*AY2),"",AV2*AY2)</f>
        <v>39216.462211538463</v>
      </c>
      <c r="BA2" s="47">
        <f>IF(ISERROR(AX2*AY2),"",AX2*AY2)</f>
        <v>42731</v>
      </c>
    </row>
    <row r="3" spans="1:53" s="56" customFormat="1" ht="60" x14ac:dyDescent="0.25">
      <c r="A3" s="32">
        <v>2</v>
      </c>
      <c r="B3" s="33"/>
      <c r="C3" s="33"/>
      <c r="D3" s="33"/>
      <c r="E3" s="33" t="s">
        <v>53</v>
      </c>
      <c r="F3" s="33" t="s">
        <v>69</v>
      </c>
      <c r="G3" s="33" t="s">
        <v>54</v>
      </c>
      <c r="H3" s="34" t="s">
        <v>55</v>
      </c>
      <c r="I3" s="33" t="s">
        <v>56</v>
      </c>
      <c r="J3" s="33" t="s">
        <v>57</v>
      </c>
      <c r="K3" s="35" t="s">
        <v>58</v>
      </c>
      <c r="L3" s="36" t="s">
        <v>65</v>
      </c>
      <c r="M3" s="33" t="s">
        <v>60</v>
      </c>
      <c r="N3" s="36"/>
      <c r="O3" s="38" t="s">
        <v>66</v>
      </c>
      <c r="P3" s="39"/>
      <c r="Q3" s="33"/>
      <c r="R3" s="33" t="s">
        <v>62</v>
      </c>
      <c r="S3" s="40"/>
      <c r="T3" s="41">
        <f>'[2]Internal Commitment'!H9</f>
        <v>17.05</v>
      </c>
      <c r="U3" s="33" t="s">
        <v>63</v>
      </c>
      <c r="V3" s="42">
        <v>40.5</v>
      </c>
      <c r="W3" s="42">
        <v>33</v>
      </c>
      <c r="X3" s="42">
        <v>34</v>
      </c>
      <c r="Y3" s="42">
        <v>8</v>
      </c>
      <c r="Z3" s="43">
        <v>4</v>
      </c>
      <c r="AA3" s="44">
        <f>IF(V3="","",V3*W3*X3/1000000)</f>
        <v>4.5441000000000002E-2</v>
      </c>
      <c r="AB3" s="42">
        <v>65</v>
      </c>
      <c r="AC3" s="45">
        <f>IF(Z3="","",AB3/AA3*Z3)</f>
        <v>5721.7050681102965</v>
      </c>
      <c r="AD3" s="46">
        <v>3700</v>
      </c>
      <c r="AE3" s="47">
        <f>IF(ISERROR(AD3/AC3),"",AD3/AC3)</f>
        <v>0.64666038461538466</v>
      </c>
      <c r="AF3" s="33" t="s">
        <v>64</v>
      </c>
      <c r="AG3" s="48">
        <v>0.16700000000000001</v>
      </c>
      <c r="AH3" s="49">
        <f>IF(ISERROR(T3*AG3),"",T3*AG3)</f>
        <v>2.8473500000000005</v>
      </c>
      <c r="AI3" s="49">
        <f>IF(ISERROR(T3+AE3+AH3),"",T3+AE3+AH3)</f>
        <v>20.544010384615383</v>
      </c>
      <c r="AJ3" s="50">
        <v>0</v>
      </c>
      <c r="AK3" s="47">
        <f>IF(ISERROR(AX3*AJ3),"",AX3*AJ3)</f>
        <v>0</v>
      </c>
      <c r="AL3" s="50">
        <v>0.08</v>
      </c>
      <c r="AM3" s="51">
        <f>IF(ISERROR(AX3*AL3),"",AX3*AL3)</f>
        <v>2.1520000000000001</v>
      </c>
      <c r="AN3" s="50">
        <v>0.05</v>
      </c>
      <c r="AO3" s="47">
        <f>IF(ISERROR(AX3*AN3),"",AX3*AN3)</f>
        <v>1.345</v>
      </c>
      <c r="AP3" s="50">
        <v>0.03</v>
      </c>
      <c r="AQ3" s="51">
        <f>IF(ISERROR(T3*AP3),"",T3*AP3)</f>
        <v>0.51149999999999995</v>
      </c>
      <c r="AR3" s="52">
        <v>0</v>
      </c>
      <c r="AS3" s="50">
        <v>0</v>
      </c>
      <c r="AT3" s="47">
        <f>IF(ISERROR(AX3*AS3),"",AX3*AS3)</f>
        <v>0</v>
      </c>
      <c r="AU3" s="51">
        <f>IF(ISERROR(AK3+AM3+AO3+AQ3+AT3),"",AK3+AM3+AO3+AQ3+AT3)</f>
        <v>4.0084999999999997</v>
      </c>
      <c r="AV3" s="53">
        <f>IF(ISERROR(AI3+AU3),"",AI3+AU3)</f>
        <v>24.552510384615381</v>
      </c>
      <c r="AW3" s="54">
        <f>IF(ISERROR((AX3-AV3)/AX3),"",(AX3-AV3)/AX3)</f>
        <v>8.7267271947383554E-2</v>
      </c>
      <c r="AX3" s="55">
        <v>26.9</v>
      </c>
      <c r="AY3" s="43">
        <v>950</v>
      </c>
      <c r="AZ3" s="47">
        <f>IF(ISERROR(AV3*AY3),"",AV3*AY3)</f>
        <v>23324.884865384611</v>
      </c>
      <c r="BA3" s="47">
        <f>IF(ISERROR(AX3*AY3),"",AX3*AY3)</f>
        <v>25555</v>
      </c>
    </row>
    <row r="4" spans="1:53" s="56" customFormat="1" ht="60" x14ac:dyDescent="0.25">
      <c r="A4" s="32">
        <v>3</v>
      </c>
      <c r="B4" s="33"/>
      <c r="C4" s="33"/>
      <c r="D4" s="33"/>
      <c r="E4" s="33" t="s">
        <v>53</v>
      </c>
      <c r="F4" s="33" t="s">
        <v>69</v>
      </c>
      <c r="G4" s="33" t="s">
        <v>54</v>
      </c>
      <c r="H4" s="34" t="s">
        <v>55</v>
      </c>
      <c r="I4" s="33" t="s">
        <v>56</v>
      </c>
      <c r="J4" s="33" t="s">
        <v>57</v>
      </c>
      <c r="K4" s="35" t="s">
        <v>58</v>
      </c>
      <c r="L4" s="36" t="s">
        <v>67</v>
      </c>
      <c r="M4" s="33" t="s">
        <v>60</v>
      </c>
      <c r="N4" s="36"/>
      <c r="O4" s="38" t="s">
        <v>68</v>
      </c>
      <c r="P4" s="39"/>
      <c r="Q4" s="33"/>
      <c r="R4" s="33" t="s">
        <v>62</v>
      </c>
      <c r="S4" s="40"/>
      <c r="T4" s="41">
        <f>'[2]Internal Commitment'!H10</f>
        <v>17.260000000000002</v>
      </c>
      <c r="U4" s="33" t="s">
        <v>63</v>
      </c>
      <c r="V4" s="42">
        <v>40.5</v>
      </c>
      <c r="W4" s="42">
        <v>33</v>
      </c>
      <c r="X4" s="42">
        <v>34</v>
      </c>
      <c r="Y4" s="42">
        <v>8</v>
      </c>
      <c r="Z4" s="43">
        <v>4</v>
      </c>
      <c r="AA4" s="44">
        <f>IF(V4="","",V4*W4*X4/1000000)</f>
        <v>4.5441000000000002E-2</v>
      </c>
      <c r="AB4" s="42">
        <v>65</v>
      </c>
      <c r="AC4" s="45">
        <f>IF(Z4="","",AB4/AA4*Z4)</f>
        <v>5721.7050681102965</v>
      </c>
      <c r="AD4" s="46">
        <v>3700</v>
      </c>
      <c r="AE4" s="47">
        <f>IF(ISERROR(AD4/AC4),"",AD4/AC4)</f>
        <v>0.64666038461538466</v>
      </c>
      <c r="AF4" s="33" t="s">
        <v>64</v>
      </c>
      <c r="AG4" s="48">
        <v>0.16700000000000001</v>
      </c>
      <c r="AH4" s="49">
        <f>IF(ISERROR(T4*AG4),"",T4*AG4)</f>
        <v>2.8824200000000002</v>
      </c>
      <c r="AI4" s="49">
        <f>IF(ISERROR(T4+AE4+AH4),"",T4+AE4+AH4)</f>
        <v>20.789080384615385</v>
      </c>
      <c r="AJ4" s="50">
        <v>0</v>
      </c>
      <c r="AK4" s="47">
        <f>IF(ISERROR(AX4*AJ4),"",AX4*AJ4)</f>
        <v>0</v>
      </c>
      <c r="AL4" s="50">
        <v>0.08</v>
      </c>
      <c r="AM4" s="51">
        <f>IF(ISERROR(AX4*AL4),"",AX4*AL4)</f>
        <v>2.1520000000000001</v>
      </c>
      <c r="AN4" s="50">
        <v>0.05</v>
      </c>
      <c r="AO4" s="47">
        <f>IF(ISERROR(AX4*AN4),"",AX4*AN4)</f>
        <v>1.345</v>
      </c>
      <c r="AP4" s="50">
        <v>0.03</v>
      </c>
      <c r="AQ4" s="51">
        <f>IF(ISERROR(T4*AP4),"",T4*AP4)</f>
        <v>0.51780000000000004</v>
      </c>
      <c r="AR4" s="52">
        <v>0</v>
      </c>
      <c r="AS4" s="50">
        <v>0</v>
      </c>
      <c r="AT4" s="47">
        <f>IF(ISERROR(AX4*AS4),"",AX4*AS4)</f>
        <v>0</v>
      </c>
      <c r="AU4" s="51">
        <f>IF(ISERROR(AK4+AM4+AO4+AQ4+AT4),"",AK4+AM4+AO4+AQ4+AT4)</f>
        <v>4.0148000000000001</v>
      </c>
      <c r="AV4" s="53">
        <f>IF(ISERROR(AI4+AU4),"",AI4+AU4)</f>
        <v>24.803880384615386</v>
      </c>
      <c r="AW4" s="54">
        <f>IF(ISERROR((AX4-AV4)/AX4),"",(AX4-AV4)/AX4)</f>
        <v>7.7922662281955851E-2</v>
      </c>
      <c r="AX4" s="55">
        <v>26.9</v>
      </c>
      <c r="AY4" s="43">
        <v>300</v>
      </c>
      <c r="AZ4" s="47">
        <f>IF(ISERROR(AV4*AY4),"",AV4*AY4)</f>
        <v>7441.1641153846158</v>
      </c>
      <c r="BA4" s="47">
        <f>IF(ISERROR(AX4*AY4),"",AX4*AY4)</f>
        <v>8070</v>
      </c>
    </row>
  </sheetData>
  <sheetProtection insertRows="0" deleteRows="0" sort="0"/>
  <protectedRanges>
    <protectedRange sqref="AE2:AE4 A5:AX164 AA2:AC4 AH2:AW4 T2:U4 M2:M4 A2:E4 P2:R4 G2:K4" name="Range1"/>
    <protectedRange sqref="V2:Y4" name="Range1_2"/>
    <protectedRange sqref="AD2:AD4" name="Range1_3"/>
    <protectedRange sqref="AF2:AG4" name="Range1_4"/>
    <protectedRange sqref="AY2:AY4" name="Range1_6"/>
    <protectedRange sqref="N2:N4" name="Range1_1"/>
    <protectedRange sqref="F2:F4" name="Range1_5"/>
  </protectedRanges>
  <phoneticPr fontId="3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[2]Data!#REF!</xm:f>
          </x14:formula1>
          <xm:sqref>U2:U4</xm:sqref>
        </x14:dataValidation>
        <x14:dataValidation type="list" allowBlank="1" showInputMessage="1" showErrorMessage="1">
          <x14:formula1>
            <xm:f>[2]Data!#REF!</xm:f>
          </x14:formula1>
          <xm:sqref>R2:R4</xm:sqref>
        </x14:dataValidation>
        <x14:dataValidation type="list" allowBlank="1" showInputMessage="1" showErrorMessage="1">
          <x14:formula1>
            <xm:f>[2]ValueSelect!#REF!</xm:f>
          </x14:formula1>
          <xm:sqref>G2:G4</xm:sqref>
        </x14:dataValidation>
        <x14:dataValidation type="list" allowBlank="1" showInputMessage="1" showErrorMessage="1">
          <x14:formula1>
            <xm:f>[2]ValueSelect!#REF!</xm:f>
          </x14:formula1>
          <xm:sqref>E2:E4</xm:sqref>
        </x14:dataValidation>
        <x14:dataValidation type="list" allowBlank="1" showInputMessage="1" showErrorMessage="1">
          <x14:formula1>
            <xm:f>[2]ValueSelect!#REF!</xm:f>
          </x14:formula1>
          <xm:sqref>F2:F4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2026-06-26T09:09:53Z</dcterms:created>
  <dcterms:modified xsi:type="dcterms:W3CDTF">2026-06-26T09:14:41Z</dcterms:modified>
</cp:coreProperties>
</file>