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6" i="5" l="1"/>
  <c r="AF3" i="5"/>
  <c r="AG3" i="5" s="1"/>
  <c r="AF4" i="5"/>
  <c r="AG4" i="5" s="1"/>
  <c r="AF5" i="5"/>
  <c r="AG5" i="5" s="1"/>
  <c r="AF6" i="5"/>
  <c r="AG6" i="5" s="1"/>
  <c r="AF7" i="5"/>
  <c r="AG7" i="5" s="1"/>
  <c r="AF8" i="5"/>
  <c r="AG8" i="5" s="1"/>
  <c r="AF9" i="5"/>
  <c r="AG9" i="5" s="1"/>
  <c r="AF2" i="5"/>
  <c r="AG2" i="5" s="1"/>
  <c r="BQ6" i="5" l="1"/>
  <c r="AL9" i="5"/>
  <c r="AL8" i="5"/>
  <c r="AL7" i="5"/>
  <c r="AL6" i="5"/>
  <c r="AL5" i="5"/>
  <c r="AL4" i="5"/>
  <c r="AL3" i="5"/>
  <c r="AL2" i="5"/>
  <c r="BO9" i="5" l="1"/>
  <c r="BO8" i="5"/>
  <c r="BO7" i="5"/>
  <c r="BO5" i="5"/>
  <c r="BO4" i="5"/>
  <c r="BO3" i="5"/>
  <c r="BQ5" i="5" l="1"/>
  <c r="BQ7" i="5"/>
  <c r="BQ3" i="5"/>
  <c r="BQ8" i="5"/>
  <c r="BQ4" i="5"/>
  <c r="BQ9" i="5"/>
  <c r="BC3" i="5"/>
  <c r="BC4" i="5"/>
  <c r="BC5" i="5"/>
  <c r="BC6" i="5"/>
  <c r="BC7" i="5"/>
  <c r="BC8" i="5"/>
  <c r="BC9" i="5"/>
  <c r="BC2" i="5"/>
  <c r="AZ3" i="5"/>
  <c r="AZ4" i="5"/>
  <c r="AZ5" i="5"/>
  <c r="AZ6" i="5"/>
  <c r="AZ7" i="5"/>
  <c r="AZ8" i="5"/>
  <c r="AZ9" i="5"/>
  <c r="AZ2" i="5"/>
  <c r="AT3" i="5"/>
  <c r="AT4" i="5"/>
  <c r="AT5" i="5"/>
  <c r="AT6" i="5"/>
  <c r="AT7" i="5"/>
  <c r="AT8" i="5"/>
  <c r="AT9" i="5"/>
  <c r="AT2" i="5"/>
  <c r="AR3" i="5"/>
  <c r="AR4" i="5"/>
  <c r="AR5" i="5"/>
  <c r="AR6" i="5"/>
  <c r="AR7" i="5"/>
  <c r="AR8" i="5"/>
  <c r="AR9" i="5"/>
  <c r="AR2" i="5"/>
  <c r="BJ3" i="5"/>
  <c r="BJ4" i="5"/>
  <c r="BJ5" i="5"/>
  <c r="BJ6" i="5"/>
  <c r="BJ7" i="5"/>
  <c r="BJ8" i="5"/>
  <c r="BJ9" i="5"/>
  <c r="BJ2" i="5"/>
  <c r="AM3" i="5"/>
  <c r="AM4" i="5"/>
  <c r="AM5" i="5"/>
  <c r="AM6" i="5"/>
  <c r="AM7" i="5"/>
  <c r="AM8" i="5"/>
  <c r="AM9" i="5"/>
  <c r="AM2" i="5"/>
  <c r="BO2" i="5" l="1"/>
  <c r="AW3" i="5"/>
  <c r="AW4" i="5"/>
  <c r="AW5" i="5"/>
  <c r="AW6" i="5"/>
  <c r="AW7" i="5"/>
  <c r="AW8" i="5"/>
  <c r="AW9" i="5"/>
  <c r="AW2" i="5"/>
  <c r="AH3" i="5"/>
  <c r="AH4" i="5"/>
  <c r="AH5" i="5"/>
  <c r="AH6" i="5"/>
  <c r="AH7" i="5"/>
  <c r="AH8" i="5"/>
  <c r="AH9" i="5"/>
  <c r="BQ2" i="5" l="1"/>
  <c r="AJ6" i="5"/>
  <c r="AN6" i="5" s="1"/>
  <c r="AJ8" i="5"/>
  <c r="AN8" i="5" s="1"/>
  <c r="AJ9" i="5"/>
  <c r="AN9" i="5" s="1"/>
  <c r="AP9" i="5"/>
  <c r="BD9" i="5" s="1"/>
  <c r="AP8" i="5"/>
  <c r="BD8" i="5" s="1"/>
  <c r="AP7" i="5"/>
  <c r="BD7" i="5" s="1"/>
  <c r="AJ7" i="5"/>
  <c r="AP6" i="5"/>
  <c r="BD6" i="5" s="1"/>
  <c r="AP5" i="5"/>
  <c r="BD5" i="5" s="1"/>
  <c r="AP4" i="5"/>
  <c r="BD4" i="5" s="1"/>
  <c r="AP3" i="5"/>
  <c r="BD3" i="5" s="1"/>
  <c r="AP2" i="5"/>
  <c r="BD2" i="5" s="1"/>
  <c r="BE2" i="5" s="1"/>
  <c r="AH2" i="5"/>
  <c r="BH7" i="5" l="1"/>
  <c r="BK7" i="5" s="1"/>
  <c r="AN7" i="5"/>
  <c r="BH9" i="5"/>
  <c r="BK9" i="5" s="1"/>
  <c r="BH8" i="5"/>
  <c r="BK8" i="5" s="1"/>
  <c r="BH6" i="5"/>
  <c r="BK6" i="5" s="1"/>
  <c r="AJ5" i="5"/>
  <c r="AN5" i="5" s="1"/>
  <c r="AJ4" i="5"/>
  <c r="AN4" i="5" s="1"/>
  <c r="AJ3" i="5"/>
  <c r="AN3" i="5" s="1"/>
  <c r="AJ2" i="5"/>
  <c r="AN2" i="5" s="1"/>
  <c r="BH5" i="5" l="1"/>
  <c r="BK5" i="5" s="1"/>
  <c r="BH4" i="5"/>
  <c r="BK4" i="5" s="1"/>
  <c r="BH2" i="5"/>
  <c r="BK2" i="5" s="1"/>
  <c r="BH3" i="5"/>
  <c r="BK3" i="5" s="1"/>
  <c r="BF2" i="5" l="1"/>
  <c r="BP2" i="5"/>
  <c r="BE6" i="5"/>
  <c r="BP6" i="5" s="1"/>
  <c r="BF6" i="5"/>
  <c r="BE4" i="5"/>
  <c r="BP4" i="5" s="1"/>
  <c r="BE9" i="5"/>
  <c r="BP9" i="5" s="1"/>
  <c r="BE3" i="5"/>
  <c r="BP3" i="5" s="1"/>
  <c r="BE5" i="5"/>
  <c r="BP5" i="5" s="1"/>
  <c r="BE7" i="5"/>
  <c r="BP7" i="5" s="1"/>
  <c r="BE8" i="5"/>
  <c r="BP8" i="5" s="1"/>
  <c r="BF7" i="5" l="1"/>
  <c r="BF8" i="5"/>
  <c r="BF3" i="5"/>
  <c r="BF4" i="5"/>
  <c r="BF9" i="5"/>
  <c r="BF5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<sst xmlns="http://schemas.openxmlformats.org/spreadsheetml/2006/main" count="225" uniqueCount="110">
  <si>
    <t>Brand</t>
  </si>
  <si>
    <t>Package Type</t>
  </si>
  <si>
    <t>Licensor</t>
  </si>
  <si>
    <t>China</t>
  </si>
  <si>
    <t>Normal</t>
  </si>
  <si>
    <t>N Natori 5%</t>
  </si>
  <si>
    <t>N Natori</t>
  </si>
  <si>
    <t>Bath Accessories</t>
  </si>
  <si>
    <t>Yantian,China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</si>
  <si>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</si>
  <si>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</si>
  <si>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</si>
  <si>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</si>
  <si>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</si>
  <si>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</si>
  <si>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</si>
  <si>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</si>
  <si>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</si>
  <si>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</si>
  <si>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</si>
  <si>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</si>
  <si>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</si>
  <si>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</si>
  <si>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</si>
  <si>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</si>
  <si>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</si>
  <si>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</si>
  <si>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</si>
  <si>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</si>
  <si>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</si>
  <si>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</si>
  <si>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</si>
  <si>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</si>
  <si>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</si>
  <si>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</si>
  <si>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</si>
  <si>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</si>
  <si>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</si>
  <si>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</si>
  <si>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</si>
  <si>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</si>
  <si>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</si>
  <si>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</si>
  <si>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</si>
  <si>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</si>
  <si>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</si>
  <si>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</si>
  <si>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</si>
  <si>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</si>
  <si>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</si>
  <si>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</si>
  <si>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</si>
  <si>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</si>
  <si>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</si>
  <si>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</si>
  <si>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</si>
  <si>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</si>
  <si>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</si>
  <si>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</si>
  <si>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</si>
  <si>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</si>
  <si>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</si>
  <si>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</si>
  <si>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</si>
  <si>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</si>
  <si>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</si>
  <si>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</si>
  <si>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</si>
  <si>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</si>
  <si>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</si>
  <si>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</si>
  <si>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</si>
  <si>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</si>
  <si>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</si>
  <si>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</si>
  <si>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</si>
  <si>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</si>
  <si>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Additional Customer Price</t>
  </si>
  <si>
    <t>Additional Customer Item#</t>
  </si>
  <si>
    <t>Trim</t>
  </si>
  <si>
    <t>Iron mirrorx 1x3</t>
  </si>
  <si>
    <t>iron+glass</t>
  </si>
  <si>
    <t>CHROME</t>
  </si>
  <si>
    <t>7.4x6.1x12"</t>
  </si>
  <si>
    <t>S-DGJH</t>
  </si>
  <si>
    <t>BLACK</t>
  </si>
  <si>
    <t>TIMBER WOLF</t>
  </si>
  <si>
    <t>OLIVINE</t>
  </si>
  <si>
    <t>gold matel mirror x1</t>
  </si>
  <si>
    <t>Iron+Glass</t>
  </si>
  <si>
    <t>7.28x7.87x1.97"</t>
  </si>
  <si>
    <t>ASP</t>
  </si>
  <si>
    <t>GOLD</t>
  </si>
  <si>
    <t>Mirror</t>
  </si>
  <si>
    <t>7009.92.00.00</t>
  </si>
  <si>
    <t>Inland Transition Fee</t>
  </si>
  <si>
    <t>1pc/bubble bags in brown boxes，6pcs/carton</t>
  </si>
  <si>
    <r>
      <t xml:space="preserve">iron+glass
</t>
    </r>
    <r>
      <rPr>
        <sz val="11"/>
        <color rgb="FFFF0000"/>
        <rFont val="Calibri"/>
        <family val="2"/>
      </rPr>
      <t>Powder Coating</t>
    </r>
  </si>
  <si>
    <r>
      <t xml:space="preserve">iron+glass
</t>
    </r>
    <r>
      <rPr>
        <sz val="11"/>
        <color rgb="FFFF0000"/>
        <rFont val="Calibri"/>
        <family val="2"/>
      </rPr>
      <t>Plating</t>
    </r>
  </si>
  <si>
    <r>
      <t xml:space="preserve">iron+glass
</t>
    </r>
    <r>
      <rPr>
        <sz val="11"/>
        <color rgb="FFFF0000"/>
        <rFont val="Calibri"/>
        <family val="2"/>
      </rPr>
      <t>Power Coating</t>
    </r>
  </si>
  <si>
    <r>
      <t xml:space="preserve">Iron+Glass
</t>
    </r>
    <r>
      <rPr>
        <sz val="11"/>
        <color rgb="FFFF0000"/>
        <rFont val="Calibri"/>
        <family val="2"/>
      </rPr>
      <t>Plating</t>
    </r>
  </si>
  <si>
    <r>
      <t xml:space="preserve">Iron+Glass
</t>
    </r>
    <r>
      <rPr>
        <sz val="11"/>
        <color rgb="FFFF0000"/>
        <rFont val="Calibri"/>
        <family val="2"/>
      </rPr>
      <t>Power Coating</t>
    </r>
  </si>
  <si>
    <t>NN71-0607</t>
    <phoneticPr fontId="11" type="noConversion"/>
  </si>
  <si>
    <t>NN71-0608</t>
    <phoneticPr fontId="11" type="noConversion"/>
  </si>
  <si>
    <t>NN71-0609</t>
  </si>
  <si>
    <t>NN71-0610</t>
  </si>
  <si>
    <t>NN71-0611</t>
  </si>
  <si>
    <t>NN71-0612</t>
  </si>
  <si>
    <t>NN71-0613</t>
  </si>
  <si>
    <t>NN71-0614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</si>
</sst>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_(* #,##0_);_(* \(#,##0\);_(* &quot;-&quot;??_);_(@_)"/>
    <numFmt numFmtId="180" formatCode="0.0%"/>
    <numFmt numFmtId="181" formatCode="\$#,##0.00;\-\$#,##0.00"/>
    <numFmt numFmtId="182" formatCode="0.0_);[Red]\(0.0\)"/>
    <numFmt numFmtId="183" formatCode="[$$-409]#,##0.000000"/>
    <numFmt numFmtId="184" formatCode="&quot;$&quot;#,##0"/>
    <numFmt numFmtId="185" formatCode="0.0"/>
    <numFmt numFmtId="186" formatCode="0.000"/>
    <numFmt numFmtId="187" formatCode="_-* #,##0.00_-;\-* #,##0.00_-;_-* &quot;-&quot;??_-;_-@_-"/>
  </numFmts>
  <fonts count="1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indexed="12"/>
      <name val="Calibri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83" fontId="4" fillId="0" borderId="0"/>
    <xf numFmtId="176" fontId="7" fillId="0" borderId="0" applyFont="0" applyFill="0" applyBorder="0" applyAlignment="0" applyProtection="0"/>
    <xf numFmtId="183" fontId="7" fillId="0" borderId="0">
      <alignment vertical="center"/>
    </xf>
    <xf numFmtId="0" fontId="6" fillId="0" borderId="0"/>
    <xf numFmtId="0" fontId="1" fillId="0" borderId="0">
      <alignment vertical="center"/>
    </xf>
    <xf numFmtId="0" fontId="4" fillId="0" borderId="0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177" fontId="7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178" fontId="2" fillId="8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78" fontId="2" fillId="4" borderId="2" xfId="0" applyNumberFormat="1" applyFont="1" applyFill="1" applyBorder="1" applyAlignment="1">
      <alignment horizontal="center" wrapText="1"/>
    </xf>
    <xf numFmtId="185" fontId="2" fillId="0" borderId="1" xfId="0" applyNumberFormat="1" applyFont="1" applyBorder="1" applyAlignment="1">
      <alignment horizontal="center" wrapText="1"/>
    </xf>
    <xf numFmtId="185" fontId="0" fillId="0" borderId="0" xfId="0" applyNumberFormat="1" applyAlignment="1">
      <alignment wrapText="1"/>
    </xf>
    <xf numFmtId="186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vertical="center" wrapText="1"/>
    </xf>
    <xf numFmtId="182" fontId="3" fillId="0" borderId="1" xfId="4" applyNumberFormat="1" applyBorder="1" applyAlignment="1">
      <alignment vertical="center"/>
    </xf>
    <xf numFmtId="182" fontId="3" fillId="0" borderId="1" xfId="4" applyNumberFormat="1" applyBorder="1" applyAlignment="1">
      <alignment vertical="center" wrapText="1"/>
    </xf>
    <xf numFmtId="0" fontId="3" fillId="0" borderId="1" xfId="4" applyBorder="1" applyAlignment="1">
      <alignment vertical="center"/>
    </xf>
    <xf numFmtId="182" fontId="3" fillId="4" borderId="1" xfId="4" applyNumberFormat="1" applyFill="1" applyBorder="1" applyAlignment="1">
      <alignment vertical="center" wrapText="1"/>
    </xf>
    <xf numFmtId="1" fontId="3" fillId="0" borderId="1" xfId="4" applyNumberFormat="1" applyBorder="1" applyAlignment="1">
      <alignment vertical="center" wrapText="1"/>
    </xf>
    <xf numFmtId="186" fontId="10" fillId="0" borderId="1" xfId="1" applyNumberFormat="1" applyFont="1" applyBorder="1" applyAlignment="1">
      <alignment wrapText="1"/>
    </xf>
    <xf numFmtId="2" fontId="2" fillId="0" borderId="1" xfId="1" applyNumberFormat="1" applyFont="1" applyBorder="1" applyAlignment="1">
      <alignment wrapText="1"/>
    </xf>
    <xf numFmtId="1" fontId="10" fillId="0" borderId="1" xfId="1" applyNumberFormat="1" applyFont="1" applyBorder="1" applyAlignment="1">
      <alignment wrapText="1"/>
    </xf>
    <xf numFmtId="178" fontId="10" fillId="0" borderId="1" xfId="1" applyNumberFormat="1" applyFont="1" applyBorder="1" applyAlignment="1">
      <alignment wrapText="1"/>
    </xf>
    <xf numFmtId="178" fontId="10" fillId="7" borderId="1" xfId="1" applyNumberFormat="1" applyFont="1" applyFill="1" applyBorder="1" applyAlignment="1">
      <alignment wrapText="1"/>
    </xf>
    <xf numFmtId="178" fontId="2" fillId="0" borderId="1" xfId="1" applyNumberFormat="1" applyFont="1" applyBorder="1" applyAlignment="1">
      <alignment wrapText="1"/>
    </xf>
    <xf numFmtId="178" fontId="10" fillId="3" borderId="1" xfId="1" applyNumberFormat="1" applyFont="1" applyFill="1" applyBorder="1" applyAlignment="1">
      <alignment wrapText="1"/>
    </xf>
    <xf numFmtId="10" fontId="10" fillId="3" borderId="1" xfId="1" applyNumberFormat="1" applyFont="1" applyFill="1" applyBorder="1" applyAlignment="1">
      <alignment wrapText="1"/>
    </xf>
    <xf numFmtId="178" fontId="2" fillId="7" borderId="1" xfId="1" applyNumberFormat="1" applyFont="1" applyFill="1" applyBorder="1" applyAlignment="1">
      <alignment wrapText="1"/>
    </xf>
    <xf numFmtId="178" fontId="2" fillId="3" borderId="2" xfId="1" applyNumberFormat="1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14" applyBorder="1" applyAlignment="1">
      <alignment vertical="center" wrapText="1"/>
    </xf>
    <xf numFmtId="0" fontId="9" fillId="9" borderId="1" xfId="14" applyFont="1" applyFill="1" applyBorder="1" applyAlignment="1">
      <alignment vertical="center" wrapText="1"/>
    </xf>
    <xf numFmtId="0" fontId="3" fillId="0" borderId="1" xfId="15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81" fontId="3" fillId="0" borderId="2" xfId="0" applyNumberFormat="1" applyFont="1" applyBorder="1" applyAlignment="1">
      <alignment vertical="center"/>
    </xf>
    <xf numFmtId="186" fontId="3" fillId="2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184" fontId="3" fillId="0" borderId="1" xfId="0" applyNumberFormat="1" applyFont="1" applyBorder="1" applyAlignment="1">
      <alignment vertical="center"/>
    </xf>
    <xf numFmtId="178" fontId="3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80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0" fontId="3" fillId="2" borderId="1" xfId="5" applyNumberFormat="1" applyFont="1" applyFill="1" applyBorder="1" applyAlignment="1">
      <alignment vertical="center"/>
    </xf>
    <xf numFmtId="178" fontId="3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178" fontId="3" fillId="0" borderId="2" xfId="0" applyNumberFormat="1" applyFont="1" applyBorder="1" applyAlignment="1">
      <alignment vertical="center" wrapText="1"/>
    </xf>
    <xf numFmtId="178" fontId="3" fillId="2" borderId="1" xfId="0" applyNumberFormat="1" applyFont="1" applyFill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10" fontId="3" fillId="2" borderId="1" xfId="5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8" fontId="2" fillId="7" borderId="1" xfId="0" applyNumberFormat="1" applyFont="1" applyFill="1" applyBorder="1" applyAlignment="1">
      <alignment vertical="center"/>
    </xf>
    <xf numFmtId="26" fontId="2" fillId="7" borderId="1" xfId="0" applyNumberFormat="1" applyFont="1" applyFill="1" applyBorder="1" applyAlignment="1">
      <alignment vertical="center"/>
    </xf>
    <xf numFmtId="178" fontId="2" fillId="7" borderId="1" xfId="0" applyNumberFormat="1" applyFont="1" applyFill="1" applyBorder="1" applyAlignment="1">
      <alignment vertical="center" wrapText="1"/>
    </xf>
    <xf numFmtId="178" fontId="2" fillId="0" borderId="0" xfId="0" applyNumberFormat="1" applyFont="1" applyAlignment="1">
      <alignment wrapText="1"/>
    </xf>
    <xf numFmtId="0" fontId="0" fillId="7" borderId="0" xfId="0" applyFill="1" applyAlignment="1">
      <alignment wrapText="1"/>
    </xf>
    <xf numFmtId="179" fontId="3" fillId="7" borderId="1" xfId="0" applyNumberFormat="1" applyFont="1" applyFill="1" applyBorder="1" applyAlignment="1">
      <alignment vertical="center"/>
    </xf>
    <xf numFmtId="1" fontId="0" fillId="7" borderId="0" xfId="0" applyNumberFormat="1" applyFill="1" applyAlignment="1">
      <alignment wrapText="1"/>
    </xf>
    <xf numFmtId="178" fontId="2" fillId="10" borderId="2" xfId="4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</cellXfs>
  <cellStyles count="20">
    <cellStyle name="Comma 2" xfId="13"/>
    <cellStyle name="Comma 5" xfId="6"/>
    <cellStyle name="Currency 15" xfId="8"/>
    <cellStyle name="Normal 2" xfId="4"/>
    <cellStyle name="Normal 2 18 2" xfId="1"/>
    <cellStyle name="Normal 2 18 2 3" xfId="16"/>
    <cellStyle name="Normal 2 2" xfId="14"/>
    <cellStyle name="Normal 2 2 2" xfId="17"/>
    <cellStyle name="Normal 2 31" xfId="10"/>
    <cellStyle name="Normal 4" xfId="15"/>
    <cellStyle name="Normal 4 2" xfId="18"/>
    <cellStyle name="Normal 65" xfId="9"/>
    <cellStyle name="Normal 67" xfId="11"/>
    <cellStyle name="Percent 2" xfId="5"/>
    <cellStyle name="Style 1" xfId="3"/>
    <cellStyle name="Style 1 2" xfId="7"/>
    <cellStyle name="常规" xfId="0" builtinId="0"/>
    <cellStyle name="千位分隔 3" xfId="19"/>
    <cellStyle name="样式 1 2" xfId="2"/>
    <cellStyle name="样式 1_Fall 12 BBB Woolrich Quote Sheet - Heather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314293</xdr:colOff>
      <xdr:row>1</xdr:row>
      <xdr:rowOff>64142</xdr:rowOff>
    </xdr:from>
    <xdr:to>
      <xdr:col>1</xdr:col>
      <xdr:colOff>867549</xdr:colOff>
      <xdr:row>1</xdr:row>
      <xdr:rowOff>930051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8C89EA6F-7594-408B-A493-3BEA90526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263" y="1667677"/>
          <a:ext cx="553256" cy="865909"/>
        </a:xfrm>
        <a:prstGeom prst="rect">
          <a:avLst/>
        </a:prstGeom>
      </xdr:spPr>
    </xdr:pic>
    <xdr:clientData/>
  </xdr:twoCellAnchor>
  <xdr:twoCellAnchor editAs="oneCell">
    <xdr:from>
      <xdr:col>1</xdr:col>
      <xdr:colOff>352777</xdr:colOff>
      <xdr:row>2</xdr:row>
      <xdr:rowOff>64142</xdr:rowOff>
    </xdr:from>
    <xdr:to>
      <xdr:col>1</xdr:col>
      <xdr:colOff>884360</xdr:colOff>
      <xdr:row>2</xdr:row>
      <xdr:rowOff>949293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F34ACB69-9D05-4DAF-A59F-BA4A4A3519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66927"/>
        <a:stretch>
          <a:fillRect/>
        </a:stretch>
      </xdr:blipFill>
      <xdr:spPr>
        <a:xfrm>
          <a:off x="1064747" y="2681112"/>
          <a:ext cx="531583" cy="885151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346364</xdr:colOff>
      <xdr:row>3</xdr:row>
      <xdr:rowOff>25656</xdr:rowOff>
    </xdr:from>
    <xdr:to>
      <xdr:col>1</xdr:col>
      <xdr:colOff>882301</xdr:colOff>
      <xdr:row>3</xdr:row>
      <xdr:rowOff>904393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5157DE88-B20E-47E2-9849-F47CC8CCFB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287" r="33467"/>
        <a:stretch>
          <a:fillRect/>
        </a:stretch>
      </xdr:blipFill>
      <xdr:spPr>
        <a:xfrm>
          <a:off x="1058334" y="3656060"/>
          <a:ext cx="535937" cy="878737"/>
        </a:xfrm>
        <a:prstGeom prst="rect">
          <a:avLst/>
        </a:prstGeom>
      </xdr:spPr>
    </xdr:pic>
    <xdr:clientData/>
  </xdr:twoCellAnchor>
  <xdr:twoCellAnchor editAs="oneCell">
    <xdr:from>
      <xdr:col>1</xdr:col>
      <xdr:colOff>333240</xdr:colOff>
      <xdr:row>4</xdr:row>
      <xdr:rowOff>51312</xdr:rowOff>
    </xdr:from>
    <xdr:to>
      <xdr:col>1</xdr:col>
      <xdr:colOff>870877</xdr:colOff>
      <xdr:row>4</xdr:row>
      <xdr:rowOff>930049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3273DDFF-D0B1-4167-93BE-A3C6C166B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6146"/>
        <a:stretch>
          <a:fillRect/>
        </a:stretch>
      </xdr:blipFill>
      <xdr:spPr>
        <a:xfrm>
          <a:off x="1045210" y="4695150"/>
          <a:ext cx="537637" cy="878737"/>
        </a:xfrm>
        <a:prstGeom prst="rect">
          <a:avLst/>
        </a:prstGeom>
      </xdr:spPr>
    </xdr:pic>
    <xdr:clientData/>
  </xdr:twoCellAnchor>
  <xdr:twoCellAnchor editAs="oneCell">
    <xdr:from>
      <xdr:col>1</xdr:col>
      <xdr:colOff>262980</xdr:colOff>
      <xdr:row>5</xdr:row>
      <xdr:rowOff>57727</xdr:rowOff>
    </xdr:from>
    <xdr:to>
      <xdr:col>1</xdr:col>
      <xdr:colOff>987778</xdr:colOff>
      <xdr:row>5</xdr:row>
      <xdr:rowOff>998496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DC803413-116B-4574-B5CD-9E0E01FA09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5336" r="51055"/>
        <a:stretch>
          <a:fillRect/>
        </a:stretch>
      </xdr:blipFill>
      <xdr:spPr>
        <a:xfrm>
          <a:off x="974950" y="6728434"/>
          <a:ext cx="724798" cy="940769"/>
        </a:xfrm>
        <a:prstGeom prst="rect">
          <a:avLst/>
        </a:prstGeom>
      </xdr:spPr>
    </xdr:pic>
    <xdr:clientData/>
  </xdr:twoCellAnchor>
  <xdr:twoCellAnchor editAs="oneCell">
    <xdr:from>
      <xdr:col>1</xdr:col>
      <xdr:colOff>230910</xdr:colOff>
      <xdr:row>6</xdr:row>
      <xdr:rowOff>44899</xdr:rowOff>
    </xdr:from>
    <xdr:to>
      <xdr:col>1</xdr:col>
      <xdr:colOff>968536</xdr:colOff>
      <xdr:row>6</xdr:row>
      <xdr:rowOff>1006050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D6F1E20F-F4BF-4B7E-9C75-D943FEEBB8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1080" r="25536"/>
        <a:stretch>
          <a:fillRect/>
        </a:stretch>
      </xdr:blipFill>
      <xdr:spPr>
        <a:xfrm>
          <a:off x="942880" y="7729040"/>
          <a:ext cx="737626" cy="961151"/>
        </a:xfrm>
        <a:prstGeom prst="rect">
          <a:avLst/>
        </a:prstGeom>
      </xdr:spPr>
    </xdr:pic>
    <xdr:clientData/>
  </xdr:twoCellAnchor>
  <xdr:twoCellAnchor editAs="oneCell">
    <xdr:from>
      <xdr:col>1</xdr:col>
      <xdr:colOff>186010</xdr:colOff>
      <xdr:row>7</xdr:row>
      <xdr:rowOff>32071</xdr:rowOff>
    </xdr:from>
    <xdr:to>
      <xdr:col>1</xdr:col>
      <xdr:colOff>955707</xdr:colOff>
      <xdr:row>7</xdr:row>
      <xdr:rowOff>997620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FDE5CF10-694C-4FF9-8571-C4B3C10805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5687"/>
        <a:stretch>
          <a:fillRect/>
        </a:stretch>
      </xdr:blipFill>
      <xdr:spPr>
        <a:xfrm>
          <a:off x="897980" y="8729647"/>
          <a:ext cx="769697" cy="96554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211666</xdr:colOff>
      <xdr:row>8</xdr:row>
      <xdr:rowOff>50724</xdr:rowOff>
    </xdr:from>
    <xdr:to>
      <xdr:col>1</xdr:col>
      <xdr:colOff>917222</xdr:colOff>
      <xdr:row>9</xdr:row>
      <xdr:rowOff>741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7250A7B8-0F60-4B77-8217-7782FC90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7185"/>
        <a:stretch>
          <a:fillRect/>
        </a:stretch>
      </xdr:blipFill>
      <xdr:spPr>
        <a:xfrm>
          <a:off x="923636" y="9761734"/>
          <a:ext cx="705556" cy="962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10"/>
  <sheetViews>
    <sheetView tabSelected="1" zoomScale="80" zoomScaleNormal="80" workbookViewId="0">
      <selection activeCell="Q2" sqref="Q2:Q9"/>
    </sheetView>
  </sheetViews>
  <sheetFormatPr defaultColWidth="9.140625" defaultRowHeight="15"/>
  <cols>
    <col min="1" max="1" width="10.140625" style="2" customWidth="1"/>
    <col min="2" max="2" width="17.42578125" style="1" customWidth="1"/>
    <col min="3" max="3" width="8.42578125" style="1" customWidth="1"/>
    <col min="4" max="4" width="7.85546875" style="1" customWidth="1"/>
    <col min="5" max="5" width="9.140625" style="1" customWidth="1"/>
    <col min="6" max="6" width="12" style="1" customWidth="1"/>
    <col min="7" max="7" width="9.140625" style="1" customWidth="1"/>
    <col min="8" max="8" width="19.28515625" style="1" customWidth="1"/>
    <col min="9" max="9" width="7.42578125" style="1" customWidth="1"/>
    <col min="10" max="10" width="8.5703125" style="1" customWidth="1"/>
    <col min="11" max="11" width="8.42578125" style="26" customWidth="1"/>
    <col min="12" max="12" width="11.140625" style="1" customWidth="1"/>
    <col min="13" max="13" width="12.42578125" style="1" customWidth="1"/>
    <col min="14" max="15" width="6.140625" style="1" customWidth="1"/>
    <col min="16" max="16" width="8.5703125" style="1" customWidth="1"/>
    <col min="17" max="17" width="17.7109375" style="1" customWidth="1"/>
    <col min="18" max="19" width="8.85546875" style="1" customWidth="1"/>
    <col min="20" max="20" width="8.5703125" style="4" customWidth="1"/>
    <col min="21" max="21" width="8.5703125" style="73" customWidth="1"/>
    <col min="22" max="23" width="9.42578125" style="1" customWidth="1"/>
    <col min="24" max="24" width="8.140625" style="24" customWidth="1"/>
    <col min="25" max="25" width="8.7109375" style="24" customWidth="1"/>
    <col min="26" max="26" width="8.5703125" style="24" customWidth="1"/>
    <col min="27" max="27" width="8.140625" style="24" customWidth="1"/>
    <col min="28" max="28" width="8.7109375" style="24" customWidth="1"/>
    <col min="29" max="29" width="7.140625" style="24" customWidth="1"/>
    <col min="30" max="30" width="9" style="5" customWidth="1"/>
    <col min="31" max="31" width="6.28515625" style="6" customWidth="1"/>
    <col min="32" max="32" width="10" style="25" customWidth="1"/>
    <col min="33" max="33" width="10" style="5" customWidth="1"/>
    <col min="34" max="34" width="9.85546875" style="6" customWidth="1"/>
    <col min="35" max="35" width="11.5703125" style="1" customWidth="1"/>
    <col min="36" max="36" width="8.85546875" style="4" customWidth="1"/>
    <col min="37" max="37" width="13" style="1" customWidth="1"/>
    <col min="38" max="38" width="8.42578125" style="7" customWidth="1"/>
    <col min="39" max="39" width="9" style="4" customWidth="1"/>
    <col min="40" max="40" width="8.4257812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8.140625" style="7" customWidth="1"/>
    <col min="46" max="47" width="9.28515625" style="4" customWidth="1"/>
    <col min="48" max="48" width="11.5703125" style="7" customWidth="1"/>
    <col min="49" max="49" width="10.85546875" style="4" customWidth="1"/>
    <col min="50" max="50" width="9.28515625" style="4" customWidth="1"/>
    <col min="51" max="51" width="11.5703125" style="7" customWidth="1"/>
    <col min="52" max="52" width="10.85546875" style="4" customWidth="1"/>
    <col min="53" max="53" width="9.2851562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7.7109375" style="4" customWidth="1"/>
    <col min="59" max="59" width="9.5703125" style="73" customWidth="1"/>
    <col min="60" max="60" width="12.140625" style="4" customWidth="1"/>
    <col min="61" max="62" width="9.140625" style="1" customWidth="1"/>
    <col min="63" max="63" width="9.140625" style="1"/>
    <col min="64" max="64" width="10.140625" style="4" customWidth="1"/>
    <col min="65" max="65" width="9.140625" style="74"/>
    <col min="66" max="66" width="9.140625" style="5"/>
    <col min="67" max="67" width="9.140625" style="1"/>
    <col min="68" max="68" width="11.85546875" style="4" customWidth="1"/>
    <col min="69" max="69" width="11.42578125" style="4" customWidth="1"/>
    <col min="70" max="16384" width="9.140625" style="1"/>
  </cols>
  <sheetData>
    <row r="1" spans="1:73" s="3" customFormat="1" ht="68.099999999999994" customHeight="1">
      <c r="A1" s="8" t="s">
        <v>10</v>
      </c>
      <c r="B1" s="8" t="s">
        <v>11</v>
      </c>
      <c r="C1" s="9" t="s">
        <v>12</v>
      </c>
      <c r="D1" s="10" t="s">
        <v>0</v>
      </c>
      <c r="E1" s="10" t="s">
        <v>2</v>
      </c>
      <c r="F1" s="11" t="s">
        <v>13</v>
      </c>
      <c r="G1" s="9" t="s">
        <v>14</v>
      </c>
      <c r="H1" s="12" t="s">
        <v>15</v>
      </c>
      <c r="I1" s="13" t="s">
        <v>16</v>
      </c>
      <c r="J1" s="12" t="s">
        <v>17</v>
      </c>
      <c r="K1" s="13" t="s">
        <v>76</v>
      </c>
      <c r="L1" s="12" t="s">
        <v>18</v>
      </c>
      <c r="M1" s="12" t="s">
        <v>19</v>
      </c>
      <c r="N1" s="9" t="s">
        <v>79</v>
      </c>
      <c r="O1" s="9" t="s">
        <v>20</v>
      </c>
      <c r="P1" s="9" t="s">
        <v>78</v>
      </c>
      <c r="Q1" s="9" t="s">
        <v>21</v>
      </c>
      <c r="R1" s="9" t="s">
        <v>22</v>
      </c>
      <c r="S1" s="13" t="s">
        <v>23</v>
      </c>
      <c r="T1" s="22" t="s">
        <v>64</v>
      </c>
      <c r="U1" s="14" t="s">
        <v>65</v>
      </c>
      <c r="V1" s="15" t="s">
        <v>1</v>
      </c>
      <c r="W1" s="8" t="s">
        <v>42</v>
      </c>
      <c r="X1" s="23" t="s">
        <v>48</v>
      </c>
      <c r="Y1" s="23" t="s">
        <v>49</v>
      </c>
      <c r="Z1" s="23" t="s">
        <v>50</v>
      </c>
      <c r="AA1" s="23" t="s">
        <v>24</v>
      </c>
      <c r="AB1" s="23" t="s">
        <v>25</v>
      </c>
      <c r="AC1" s="23" t="s">
        <v>26</v>
      </c>
      <c r="AD1" s="16" t="s">
        <v>27</v>
      </c>
      <c r="AE1" s="17" t="s">
        <v>28</v>
      </c>
      <c r="AF1" s="33" t="s">
        <v>29</v>
      </c>
      <c r="AG1" s="34" t="s">
        <v>43</v>
      </c>
      <c r="AH1" s="35" t="s">
        <v>30</v>
      </c>
      <c r="AI1" s="8" t="s">
        <v>31</v>
      </c>
      <c r="AJ1" s="36" t="s">
        <v>32</v>
      </c>
      <c r="AK1" s="8" t="s">
        <v>33</v>
      </c>
      <c r="AL1" s="18" t="s">
        <v>34</v>
      </c>
      <c r="AM1" s="37" t="s">
        <v>35</v>
      </c>
      <c r="AN1" s="36" t="s">
        <v>36</v>
      </c>
      <c r="AO1" s="18" t="s">
        <v>67</v>
      </c>
      <c r="AP1" s="36" t="s">
        <v>68</v>
      </c>
      <c r="AQ1" s="18" t="s">
        <v>69</v>
      </c>
      <c r="AR1" s="36" t="s">
        <v>70</v>
      </c>
      <c r="AS1" s="18" t="s">
        <v>71</v>
      </c>
      <c r="AT1" s="36" t="s">
        <v>72</v>
      </c>
      <c r="AU1" s="38" t="s">
        <v>51</v>
      </c>
      <c r="AV1" s="18" t="s">
        <v>52</v>
      </c>
      <c r="AW1" s="36" t="s">
        <v>53</v>
      </c>
      <c r="AX1" s="38" t="s">
        <v>54</v>
      </c>
      <c r="AY1" s="18" t="s">
        <v>55</v>
      </c>
      <c r="AZ1" s="36" t="s">
        <v>56</v>
      </c>
      <c r="BA1" s="38" t="s">
        <v>73</v>
      </c>
      <c r="BB1" s="18" t="s">
        <v>74</v>
      </c>
      <c r="BC1" s="36" t="s">
        <v>75</v>
      </c>
      <c r="BD1" s="36" t="s">
        <v>37</v>
      </c>
      <c r="BE1" s="39" t="s">
        <v>57</v>
      </c>
      <c r="BF1" s="40" t="s">
        <v>63</v>
      </c>
      <c r="BG1" s="41" t="s">
        <v>58</v>
      </c>
      <c r="BH1" s="40" t="s">
        <v>59</v>
      </c>
      <c r="BI1" s="19" t="s">
        <v>38</v>
      </c>
      <c r="BJ1" s="40" t="s">
        <v>39</v>
      </c>
      <c r="BK1" s="40" t="s">
        <v>66</v>
      </c>
      <c r="BL1" s="42" t="s">
        <v>77</v>
      </c>
      <c r="BM1" s="12" t="s">
        <v>60</v>
      </c>
      <c r="BN1" s="17" t="s">
        <v>62</v>
      </c>
      <c r="BO1" s="36" t="s">
        <v>61</v>
      </c>
      <c r="BP1" s="36" t="s">
        <v>40</v>
      </c>
      <c r="BQ1" s="36" t="s">
        <v>41</v>
      </c>
      <c r="BR1" s="20" t="s">
        <v>47</v>
      </c>
      <c r="BS1" s="21" t="s">
        <v>44</v>
      </c>
      <c r="BT1" s="21" t="s">
        <v>45</v>
      </c>
      <c r="BU1" s="21" t="s">
        <v>46</v>
      </c>
    </row>
    <row r="2" spans="1:73" s="57" customFormat="1" ht="80.099999999999994" customHeight="1">
      <c r="A2" s="49">
        <v>1</v>
      </c>
      <c r="B2" s="78"/>
      <c r="C2" s="44"/>
      <c r="D2" s="43" t="s">
        <v>6</v>
      </c>
      <c r="E2" s="43" t="s">
        <v>5</v>
      </c>
      <c r="F2" s="43" t="s">
        <v>7</v>
      </c>
      <c r="G2" s="43" t="s">
        <v>80</v>
      </c>
      <c r="H2" s="43" t="s">
        <v>80</v>
      </c>
      <c r="I2" s="44" t="s">
        <v>93</v>
      </c>
      <c r="J2" s="43" t="s">
        <v>98</v>
      </c>
      <c r="K2" s="43" t="s">
        <v>81</v>
      </c>
      <c r="L2" s="43" t="s">
        <v>83</v>
      </c>
      <c r="M2" s="43" t="s">
        <v>82</v>
      </c>
      <c r="N2" s="44"/>
      <c r="O2" s="44"/>
      <c r="P2" s="43"/>
      <c r="Q2" s="81" t="s">
        <v>102</v>
      </c>
      <c r="R2" s="50"/>
      <c r="S2" s="44" t="s">
        <v>9</v>
      </c>
      <c r="T2" s="51"/>
      <c r="U2" s="77">
        <v>3.5</v>
      </c>
      <c r="V2" s="44" t="s">
        <v>4</v>
      </c>
      <c r="W2" s="27" t="s">
        <v>96</v>
      </c>
      <c r="X2" s="28">
        <v>51.5</v>
      </c>
      <c r="Y2" s="28">
        <v>41.5</v>
      </c>
      <c r="Z2" s="28">
        <v>33</v>
      </c>
      <c r="AA2" s="29">
        <v>19</v>
      </c>
      <c r="AB2" s="29">
        <v>16.5</v>
      </c>
      <c r="AC2" s="29">
        <v>31.5</v>
      </c>
      <c r="AD2" s="29">
        <v>4</v>
      </c>
      <c r="AE2" s="30">
        <v>6</v>
      </c>
      <c r="AF2" s="52">
        <f>X2*Y2*Z2/1000000</f>
        <v>7.0999999999999994E-2</v>
      </c>
      <c r="AG2" s="53">
        <f>63/AF2*AE2</f>
        <v>5324</v>
      </c>
      <c r="AH2" s="54">
        <f>IF(AE2="","",AG2/AF2*AE2)</f>
        <v>449915</v>
      </c>
      <c r="AI2" s="55">
        <v>5330</v>
      </c>
      <c r="AJ2" s="56">
        <f>IF(ISERROR(AI2/AH2),"",AI2/AH2)</f>
        <v>0.01</v>
      </c>
      <c r="AK2" s="44" t="s">
        <v>94</v>
      </c>
      <c r="AL2" s="58">
        <f t="shared" ref="AL2:AL9" si="0">6.5%+25%</f>
        <v>0.315</v>
      </c>
      <c r="AM2" s="56">
        <f>IF(ISERROR(BG2*AL2),"",BG2*AL2)</f>
        <v>1.81</v>
      </c>
      <c r="AN2" s="56">
        <f>IF(ISERROR(U2+AJ2+AM2),"",U2+AJ2+AM2)</f>
        <v>5.32</v>
      </c>
      <c r="AO2" s="59">
        <v>0</v>
      </c>
      <c r="AP2" s="56">
        <f t="shared" ref="AP2:AP9" si="1">IF(ISERROR(BG2*AO2),"",BG2*AO2)</f>
        <v>0</v>
      </c>
      <c r="AQ2" s="60">
        <v>0.05</v>
      </c>
      <c r="AR2" s="56">
        <f>IF(ISERROR(BG2*AQ2),"",BG2*AQ2)</f>
        <v>0.28999999999999998</v>
      </c>
      <c r="AS2" s="59">
        <v>0</v>
      </c>
      <c r="AT2" s="56">
        <f>IF(ISERROR(BG2*AS2),"",BG2*AS2)</f>
        <v>0</v>
      </c>
      <c r="AU2" s="61" t="s">
        <v>95</v>
      </c>
      <c r="AV2" s="60">
        <v>0.08</v>
      </c>
      <c r="AW2" s="56">
        <f>IF(ISERROR(BG2*AV2),"",BG2*AV2)</f>
        <v>0.46</v>
      </c>
      <c r="AX2" s="61"/>
      <c r="AY2" s="59">
        <v>0</v>
      </c>
      <c r="AZ2" s="56">
        <f>IF(ISERROR(BG2*AY2),"",BG2*AY2)</f>
        <v>0</v>
      </c>
      <c r="BA2" s="61"/>
      <c r="BB2" s="59">
        <v>0</v>
      </c>
      <c r="BC2" s="56">
        <f>IF(ISERROR(BG2*BB2),"",BG2*BB2)</f>
        <v>0</v>
      </c>
      <c r="BD2" s="56">
        <f>IF(ISERROR(AP2++AR2+AT2+AW2+AZ2+BC2),"",AP2++AR2+AT2+AW2+AZ2+BC2)</f>
        <v>0.75</v>
      </c>
      <c r="BE2" s="56">
        <f>IF(ISERROR(U2+BD2),"",U2+BD2)</f>
        <v>4.25</v>
      </c>
      <c r="BF2" s="62">
        <f t="shared" ref="BF2:BF9" si="2">IF(ISERROR((BG2-BE2)/BG2),"",(BG2-BE2)/BG2)</f>
        <v>0.26090000000000002</v>
      </c>
      <c r="BG2" s="70">
        <v>5.75</v>
      </c>
      <c r="BH2" s="56">
        <f>IF(ISERROR(AJ2+AM2+BG2),"",AJ2+AM2+BG2)</f>
        <v>7.57</v>
      </c>
      <c r="BI2" s="61">
        <v>16.989999999999998</v>
      </c>
      <c r="BJ2" s="62">
        <f>IF(ISERROR((BI2-BG2)/BI2),"",(BI2-BG2)/BI2)</f>
        <v>0.66159999999999997</v>
      </c>
      <c r="BK2" s="62">
        <f>IF(ISERROR((BI2-BH2)/BI2),"",(BI2-BH2)/BI2)</f>
        <v>0.5544</v>
      </c>
      <c r="BL2" s="63"/>
      <c r="BM2" s="75">
        <v>1202</v>
      </c>
      <c r="BN2" s="53">
        <v>1</v>
      </c>
      <c r="BO2" s="64">
        <f>IF(ISERROR(BM2*BN2),"",BM2*BN2)</f>
        <v>1202</v>
      </c>
      <c r="BP2" s="56">
        <f>IF(ISERROR(BE2*BO2),"",BE2*BO2)</f>
        <v>5108.5</v>
      </c>
      <c r="BQ2" s="56">
        <f>IF(ISERROR(BG2*BO2),"",BG2*BO2)</f>
        <v>6911.5</v>
      </c>
      <c r="BR2" s="44"/>
      <c r="BS2" s="43" t="s">
        <v>8</v>
      </c>
      <c r="BT2" s="44" t="s">
        <v>3</v>
      </c>
      <c r="BU2" s="45" t="s">
        <v>84</v>
      </c>
    </row>
    <row r="3" spans="1:73" s="57" customFormat="1" ht="80.099999999999994" customHeight="1">
      <c r="A3" s="49">
        <v>2</v>
      </c>
      <c r="B3" s="78"/>
      <c r="C3" s="44"/>
      <c r="D3" s="43" t="s">
        <v>6</v>
      </c>
      <c r="E3" s="43" t="s">
        <v>5</v>
      </c>
      <c r="F3" s="43" t="s">
        <v>7</v>
      </c>
      <c r="G3" s="43" t="s">
        <v>80</v>
      </c>
      <c r="H3" s="43" t="s">
        <v>80</v>
      </c>
      <c r="I3" s="44" t="s">
        <v>93</v>
      </c>
      <c r="J3" s="43" t="s">
        <v>97</v>
      </c>
      <c r="K3" s="43" t="s">
        <v>81</v>
      </c>
      <c r="L3" s="43" t="s">
        <v>83</v>
      </c>
      <c r="M3" s="43" t="s">
        <v>85</v>
      </c>
      <c r="N3" s="44"/>
      <c r="O3" s="44"/>
      <c r="P3" s="43"/>
      <c r="Q3" s="81" t="s">
        <v>103</v>
      </c>
      <c r="R3" s="50"/>
      <c r="S3" s="44" t="s">
        <v>9</v>
      </c>
      <c r="T3" s="51"/>
      <c r="U3" s="77">
        <v>3.5</v>
      </c>
      <c r="V3" s="44" t="s">
        <v>4</v>
      </c>
      <c r="W3" s="27" t="s">
        <v>96</v>
      </c>
      <c r="X3" s="28">
        <v>51.5</v>
      </c>
      <c r="Y3" s="28">
        <v>41.5</v>
      </c>
      <c r="Z3" s="28">
        <v>33</v>
      </c>
      <c r="AA3" s="29">
        <v>19</v>
      </c>
      <c r="AB3" s="29">
        <v>16.5</v>
      </c>
      <c r="AC3" s="29">
        <v>31.5</v>
      </c>
      <c r="AD3" s="29">
        <v>4</v>
      </c>
      <c r="AE3" s="30">
        <v>6</v>
      </c>
      <c r="AF3" s="52">
        <f t="shared" ref="AF3:AF9" si="3">X3*Y3*Z3/1000000</f>
        <v>7.0999999999999994E-2</v>
      </c>
      <c r="AG3" s="53">
        <f t="shared" ref="AG3:AG9" si="4">63/AF3*AE3</f>
        <v>5324</v>
      </c>
      <c r="AH3" s="54">
        <f t="shared" ref="AH3:AH9" si="5">IF(AE3="","",AG3/AF3*AE3)</f>
        <v>449915</v>
      </c>
      <c r="AI3" s="55">
        <v>5330</v>
      </c>
      <c r="AJ3" s="56">
        <f t="shared" ref="AJ3:AJ9" si="6">IF(ISERROR(AI3/AH3),"",AI3/AH3)</f>
        <v>0.01</v>
      </c>
      <c r="AK3" s="44" t="s">
        <v>94</v>
      </c>
      <c r="AL3" s="58">
        <f t="shared" si="0"/>
        <v>0.315</v>
      </c>
      <c r="AM3" s="56">
        <f t="shared" ref="AM3:AM9" si="7">IF(ISERROR(BG3*AL3),"",BG3*AL3)</f>
        <v>1.81</v>
      </c>
      <c r="AN3" s="56">
        <f t="shared" ref="AN3:AN9" si="8">IF(ISERROR(U3+AJ3+AM3),"",U3+AJ3+AM3)</f>
        <v>5.32</v>
      </c>
      <c r="AO3" s="59">
        <v>0</v>
      </c>
      <c r="AP3" s="56">
        <f t="shared" si="1"/>
        <v>0</v>
      </c>
      <c r="AQ3" s="60">
        <v>0.05</v>
      </c>
      <c r="AR3" s="56">
        <f t="shared" ref="AR3:AR9" si="9">IF(ISERROR(BG3*AQ3),"",BG3*AQ3)</f>
        <v>0.28999999999999998</v>
      </c>
      <c r="AS3" s="59">
        <v>0</v>
      </c>
      <c r="AT3" s="56">
        <f t="shared" ref="AT3:AT9" si="10">IF(ISERROR(BG3*AS3),"",BG3*AS3)</f>
        <v>0</v>
      </c>
      <c r="AU3" s="61" t="s">
        <v>95</v>
      </c>
      <c r="AV3" s="60">
        <v>0.08</v>
      </c>
      <c r="AW3" s="56">
        <f t="shared" ref="AW3:AW9" si="11">IF(ISERROR(BG3*AV3),"",BG3*AV3)</f>
        <v>0.46</v>
      </c>
      <c r="AX3" s="61"/>
      <c r="AY3" s="59">
        <v>0</v>
      </c>
      <c r="AZ3" s="56">
        <f t="shared" ref="AZ3:AZ9" si="12">IF(ISERROR(BG3*AY3),"",BG3*AY3)</f>
        <v>0</v>
      </c>
      <c r="BA3" s="61"/>
      <c r="BB3" s="59">
        <v>0</v>
      </c>
      <c r="BC3" s="56">
        <f t="shared" ref="BC3:BC9" si="13">IF(ISERROR(BG3*BB3),"",BG3*BB3)</f>
        <v>0</v>
      </c>
      <c r="BD3" s="56">
        <f t="shared" ref="BD3:BD9" si="14">IF(ISERROR(AP3++AR3+AT3+AW3+AZ3+BC3),"",AP3++AR3+AT3+AW3+AZ3+BC3)</f>
        <v>0.75</v>
      </c>
      <c r="BE3" s="56">
        <f t="shared" ref="BE3:BE9" si="15">IF(ISERROR(U3+BD3),"",U3+BD3)</f>
        <v>4.25</v>
      </c>
      <c r="BF3" s="62">
        <f t="shared" si="2"/>
        <v>0.26090000000000002</v>
      </c>
      <c r="BG3" s="70">
        <v>5.75</v>
      </c>
      <c r="BH3" s="56">
        <f t="shared" ref="BH3:BH9" si="16">IF(ISERROR(AJ3+AM3+BG3),"",AJ3+AM3+BG3)</f>
        <v>7.57</v>
      </c>
      <c r="BI3" s="61">
        <v>16.989999999999998</v>
      </c>
      <c r="BJ3" s="62">
        <f t="shared" ref="BJ3:BJ9" si="17">IF(ISERROR((BI3-BG3)/BI3),"",(BI3-BG3)/BI3)</f>
        <v>0.66159999999999997</v>
      </c>
      <c r="BK3" s="62">
        <f t="shared" ref="BK3:BK9" si="18">IF(ISERROR((BI3-BH3)/BI3),"",(BI3-BH3)/BI3)</f>
        <v>0.5544</v>
      </c>
      <c r="BL3" s="63"/>
      <c r="BM3" s="75">
        <v>1202</v>
      </c>
      <c r="BN3" s="53">
        <v>1</v>
      </c>
      <c r="BO3" s="64">
        <f t="shared" ref="BO3:BO9" si="19">IF(ISERROR(BM3*BN3),"",BM3*BN3)</f>
        <v>1202</v>
      </c>
      <c r="BP3" s="56">
        <f t="shared" ref="BP3:BP9" si="20">IF(ISERROR(BE3*BO3),"",BE3*BO3)</f>
        <v>5108.5</v>
      </c>
      <c r="BQ3" s="56">
        <f t="shared" ref="BQ3:BQ9" si="21">IF(ISERROR(BG3*BO3),"",BG3*BO3)</f>
        <v>6911.5</v>
      </c>
      <c r="BR3" s="44"/>
      <c r="BS3" s="43" t="s">
        <v>8</v>
      </c>
      <c r="BT3" s="44" t="s">
        <v>3</v>
      </c>
      <c r="BU3" s="45" t="s">
        <v>84</v>
      </c>
    </row>
    <row r="4" spans="1:73" s="57" customFormat="1" ht="80.099999999999994" customHeight="1">
      <c r="A4" s="49">
        <v>3</v>
      </c>
      <c r="B4" s="78"/>
      <c r="C4" s="44"/>
      <c r="D4" s="43" t="s">
        <v>6</v>
      </c>
      <c r="E4" s="43" t="s">
        <v>5</v>
      </c>
      <c r="F4" s="43" t="s">
        <v>7</v>
      </c>
      <c r="G4" s="43" t="s">
        <v>80</v>
      </c>
      <c r="H4" s="43" t="s">
        <v>80</v>
      </c>
      <c r="I4" s="44" t="s">
        <v>93</v>
      </c>
      <c r="J4" s="43" t="s">
        <v>99</v>
      </c>
      <c r="K4" s="43" t="s">
        <v>81</v>
      </c>
      <c r="L4" s="43" t="s">
        <v>83</v>
      </c>
      <c r="M4" s="43" t="s">
        <v>86</v>
      </c>
      <c r="N4" s="44"/>
      <c r="O4" s="44"/>
      <c r="P4" s="43"/>
      <c r="Q4" s="81" t="s">
        <v>104</v>
      </c>
      <c r="R4" s="50"/>
      <c r="S4" s="44" t="s">
        <v>9</v>
      </c>
      <c r="T4" s="51"/>
      <c r="U4" s="77">
        <v>3.5</v>
      </c>
      <c r="V4" s="44" t="s">
        <v>4</v>
      </c>
      <c r="W4" s="27" t="s">
        <v>96</v>
      </c>
      <c r="X4" s="28">
        <v>51.5</v>
      </c>
      <c r="Y4" s="28">
        <v>41.5</v>
      </c>
      <c r="Z4" s="28">
        <v>33</v>
      </c>
      <c r="AA4" s="29">
        <v>19</v>
      </c>
      <c r="AB4" s="29">
        <v>16.5</v>
      </c>
      <c r="AC4" s="29">
        <v>31.5</v>
      </c>
      <c r="AD4" s="29">
        <v>4</v>
      </c>
      <c r="AE4" s="30">
        <v>6</v>
      </c>
      <c r="AF4" s="52">
        <f t="shared" si="3"/>
        <v>7.0999999999999994E-2</v>
      </c>
      <c r="AG4" s="53">
        <f t="shared" si="4"/>
        <v>5324</v>
      </c>
      <c r="AH4" s="54">
        <f t="shared" si="5"/>
        <v>449915</v>
      </c>
      <c r="AI4" s="55">
        <v>5330</v>
      </c>
      <c r="AJ4" s="56">
        <f t="shared" si="6"/>
        <v>0.01</v>
      </c>
      <c r="AK4" s="44" t="s">
        <v>94</v>
      </c>
      <c r="AL4" s="58">
        <f t="shared" si="0"/>
        <v>0.315</v>
      </c>
      <c r="AM4" s="56">
        <f t="shared" si="7"/>
        <v>1.81</v>
      </c>
      <c r="AN4" s="56">
        <f t="shared" si="8"/>
        <v>5.32</v>
      </c>
      <c r="AO4" s="59">
        <v>0</v>
      </c>
      <c r="AP4" s="56">
        <f t="shared" si="1"/>
        <v>0</v>
      </c>
      <c r="AQ4" s="60">
        <v>0.05</v>
      </c>
      <c r="AR4" s="56">
        <f t="shared" si="9"/>
        <v>0.28999999999999998</v>
      </c>
      <c r="AS4" s="59">
        <v>0</v>
      </c>
      <c r="AT4" s="56">
        <f t="shared" si="10"/>
        <v>0</v>
      </c>
      <c r="AU4" s="61" t="s">
        <v>95</v>
      </c>
      <c r="AV4" s="60">
        <v>0.08</v>
      </c>
      <c r="AW4" s="56">
        <f t="shared" si="11"/>
        <v>0.46</v>
      </c>
      <c r="AX4" s="61"/>
      <c r="AY4" s="59">
        <v>0</v>
      </c>
      <c r="AZ4" s="56">
        <f t="shared" si="12"/>
        <v>0</v>
      </c>
      <c r="BA4" s="61"/>
      <c r="BB4" s="59">
        <v>0</v>
      </c>
      <c r="BC4" s="56">
        <f t="shared" si="13"/>
        <v>0</v>
      </c>
      <c r="BD4" s="56">
        <f t="shared" si="14"/>
        <v>0.75</v>
      </c>
      <c r="BE4" s="56">
        <f t="shared" si="15"/>
        <v>4.25</v>
      </c>
      <c r="BF4" s="62">
        <f t="shared" si="2"/>
        <v>0.26090000000000002</v>
      </c>
      <c r="BG4" s="70">
        <v>5.75</v>
      </c>
      <c r="BH4" s="56">
        <f t="shared" si="16"/>
        <v>7.57</v>
      </c>
      <c r="BI4" s="61">
        <v>16.989999999999998</v>
      </c>
      <c r="BJ4" s="62">
        <f t="shared" si="17"/>
        <v>0.66159999999999997</v>
      </c>
      <c r="BK4" s="62">
        <f t="shared" si="18"/>
        <v>0.5544</v>
      </c>
      <c r="BL4" s="63"/>
      <c r="BM4" s="75">
        <v>1001</v>
      </c>
      <c r="BN4" s="53">
        <v>1</v>
      </c>
      <c r="BO4" s="64">
        <f t="shared" si="19"/>
        <v>1001</v>
      </c>
      <c r="BP4" s="56">
        <f t="shared" si="20"/>
        <v>4254.25</v>
      </c>
      <c r="BQ4" s="56">
        <f t="shared" si="21"/>
        <v>5755.75</v>
      </c>
      <c r="BR4" s="44"/>
      <c r="BS4" s="43" t="s">
        <v>8</v>
      </c>
      <c r="BT4" s="44" t="s">
        <v>3</v>
      </c>
      <c r="BU4" s="45" t="s">
        <v>84</v>
      </c>
    </row>
    <row r="5" spans="1:73" s="57" customFormat="1" ht="80.099999999999994" customHeight="1">
      <c r="A5" s="49">
        <v>4</v>
      </c>
      <c r="B5" s="78"/>
      <c r="C5" s="44"/>
      <c r="D5" s="43" t="s">
        <v>6</v>
      </c>
      <c r="E5" s="43" t="s">
        <v>5</v>
      </c>
      <c r="F5" s="43" t="s">
        <v>7</v>
      </c>
      <c r="G5" s="43" t="s">
        <v>80</v>
      </c>
      <c r="H5" s="43" t="s">
        <v>80</v>
      </c>
      <c r="I5" s="44" t="s">
        <v>93</v>
      </c>
      <c r="J5" s="43" t="s">
        <v>99</v>
      </c>
      <c r="K5" s="43" t="s">
        <v>81</v>
      </c>
      <c r="L5" s="43" t="s">
        <v>83</v>
      </c>
      <c r="M5" s="43" t="s">
        <v>87</v>
      </c>
      <c r="N5" s="44"/>
      <c r="O5" s="44"/>
      <c r="P5" s="43"/>
      <c r="Q5" s="81" t="s">
        <v>105</v>
      </c>
      <c r="R5" s="50"/>
      <c r="S5" s="44" t="s">
        <v>9</v>
      </c>
      <c r="T5" s="51"/>
      <c r="U5" s="77">
        <v>3.5</v>
      </c>
      <c r="V5" s="44" t="s">
        <v>4</v>
      </c>
      <c r="W5" s="27" t="s">
        <v>96</v>
      </c>
      <c r="X5" s="28">
        <v>51.5</v>
      </c>
      <c r="Y5" s="28">
        <v>41.5</v>
      </c>
      <c r="Z5" s="28">
        <v>33</v>
      </c>
      <c r="AA5" s="29">
        <v>19</v>
      </c>
      <c r="AB5" s="29">
        <v>16.5</v>
      </c>
      <c r="AC5" s="29">
        <v>31.5</v>
      </c>
      <c r="AD5" s="29">
        <v>4</v>
      </c>
      <c r="AE5" s="30">
        <v>6</v>
      </c>
      <c r="AF5" s="52">
        <f t="shared" si="3"/>
        <v>7.0999999999999994E-2</v>
      </c>
      <c r="AG5" s="53">
        <f t="shared" si="4"/>
        <v>5324</v>
      </c>
      <c r="AH5" s="54">
        <f t="shared" si="5"/>
        <v>449915</v>
      </c>
      <c r="AI5" s="55">
        <v>5330</v>
      </c>
      <c r="AJ5" s="56">
        <f t="shared" si="6"/>
        <v>0.01</v>
      </c>
      <c r="AK5" s="44" t="s">
        <v>94</v>
      </c>
      <c r="AL5" s="58">
        <f t="shared" si="0"/>
        <v>0.315</v>
      </c>
      <c r="AM5" s="56">
        <f t="shared" si="7"/>
        <v>1.81</v>
      </c>
      <c r="AN5" s="56">
        <f t="shared" si="8"/>
        <v>5.32</v>
      </c>
      <c r="AO5" s="59">
        <v>0</v>
      </c>
      <c r="AP5" s="56">
        <f t="shared" si="1"/>
        <v>0</v>
      </c>
      <c r="AQ5" s="60">
        <v>0.05</v>
      </c>
      <c r="AR5" s="56">
        <f t="shared" si="9"/>
        <v>0.28999999999999998</v>
      </c>
      <c r="AS5" s="59">
        <v>0</v>
      </c>
      <c r="AT5" s="56">
        <f t="shared" si="10"/>
        <v>0</v>
      </c>
      <c r="AU5" s="61" t="s">
        <v>95</v>
      </c>
      <c r="AV5" s="60">
        <v>0.08</v>
      </c>
      <c r="AW5" s="56">
        <f t="shared" si="11"/>
        <v>0.46</v>
      </c>
      <c r="AX5" s="61"/>
      <c r="AY5" s="59">
        <v>0</v>
      </c>
      <c r="AZ5" s="56">
        <f t="shared" si="12"/>
        <v>0</v>
      </c>
      <c r="BA5" s="61"/>
      <c r="BB5" s="59">
        <v>0</v>
      </c>
      <c r="BC5" s="56">
        <f t="shared" si="13"/>
        <v>0</v>
      </c>
      <c r="BD5" s="56">
        <f t="shared" si="14"/>
        <v>0.75</v>
      </c>
      <c r="BE5" s="56">
        <f t="shared" si="15"/>
        <v>4.25</v>
      </c>
      <c r="BF5" s="62">
        <f t="shared" si="2"/>
        <v>0.26090000000000002</v>
      </c>
      <c r="BG5" s="70">
        <v>5.75</v>
      </c>
      <c r="BH5" s="56">
        <f t="shared" si="16"/>
        <v>7.57</v>
      </c>
      <c r="BI5" s="61">
        <v>16.989999999999998</v>
      </c>
      <c r="BJ5" s="62">
        <f t="shared" si="17"/>
        <v>0.66159999999999997</v>
      </c>
      <c r="BK5" s="62">
        <f t="shared" si="18"/>
        <v>0.5544</v>
      </c>
      <c r="BL5" s="63"/>
      <c r="BM5" s="75">
        <v>1101</v>
      </c>
      <c r="BN5" s="53">
        <v>1</v>
      </c>
      <c r="BO5" s="64">
        <f t="shared" si="19"/>
        <v>1101</v>
      </c>
      <c r="BP5" s="56">
        <f t="shared" si="20"/>
        <v>4679.25</v>
      </c>
      <c r="BQ5" s="56">
        <f t="shared" si="21"/>
        <v>6330.75</v>
      </c>
      <c r="BR5" s="44"/>
      <c r="BS5" s="43" t="s">
        <v>8</v>
      </c>
      <c r="BT5" s="44" t="s">
        <v>3</v>
      </c>
      <c r="BU5" s="45" t="s">
        <v>84</v>
      </c>
    </row>
    <row r="6" spans="1:73" s="57" customFormat="1" ht="80.099999999999994" customHeight="1">
      <c r="A6" s="49">
        <v>5</v>
      </c>
      <c r="B6" s="79"/>
      <c r="C6" s="44"/>
      <c r="D6" s="43" t="s">
        <v>6</v>
      </c>
      <c r="E6" s="43" t="s">
        <v>5</v>
      </c>
      <c r="F6" s="43" t="s">
        <v>7</v>
      </c>
      <c r="G6" s="46" t="s">
        <v>88</v>
      </c>
      <c r="H6" s="46" t="s">
        <v>88</v>
      </c>
      <c r="I6" s="44" t="s">
        <v>93</v>
      </c>
      <c r="J6" s="43" t="s">
        <v>100</v>
      </c>
      <c r="K6" s="43" t="s">
        <v>89</v>
      </c>
      <c r="L6" s="44" t="s">
        <v>90</v>
      </c>
      <c r="M6" s="43" t="s">
        <v>82</v>
      </c>
      <c r="N6" s="44"/>
      <c r="O6" s="44"/>
      <c r="P6" s="43"/>
      <c r="Q6" s="81" t="s">
        <v>106</v>
      </c>
      <c r="R6" s="50"/>
      <c r="S6" s="44" t="s">
        <v>9</v>
      </c>
      <c r="T6" s="51"/>
      <c r="U6" s="77">
        <v>2.4500000000000002</v>
      </c>
      <c r="V6" s="44" t="s">
        <v>4</v>
      </c>
      <c r="W6" s="27" t="s">
        <v>96</v>
      </c>
      <c r="X6" s="29">
        <v>44.5</v>
      </c>
      <c r="Y6" s="29">
        <v>29.5</v>
      </c>
      <c r="Z6" s="29">
        <v>26.5</v>
      </c>
      <c r="AA6" s="31"/>
      <c r="AB6" s="31"/>
      <c r="AC6" s="31"/>
      <c r="AD6" s="29">
        <v>4</v>
      </c>
      <c r="AE6" s="32">
        <v>6</v>
      </c>
      <c r="AF6" s="52">
        <f t="shared" si="3"/>
        <v>3.5000000000000003E-2</v>
      </c>
      <c r="AG6" s="53">
        <f t="shared" si="4"/>
        <v>10800</v>
      </c>
      <c r="AH6" s="54">
        <f t="shared" si="5"/>
        <v>1851429</v>
      </c>
      <c r="AI6" s="55">
        <v>5330</v>
      </c>
      <c r="AJ6" s="56">
        <f t="shared" si="6"/>
        <v>0</v>
      </c>
      <c r="AK6" s="44" t="s">
        <v>94</v>
      </c>
      <c r="AL6" s="58">
        <f t="shared" si="0"/>
        <v>0.315</v>
      </c>
      <c r="AM6" s="56">
        <f t="shared" si="7"/>
        <v>1.26</v>
      </c>
      <c r="AN6" s="56">
        <f t="shared" si="8"/>
        <v>3.71</v>
      </c>
      <c r="AO6" s="59"/>
      <c r="AP6" s="56">
        <f t="shared" si="1"/>
        <v>0</v>
      </c>
      <c r="AQ6" s="60">
        <v>0.05</v>
      </c>
      <c r="AR6" s="56">
        <f t="shared" si="9"/>
        <v>0.2</v>
      </c>
      <c r="AS6" s="59"/>
      <c r="AT6" s="56">
        <f t="shared" si="10"/>
        <v>0</v>
      </c>
      <c r="AU6" s="61" t="s">
        <v>95</v>
      </c>
      <c r="AV6" s="60">
        <v>0.08</v>
      </c>
      <c r="AW6" s="56">
        <f t="shared" si="11"/>
        <v>0.32</v>
      </c>
      <c r="AX6" s="61"/>
      <c r="AY6" s="59"/>
      <c r="AZ6" s="56">
        <f t="shared" si="12"/>
        <v>0</v>
      </c>
      <c r="BA6" s="61"/>
      <c r="BB6" s="59"/>
      <c r="BC6" s="56">
        <f t="shared" si="13"/>
        <v>0</v>
      </c>
      <c r="BD6" s="56">
        <f t="shared" si="14"/>
        <v>0.52</v>
      </c>
      <c r="BE6" s="56">
        <f t="shared" si="15"/>
        <v>2.97</v>
      </c>
      <c r="BF6" s="62">
        <f t="shared" si="2"/>
        <v>0.25750000000000001</v>
      </c>
      <c r="BG6" s="71">
        <v>4</v>
      </c>
      <c r="BH6" s="56">
        <f t="shared" si="16"/>
        <v>5.26</v>
      </c>
      <c r="BI6" s="61">
        <v>12.99</v>
      </c>
      <c r="BJ6" s="62">
        <f t="shared" si="17"/>
        <v>0.69210000000000005</v>
      </c>
      <c r="BK6" s="62">
        <f t="shared" si="18"/>
        <v>0.59509999999999996</v>
      </c>
      <c r="BL6" s="63"/>
      <c r="BM6" s="75">
        <v>1202</v>
      </c>
      <c r="BN6" s="53">
        <v>1</v>
      </c>
      <c r="BO6" s="64">
        <f t="shared" si="19"/>
        <v>1202</v>
      </c>
      <c r="BP6" s="56">
        <f t="shared" si="20"/>
        <v>3569.94</v>
      </c>
      <c r="BQ6" s="56">
        <f t="shared" si="21"/>
        <v>4808</v>
      </c>
      <c r="BR6" s="44"/>
      <c r="BS6" s="47" t="s">
        <v>8</v>
      </c>
      <c r="BT6" s="48" t="s">
        <v>3</v>
      </c>
      <c r="BU6" s="45" t="s">
        <v>91</v>
      </c>
    </row>
    <row r="7" spans="1:73" s="57" customFormat="1" ht="80.099999999999994" customHeight="1">
      <c r="A7" s="49">
        <v>6</v>
      </c>
      <c r="B7" s="79"/>
      <c r="C7" s="44"/>
      <c r="D7" s="43" t="s">
        <v>6</v>
      </c>
      <c r="E7" s="43" t="s">
        <v>5</v>
      </c>
      <c r="F7" s="43" t="s">
        <v>7</v>
      </c>
      <c r="G7" s="46" t="s">
        <v>88</v>
      </c>
      <c r="H7" s="46" t="s">
        <v>88</v>
      </c>
      <c r="I7" s="44" t="s">
        <v>93</v>
      </c>
      <c r="J7" s="43" t="s">
        <v>101</v>
      </c>
      <c r="K7" s="43" t="s">
        <v>89</v>
      </c>
      <c r="L7" s="44" t="s">
        <v>90</v>
      </c>
      <c r="M7" s="43" t="s">
        <v>85</v>
      </c>
      <c r="N7" s="44"/>
      <c r="O7" s="44"/>
      <c r="P7" s="43"/>
      <c r="Q7" s="81" t="s">
        <v>107</v>
      </c>
      <c r="R7" s="50"/>
      <c r="S7" s="44" t="s">
        <v>9</v>
      </c>
      <c r="T7" s="51"/>
      <c r="U7" s="77">
        <v>2.4500000000000002</v>
      </c>
      <c r="V7" s="44" t="s">
        <v>4</v>
      </c>
      <c r="W7" s="27" t="s">
        <v>96</v>
      </c>
      <c r="X7" s="29">
        <v>44.5</v>
      </c>
      <c r="Y7" s="29">
        <v>29.5</v>
      </c>
      <c r="Z7" s="29">
        <v>26.5</v>
      </c>
      <c r="AA7" s="31"/>
      <c r="AB7" s="31"/>
      <c r="AC7" s="31"/>
      <c r="AD7" s="29">
        <v>4</v>
      </c>
      <c r="AE7" s="32">
        <v>6</v>
      </c>
      <c r="AF7" s="52">
        <f t="shared" si="3"/>
        <v>3.5000000000000003E-2</v>
      </c>
      <c r="AG7" s="53">
        <f t="shared" si="4"/>
        <v>10800</v>
      </c>
      <c r="AH7" s="54">
        <f t="shared" si="5"/>
        <v>1851429</v>
      </c>
      <c r="AI7" s="55">
        <v>5330</v>
      </c>
      <c r="AJ7" s="56">
        <f t="shared" si="6"/>
        <v>0</v>
      </c>
      <c r="AK7" s="44" t="s">
        <v>94</v>
      </c>
      <c r="AL7" s="58">
        <f t="shared" si="0"/>
        <v>0.315</v>
      </c>
      <c r="AM7" s="56">
        <f t="shared" si="7"/>
        <v>1.26</v>
      </c>
      <c r="AN7" s="56">
        <f t="shared" si="8"/>
        <v>3.71</v>
      </c>
      <c r="AO7" s="59"/>
      <c r="AP7" s="56">
        <f t="shared" si="1"/>
        <v>0</v>
      </c>
      <c r="AQ7" s="60">
        <v>0.05</v>
      </c>
      <c r="AR7" s="56">
        <f t="shared" si="9"/>
        <v>0.2</v>
      </c>
      <c r="AS7" s="59"/>
      <c r="AT7" s="56">
        <f t="shared" si="10"/>
        <v>0</v>
      </c>
      <c r="AU7" s="61" t="s">
        <v>95</v>
      </c>
      <c r="AV7" s="60">
        <v>0.08</v>
      </c>
      <c r="AW7" s="56">
        <f t="shared" si="11"/>
        <v>0.32</v>
      </c>
      <c r="AX7" s="61"/>
      <c r="AY7" s="59"/>
      <c r="AZ7" s="56">
        <f t="shared" si="12"/>
        <v>0</v>
      </c>
      <c r="BA7" s="61"/>
      <c r="BB7" s="59"/>
      <c r="BC7" s="56">
        <f t="shared" si="13"/>
        <v>0</v>
      </c>
      <c r="BD7" s="56">
        <f t="shared" si="14"/>
        <v>0.52</v>
      </c>
      <c r="BE7" s="56">
        <f t="shared" si="15"/>
        <v>2.97</v>
      </c>
      <c r="BF7" s="62">
        <f t="shared" si="2"/>
        <v>0.25750000000000001</v>
      </c>
      <c r="BG7" s="71">
        <v>4</v>
      </c>
      <c r="BH7" s="56">
        <f t="shared" si="16"/>
        <v>5.26</v>
      </c>
      <c r="BI7" s="61">
        <v>12.99</v>
      </c>
      <c r="BJ7" s="62">
        <f t="shared" si="17"/>
        <v>0.69210000000000005</v>
      </c>
      <c r="BK7" s="62">
        <f t="shared" si="18"/>
        <v>0.59509999999999996</v>
      </c>
      <c r="BL7" s="63"/>
      <c r="BM7" s="75">
        <v>1202</v>
      </c>
      <c r="BN7" s="53">
        <v>1</v>
      </c>
      <c r="BO7" s="64">
        <f t="shared" si="19"/>
        <v>1202</v>
      </c>
      <c r="BP7" s="56">
        <f t="shared" si="20"/>
        <v>3569.94</v>
      </c>
      <c r="BQ7" s="56">
        <f t="shared" si="21"/>
        <v>4808</v>
      </c>
      <c r="BR7" s="44"/>
      <c r="BS7" s="47" t="s">
        <v>8</v>
      </c>
      <c r="BT7" s="48" t="s">
        <v>3</v>
      </c>
      <c r="BU7" s="45" t="s">
        <v>91</v>
      </c>
    </row>
    <row r="8" spans="1:73" s="69" customFormat="1" ht="80.099999999999994" customHeight="1">
      <c r="A8" s="49">
        <v>7</v>
      </c>
      <c r="B8" s="80"/>
      <c r="C8" s="43"/>
      <c r="D8" s="43" t="s">
        <v>6</v>
      </c>
      <c r="E8" s="43" t="s">
        <v>5</v>
      </c>
      <c r="F8" s="43" t="s">
        <v>7</v>
      </c>
      <c r="G8" s="46" t="s">
        <v>88</v>
      </c>
      <c r="H8" s="46" t="s">
        <v>88</v>
      </c>
      <c r="I8" s="44" t="s">
        <v>93</v>
      </c>
      <c r="J8" s="43" t="s">
        <v>101</v>
      </c>
      <c r="K8" s="43" t="s">
        <v>89</v>
      </c>
      <c r="L8" s="44" t="s">
        <v>90</v>
      </c>
      <c r="M8" s="43" t="s">
        <v>86</v>
      </c>
      <c r="N8" s="43"/>
      <c r="O8" s="43"/>
      <c r="P8" s="43"/>
      <c r="Q8" s="81" t="s">
        <v>108</v>
      </c>
      <c r="R8" s="43"/>
      <c r="S8" s="44" t="s">
        <v>9</v>
      </c>
      <c r="T8" s="65"/>
      <c r="U8" s="77">
        <v>2.4500000000000002</v>
      </c>
      <c r="V8" s="44" t="s">
        <v>4</v>
      </c>
      <c r="W8" s="27" t="s">
        <v>96</v>
      </c>
      <c r="X8" s="29">
        <v>44.5</v>
      </c>
      <c r="Y8" s="29">
        <v>29.5</v>
      </c>
      <c r="Z8" s="29">
        <v>26.5</v>
      </c>
      <c r="AA8" s="31"/>
      <c r="AB8" s="31"/>
      <c r="AC8" s="31"/>
      <c r="AD8" s="29">
        <v>4</v>
      </c>
      <c r="AE8" s="32">
        <v>6</v>
      </c>
      <c r="AF8" s="52">
        <f t="shared" si="3"/>
        <v>3.5000000000000003E-2</v>
      </c>
      <c r="AG8" s="53">
        <f t="shared" si="4"/>
        <v>10800</v>
      </c>
      <c r="AH8" s="54">
        <f t="shared" si="5"/>
        <v>1851429</v>
      </c>
      <c r="AI8" s="55">
        <v>5330</v>
      </c>
      <c r="AJ8" s="66">
        <f t="shared" si="6"/>
        <v>0</v>
      </c>
      <c r="AK8" s="44" t="s">
        <v>94</v>
      </c>
      <c r="AL8" s="58">
        <f t="shared" si="0"/>
        <v>0.315</v>
      </c>
      <c r="AM8" s="56">
        <f t="shared" si="7"/>
        <v>1.26</v>
      </c>
      <c r="AN8" s="56">
        <f t="shared" si="8"/>
        <v>3.71</v>
      </c>
      <c r="AO8" s="67"/>
      <c r="AP8" s="66">
        <f t="shared" si="1"/>
        <v>0</v>
      </c>
      <c r="AQ8" s="60">
        <v>0.05</v>
      </c>
      <c r="AR8" s="56">
        <f t="shared" si="9"/>
        <v>0.2</v>
      </c>
      <c r="AS8" s="67"/>
      <c r="AT8" s="56">
        <f t="shared" si="10"/>
        <v>0</v>
      </c>
      <c r="AU8" s="61" t="s">
        <v>95</v>
      </c>
      <c r="AV8" s="60">
        <v>0.08</v>
      </c>
      <c r="AW8" s="56">
        <f t="shared" si="11"/>
        <v>0.32</v>
      </c>
      <c r="AX8" s="63"/>
      <c r="AY8" s="67"/>
      <c r="AZ8" s="56">
        <f t="shared" si="12"/>
        <v>0</v>
      </c>
      <c r="BA8" s="63"/>
      <c r="BB8" s="67"/>
      <c r="BC8" s="56">
        <f t="shared" si="13"/>
        <v>0</v>
      </c>
      <c r="BD8" s="56">
        <f t="shared" si="14"/>
        <v>0.52</v>
      </c>
      <c r="BE8" s="56">
        <f t="shared" si="15"/>
        <v>2.97</v>
      </c>
      <c r="BF8" s="68">
        <f t="shared" si="2"/>
        <v>0.25750000000000001</v>
      </c>
      <c r="BG8" s="72">
        <v>4</v>
      </c>
      <c r="BH8" s="56">
        <f t="shared" si="16"/>
        <v>5.26</v>
      </c>
      <c r="BI8" s="61">
        <v>12.99</v>
      </c>
      <c r="BJ8" s="62">
        <f t="shared" si="17"/>
        <v>0.69210000000000005</v>
      </c>
      <c r="BK8" s="62">
        <f t="shared" si="18"/>
        <v>0.59509999999999996</v>
      </c>
      <c r="BL8" s="63"/>
      <c r="BM8" s="75">
        <v>1021</v>
      </c>
      <c r="BN8" s="53">
        <v>1</v>
      </c>
      <c r="BO8" s="64">
        <f t="shared" si="19"/>
        <v>1021</v>
      </c>
      <c r="BP8" s="56">
        <f t="shared" si="20"/>
        <v>3032.37</v>
      </c>
      <c r="BQ8" s="56">
        <f t="shared" si="21"/>
        <v>4084</v>
      </c>
      <c r="BR8" s="43"/>
      <c r="BS8" s="47" t="s">
        <v>8</v>
      </c>
      <c r="BT8" s="48" t="s">
        <v>3</v>
      </c>
      <c r="BU8" s="45" t="s">
        <v>91</v>
      </c>
    </row>
    <row r="9" spans="1:73" s="69" customFormat="1" ht="80.099999999999994" customHeight="1">
      <c r="A9" s="49">
        <v>8</v>
      </c>
      <c r="B9" s="80"/>
      <c r="C9" s="43"/>
      <c r="D9" s="43" t="s">
        <v>6</v>
      </c>
      <c r="E9" s="43" t="s">
        <v>5</v>
      </c>
      <c r="F9" s="43" t="s">
        <v>7</v>
      </c>
      <c r="G9" s="46" t="s">
        <v>88</v>
      </c>
      <c r="H9" s="46" t="s">
        <v>88</v>
      </c>
      <c r="I9" s="44" t="s">
        <v>93</v>
      </c>
      <c r="J9" s="43" t="s">
        <v>100</v>
      </c>
      <c r="K9" s="43" t="s">
        <v>89</v>
      </c>
      <c r="L9" s="44" t="s">
        <v>90</v>
      </c>
      <c r="M9" s="43" t="s">
        <v>92</v>
      </c>
      <c r="N9" s="43"/>
      <c r="O9" s="43"/>
      <c r="P9" s="43"/>
      <c r="Q9" s="81" t="s">
        <v>109</v>
      </c>
      <c r="R9" s="43"/>
      <c r="S9" s="44" t="s">
        <v>9</v>
      </c>
      <c r="T9" s="65"/>
      <c r="U9" s="77">
        <v>2.4500000000000002</v>
      </c>
      <c r="V9" s="44" t="s">
        <v>4</v>
      </c>
      <c r="W9" s="27" t="s">
        <v>96</v>
      </c>
      <c r="X9" s="29">
        <v>44.5</v>
      </c>
      <c r="Y9" s="29">
        <v>29.5</v>
      </c>
      <c r="Z9" s="29">
        <v>26.5</v>
      </c>
      <c r="AA9" s="31"/>
      <c r="AB9" s="31"/>
      <c r="AC9" s="31"/>
      <c r="AD9" s="29">
        <v>4</v>
      </c>
      <c r="AE9" s="32">
        <v>6</v>
      </c>
      <c r="AF9" s="52">
        <f t="shared" si="3"/>
        <v>3.5000000000000003E-2</v>
      </c>
      <c r="AG9" s="53">
        <f t="shared" si="4"/>
        <v>10800</v>
      </c>
      <c r="AH9" s="54">
        <f t="shared" si="5"/>
        <v>1851429</v>
      </c>
      <c r="AI9" s="55">
        <v>5330</v>
      </c>
      <c r="AJ9" s="66">
        <f t="shared" si="6"/>
        <v>0</v>
      </c>
      <c r="AK9" s="44" t="s">
        <v>94</v>
      </c>
      <c r="AL9" s="58">
        <f t="shared" si="0"/>
        <v>0.315</v>
      </c>
      <c r="AM9" s="56">
        <f t="shared" si="7"/>
        <v>1.26</v>
      </c>
      <c r="AN9" s="56">
        <f t="shared" si="8"/>
        <v>3.71</v>
      </c>
      <c r="AO9" s="67"/>
      <c r="AP9" s="66">
        <f t="shared" si="1"/>
        <v>0</v>
      </c>
      <c r="AQ9" s="60">
        <v>0.05</v>
      </c>
      <c r="AR9" s="56">
        <f t="shared" si="9"/>
        <v>0.2</v>
      </c>
      <c r="AS9" s="67"/>
      <c r="AT9" s="56">
        <f t="shared" si="10"/>
        <v>0</v>
      </c>
      <c r="AU9" s="61" t="s">
        <v>95</v>
      </c>
      <c r="AV9" s="60">
        <v>0.08</v>
      </c>
      <c r="AW9" s="56">
        <f t="shared" si="11"/>
        <v>0.32</v>
      </c>
      <c r="AX9" s="63"/>
      <c r="AY9" s="67"/>
      <c r="AZ9" s="56">
        <f t="shared" si="12"/>
        <v>0</v>
      </c>
      <c r="BA9" s="63"/>
      <c r="BB9" s="67"/>
      <c r="BC9" s="56">
        <f t="shared" si="13"/>
        <v>0</v>
      </c>
      <c r="BD9" s="56">
        <f t="shared" si="14"/>
        <v>0.52</v>
      </c>
      <c r="BE9" s="56">
        <f t="shared" si="15"/>
        <v>2.97</v>
      </c>
      <c r="BF9" s="68">
        <f t="shared" si="2"/>
        <v>0.25750000000000001</v>
      </c>
      <c r="BG9" s="72">
        <v>4</v>
      </c>
      <c r="BH9" s="56">
        <f t="shared" si="16"/>
        <v>5.26</v>
      </c>
      <c r="BI9" s="61">
        <v>12.99</v>
      </c>
      <c r="BJ9" s="62">
        <f t="shared" si="17"/>
        <v>0.69210000000000005</v>
      </c>
      <c r="BK9" s="62">
        <f t="shared" si="18"/>
        <v>0.59509999999999996</v>
      </c>
      <c r="BL9" s="63"/>
      <c r="BM9" s="75">
        <v>1021</v>
      </c>
      <c r="BN9" s="53">
        <v>1</v>
      </c>
      <c r="BO9" s="64">
        <f t="shared" si="19"/>
        <v>1021</v>
      </c>
      <c r="BP9" s="56">
        <f t="shared" si="20"/>
        <v>3032.37</v>
      </c>
      <c r="BQ9" s="56">
        <f t="shared" si="21"/>
        <v>4084</v>
      </c>
      <c r="BR9" s="43"/>
      <c r="BS9" s="47" t="s">
        <v>8</v>
      </c>
      <c r="BT9" s="48" t="s">
        <v>3</v>
      </c>
      <c r="BU9" s="45" t="s">
        <v>91</v>
      </c>
    </row>
    <row r="10" spans="1:73">
      <c r="BF10" s="7"/>
      <c r="BI10" s="4"/>
      <c r="BJ10" s="4"/>
      <c r="BK10" s="7"/>
      <c r="BM10" s="76"/>
      <c r="BO10" s="6"/>
    </row>
  </sheetData>
  <sheetProtection insertRows="0" deleteRows="0" sort="0"/>
  <protectedRanges>
    <protectedRange sqref="BI10:BK10 BJ2:BK9 AM6:AN9 AC10:AN10 AC11:AP214 AO6:AP10 A10:J214 BD11:BH214 AQ10:BC214 BD10:BF10 L10:O214 BM10:BO10 Q10:AB214 N2:O9 I2:I9 BH2:BH9 AM2:BF2 AF2:AH9 V2:V9 AJ2:AJ9 R2:T9 AM3:AP5 AQ3:BF9 A2:F9" name="Range1"/>
    <protectedRange sqref="AI2:AI9" name="Range1_3"/>
    <protectedRange sqref="AK2:AL9" name="Range1_4"/>
    <protectedRange sqref="BI2:BI9" name="Range1_5"/>
    <protectedRange sqref="BM2:BN9" name="Range1_6"/>
    <protectedRange sqref="K10:K255" name="Range1_1"/>
    <protectedRange sqref="BL2:BL250" name="Range1_7"/>
    <protectedRange sqref="P2:P250" name="Range1_8"/>
    <protectedRange sqref="H2:H5" name="Range1_9"/>
    <protectedRange sqref="H6:H9" name="Range1_17"/>
    <protectedRange sqref="J2:K5" name="Range1_10"/>
    <protectedRange sqref="J6:K9" name="Range1_5_1"/>
    <protectedRange sqref="L2:L5" name="Range1_11"/>
    <protectedRange sqref="L6:L9" name="Range1_18_1"/>
    <protectedRange sqref="M2:M9" name="Range1_12"/>
    <protectedRange sqref="G2:G5" name="Range1_13"/>
    <protectedRange sqref="G6:G9" name="Range1_17_1"/>
    <protectedRange sqref="X9:AC9 AE9" name="Range1_5_2"/>
  </protectedRanges>
  <phoneticPr fontId="11" type="noConversion"/>
  <dataValidations count="7">
    <dataValidation type="list" allowBlank="1" showInputMessage="1" showErrorMessage="1" sqref="D2:D9">
      <formula1>#REF!</formula1>
    </dataValidation>
    <dataValidation type="list" allowBlank="1" showInputMessage="1" showErrorMessage="1" sqref="V2:V9">
      <formula1>#REF!</formula1>
    </dataValidation>
    <dataValidation type="list" allowBlank="1" showInputMessage="1" showErrorMessage="1" sqref="BS2:BS9">
      <formula1>#REF!</formula1>
    </dataValidation>
    <dataValidation type="list" allowBlank="1" showInputMessage="1" showErrorMessage="1" sqref="BT2:BT9">
      <formula1>#REF!</formula1>
    </dataValidation>
    <dataValidation type="list" allowBlank="1" showInputMessage="1" showErrorMessage="1" sqref="BU2:BU9">
      <formula1>#REF!</formula1>
    </dataValidation>
    <dataValidation type="list" allowBlank="1" showInputMessage="1" showErrorMessage="1" sqref="E2:E9">
      <formula1>#REF!</formula1>
    </dataValidation>
    <dataValidation type="list" allowBlank="1" showInputMessage="1" showErrorMessage="1" sqref="F2:F9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2026-06-29T02:36:01Z</dcterms:modified>
</cp:coreProperties>
</file>