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F85DF3EE-33ED-4D03-9F71-1B002D270251}" xr6:coauthVersionLast="47" xr6:coauthVersionMax="47" xr10:uidLastSave="{00000000-0000-0000-0000-000000000000}"/>
  <bookViews>
    <workbookView xWindow="-120" yWindow="-120" windowWidth="29040" windowHeight="15840" tabRatio="724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" i="5" l="1"/>
  <c r="AV2" i="5"/>
  <c r="AQ2" i="5"/>
  <c r="AO2" i="5"/>
  <c r="AM2" i="5"/>
  <c r="AI2" i="5"/>
  <c r="AC2" i="5"/>
  <c r="AE2" i="5" s="1"/>
  <c r="AG2" i="5" s="1"/>
  <c r="AS2" i="5" l="1"/>
  <c r="AW2" i="5" s="1"/>
  <c r="AJ2" i="5"/>
  <c r="AK2" i="5" s="1"/>
  <c r="AX2" i="5" l="1"/>
  <c r="BC2" i="5" s="1"/>
  <c r="AY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00000000-0006-0000-0100-000004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00000000-0006-0000-0100-000005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00000000-0006-0000-0100-000006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0000000-0006-0000-0100-000007000000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0000000-0006-0000-0100-000008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0000000-0006-0000-0100-000009000000}">
      <text>
        <r>
          <rPr>
            <sz val="11"/>
            <rFont val="Calibri"/>
            <family val="2"/>
          </rPr>
          <t>[JLA POE Price]*[DA %]</t>
        </r>
      </text>
    </comment>
    <comment ref="AO1" authorId="0" shapeId="0" xr:uid="{00000000-0006-0000-0100-00000A000000}">
      <text>
        <r>
          <rPr>
            <sz val="11"/>
            <rFont val="Calibri"/>
            <family val="2"/>
          </rPr>
          <t>[JLA POE Price]*[Warehouse Charge %]</t>
        </r>
      </text>
    </comment>
    <comment ref="AQ1" authorId="0" shapeId="0" xr:uid="{00000000-0006-0000-0100-00000B000000}">
      <text>
        <r>
          <rPr>
            <sz val="11"/>
            <rFont val="Calibri"/>
            <family val="2"/>
          </rPr>
          <t>[JLA POE Price]*[Royalty %]</t>
        </r>
      </text>
    </comment>
    <comment ref="AS1" authorId="0" shapeId="0" xr:uid="{00000000-0006-0000-0100-00000C000000}">
      <text>
        <r>
          <rPr>
            <sz val="11"/>
            <rFont val="Calibri"/>
            <family val="2"/>
          </rPr>
          <t>[FOB Cost]*[AVN %]</t>
        </r>
      </text>
    </comment>
    <comment ref="AV1" authorId="0" shapeId="0" xr:uid="{00000000-0006-0000-0100-00000D000000}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 xr:uid="{00000000-0006-0000-0100-00000E000000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 xr:uid="{00000000-0006-0000-0100-00000F000000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00000000-0006-0000-0100-00001000000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C1" authorId="0" shapeId="0" xr:uid="{00000000-0006-0000-0100-000011000000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00000000-0006-0000-0100-000012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<sst xmlns="http://schemas.openxmlformats.org/spreadsheetml/2006/main" count="69" uniqueCount="69">
  <si>
    <t>Brand</t>
  </si>
  <si>
    <t>Package Type</t>
  </si>
  <si>
    <t>Licensor</t>
  </si>
  <si>
    <t>Normal</t>
  </si>
  <si>
    <t>Comfort Bay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</si>
  <si>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</si>
  <si>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</si>
  <si>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</si>
  <si>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</si>
  <si>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</si>
  <si>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</si>
  <si>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</si>
  <si>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</si>
  <si>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</si>
  <si>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</si>
  <si>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</si>
  <si>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</si>
  <si>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</si>
  <si>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</si>
  <si>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</si>
  <si>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</si>
  <si>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</si>
  <si>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</si>
  <si>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</si>
  <si>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</si>
  <si>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</si>
  <si>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</si>
  <si>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</si>
  <si>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</si>
  <si>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</si>
  <si>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</si>
  <si>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</si>
  <si>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</si>
  <si>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</si>
  <si>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</si>
  <si>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</si>
  <si>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</si>
  <si>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</si>
  <si>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</si>
  <si>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</si>
  <si>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</si>
  <si>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</si>
  <si>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</si>
  <si>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</si>
  <si>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</si>
  <si>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</si>
  <si>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</si>
  <si>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PILLOWCASE</t>
  </si>
  <si>
    <t>UCCPM Price</t>
  </si>
  <si>
    <t>Load 3</t>
  </si>
  <si>
    <t>Customer Item#</t>
  </si>
  <si>
    <t>Container #</t>
  </si>
  <si>
    <t>JLA Domestic MU%</t>
  </si>
  <si>
    <t>JLA Domestic Dead Net Price</t>
  </si>
  <si>
    <t>Trim</t>
  </si>
  <si>
    <t>Material-Short</t>
  </si>
  <si>
    <t>Additional Customer Item#</t>
  </si>
  <si>
    <t>Additional Customer Price</t>
  </si>
  <si>
    <t>6302.32.2040</t>
  </si>
  <si>
    <t>100% polyester</t>
  </si>
  <si>
    <t>85g Microfiber Cooling Pillowcase</t>
  </si>
  <si>
    <t>freight  %</t>
    <phoneticPr fontId="9" type="noConversion"/>
  </si>
  <si>
    <t>freight  $</t>
    <phoneticPr fontId="9" type="noConversion"/>
  </si>
  <si>
    <t>1 STD Pillowcase 20"W x 30"L (1)</t>
    <phoneticPr fontId="9" type="noConversion"/>
  </si>
  <si>
    <t>100% polyester 85g Microfiber Cooling Pillowcase, topical cooling treatment, 2" hem, self fabric velcro closure</t>
    <phoneticPr fontId="9" type="noConversion"/>
  </si>
  <si>
    <t>100% Polyester 85g Microfiber Cooling Pillowcase</t>
    <phoneticPr fontId="9" type="noConversion"/>
  </si>
  <si>
    <t>Assorted</t>
    <phoneticPr fontId="9" type="noConversion"/>
  </si>
  <si>
    <t>Each Assortment include: 3pcs Aloe Wash DG21-460 UPC#022164823790, 3pcs Black DG21-461 UPC#022164823806, 3pcs Sepia Rose DG21-462 UPC#022164823813 and 3pcs Aqua Gray DG21-463 UPC#022164823820</t>
    <phoneticPr fontId="9" type="noConversion"/>
  </si>
  <si>
    <t>DG90-464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</si>
</sst>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8" fillId="0" borderId="0">
      <alignment vertical="center"/>
    </xf>
    <xf numFmtId="9" fontId="8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0" fillId="0" borderId="0"/>
    <xf numFmtId="0" fontId="4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76" fontId="4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4" fillId="0" borderId="0"/>
    <xf numFmtId="44" fontId="12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" fillId="0" borderId="0"/>
    <xf numFmtId="0" fontId="12" fillId="0" borderId="0">
      <alignment vertical="center"/>
    </xf>
  </cellStyleXfs>
  <cellXfs count="58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82" fontId="7" fillId="0" borderId="1" xfId="1" applyNumberFormat="1" applyFont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0" fontId="3" fillId="0" borderId="3" xfId="4" applyBorder="1"/>
    <xf numFmtId="181" fontId="3" fillId="0" borderId="1" xfId="4" applyNumberFormat="1" applyBorder="1"/>
    <xf numFmtId="183" fontId="7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3" xfId="4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177" fontId="3" fillId="0" borderId="3" xfId="4" applyNumberFormat="1" applyBorder="1"/>
    <xf numFmtId="177" fontId="5" fillId="3" borderId="4" xfId="1" applyNumberFormat="1" applyFont="1" applyFill="1" applyBorder="1" applyAlignment="1">
      <alignment wrapText="1"/>
    </xf>
    <xf numFmtId="180" fontId="4" fillId="9" borderId="3" xfId="29" applyNumberFormat="1" applyFill="1" applyBorder="1"/>
    <xf numFmtId="0" fontId="3" fillId="0" borderId="1" xfId="4" applyBorder="1" applyAlignment="1">
      <alignment horizontal="left"/>
    </xf>
    <xf numFmtId="0" fontId="0" fillId="6" borderId="3" xfId="0" applyFill="1" applyBorder="1" applyAlignment="1">
      <alignment wrapText="1"/>
    </xf>
    <xf numFmtId="0" fontId="4" fillId="0" borderId="3" xfId="0" applyFont="1" applyBorder="1"/>
  </cellXfs>
  <cellStyles count="31">
    <cellStyle name="Currency 2 2 2" xfId="8" xr:uid="{00000000-0005-0000-0000-000000000000}"/>
    <cellStyle name="Currency_JCP soft spun and fleece 092310" xfId="28" xr:uid="{00000000-0005-0000-0000-000001000000}"/>
    <cellStyle name="Normal 1 2" xfId="20" xr:uid="{00000000-0005-0000-0000-000003000000}"/>
    <cellStyle name="Normal 2" xfId="4" xr:uid="{00000000-0005-0000-0000-000004000000}"/>
    <cellStyle name="Normal 2 18 2" xfId="1" xr:uid="{00000000-0005-0000-0000-000005000000}"/>
    <cellStyle name="Normal 3 2 15" xfId="19" xr:uid="{00000000-0005-0000-0000-000006000000}"/>
    <cellStyle name="Normal 35" xfId="6" xr:uid="{00000000-0005-0000-0000-000007000000}"/>
    <cellStyle name="Normal 52" xfId="17" xr:uid="{00000000-0005-0000-0000-000008000000}"/>
    <cellStyle name="Normal_2010 NY-showroom sheet set for JCP 0330" xfId="26" xr:uid="{00000000-0005-0000-0000-000009000000}"/>
    <cellStyle name="Normal_HE micro fiber Sheets 08252010" xfId="29" xr:uid="{00000000-0005-0000-0000-00000A000000}"/>
    <cellStyle name="Percent 17" xfId="18" xr:uid="{00000000-0005-0000-0000-00000F000000}"/>
    <cellStyle name="Percent 2" xfId="5" xr:uid="{00000000-0005-0000-0000-000010000000}"/>
    <cellStyle name="Percent 2 2 2" xfId="7" xr:uid="{00000000-0005-0000-0000-000011000000}"/>
    <cellStyle name="Style 1" xfId="3" xr:uid="{00000000-0005-0000-0000-000012000000}"/>
    <cellStyle name="百分比 2" xfId="11" xr:uid="{00000000-0005-0000-0000-000013000000}"/>
    <cellStyle name="百分比 2 2" xfId="13" xr:uid="{00000000-0005-0000-0000-000014000000}"/>
    <cellStyle name="百分比 3" xfId="22" xr:uid="{00000000-0005-0000-0000-000015000000}"/>
    <cellStyle name="百分比 4" xfId="25" xr:uid="{00000000-0005-0000-0000-000016000000}"/>
    <cellStyle name="百分比 5" xfId="15" xr:uid="{00000000-0005-0000-0000-000017000000}"/>
    <cellStyle name="常规" xfId="0" builtinId="0"/>
    <cellStyle name="常规 18" xfId="12" xr:uid="{00000000-0005-0000-0000-000019000000}"/>
    <cellStyle name="常规 2" xfId="10" xr:uid="{00000000-0005-0000-0000-00001A000000}"/>
    <cellStyle name="常规 3" xfId="23" xr:uid="{00000000-0005-0000-0000-00001B000000}"/>
    <cellStyle name="常规 4" xfId="30" xr:uid="{00000000-0005-0000-0000-00001C000000}"/>
    <cellStyle name="货币 2" xfId="21" xr:uid="{00000000-0005-0000-0000-00001E000000}"/>
    <cellStyle name="货币 3" xfId="24" xr:uid="{00000000-0005-0000-0000-00001F000000}"/>
    <cellStyle name="货币 4" xfId="27" xr:uid="{00000000-0005-0000-0000-000020000000}"/>
    <cellStyle name="千位分隔 4" xfId="14" xr:uid="{00000000-0005-0000-0000-000021000000}"/>
    <cellStyle name="样式 1 2" xfId="2" xr:uid="{00000000-0005-0000-0000-000022000000}"/>
    <cellStyle name="样式 1 2 2" xfId="16" xr:uid="{00000000-0005-0000-0000-000023000000}"/>
    <cellStyle name="样式 1 5" xfId="9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2"/>
  <sheetViews>
    <sheetView tabSelected="1" topLeftCell="P1" zoomScaleNormal="100" workbookViewId="0">
      <selection activeCell="V20" sqref="V20"/>
    </sheetView>
  </sheetViews>
  <sheetFormatPr defaultColWidth="9.28515625" defaultRowHeight="15"/>
  <cols>
    <col min="1" max="1" width="20.85546875" style="1" customWidth="1"/>
    <col min="2" max="2" width="24.85546875" style="2" customWidth="1"/>
    <col min="3" max="3" width="28.140625" style="2" customWidth="1"/>
    <col min="4" max="4" width="18.42578125" style="2" customWidth="1"/>
    <col min="5" max="5" width="30.140625" style="2" customWidth="1"/>
    <col min="6" max="6" width="30.5703125" style="2" customWidth="1"/>
    <col min="7" max="7" width="20.5703125" style="2" customWidth="1"/>
    <col min="8" max="8" width="11" style="2" customWidth="1"/>
    <col min="9" max="9" width="42" style="2" customWidth="1"/>
    <col min="10" max="10" width="30.140625" style="2" customWidth="1"/>
    <col min="11" max="11" width="14.85546875" style="2" customWidth="1"/>
    <col min="12" max="12" width="16" style="2" customWidth="1"/>
    <col min="13" max="13" width="27.42578125" style="2" customWidth="1"/>
    <col min="14" max="14" width="10.140625" style="2" customWidth="1"/>
    <col min="15" max="15" width="8.7109375" style="2" customWidth="1"/>
    <col min="16" max="16" width="26.28515625" style="2" customWidth="1"/>
    <col min="17" max="17" width="15" style="2" customWidth="1"/>
    <col min="18" max="18" width="10.7109375" style="4" customWidth="1"/>
    <col min="19" max="19" width="8.5703125" style="4" customWidth="1"/>
    <col min="20" max="20" width="9.28515625" style="2" customWidth="1"/>
    <col min="21" max="21" width="8.28515625" style="37" customWidth="1"/>
    <col min="22" max="22" width="8.7109375" style="37" customWidth="1"/>
    <col min="23" max="23" width="7.28515625" style="37" customWidth="1"/>
    <col min="24" max="24" width="9" style="37" customWidth="1"/>
    <col min="25" max="25" width="6.28515625" style="34" customWidth="1"/>
    <col min="26" max="26" width="11.42578125" style="33" customWidth="1"/>
    <col min="27" max="27" width="10" style="48" customWidth="1"/>
    <col min="28" max="28" width="9.7109375" style="34" customWidth="1"/>
    <col min="29" max="29" width="7.7109375" style="2" customWidth="1"/>
    <col min="30" max="30" width="9" style="4" customWidth="1"/>
    <col min="31" max="31" width="14.28515625" style="2" customWidth="1"/>
    <col min="32" max="32" width="8.42578125" style="3" customWidth="1"/>
    <col min="33" max="33" width="10.7109375" style="4" customWidth="1"/>
    <col min="34" max="34" width="13.7109375" style="4" customWidth="1"/>
    <col min="35" max="35" width="11.5703125" style="4" customWidth="1"/>
    <col min="36" max="36" width="8.28515625" style="4" customWidth="1"/>
    <col min="37" max="37" width="11.5703125" style="3" customWidth="1"/>
    <col min="38" max="38" width="10.7109375" style="4" customWidth="1"/>
    <col min="39" max="39" width="8.28515625" style="3" customWidth="1"/>
    <col min="40" max="40" width="9.28515625" style="4" customWidth="1"/>
    <col min="41" max="41" width="8.28515625" style="3" customWidth="1"/>
    <col min="42" max="42" width="9.28515625" style="4" customWidth="1"/>
    <col min="43" max="43" width="6.85546875" style="4" customWidth="1"/>
    <col min="44" max="44" width="8.28515625" style="3" customWidth="1"/>
    <col min="45" max="46" width="9.28515625" style="4" customWidth="1"/>
    <col min="47" max="47" width="11.28515625" style="4" customWidth="1"/>
    <col min="48" max="48" width="7.7109375" style="4" customWidth="1"/>
    <col min="49" max="49" width="11.28515625" style="4" customWidth="1"/>
    <col min="50" max="50" width="11.85546875" style="2" customWidth="1"/>
    <col min="51" max="51" width="14.7109375" style="41" customWidth="1"/>
    <col min="52" max="53" width="15" style="4" customWidth="1"/>
    <col min="54" max="54" width="11.7109375" style="2" customWidth="1"/>
    <col min="55" max="55" width="14.7109375" style="2" customWidth="1"/>
    <col min="56" max="56" width="11.85546875" style="2" customWidth="1"/>
    <col min="57" max="16384" width="9.28515625" style="2"/>
  </cols>
  <sheetData>
    <row r="1" spans="1:56" ht="58.15" customHeight="1">
      <c r="A1" s="5" t="s">
        <v>6</v>
      </c>
      <c r="B1" s="5" t="s">
        <v>7</v>
      </c>
      <c r="C1" s="6" t="s">
        <v>8</v>
      </c>
      <c r="D1" s="6" t="s">
        <v>51</v>
      </c>
      <c r="E1" s="7" t="s">
        <v>0</v>
      </c>
      <c r="F1" s="7" t="s">
        <v>2</v>
      </c>
      <c r="G1" s="8" t="s">
        <v>9</v>
      </c>
      <c r="H1" s="6" t="s">
        <v>10</v>
      </c>
      <c r="I1" s="9" t="s">
        <v>11</v>
      </c>
      <c r="J1" s="9" t="s">
        <v>12</v>
      </c>
      <c r="K1" s="9" t="s">
        <v>13</v>
      </c>
      <c r="L1" s="49" t="s">
        <v>55</v>
      </c>
      <c r="M1" s="9" t="s">
        <v>14</v>
      </c>
      <c r="N1" s="9" t="s">
        <v>15</v>
      </c>
      <c r="O1" s="6" t="s">
        <v>54</v>
      </c>
      <c r="P1" s="6" t="s">
        <v>16</v>
      </c>
      <c r="Q1" s="6" t="s">
        <v>17</v>
      </c>
      <c r="R1" s="6" t="s">
        <v>50</v>
      </c>
      <c r="S1" s="50" t="s">
        <v>56</v>
      </c>
      <c r="T1" s="9" t="s">
        <v>18</v>
      </c>
      <c r="U1" s="39" t="s">
        <v>48</v>
      </c>
      <c r="V1" s="10" t="s">
        <v>19</v>
      </c>
      <c r="W1" s="11" t="s">
        <v>1</v>
      </c>
      <c r="X1" s="36" t="s">
        <v>20</v>
      </c>
      <c r="Y1" s="36" t="s">
        <v>21</v>
      </c>
      <c r="Z1" s="36" t="s">
        <v>22</v>
      </c>
      <c r="AA1" s="12" t="s">
        <v>23</v>
      </c>
      <c r="AB1" s="13" t="s">
        <v>24</v>
      </c>
      <c r="AC1" s="46" t="s">
        <v>25</v>
      </c>
      <c r="AD1" s="14" t="s">
        <v>26</v>
      </c>
      <c r="AE1" s="15" t="s">
        <v>27</v>
      </c>
      <c r="AF1" s="5" t="s">
        <v>28</v>
      </c>
      <c r="AG1" s="16" t="s">
        <v>29</v>
      </c>
      <c r="AH1" s="5" t="s">
        <v>30</v>
      </c>
      <c r="AI1" s="17" t="s">
        <v>31</v>
      </c>
      <c r="AJ1" s="18" t="s">
        <v>32</v>
      </c>
      <c r="AK1" s="16" t="s">
        <v>33</v>
      </c>
      <c r="AL1" s="17" t="s">
        <v>34</v>
      </c>
      <c r="AM1" s="16" t="s">
        <v>35</v>
      </c>
      <c r="AN1" s="17" t="s">
        <v>36</v>
      </c>
      <c r="AO1" s="16" t="s">
        <v>37</v>
      </c>
      <c r="AP1" s="17" t="s">
        <v>38</v>
      </c>
      <c r="AQ1" s="16" t="s">
        <v>39</v>
      </c>
      <c r="AR1" s="17" t="s">
        <v>40</v>
      </c>
      <c r="AS1" s="16" t="s">
        <v>41</v>
      </c>
      <c r="AT1" s="40" t="s">
        <v>49</v>
      </c>
      <c r="AU1" s="17" t="s">
        <v>61</v>
      </c>
      <c r="AV1" s="16" t="s">
        <v>62</v>
      </c>
      <c r="AW1" s="16" t="s">
        <v>42</v>
      </c>
      <c r="AX1" s="43" t="s">
        <v>43</v>
      </c>
      <c r="AY1" s="19" t="s">
        <v>52</v>
      </c>
      <c r="AZ1" s="20" t="s">
        <v>53</v>
      </c>
      <c r="BA1" s="53" t="s">
        <v>57</v>
      </c>
      <c r="BB1" s="5" t="s">
        <v>44</v>
      </c>
      <c r="BC1" s="42" t="s">
        <v>45</v>
      </c>
      <c r="BD1" s="16" t="s">
        <v>46</v>
      </c>
    </row>
    <row r="2" spans="1:56" s="32" customFormat="1">
      <c r="A2" s="21">
        <v>4</v>
      </c>
      <c r="B2" s="22"/>
      <c r="C2" s="22"/>
      <c r="D2" s="22"/>
      <c r="E2" s="22" t="s">
        <v>4</v>
      </c>
      <c r="F2" s="22"/>
      <c r="G2" s="22" t="s">
        <v>47</v>
      </c>
      <c r="H2" s="23"/>
      <c r="I2" s="22" t="s">
        <v>65</v>
      </c>
      <c r="J2" s="22" t="s">
        <v>60</v>
      </c>
      <c r="K2" s="55" t="s">
        <v>64</v>
      </c>
      <c r="L2" s="21" t="s">
        <v>59</v>
      </c>
      <c r="M2" s="22" t="s">
        <v>63</v>
      </c>
      <c r="N2" s="22" t="s">
        <v>66</v>
      </c>
      <c r="O2" s="44" t="s">
        <v>67</v>
      </c>
      <c r="P2" s="57" t="s">
        <v>68</v>
      </c>
      <c r="Q2" s="56"/>
      <c r="R2" s="22"/>
      <c r="S2" s="51"/>
      <c r="T2" s="22" t="s">
        <v>5</v>
      </c>
      <c r="U2" s="38"/>
      <c r="V2" s="35">
        <v>0.54</v>
      </c>
      <c r="W2" s="22" t="s">
        <v>3</v>
      </c>
      <c r="X2" s="45">
        <v>24</v>
      </c>
      <c r="Y2" s="45">
        <v>16</v>
      </c>
      <c r="Z2" s="45">
        <v>21</v>
      </c>
      <c r="AA2" s="25">
        <v>2</v>
      </c>
      <c r="AB2" s="24">
        <v>12</v>
      </c>
      <c r="AC2" s="47">
        <f t="shared" ref="AC2" si="0">IF(X2="","",X2*Y2*Z2/1000000)</f>
        <v>8.0000000000000002E-3</v>
      </c>
      <c r="AD2" s="25">
        <v>56</v>
      </c>
      <c r="AE2" s="26">
        <f t="shared" ref="AE2" si="1">IF(AB2="","",AD2/AC2*AB2)</f>
        <v>84000</v>
      </c>
      <c r="AF2" s="27">
        <v>3500</v>
      </c>
      <c r="AG2" s="28">
        <f t="shared" ref="AG2" si="2">IF(ISERROR(AF2/AE2),"",AF2/AE2)</f>
        <v>0.04</v>
      </c>
      <c r="AH2" s="22" t="s">
        <v>58</v>
      </c>
      <c r="AI2" s="54">
        <f t="shared" ref="AI2" si="3">11.4%+20%</f>
        <v>0.314</v>
      </c>
      <c r="AJ2" s="28">
        <f t="shared" ref="AJ2" si="4">IF(ISERROR(V2*AI2),"",V2*AI2)</f>
        <v>0.17</v>
      </c>
      <c r="AK2" s="28">
        <f t="shared" ref="AK2" si="5">IF(ISERROR(V2+AG2+AJ2),"",V2+AG2+AJ2)</f>
        <v>0.75</v>
      </c>
      <c r="AL2" s="29">
        <v>0.1</v>
      </c>
      <c r="AM2" s="28">
        <f t="shared" ref="AM2" si="6">IF(ISERROR(AZ2*AL2),"",AZ2*AL2)</f>
        <v>0.16</v>
      </c>
      <c r="AN2" s="29">
        <v>0.08</v>
      </c>
      <c r="AO2" s="28">
        <f t="shared" ref="AO2" si="7">IF(ISERROR(AZ2*AN2),"",AZ2*AN2)</f>
        <v>0.13</v>
      </c>
      <c r="AP2" s="29">
        <v>0</v>
      </c>
      <c r="AQ2" s="28">
        <f t="shared" ref="AQ2" si="8">IF(ISERROR(AZ2*AP2),"",AZ2*AP2)</f>
        <v>0</v>
      </c>
      <c r="AR2" s="29"/>
      <c r="AS2" s="28">
        <f t="shared" ref="AS2" si="9">IF(ISERROR(V2*AR2),"",V2*AR2)</f>
        <v>0</v>
      </c>
      <c r="AT2" s="31"/>
      <c r="AU2" s="29">
        <v>0.03</v>
      </c>
      <c r="AV2" s="28">
        <f t="shared" ref="AV2" si="10">IF(ISERROR(AZ2*AU2),"",AZ2*AU2)</f>
        <v>0.05</v>
      </c>
      <c r="AW2" s="28">
        <f t="shared" ref="AW2" si="11">IF(ISERROR(AM2+AO2+AQ2+AS2+AV2),"",AM2+AO2+AQ2+AS2+AV2)</f>
        <v>0.34</v>
      </c>
      <c r="AX2" s="28">
        <f t="shared" ref="AX2" si="12">IF(ISERROR(AK2+AW2),"",AK2+AW2)</f>
        <v>1.0900000000000001</v>
      </c>
      <c r="AY2" s="30">
        <f t="shared" ref="AY2" si="13">IF(ISERROR((AZ2-AX2)/AZ2),"",(AZ2-AX2)/AZ2)</f>
        <v>0.31009999999999999</v>
      </c>
      <c r="AZ2" s="31">
        <v>1.58</v>
      </c>
      <c r="BA2" s="52"/>
      <c r="BB2" s="24">
        <v>25441</v>
      </c>
      <c r="BC2" s="28">
        <f t="shared" ref="BC2" si="14">IF(ISERROR(AX2*BB2),"",AX2*BB2)</f>
        <v>27730.69</v>
      </c>
      <c r="BD2" s="28">
        <f t="shared" ref="BD2" si="15">IF(ISERROR(AZ2*BB2),"",AZ2*BB2)</f>
        <v>40196.78</v>
      </c>
    </row>
  </sheetData>
  <sheetProtection insertRows="0" deleteRows="0" sort="0"/>
  <protectedRanges>
    <protectedRange sqref="T2 C3:D78 A2:D2 F2:O2 A3:B79 E3:F79 G3:AW78 Q2:R2 AC2:AE2 AG2 AJ2:AY2 V2:W2" name="Range1"/>
    <protectedRange sqref="X2:AA2" name="Range1_2"/>
    <protectedRange sqref="AF2" name="Range1_3"/>
    <protectedRange sqref="BB2" name="Range1_6"/>
    <protectedRange sqref="S2" name="Range1_4_1"/>
  </protectedRanges>
  <phoneticPr fontId="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#REF!</xm:f>
          </x14:formula1>
          <xm:sqref>E2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T2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W2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F2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G2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2026-06-17T08:36:18Z</dcterms:modified>
</cp:coreProperties>
</file>