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J4" i="1" l="1"/>
  <c r="BH4" i="1"/>
  <c r="BG4" i="1"/>
  <c r="BA4" i="1"/>
  <c r="AX4" i="1"/>
  <c r="AU4" i="1"/>
  <c r="AR4" i="1"/>
  <c r="AP4" i="1"/>
  <c r="AN4" i="1"/>
  <c r="AL4" i="1"/>
  <c r="BB4" i="1" s="1"/>
  <c r="AH4" i="1"/>
  <c r="AC4" i="1"/>
  <c r="AD4" i="1" s="1"/>
  <c r="AF4" i="1" s="1"/>
  <c r="U4" i="1"/>
  <c r="BJ3" i="1"/>
  <c r="BH3" i="1"/>
  <c r="BG3" i="1"/>
  <c r="BA3" i="1"/>
  <c r="AX3" i="1"/>
  <c r="AU3" i="1"/>
  <c r="AR3" i="1"/>
  <c r="AP3" i="1"/>
  <c r="AN3" i="1"/>
  <c r="BB3" i="1" s="1"/>
  <c r="AL3" i="1"/>
  <c r="AH3" i="1"/>
  <c r="AC3" i="1"/>
  <c r="AD3" i="1" s="1"/>
  <c r="AF3" i="1" s="1"/>
  <c r="U3" i="1"/>
  <c r="BH2" i="1"/>
  <c r="BJ2" i="1" s="1"/>
  <c r="BG2" i="1"/>
  <c r="BA2" i="1"/>
  <c r="AX2" i="1"/>
  <c r="AU2" i="1"/>
  <c r="AR2" i="1"/>
  <c r="AP2" i="1"/>
  <c r="BB2" i="1" s="1"/>
  <c r="AN2" i="1"/>
  <c r="AL2" i="1"/>
  <c r="AI2" i="1"/>
  <c r="AH2" i="1"/>
  <c r="AC2" i="1"/>
  <c r="AD2" i="1" s="1"/>
  <c r="AF2" i="1" s="1"/>
  <c r="AJ2" i="1" s="1"/>
  <c r="BC2" i="1" l="1"/>
  <c r="AI3" i="1"/>
  <c r="AJ3" i="1" s="1"/>
  <c r="BC3" i="1" s="1"/>
  <c r="AI4" i="1"/>
  <c r="AJ4" i="1" s="1"/>
  <c r="BC4" i="1" s="1"/>
  <c r="BD4" i="1" l="1"/>
  <c r="BI4" i="1"/>
  <c r="BI3" i="1"/>
  <c r="BD3" i="1"/>
  <c r="BD2" i="1"/>
  <c r="BI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 xml:space="preserve">[JLA POE Price Quote (Value)]*[Rebate/Co-op %]
          </t>
        </r>
      </text>
    </comment>
    <comment ref="AU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X1" authorId="0" shapeId="0">
      <text>
        <r>
          <rPr>
            <sz val="11"/>
            <rFont val="Calibri"/>
            <family val="2"/>
          </rPr>
          <t>[JLA POE Price Quote (Value)]*[Load 2 %]</t>
        </r>
      </text>
    </comment>
    <comment ref="BA1" authorId="0" shapeId="0">
      <text>
        <r>
          <rPr>
            <sz val="11"/>
            <rFont val="Calibri"/>
            <family val="2"/>
          </rPr>
          <t>[JLA POE Price Quote (Value)]*[Load 3 %]</t>
        </r>
      </text>
    </comment>
    <comment ref="BB1" authorId="0" shapeId="0">
      <text>
        <r>
          <rPr>
            <sz val="11"/>
            <rFont val="Calibri"/>
            <family val="2"/>
          </rPr>
          <t>[DA $]+[General Load $]+[Warehouse Charge $]+[Rebate/Co-op $]+[Load 1 $]+[Load 2 $]+[Load 3 $]</t>
        </r>
      </text>
    </comment>
    <comment ref="BC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D1" authorId="0" shapeId="0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G1" authorId="0" shapeId="0">
      <text>
        <r>
          <rPr>
            <sz val="11"/>
            <rFont val="Calibri"/>
            <family val="2"/>
          </rPr>
          <t xml:space="preserve">([Suggested Retail Price]-[JLA POE Price Quote (Value)])/[Suggested retail Price]
          </t>
        </r>
      </text>
    </comment>
    <comment ref="BI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J1" authorId="0" shapeId="0">
      <text>
        <r>
          <rPr>
            <sz val="11"/>
            <rFont val="Calibri"/>
            <family val="2"/>
          </rPr>
          <t>[JLA POE Price Quote (Value)]*[Total Quantity]</t>
        </r>
      </text>
    </comment>
  </commentList>
</comments>
</file>

<file path=xl/sharedStrings.xml><?xml version="1.0" encoding="utf-8"?>
<sst xmlns="http://schemas.openxmlformats.org/spreadsheetml/2006/main" count="107" uniqueCount="84">
  <si>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</si>
  <si>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</si>
  <si>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</si>
  <si>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</si>
  <si>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</si>
  <si>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</si>
  <si>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</si>
  <si>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</si>
  <si>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</si>
  <si>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</si>
  <si>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</si>
  <si>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</si>
  <si>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</si>
  <si>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</si>
  <si>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</si>
  <si>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</si>
  <si>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</si>
  <si>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</si>
  <si>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</si>
  <si>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</si>
  <si>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</si>
  <si>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</si>
  <si>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</si>
  <si>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</si>
  <si>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</si>
  <si>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</si>
  <si>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</si>
  <si>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</si>
  <si>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</si>
  <si>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</si>
  <si>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</si>
  <si>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</si>
  <si>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</si>
  <si>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</si>
  <si>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</si>
  <si>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</si>
  <si>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</si>
  <si>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</si>
  <si>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</si>
  <si>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</si>
  <si>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</si>
  <si>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China RMB Cost</t>
  </si>
  <si>
    <t>Exchange Rate</t>
  </si>
  <si>
    <t>FOB Cost $ (Formula)</t>
  </si>
  <si>
    <t>FOB Cost $ (Value)</t>
  </si>
  <si>
    <t>UCCPM Price</t>
  </si>
  <si>
    <t>General Load %</t>
  </si>
  <si>
    <t>General Load $</t>
  </si>
  <si>
    <t>Warehouse Charge %</t>
  </si>
  <si>
    <t>Warehouse Charge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</si>
  <si>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</si>
  <si>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</si>
  <si>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</si>
  <si>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</si>
  <si>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</si>
  <si>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</si>
  <si>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</si>
  <si>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</si>
  <si>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</si>
  <si>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</si>
  <si>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</si>
  <si>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JLA POE Price Quote (Value)</t>
  </si>
  <si>
    <t>Total Quantity</t>
  </si>
  <si>
    <t>Serta</t>
  </si>
  <si>
    <t>Serta Sheep 5.5%</t>
  </si>
  <si>
    <t>COMFORTER (SET)</t>
  </si>
  <si>
    <t>Shell: 100% polyester woven; Fill: 100% polyester</t>
  </si>
  <si>
    <t>Twin: 63"W x 86"L</t>
  </si>
  <si>
    <t>Piece</t>
  </si>
  <si>
    <t>9404.40.9022</t>
  </si>
  <si>
    <t>royalty</t>
  </si>
  <si>
    <t>F/Q: 86"W x 86"L</t>
  </si>
  <si>
    <t>King: 102"W x 86"L</t>
  </si>
  <si>
    <t>Serta Sheep 5.5%</t>
    <phoneticPr fontId="3" type="noConversion"/>
  </si>
  <si>
    <t>White Prewashed</t>
  </si>
  <si>
    <r>
      <rPr>
        <sz val="11"/>
        <color rgb="FFFF0000"/>
        <rFont val="Calibri"/>
        <family val="2"/>
      </rPr>
      <t>Serta</t>
    </r>
    <r>
      <rPr>
        <sz val="11"/>
        <rFont val="Calibri"/>
        <family val="2"/>
      </rPr>
      <t xml:space="preserve"> Wht Prewash Cmf</t>
    </r>
  </si>
  <si>
    <r>
      <t xml:space="preserve">90gsm </t>
    </r>
    <r>
      <rPr>
        <sz val="11"/>
        <color rgb="FF0000FF"/>
        <rFont val="Calibri"/>
        <family val="2"/>
      </rPr>
      <t>white</t>
    </r>
    <r>
      <rPr>
        <sz val="11"/>
        <rFont val="Calibri"/>
        <family val="2"/>
      </rPr>
      <t xml:space="preserve"> prewashed MF  + 8oz/y2 fill +  12" BOX quilted,  knife edge  Packaging: Wire Rim Bag + Insert</t>
    </r>
  </si>
  <si>
    <t>Shell: 100% polyester woven; Fill: 100% polyester</t>
    <phoneticPr fontId="3" type="noConversion"/>
  </si>
  <si>
    <t>white</t>
  </si>
  <si>
    <t>SH10-1246</t>
  </si>
  <si>
    <t>SH10-1247</t>
  </si>
  <si>
    <t>SH10-1248</t>
  </si>
  <si>
    <t>Shell: 100% polyester woven; Fill: 100% polyester</t>
    <phoneticPr fontId="3" type="noConversion"/>
  </si>
  <si>
    <r>
      <rPr>
        <sz val="11"/>
        <color rgb="FFFF0000"/>
        <rFont val="Calibri"/>
        <family val="2"/>
      </rPr>
      <t>100% Polyester Serta</t>
    </r>
    <r>
      <rPr>
        <sz val="11"/>
        <rFont val="Calibri"/>
        <family val="2"/>
      </rPr>
      <t xml:space="preserve"> white Prewashed Comforter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</si>
</sst>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_(* #,##0.00_);_(* \(#,##0.00\);_(* &quot;-&quot;??_);_(@_)"/>
    <numFmt numFmtId="177" formatCode="_([$$-409]* #,##0.00_);_([$$-409]* \(#,##0.00\);_([$$-409]* &quot;-&quot;??_);_(@_)"/>
    <numFmt numFmtId="179" formatCode="&quot;$&quot;#,##0.00"/>
    <numFmt numFmtId="180" formatCode="0.0"/>
    <numFmt numFmtId="181" formatCode="0.000"/>
    <numFmt numFmtId="189" formatCode="_ &quot;¥&quot;* #,##0.00_ ;_ &quot;¥&quot;* \-#,##0.00_ ;_ &quot;¥&quot;* &quot;-&quot;??_ ;_ @_ "/>
    <numFmt numFmtId="191" formatCode="_(&quot;$&quot;* #,##0.00_);_(&quot;$&quot;* \(#,##0.00\);_(&quot;$&quot;* &quot;-&quot;??_);_(@_)"/>
    <numFmt numFmtId="192" formatCode="[$¥-478]#,##0.00"/>
    <numFmt numFmtId="193" formatCode="[$$-481]#,##0.00\ ;[Red]\([$$-481]#,##0.00\)"/>
    <numFmt numFmtId="194" formatCode="_ &quot;￥&quot;* #,##0.00_ ;_ &quot;￥&quot;* \-#,##0.00_ ;_ &quot;￥&quot;* &quot;-&quot;??_ ;_ @_ "/>
    <numFmt numFmtId="195" formatCode="[$$-481]#,##0.00_);[Red]\([$$-481]#,##0.00\)"/>
    <numFmt numFmtId="196" formatCode="[$$-409]#,##0.00;\-[$$-409]#,##0.00"/>
  </numFmts>
  <fonts count="12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0000FF"/>
      <name val="Calibri"/>
      <family val="2"/>
    </font>
    <font>
      <sz val="11"/>
      <color theme="1"/>
      <name val="宋体"/>
      <family val="2"/>
      <scheme val="minor"/>
    </font>
    <font>
      <sz val="11"/>
      <color rgb="FFFF0000"/>
      <name val="Calibri"/>
      <family val="2"/>
    </font>
    <font>
      <sz val="11"/>
      <color theme="1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8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19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193" fontId="1" fillId="0" borderId="0"/>
    <xf numFmtId="0" fontId="4" fillId="0" borderId="0"/>
    <xf numFmtId="194" fontId="4" fillId="0" borderId="0" applyFont="0" applyFill="0" applyBorder="0" applyAlignment="0" applyProtection="0"/>
    <xf numFmtId="193" fontId="9" fillId="0" borderId="0"/>
    <xf numFmtId="193" fontId="11" fillId="0" borderId="0">
      <alignment vertical="center"/>
    </xf>
    <xf numFmtId="0" fontId="4" fillId="0" borderId="0"/>
    <xf numFmtId="0" fontId="4" fillId="0" borderId="0"/>
    <xf numFmtId="195" fontId="4" fillId="0" borderId="0"/>
    <xf numFmtId="196" fontId="1" fillId="0" borderId="0"/>
    <xf numFmtId="18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1" fillId="0" borderId="0"/>
    <xf numFmtId="0" fontId="9" fillId="0" borderId="0"/>
    <xf numFmtId="0" fontId="4" fillId="0" borderId="0"/>
    <xf numFmtId="0" fontId="11" fillId="0" borderId="0"/>
    <xf numFmtId="195" fontId="4" fillId="0" borderId="0"/>
    <xf numFmtId="0" fontId="2" fillId="0" borderId="0"/>
    <xf numFmtId="0" fontId="9" fillId="0" borderId="0"/>
    <xf numFmtId="193" fontId="9" fillId="0" borderId="0"/>
    <xf numFmtId="195" fontId="4" fillId="0" borderId="0"/>
    <xf numFmtId="189" fontId="4" fillId="0" borderId="0" applyFont="0" applyFill="0" applyBorder="0" applyAlignment="0" applyProtection="0"/>
    <xf numFmtId="0" fontId="9" fillId="0" borderId="0"/>
    <xf numFmtId="189" fontId="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3" fontId="9" fillId="0" borderId="0"/>
    <xf numFmtId="189" fontId="4" fillId="0" borderId="0" applyFont="0" applyFill="0" applyBorder="0" applyAlignment="0" applyProtection="0"/>
    <xf numFmtId="0" fontId="9" fillId="0" borderId="0"/>
    <xf numFmtId="189" fontId="4" fillId="0" borderId="0" applyFont="0" applyFill="0" applyBorder="0" applyAlignment="0" applyProtection="0"/>
    <xf numFmtId="0" fontId="9" fillId="0" borderId="0"/>
    <xf numFmtId="0" fontId="9" fillId="0" borderId="0"/>
    <xf numFmtId="193" fontId="9" fillId="0" borderId="0"/>
    <xf numFmtId="189" fontId="4" fillId="0" borderId="0" applyFont="0" applyFill="0" applyBorder="0" applyAlignment="0" applyProtection="0"/>
    <xf numFmtId="0" fontId="9" fillId="0" borderId="0"/>
    <xf numFmtId="189" fontId="4" fillId="0" borderId="0" applyFont="0" applyFill="0" applyBorder="0" applyAlignment="0" applyProtection="0"/>
    <xf numFmtId="0" fontId="9" fillId="0" borderId="0"/>
    <xf numFmtId="0" fontId="9" fillId="0" borderId="0"/>
  </cellStyleXfs>
  <cellXfs count="54">
    <xf numFmtId="0" fontId="0" fillId="0" borderId="0" xfId="0" applyNumberFormat="1" applyFont="1"/>
    <xf numFmtId="0" fontId="1" fillId="0" borderId="1" xfId="0" applyNumberFormat="1" applyFont="1" applyBorder="1"/>
    <xf numFmtId="0" fontId="5" fillId="0" borderId="1" xfId="0" applyFont="1" applyBorder="1" applyAlignment="1">
      <alignment horizontal="center" wrapText="1"/>
    </xf>
    <xf numFmtId="179" fontId="7" fillId="7" borderId="1" xfId="11" applyNumberFormat="1" applyFont="1" applyFill="1" applyBorder="1" applyAlignment="1">
      <alignment wrapText="1"/>
    </xf>
    <xf numFmtId="1" fontId="7" fillId="0" borderId="1" xfId="11" applyNumberFormat="1" applyFont="1" applyBorder="1" applyAlignment="1">
      <alignment wrapText="1"/>
    </xf>
    <xf numFmtId="179" fontId="7" fillId="0" borderId="1" xfId="11" applyNumberFormat="1" applyFont="1" applyBorder="1" applyAlignment="1">
      <alignment wrapText="1"/>
    </xf>
    <xf numFmtId="179" fontId="7" fillId="3" borderId="1" xfId="11" applyNumberFormat="1" applyFont="1" applyFill="1" applyBorder="1" applyAlignment="1">
      <alignment wrapText="1"/>
    </xf>
    <xf numFmtId="179" fontId="7" fillId="5" borderId="1" xfId="11" applyNumberFormat="1" applyFont="1" applyFill="1" applyBorder="1" applyAlignment="1">
      <alignment wrapText="1"/>
    </xf>
    <xf numFmtId="10" fontId="7" fillId="5" borderId="1" xfId="11" applyNumberFormat="1" applyFont="1" applyFill="1" applyBorder="1" applyAlignment="1">
      <alignment wrapText="1"/>
    </xf>
    <xf numFmtId="0" fontId="5" fillId="3" borderId="1" xfId="13" applyFont="1" applyFill="1" applyBorder="1" applyAlignment="1">
      <alignment horizontal="center" wrapText="1"/>
    </xf>
    <xf numFmtId="181" fontId="7" fillId="0" borderId="1" xfId="11" applyNumberFormat="1" applyFont="1" applyBorder="1" applyAlignment="1">
      <alignment wrapText="1"/>
    </xf>
    <xf numFmtId="0" fontId="8" fillId="0" borderId="1" xfId="13" applyFont="1" applyBorder="1" applyAlignment="1">
      <alignment wrapText="1"/>
    </xf>
    <xf numFmtId="0" fontId="2" fillId="3" borderId="1" xfId="36" applyFill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92" fontId="5" fillId="7" borderId="1" xfId="0" applyNumberFormat="1" applyFont="1" applyFill="1" applyBorder="1" applyAlignment="1">
      <alignment horizontal="center" wrapText="1"/>
    </xf>
    <xf numFmtId="2" fontId="5" fillId="7" borderId="1" xfId="0" applyNumberFormat="1" applyFont="1" applyFill="1" applyBorder="1" applyAlignment="1">
      <alignment horizontal="center" wrapText="1"/>
    </xf>
    <xf numFmtId="179" fontId="5" fillId="4" borderId="2" xfId="0" applyNumberFormat="1" applyFont="1" applyFill="1" applyBorder="1" applyAlignment="1">
      <alignment horizontal="center" wrapText="1"/>
    </xf>
    <xf numFmtId="179" fontId="5" fillId="7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80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0" fontId="5" fillId="0" borderId="1" xfId="0" applyNumberFormat="1" applyFont="1" applyBorder="1" applyAlignment="1">
      <alignment horizontal="center" wrapText="1"/>
    </xf>
    <xf numFmtId="10" fontId="5" fillId="0" borderId="0" xfId="0" applyNumberFormat="1" applyFont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179" fontId="5" fillId="5" borderId="1" xfId="0" applyNumberFormat="1" applyFont="1" applyFill="1" applyBorder="1" applyAlignment="1">
      <alignment horizontal="center" wrapText="1"/>
    </xf>
    <xf numFmtId="0" fontId="5" fillId="5" borderId="0" xfId="0" applyFont="1" applyFill="1" applyAlignment="1">
      <alignment horizontal="center" wrapText="1"/>
    </xf>
    <xf numFmtId="179" fontId="5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192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8" borderId="1" xfId="14" applyNumberFormat="1" applyFont="1" applyFill="1" applyBorder="1" applyAlignment="1">
      <alignment wrapText="1"/>
    </xf>
    <xf numFmtId="179" fontId="10" fillId="0" borderId="2" xfId="0" applyNumberFormat="1" applyFont="1" applyBorder="1" applyAlignment="1">
      <alignment wrapText="1"/>
    </xf>
    <xf numFmtId="179" fontId="0" fillId="0" borderId="1" xfId="0" applyNumberFormat="1" applyBorder="1" applyAlignment="1">
      <alignment wrapText="1"/>
    </xf>
    <xf numFmtId="180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1" fontId="0" fillId="8" borderId="1" xfId="0" applyNumberFormat="1" applyFill="1" applyBorder="1" applyAlignment="1">
      <alignment wrapText="1"/>
    </xf>
    <xf numFmtId="1" fontId="0" fillId="8" borderId="1" xfId="0" applyNumberFormat="1" applyFill="1" applyBorder="1" applyAlignment="1">
      <alignment wrapText="1"/>
    </xf>
    <xf numFmtId="179" fontId="0" fillId="8" borderId="1" xfId="0" applyNumberFormat="1" applyFill="1" applyBorder="1" applyAlignment="1">
      <alignment wrapText="1"/>
    </xf>
    <xf numFmtId="10" fontId="10" fillId="0" borderId="1" xfId="0" applyNumberFormat="1" applyFont="1" applyBorder="1" applyAlignment="1">
      <alignment wrapText="1"/>
    </xf>
    <xf numFmtId="10" fontId="0" fillId="0" borderId="1" xfId="0" applyNumberFormat="1" applyBorder="1" applyAlignment="1">
      <alignment wrapText="1"/>
    </xf>
    <xf numFmtId="10" fontId="10" fillId="9" borderId="1" xfId="0" applyNumberFormat="1" applyFont="1" applyFill="1" applyBorder="1" applyAlignment="1">
      <alignment wrapText="1"/>
    </xf>
    <xf numFmtId="10" fontId="0" fillId="8" borderId="1" xfId="15" applyNumberFormat="1" applyFont="1" applyFill="1" applyBorder="1" applyAlignment="1">
      <alignment wrapText="1"/>
    </xf>
    <xf numFmtId="179" fontId="10" fillId="0" borderId="1" xfId="0" applyNumberFormat="1" applyFont="1" applyBorder="1" applyAlignment="1">
      <alignment wrapText="1"/>
    </xf>
    <xf numFmtId="1" fontId="0" fillId="0" borderId="1" xfId="0" applyNumberFormat="1" applyBorder="1" applyAlignment="1">
      <alignment wrapText="1"/>
    </xf>
  </cellXfs>
  <cellStyles count="58">
    <cellStyle name="Comma 5" xfId="6"/>
    <cellStyle name="Currency 2" xfId="14"/>
    <cellStyle name="Currency 22" xfId="19"/>
    <cellStyle name="Currency 22 2" xfId="26"/>
    <cellStyle name="Currency 22 2 2" xfId="30"/>
    <cellStyle name="Currency 22 2 2 2" xfId="42"/>
    <cellStyle name="Currency 22 2 2 2 2" xfId="55"/>
    <cellStyle name="Currency 22 2 2 3" xfId="49"/>
    <cellStyle name="Currency 22 2 3" xfId="40"/>
    <cellStyle name="Currency 22 2 3 2" xfId="53"/>
    <cellStyle name="Currency 22 2 4" xfId="47"/>
    <cellStyle name="Normal 131" xfId="20"/>
    <cellStyle name="Normal 131 2" xfId="38"/>
    <cellStyle name="Normal 131 2 2" xfId="52"/>
    <cellStyle name="Normal 131 3" xfId="46"/>
    <cellStyle name="Normal 158" xfId="9"/>
    <cellStyle name="Normal 2" xfId="13"/>
    <cellStyle name="Normal 2 18 2" xfId="11"/>
    <cellStyle name="Normal 2 18 2 2" xfId="3"/>
    <cellStyle name="Normal 2 35" xfId="2"/>
    <cellStyle name="Normal 2 39" xfId="21"/>
    <cellStyle name="Normal 3" xfId="16"/>
    <cellStyle name="Normal 3 2" xfId="37"/>
    <cellStyle name="Normal 3 2 2" xfId="51"/>
    <cellStyle name="Normal 3 3" xfId="45"/>
    <cellStyle name="Normal 37 2" xfId="18"/>
    <cellStyle name="Normal 37 2 2 5" xfId="22"/>
    <cellStyle name="Normal 4" xfId="24"/>
    <cellStyle name="Normal 4 2" xfId="39"/>
    <cellStyle name="Normal 5" xfId="44"/>
    <cellStyle name="Normal 5 2" xfId="57"/>
    <cellStyle name="Normal 77" xfId="1"/>
    <cellStyle name="Normal_Shopko chairs 090413" xfId="8"/>
    <cellStyle name="Percent 2" xfId="15"/>
    <cellStyle name="Percent 2 5" xfId="4"/>
    <cellStyle name="Percent 25" xfId="27"/>
    <cellStyle name="Percent 25 2" xfId="29"/>
    <cellStyle name="Style 1" xfId="5"/>
    <cellStyle name="常规" xfId="0" builtinId="0"/>
    <cellStyle name="常规 10" xfId="23"/>
    <cellStyle name="常规 10 2 2 2" xfId="33"/>
    <cellStyle name="常规 19" xfId="34"/>
    <cellStyle name="常规 2" xfId="28"/>
    <cellStyle name="常规 2 2" xfId="41"/>
    <cellStyle name="常规 2 2 2" xfId="54"/>
    <cellStyle name="常规 2 3" xfId="48"/>
    <cellStyle name="常规 3" xfId="32"/>
    <cellStyle name="常规 3 2" xfId="43"/>
    <cellStyle name="常规 3 2 2" xfId="56"/>
    <cellStyle name="常规 3 3" xfId="50"/>
    <cellStyle name="常规 4" xfId="35"/>
    <cellStyle name="常规 5" xfId="36"/>
    <cellStyle name="常规 6" xfId="10"/>
    <cellStyle name="常规 7 5" xfId="31"/>
    <cellStyle name="样式 1" xfId="7"/>
    <cellStyle name="样式 1 15" xfId="17"/>
    <cellStyle name="样式 1 2" xfId="12"/>
    <cellStyle name="样式 1 8" xf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165653</xdr:colOff>
      <xdr:row>1</xdr:row>
      <xdr:rowOff>0</xdr:rowOff>
    </xdr:from>
    <xdr:to>
      <xdr:col>1</xdr:col>
      <xdr:colOff>897283</xdr:colOff>
      <xdr:row>2</xdr:row>
      <xdr:rowOff>458190</xdr:rowOff>
    </xdr:to>
    <xdr:pic>
      <xdr:nvPicPr>
        <xdr:cNvPr id="3" name="Picture 12">
          <a:extLst>
            <a:ext uri="{FF2B5EF4-FFF2-40B4-BE49-F238E27FC236}">
              <a16:creationId xmlns="" xmlns:a16="http://schemas.microsoft.com/office/drawing/2014/main" id="{3EBED328-BA44-4B41-A732-992FB01C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" t="24800" r="5900" b="4851"/>
        <a:stretch/>
      </xdr:blipFill>
      <xdr:spPr>
        <a:xfrm>
          <a:off x="841928" y="1856686"/>
          <a:ext cx="731630" cy="4262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1</xdr:row>
      <xdr:rowOff>0</xdr:rowOff>
    </xdr:from>
    <xdr:to>
      <xdr:col>1</xdr:col>
      <xdr:colOff>673486</xdr:colOff>
      <xdr:row>1</xdr:row>
      <xdr:rowOff>633066</xdr:rowOff>
    </xdr:to>
    <xdr:pic>
      <xdr:nvPicPr>
        <xdr:cNvPr id="4" name="Chair_Ph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6610" y="1403456"/>
          <a:ext cx="546476" cy="6330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107767</xdr:colOff>
      <xdr:row>1</xdr:row>
      <xdr:rowOff>0</xdr:rowOff>
    </xdr:from>
    <xdr:to>
      <xdr:col>1</xdr:col>
      <xdr:colOff>750455</xdr:colOff>
      <xdr:row>2</xdr:row>
      <xdr:rowOff>182923</xdr:rowOff>
    </xdr:to>
    <xdr:pic>
      <xdr:nvPicPr>
        <xdr:cNvPr id="5" name="Ottoman_Pho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7367" y="2490653"/>
          <a:ext cx="642688" cy="49836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114480</xdr:colOff>
      <xdr:row>1</xdr:row>
      <xdr:rowOff>0</xdr:rowOff>
    </xdr:from>
    <xdr:to>
      <xdr:col>1</xdr:col>
      <xdr:colOff>914400</xdr:colOff>
      <xdr:row>1</xdr:row>
      <xdr:rowOff>799920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790755" y="3553005"/>
          <a:ext cx="799920" cy="79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96631</xdr:colOff>
      <xdr:row>1</xdr:row>
      <xdr:rowOff>0</xdr:rowOff>
    </xdr:from>
    <xdr:to>
      <xdr:col>1</xdr:col>
      <xdr:colOff>966305</xdr:colOff>
      <xdr:row>1</xdr:row>
      <xdr:rowOff>483734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B48B8DA6-B3F7-D342-6BD6-FDB53A4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906" y="2729258"/>
          <a:ext cx="869674" cy="4837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CF%20Serta%20Wht%20Prewash%20DA%20Cmf%20POE%20LA%20commit%206%2024%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QS 6.24.26"/>
      <sheetName val="HZ CCD 11.05.2025"/>
      <sheetName val="HZ-CCD "/>
      <sheetName val="BCF JUN26"/>
      <sheetName val="ValueSelection"/>
      <sheetName val="Data"/>
    </sheetNames>
    <sheetDataSet>
      <sheetData sheetId="0"/>
      <sheetData sheetId="1"/>
      <sheetData sheetId="2">
        <row r="75">
          <cell r="B75">
            <v>7.75</v>
          </cell>
          <cell r="C75">
            <v>8.7799999999999994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4"/>
  <sheetViews>
    <sheetView tabSelected="1" zoomScale="85" zoomScaleNormal="85" workbookViewId="0">
      <selection activeCell="AA9" sqref="AA9"/>
    </sheetView>
  </sheetViews>
  <sheetFormatPr defaultRowHeight="12.75" x14ac:dyDescent="0.2"/>
  <cols>
    <col min="1" max="29" width="20" style="1" customWidth="1"/>
    <col min="30" max="16384" width="9.140625" style="1"/>
  </cols>
  <sheetData>
    <row r="1" spans="1:65" s="31" customFormat="1" ht="68.099999999999994" customHeight="1" x14ac:dyDescent="0.25">
      <c r="A1" s="2" t="s">
        <v>10</v>
      </c>
      <c r="B1" s="2" t="s">
        <v>11</v>
      </c>
      <c r="C1" s="13" t="s">
        <v>12</v>
      </c>
      <c r="D1" s="14" t="s">
        <v>3</v>
      </c>
      <c r="E1" s="14" t="s">
        <v>2</v>
      </c>
      <c r="F1" s="15" t="s">
        <v>4</v>
      </c>
      <c r="G1" s="13" t="s">
        <v>9</v>
      </c>
      <c r="H1" s="16" t="s">
        <v>13</v>
      </c>
      <c r="I1" s="9" t="s">
        <v>1</v>
      </c>
      <c r="J1" s="16" t="s">
        <v>14</v>
      </c>
      <c r="K1" s="9" t="s">
        <v>5</v>
      </c>
      <c r="L1" s="16" t="s">
        <v>15</v>
      </c>
      <c r="M1" s="16" t="s">
        <v>6</v>
      </c>
      <c r="N1" s="13" t="s">
        <v>16</v>
      </c>
      <c r="O1" s="13" t="s">
        <v>0</v>
      </c>
      <c r="P1" s="13" t="s">
        <v>17</v>
      </c>
      <c r="Q1" s="9" t="s">
        <v>18</v>
      </c>
      <c r="R1" s="17" t="s">
        <v>41</v>
      </c>
      <c r="S1" s="18" t="s">
        <v>42</v>
      </c>
      <c r="T1" s="3" t="s">
        <v>43</v>
      </c>
      <c r="U1" s="19" t="s">
        <v>44</v>
      </c>
      <c r="V1" s="20" t="s">
        <v>45</v>
      </c>
      <c r="W1" s="21" t="s">
        <v>7</v>
      </c>
      <c r="X1" s="22" t="s">
        <v>19</v>
      </c>
      <c r="Y1" s="22" t="s">
        <v>20</v>
      </c>
      <c r="Z1" s="22" t="s">
        <v>21</v>
      </c>
      <c r="AA1" s="23" t="s">
        <v>22</v>
      </c>
      <c r="AB1" s="24" t="s">
        <v>23</v>
      </c>
      <c r="AC1" s="10" t="s">
        <v>24</v>
      </c>
      <c r="AD1" s="4" t="s">
        <v>25</v>
      </c>
      <c r="AE1" s="2" t="s">
        <v>26</v>
      </c>
      <c r="AF1" s="5" t="s">
        <v>27</v>
      </c>
      <c r="AG1" s="2" t="s">
        <v>28</v>
      </c>
      <c r="AH1" s="25" t="s">
        <v>29</v>
      </c>
      <c r="AI1" s="6" t="s">
        <v>30</v>
      </c>
      <c r="AJ1" s="5" t="s">
        <v>31</v>
      </c>
      <c r="AK1" s="25" t="s">
        <v>32</v>
      </c>
      <c r="AL1" s="5" t="s">
        <v>33</v>
      </c>
      <c r="AM1" s="25" t="s">
        <v>46</v>
      </c>
      <c r="AN1" s="5" t="s">
        <v>47</v>
      </c>
      <c r="AO1" s="25" t="s">
        <v>48</v>
      </c>
      <c r="AP1" s="5" t="s">
        <v>49</v>
      </c>
      <c r="AQ1" s="26" t="s">
        <v>50</v>
      </c>
      <c r="AR1" s="5" t="s">
        <v>51</v>
      </c>
      <c r="AS1" s="21" t="s">
        <v>52</v>
      </c>
      <c r="AT1" s="25" t="s">
        <v>53</v>
      </c>
      <c r="AU1" s="5" t="s">
        <v>54</v>
      </c>
      <c r="AV1" s="2" t="s">
        <v>55</v>
      </c>
      <c r="AW1" s="25" t="s">
        <v>56</v>
      </c>
      <c r="AX1" s="5" t="s">
        <v>57</v>
      </c>
      <c r="AY1" s="2" t="s">
        <v>58</v>
      </c>
      <c r="AZ1" s="25" t="s">
        <v>59</v>
      </c>
      <c r="BA1" s="5" t="s">
        <v>60</v>
      </c>
      <c r="BB1" s="5" t="s">
        <v>34</v>
      </c>
      <c r="BC1" s="7" t="s">
        <v>35</v>
      </c>
      <c r="BD1" s="8" t="s">
        <v>36</v>
      </c>
      <c r="BE1" s="27" t="s">
        <v>61</v>
      </c>
      <c r="BF1" s="28" t="s">
        <v>37</v>
      </c>
      <c r="BG1" s="29" t="s">
        <v>38</v>
      </c>
      <c r="BH1" s="2" t="s">
        <v>62</v>
      </c>
      <c r="BI1" s="30" t="s">
        <v>39</v>
      </c>
      <c r="BJ1" s="30" t="s">
        <v>40</v>
      </c>
      <c r="BL1" s="32">
        <v>46321</v>
      </c>
      <c r="BM1" s="32"/>
    </row>
    <row r="2" spans="1:65" s="31" customFormat="1" ht="78" customHeight="1" x14ac:dyDescent="0.25">
      <c r="A2" s="33">
        <v>1</v>
      </c>
      <c r="B2" s="34"/>
      <c r="C2" s="35"/>
      <c r="D2" s="35" t="s">
        <v>63</v>
      </c>
      <c r="E2" s="36" t="s">
        <v>73</v>
      </c>
      <c r="F2" s="35" t="s">
        <v>65</v>
      </c>
      <c r="G2" s="36" t="s">
        <v>74</v>
      </c>
      <c r="H2" s="36" t="s">
        <v>83</v>
      </c>
      <c r="I2" s="36" t="s">
        <v>75</v>
      </c>
      <c r="J2" s="36" t="s">
        <v>76</v>
      </c>
      <c r="K2" s="11" t="s">
        <v>77</v>
      </c>
      <c r="L2" s="35" t="s">
        <v>67</v>
      </c>
      <c r="M2" s="37" t="s">
        <v>78</v>
      </c>
      <c r="N2" s="35"/>
      <c r="O2" s="12" t="s">
        <v>79</v>
      </c>
      <c r="P2" s="12"/>
      <c r="Q2" s="35" t="s">
        <v>68</v>
      </c>
      <c r="R2" s="38"/>
      <c r="S2" s="39">
        <v>7.7</v>
      </c>
      <c r="T2" s="40"/>
      <c r="U2" s="41">
        <v>6.18</v>
      </c>
      <c r="V2" s="42">
        <v>6.1</v>
      </c>
      <c r="W2" s="37" t="s">
        <v>8</v>
      </c>
      <c r="X2" s="43">
        <v>53</v>
      </c>
      <c r="Y2" s="43">
        <v>53</v>
      </c>
      <c r="Z2" s="43">
        <v>28</v>
      </c>
      <c r="AA2" s="39">
        <v>4</v>
      </c>
      <c r="AB2" s="44">
        <v>2</v>
      </c>
      <c r="AC2" s="45">
        <f>IF(X2="","",X2*Y2*Z2/1000000)</f>
        <v>7.8652E-2</v>
      </c>
      <c r="AD2" s="46">
        <f>IF(AB2="","",65/AC2*AB2)</f>
        <v>1652.8505314550171</v>
      </c>
      <c r="AE2" s="34">
        <v>2650</v>
      </c>
      <c r="AF2" s="47">
        <f>IF(ISERROR(AE2/AD2),"",AE2/AD2)</f>
        <v>1.6032907692307692</v>
      </c>
      <c r="AG2" s="35" t="s">
        <v>69</v>
      </c>
      <c r="AH2" s="48">
        <f>12.8%+10%</f>
        <v>0.22800000000000001</v>
      </c>
      <c r="AI2" s="47">
        <f>IF(ISERROR(U2*AH2),"",U2*AH2)</f>
        <v>1.4090400000000001</v>
      </c>
      <c r="AJ2" s="47">
        <f t="shared" ref="AJ2:AJ4" si="0">IF(ISERROR(U2+AF2+AI2),"",U2+AF2+AI2)</f>
        <v>9.1923307692307681</v>
      </c>
      <c r="AK2" s="49">
        <v>0.01</v>
      </c>
      <c r="AL2" s="47">
        <f t="shared" ref="AL2:AL4" si="1">IF(ISERROR(BE2*AK2),"",BE2*AK2)</f>
        <v>0.13439999999999999</v>
      </c>
      <c r="AM2" s="49"/>
      <c r="AN2" s="47">
        <f t="shared" ref="AN2:AN4" si="2">IF(ISERROR(BE2*AM2),"",BE2*AM2)</f>
        <v>0</v>
      </c>
      <c r="AO2" s="49"/>
      <c r="AP2" s="47">
        <f t="shared" ref="AP2:AP4" si="3">IF(ISERROR(BE2*AO2),"",BE2*AO2)</f>
        <v>0</v>
      </c>
      <c r="AQ2" s="49"/>
      <c r="AR2" s="47">
        <f>IF(ISERROR(BE2*AQ2),"",BE2*AQ2)</f>
        <v>0</v>
      </c>
      <c r="AS2" s="35" t="s">
        <v>70</v>
      </c>
      <c r="AT2" s="50">
        <v>0.06</v>
      </c>
      <c r="AU2" s="47">
        <f t="shared" ref="AU2:AU4" si="4">IF(ISERROR(BE2*AT2),"",BE2*AT2)</f>
        <v>0.80639999999999989</v>
      </c>
      <c r="AV2" s="47"/>
      <c r="AW2" s="49"/>
      <c r="AX2" s="47">
        <f>IF(ISERROR(BE2*AW2),"",BE2*AW2)</f>
        <v>0</v>
      </c>
      <c r="AY2" s="47"/>
      <c r="AZ2" s="49"/>
      <c r="BA2" s="47">
        <f>IF(ISERROR(BE2*AZ2),"",BE2*AZ2)</f>
        <v>0</v>
      </c>
      <c r="BB2" s="47">
        <f t="shared" ref="BB2:BB4" si="5">IF(ISERROR(AL2+AN2+AP2+AU2),"",AL2+AN2+AP2+AU2)</f>
        <v>0.94079999999999986</v>
      </c>
      <c r="BC2" s="47">
        <f t="shared" ref="BC2:BC4" si="6">IF(ISERROR(AJ2+BB2),"",AJ2+BB2)</f>
        <v>10.133130769230767</v>
      </c>
      <c r="BD2" s="51">
        <f t="shared" ref="BD2:BD4" si="7">IF(ISERROR((BE2-BC2)/BE2),"",(BE2-BC2)/BE2)</f>
        <v>0.24604681776556786</v>
      </c>
      <c r="BE2" s="52">
        <v>13.44</v>
      </c>
      <c r="BF2" s="42">
        <v>26.99</v>
      </c>
      <c r="BG2" s="51">
        <f>IF(ISERROR((BF2-BE2)/BF2),"",(BF2-BE2)/BF2)</f>
        <v>0.5020377917747314</v>
      </c>
      <c r="BH2" s="53">
        <f>BL2</f>
        <v>0</v>
      </c>
      <c r="BI2" s="47">
        <f>IF(ISERROR(BC2*BH2),"",BC2*BH2)</f>
        <v>0</v>
      </c>
      <c r="BJ2" s="47">
        <f>IF(ISERROR(BE2*BH2),"",BE2*BH2)</f>
        <v>0</v>
      </c>
      <c r="BL2" s="31">
        <v>0</v>
      </c>
    </row>
    <row r="3" spans="1:65" s="31" customFormat="1" ht="78" customHeight="1" x14ac:dyDescent="0.25">
      <c r="A3" s="33">
        <v>2</v>
      </c>
      <c r="B3" s="34"/>
      <c r="C3" s="35"/>
      <c r="D3" s="35" t="s">
        <v>63</v>
      </c>
      <c r="E3" s="35" t="s">
        <v>64</v>
      </c>
      <c r="F3" s="35" t="s">
        <v>65</v>
      </c>
      <c r="G3" s="36" t="s">
        <v>74</v>
      </c>
      <c r="H3" s="36" t="s">
        <v>83</v>
      </c>
      <c r="I3" s="36" t="s">
        <v>75</v>
      </c>
      <c r="J3" s="36" t="s">
        <v>76</v>
      </c>
      <c r="K3" s="11" t="s">
        <v>82</v>
      </c>
      <c r="L3" s="36" t="s">
        <v>71</v>
      </c>
      <c r="M3" s="37" t="s">
        <v>78</v>
      </c>
      <c r="N3" s="35"/>
      <c r="O3" s="12" t="s">
        <v>80</v>
      </c>
      <c r="P3" s="12"/>
      <c r="Q3" s="35" t="s">
        <v>68</v>
      </c>
      <c r="R3" s="38"/>
      <c r="S3" s="39">
        <v>7.7</v>
      </c>
      <c r="T3" s="40"/>
      <c r="U3" s="41">
        <f>'[1]HZ CCD 11.05.2025'!B75</f>
        <v>7.75</v>
      </c>
      <c r="V3" s="42">
        <v>7.2</v>
      </c>
      <c r="W3" s="37" t="s">
        <v>8</v>
      </c>
      <c r="X3" s="43">
        <v>53</v>
      </c>
      <c r="Y3" s="43">
        <v>53</v>
      </c>
      <c r="Z3" s="43">
        <v>34</v>
      </c>
      <c r="AA3" s="39">
        <v>4</v>
      </c>
      <c r="AB3" s="53">
        <v>2</v>
      </c>
      <c r="AC3" s="45">
        <f t="shared" ref="AC3:AC4" si="8">IF(X3="","",X3*Y3*Z3/1000000)</f>
        <v>9.5505999999999994E-2</v>
      </c>
      <c r="AD3" s="46">
        <f t="shared" ref="AD3:AD4" si="9">IF(AB3="","",65/AC3*AB3)</f>
        <v>1361.1710259041317</v>
      </c>
      <c r="AE3" s="34">
        <v>2650</v>
      </c>
      <c r="AF3" s="47">
        <f t="shared" ref="AF3:AF4" si="10">IF(ISERROR(AE3/AD3),"",AE3/AD3)</f>
        <v>1.9468530769230767</v>
      </c>
      <c r="AG3" s="35" t="s">
        <v>69</v>
      </c>
      <c r="AH3" s="48">
        <f t="shared" ref="AH3:AH4" si="11">12.8%+10%</f>
        <v>0.22800000000000001</v>
      </c>
      <c r="AI3" s="47">
        <f>IF(ISERROR(U3*AH3),"",U3*AH3)</f>
        <v>1.7670000000000001</v>
      </c>
      <c r="AJ3" s="47">
        <f t="shared" si="0"/>
        <v>11.463853076923076</v>
      </c>
      <c r="AK3" s="49">
        <v>0.01</v>
      </c>
      <c r="AL3" s="47">
        <f t="shared" si="1"/>
        <v>0.15359999999999999</v>
      </c>
      <c r="AM3" s="49"/>
      <c r="AN3" s="47">
        <f t="shared" si="2"/>
        <v>0</v>
      </c>
      <c r="AO3" s="49"/>
      <c r="AP3" s="47">
        <f t="shared" si="3"/>
        <v>0</v>
      </c>
      <c r="AQ3" s="49"/>
      <c r="AR3" s="47">
        <f t="shared" ref="AR3:AR4" si="12">IF(ISERROR(BE3*AQ3),"",BE3*AQ3)</f>
        <v>0</v>
      </c>
      <c r="AS3" s="35" t="s">
        <v>70</v>
      </c>
      <c r="AT3" s="50">
        <v>0.06</v>
      </c>
      <c r="AU3" s="47">
        <f t="shared" si="4"/>
        <v>0.92159999999999997</v>
      </c>
      <c r="AV3" s="47"/>
      <c r="AW3" s="49"/>
      <c r="AX3" s="47">
        <f t="shared" ref="AX3:AX4" si="13">IF(ISERROR(BE3*AW3),"",BE3*AW3)</f>
        <v>0</v>
      </c>
      <c r="AY3" s="47"/>
      <c r="AZ3" s="49"/>
      <c r="BA3" s="47">
        <f t="shared" ref="BA3:BA4" si="14">IF(ISERROR(BE3*AZ3),"",BE3*AZ3)</f>
        <v>0</v>
      </c>
      <c r="BB3" s="47">
        <f t="shared" si="5"/>
        <v>1.0751999999999999</v>
      </c>
      <c r="BC3" s="47">
        <f t="shared" si="6"/>
        <v>12.539053076923077</v>
      </c>
      <c r="BD3" s="51">
        <f t="shared" si="7"/>
        <v>0.18365539863782049</v>
      </c>
      <c r="BE3" s="52">
        <v>15.36</v>
      </c>
      <c r="BF3" s="42">
        <v>29.99</v>
      </c>
      <c r="BG3" s="51">
        <f t="shared" ref="BG3:BG4" si="15">IF(ISERROR((BF3-BE3)/BF3),"",(BF3-BE3)/BF3)</f>
        <v>0.48782927642547513</v>
      </c>
      <c r="BH3" s="53">
        <f t="shared" ref="BH3:BH4" si="16">BL3</f>
        <v>2000</v>
      </c>
      <c r="BI3" s="47">
        <f t="shared" ref="BI3:BI4" si="17">IF(ISERROR(BC3*BH3),"",BC3*BH3)</f>
        <v>25078.106153846154</v>
      </c>
      <c r="BJ3" s="47">
        <f t="shared" ref="BJ3:BJ4" si="18">IF(ISERROR(BE3*BH3),"",BE3*BH3)</f>
        <v>30720</v>
      </c>
      <c r="BL3" s="31">
        <v>2000</v>
      </c>
    </row>
    <row r="4" spans="1:65" s="31" customFormat="1" ht="78" customHeight="1" x14ac:dyDescent="0.25">
      <c r="A4" s="33">
        <v>3</v>
      </c>
      <c r="B4" s="34"/>
      <c r="C4" s="35"/>
      <c r="D4" s="35" t="s">
        <v>63</v>
      </c>
      <c r="E4" s="35" t="s">
        <v>64</v>
      </c>
      <c r="F4" s="35" t="s">
        <v>65</v>
      </c>
      <c r="G4" s="36" t="s">
        <v>74</v>
      </c>
      <c r="H4" s="36" t="s">
        <v>83</v>
      </c>
      <c r="I4" s="36" t="s">
        <v>75</v>
      </c>
      <c r="J4" s="36" t="s">
        <v>76</v>
      </c>
      <c r="K4" s="11" t="s">
        <v>66</v>
      </c>
      <c r="L4" s="36" t="s">
        <v>72</v>
      </c>
      <c r="M4" s="37" t="s">
        <v>78</v>
      </c>
      <c r="N4" s="35"/>
      <c r="O4" s="12" t="s">
        <v>81</v>
      </c>
      <c r="P4" s="12"/>
      <c r="Q4" s="35" t="s">
        <v>68</v>
      </c>
      <c r="R4" s="38"/>
      <c r="S4" s="39">
        <v>7.7</v>
      </c>
      <c r="T4" s="40"/>
      <c r="U4" s="41">
        <f>'[1]HZ CCD 11.05.2025'!C75</f>
        <v>8.7799999999999994</v>
      </c>
      <c r="V4" s="42">
        <v>8.0500000000000007</v>
      </c>
      <c r="W4" s="37" t="s">
        <v>8</v>
      </c>
      <c r="X4" s="43">
        <v>53</v>
      </c>
      <c r="Y4" s="43">
        <v>53</v>
      </c>
      <c r="Z4" s="43">
        <v>37</v>
      </c>
      <c r="AA4" s="39">
        <v>4</v>
      </c>
      <c r="AB4" s="53">
        <v>2</v>
      </c>
      <c r="AC4" s="45">
        <f t="shared" si="8"/>
        <v>0.103933</v>
      </c>
      <c r="AD4" s="46">
        <f t="shared" si="9"/>
        <v>1250.8058075875806</v>
      </c>
      <c r="AE4" s="34">
        <v>2650</v>
      </c>
      <c r="AF4" s="47">
        <f t="shared" si="10"/>
        <v>2.1186342307692305</v>
      </c>
      <c r="AG4" s="35" t="s">
        <v>69</v>
      </c>
      <c r="AH4" s="48">
        <f t="shared" si="11"/>
        <v>0.22800000000000001</v>
      </c>
      <c r="AI4" s="47">
        <f t="shared" ref="AI4" si="19">IF(ISERROR(U4*AH4),"",U4*AH4)</f>
        <v>2.0018400000000001</v>
      </c>
      <c r="AJ4" s="47">
        <f t="shared" si="0"/>
        <v>12.900474230769229</v>
      </c>
      <c r="AK4" s="49">
        <v>0.01</v>
      </c>
      <c r="AL4" s="47">
        <f t="shared" si="1"/>
        <v>0.17280000000000001</v>
      </c>
      <c r="AM4" s="49"/>
      <c r="AN4" s="47">
        <f t="shared" si="2"/>
        <v>0</v>
      </c>
      <c r="AO4" s="49"/>
      <c r="AP4" s="47">
        <f t="shared" si="3"/>
        <v>0</v>
      </c>
      <c r="AQ4" s="49"/>
      <c r="AR4" s="47">
        <f t="shared" si="12"/>
        <v>0</v>
      </c>
      <c r="AS4" s="35" t="s">
        <v>70</v>
      </c>
      <c r="AT4" s="50">
        <v>0.06</v>
      </c>
      <c r="AU4" s="47">
        <f t="shared" si="4"/>
        <v>1.0367999999999999</v>
      </c>
      <c r="AV4" s="47"/>
      <c r="AW4" s="49"/>
      <c r="AX4" s="47">
        <f t="shared" si="13"/>
        <v>0</v>
      </c>
      <c r="AY4" s="47"/>
      <c r="AZ4" s="49"/>
      <c r="BA4" s="47">
        <f t="shared" si="14"/>
        <v>0</v>
      </c>
      <c r="BB4" s="47">
        <f t="shared" si="5"/>
        <v>1.2096</v>
      </c>
      <c r="BC4" s="47">
        <f t="shared" si="6"/>
        <v>14.110074230769229</v>
      </c>
      <c r="BD4" s="51">
        <f t="shared" si="7"/>
        <v>0.18344477831196598</v>
      </c>
      <c r="BE4" s="52">
        <v>17.28</v>
      </c>
      <c r="BF4" s="42">
        <v>34.99</v>
      </c>
      <c r="BG4" s="51">
        <f t="shared" si="15"/>
        <v>0.50614461274649902</v>
      </c>
      <c r="BH4" s="53">
        <f t="shared" si="16"/>
        <v>1200</v>
      </c>
      <c r="BI4" s="47">
        <f t="shared" si="17"/>
        <v>16932.089076923075</v>
      </c>
      <c r="BJ4" s="47">
        <f t="shared" si="18"/>
        <v>20736</v>
      </c>
      <c r="BL4" s="31">
        <v>1200</v>
      </c>
    </row>
  </sheetData>
  <protectedRanges>
    <protectedRange sqref="AQ1:AR1 AV1 AY1 BF2:BH4 L2:N4 A2:J4 Q2:BD4" name="Range1_9"/>
    <protectedRange sqref="K2:K4" name="Range1_1_1"/>
    <protectedRange sqref="O2:P4" name="Range1_2_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[1]ValueSelection!#REF!</xm:f>
          </x14:formula1>
          <xm:sqref>D2:D4</xm:sqref>
        </x14:dataValidation>
        <x14:dataValidation type="list" allowBlank="1" showInputMessage="1" showErrorMessage="1">
          <x14:formula1>
            <xm:f>[1]Data!#REF!</xm:f>
          </x14:formula1>
          <xm:sqref>W2:W4</xm:sqref>
        </x14:dataValidation>
        <x14:dataValidation type="list" allowBlank="1" showInputMessage="1" showErrorMessage="1">
          <x14:formula1>
            <xm:f>[1]Data!#REF!</xm:f>
          </x14:formula1>
          <xm:sqref>Q2:Q4</xm:sqref>
        </x14:dataValidation>
        <x14:dataValidation type="list" allowBlank="1" showInputMessage="1" showErrorMessage="1">
          <x14:formula1>
            <xm:f>[1]ValueSelection!#REF!</xm:f>
          </x14:formula1>
          <xm:sqref>E2:E4</xm:sqref>
        </x14:dataValidation>
        <x14:dataValidation type="list" allowBlank="1" showInputMessage="1" showErrorMessage="1">
          <x14:formula1>
            <xm:f>[1]ValueSelection!#REF!</xm:f>
          </x14:formula1>
          <xm:sqref>F2:F4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2026-06-25T05:25:27Z</dcterms:modified>
</cp:coreProperties>
</file>