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Q7" i="1"/>
  <c r="S7" i="1" s="1"/>
  <c r="AX6" i="1"/>
  <c r="AB6" i="1"/>
  <c r="AC6" i="1" s="1"/>
  <c r="AE6" i="1" s="1"/>
  <c r="Q6" i="1"/>
  <c r="S6" i="1" s="1"/>
  <c r="T6" i="1" s="1"/>
  <c r="AX5" i="1"/>
  <c r="AB5" i="1"/>
  <c r="AC5" i="1" s="1"/>
  <c r="AE5" i="1" s="1"/>
  <c r="Q5" i="1"/>
  <c r="S5" i="1" s="1"/>
  <c r="AH5" i="1" s="1"/>
  <c r="AX4" i="1"/>
  <c r="AB4" i="1"/>
  <c r="AC4" i="1" s="1"/>
  <c r="AE4" i="1" s="1"/>
  <c r="S4" i="1"/>
  <c r="T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2" i="1" s="1"/>
  <c r="AH2" i="1" l="1"/>
  <c r="T3" i="1"/>
  <c r="AI3" i="1" s="1"/>
  <c r="AH4" i="1"/>
  <c r="AI4" i="1" s="1"/>
  <c r="AH6" i="1"/>
  <c r="AI6" i="1" s="1"/>
  <c r="AH7" i="1"/>
  <c r="T7" i="1"/>
  <c r="AI2" i="1"/>
  <c r="T5" i="1"/>
  <c r="AI5" i="1" s="1"/>
  <c r="AW6" i="1" l="1"/>
  <c r="AW5" i="1"/>
  <c r="AW3" i="1"/>
  <c r="AI7" i="1"/>
  <c r="AW2" i="1"/>
  <c r="AW4" i="1"/>
  <c r="AS4" i="1" l="1"/>
  <c r="AO4" i="1"/>
  <c r="AM4" i="1"/>
  <c r="AK4" i="1"/>
  <c r="AS3" i="1"/>
  <c r="AO3" i="1"/>
  <c r="AM3" i="1"/>
  <c r="AK3" i="1"/>
  <c r="AW7" i="1"/>
  <c r="AO5" i="1"/>
  <c r="AM5" i="1"/>
  <c r="AK5" i="1"/>
  <c r="AS5" i="1"/>
  <c r="AM6" i="1"/>
  <c r="AK6" i="1"/>
  <c r="AS6" i="1"/>
  <c r="AO6" i="1"/>
  <c r="AS2" i="1"/>
  <c r="AO2" i="1"/>
  <c r="AM2" i="1"/>
  <c r="AK2" i="1"/>
  <c r="AT5" i="1" l="1"/>
  <c r="AU5" i="1" s="1"/>
  <c r="AV5" i="1" s="1"/>
  <c r="AT3" i="1"/>
  <c r="AU3" i="1" s="1"/>
  <c r="AV3" i="1" s="1"/>
  <c r="AT2" i="1"/>
  <c r="AU2" i="1" s="1"/>
  <c r="AV2" i="1" s="1"/>
  <c r="AT6" i="1"/>
  <c r="AU6" i="1" s="1"/>
  <c r="AV6" i="1" s="1"/>
  <c r="AK7" i="1"/>
  <c r="AS7" i="1"/>
  <c r="AO7" i="1"/>
  <c r="AM7" i="1"/>
  <c r="AT4" i="1"/>
  <c r="AU4" i="1" s="1"/>
  <c r="AV4" i="1" s="1"/>
  <c r="AT7" i="1" l="1"/>
  <c r="AU7" i="1" s="1"/>
  <c r="AV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<sst xmlns="http://schemas.openxmlformats.org/spreadsheetml/2006/main" count="133" uniqueCount="85">
  <si>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</si>
  <si>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</si>
  <si>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</si>
  <si>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</si>
  <si>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</si>
  <si>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</si>
  <si>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</si>
  <si>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</si>
  <si>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</si>
  <si>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</si>
  <si>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</si>
  <si>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</si>
  <si>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</si>
  <si>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</si>
  <si>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</si>
  <si>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</si>
  <si>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</si>
  <si>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</si>
  <si>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</si>
  <si>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</si>
  <si>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</si>
  <si>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</si>
  <si>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</si>
  <si>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</si>
  <si>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</si>
  <si>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</si>
  <si>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</si>
  <si>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</si>
  <si>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</si>
  <si>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</si>
  <si>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</si>
  <si>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</si>
  <si>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</si>
  <si>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</si>
  <si>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</si>
  <si>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</si>
  <si>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</si>
  <si>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</si>
  <si>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</si>
  <si>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</si>
  <si>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</si>
  <si>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</si>
  <si>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</si>
  <si>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</si>
  <si>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</si>
  <si>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</si>
  <si>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</si>
  <si>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</si>
  <si>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</si>
  <si>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</si>
  <si>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</si>
  <si>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</si>
  <si>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</si>
  <si>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</si>
  <si>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</si>
  <si>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Set</t>
  </si>
  <si>
    <t>Compressed/Knocked Down</t>
  </si>
  <si>
    <t>Tessa</t>
    <phoneticPr fontId="5" type="noConversion"/>
  </si>
  <si>
    <t>100% Polyester  Waffle 3pcs Comforter Mini Set</t>
    <phoneticPr fontId="5" type="noConversion"/>
  </si>
  <si>
    <t>3pcs Comforter Mini set</t>
    <phoneticPr fontId="5" type="noConversion"/>
  </si>
  <si>
    <t>Comf/sham : 100% Polyester  Waffle fabri on face, 85gsm microfiber solid reverse, 200gsm poly fill.</t>
    <phoneticPr fontId="5" type="noConversion"/>
  </si>
  <si>
    <t>100% polyester , poly filling</t>
    <phoneticPr fontId="5" type="noConversion"/>
  </si>
  <si>
    <t>9404.40.9022</t>
    <phoneticPr fontId="5" type="noConversion"/>
  </si>
  <si>
    <t>100% Polyester  Waffle 2pcs Comforter Mini Set</t>
    <phoneticPr fontId="5" type="noConversion"/>
  </si>
  <si>
    <t>2pcs Comforter Mini set</t>
    <phoneticPr fontId="5" type="noConversion"/>
  </si>
  <si>
    <t>Comf/sham : 100% Polyester  Waffle fabri on face, 85gsm microfiber solid reverse, 200gsm poly fill.</t>
    <phoneticPr fontId="5" type="noConversion"/>
  </si>
  <si>
    <t>Comforter Mini Set</t>
    <phoneticPr fontId="5" type="noConversion"/>
  </si>
  <si>
    <t>100% polyester , poly filling</t>
    <phoneticPr fontId="5" type="noConversion"/>
  </si>
  <si>
    <t>Twin/Twin XL
1 Comforter 66"Wx90"L
1 Sham 20"W x 26"L+1“H</t>
    <phoneticPr fontId="5" type="noConversion"/>
  </si>
  <si>
    <t xml:space="preserve">Blue </t>
    <phoneticPr fontId="5" type="noConversion"/>
  </si>
  <si>
    <t>RH10-1190</t>
  </si>
  <si>
    <t>100% Polyester  Waffle 3pcs Comforter Mini Set</t>
    <phoneticPr fontId="5" type="noConversion"/>
  </si>
  <si>
    <t>Full/Queen
1 Comforter 90"Wx90"L
2 Sham 20"W x 26"L+1“H(2)</t>
    <phoneticPr fontId="5" type="noConversion"/>
  </si>
  <si>
    <t>RH10-1191</t>
  </si>
  <si>
    <t>Comf/sham : 100% Polyester  Waffle fabri on face, 85gsm microfiber solid reverse, 200gsm poly fill.</t>
    <phoneticPr fontId="5" type="noConversion"/>
  </si>
  <si>
    <t>King/Cal King
1 Comforter 104"Wx90"L
2 Sham 20"W x 36"L+1"H(2)</t>
    <phoneticPr fontId="5" type="noConversion"/>
  </si>
  <si>
    <t>RH10-1192</t>
  </si>
  <si>
    <t>Pink</t>
    <phoneticPr fontId="5" type="noConversion"/>
  </si>
  <si>
    <t>RH10-1193</t>
  </si>
  <si>
    <t>Pink</t>
    <phoneticPr fontId="5" type="noConversion"/>
  </si>
  <si>
    <t>RH10-1194</t>
  </si>
  <si>
    <t>Tessa</t>
    <phoneticPr fontId="5" type="noConversion"/>
  </si>
  <si>
    <t>3pcs Comforter Mini set</t>
    <phoneticPr fontId="5" type="noConversion"/>
  </si>
  <si>
    <t>King/Cal King
1 Comforter 104"Wx90"L
2 Sham 20"W x 36"L+1"H(2)</t>
    <phoneticPr fontId="5" type="noConversion"/>
  </si>
  <si>
    <t>RH10-1195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</si>
</sst>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6" fontId="7" fillId="6" borderId="2" xfId="0" applyFont="1" applyFill="1" applyBorder="1"/>
    <xf numFmtId="2" fontId="3" fillId="2" borderId="2" xfId="1" applyNumberFormat="1" applyFont="1" applyFill="1" applyBorder="1" applyAlignment="1">
      <alignment horizontal="center" wrapText="1"/>
    </xf>
    <xf numFmtId="177" fontId="1" fillId="6" borderId="2" xfId="1" applyNumberFormat="1" applyFill="1" applyBorder="1" applyAlignment="1">
      <alignment horizontal="center" wrapText="1"/>
    </xf>
    <xf numFmtId="176" fontId="10" fillId="6" borderId="1" xfId="1" applyFont="1" applyFill="1" applyBorder="1" applyAlignment="1">
      <alignment horizontal="center" vertical="center" wrapText="1"/>
    </xf>
    <xf numFmtId="176" fontId="1" fillId="6" borderId="2" xfId="1" applyFill="1" applyBorder="1"/>
    <xf numFmtId="176" fontId="1" fillId="6" borderId="2" xfId="1" applyFill="1" applyBorder="1" applyAlignment="1">
      <alignment wrapText="1"/>
    </xf>
    <xf numFmtId="176" fontId="1" fillId="6" borderId="2" xfId="1" applyFill="1" applyBorder="1" applyAlignment="1">
      <alignment horizontal="center" wrapText="1"/>
    </xf>
    <xf numFmtId="176" fontId="7" fillId="2" borderId="2" xfId="0" applyFont="1" applyFill="1" applyBorder="1"/>
    <xf numFmtId="2" fontId="1" fillId="6" borderId="2" xfId="1" applyNumberFormat="1" applyFill="1" applyBorder="1" applyAlignment="1">
      <alignment wrapText="1"/>
    </xf>
    <xf numFmtId="178" fontId="0" fillId="6" borderId="2" xfId="3" applyNumberFormat="1" applyFont="1" applyFill="1" applyBorder="1" applyAlignment="1">
      <alignment wrapText="1"/>
    </xf>
    <xf numFmtId="179" fontId="1" fillId="6" borderId="2" xfId="1" applyNumberFormat="1" applyFill="1" applyBorder="1" applyAlignment="1">
      <alignment wrapText="1"/>
    </xf>
    <xf numFmtId="1" fontId="1" fillId="6" borderId="2" xfId="1" applyNumberFormat="1" applyFill="1" applyBorder="1" applyAlignment="1">
      <alignment wrapText="1"/>
    </xf>
    <xf numFmtId="180" fontId="1" fillId="6" borderId="2" xfId="1" applyNumberFormat="1" applyFill="1" applyBorder="1" applyAlignment="1">
      <alignment wrapText="1"/>
    </xf>
    <xf numFmtId="181" fontId="1" fillId="6" borderId="2" xfId="1" applyNumberFormat="1" applyFill="1" applyBorder="1" applyAlignment="1">
      <alignment wrapText="1"/>
    </xf>
    <xf numFmtId="178" fontId="1" fillId="6" borderId="2" xfId="1" applyNumberFormat="1" applyFill="1" applyBorder="1" applyAlignment="1">
      <alignment wrapText="1"/>
    </xf>
    <xf numFmtId="10" fontId="3" fillId="6" borderId="2" xfId="1" applyNumberFormat="1" applyFont="1" applyFill="1" applyBorder="1" applyAlignment="1">
      <alignment wrapText="1"/>
    </xf>
    <xf numFmtId="10" fontId="1" fillId="6" borderId="2" xfId="1" applyNumberFormat="1" applyFill="1" applyBorder="1" applyAlignment="1">
      <alignment wrapText="1"/>
    </xf>
    <xf numFmtId="178" fontId="3" fillId="6" borderId="2" xfId="1" applyNumberFormat="1" applyFont="1" applyFill="1" applyBorder="1" applyAlignment="1">
      <alignment wrapText="1"/>
    </xf>
    <xf numFmtId="10" fontId="0" fillId="6" borderId="2" xfId="4" applyNumberFormat="1" applyFont="1" applyFill="1" applyBorder="1" applyAlignment="1">
      <alignment wrapText="1"/>
    </xf>
    <xf numFmtId="176" fontId="1" fillId="6" borderId="0" xfId="1" applyFill="1" applyAlignment="1">
      <alignment wrapText="1"/>
    </xf>
    <xf numFmtId="176" fontId="10" fillId="6" borderId="4" xfId="1" applyFont="1" applyFill="1" applyBorder="1" applyAlignment="1">
      <alignment horizontal="center" vertical="center" wrapText="1"/>
    </xf>
    <xf numFmtId="176" fontId="10" fillId="6" borderId="5" xfId="1" applyFont="1" applyFill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188260</xdr:colOff>
      <xdr:row>1</xdr:row>
      <xdr:rowOff>609600</xdr:rowOff>
    </xdr:from>
    <xdr:to>
      <xdr:col>1</xdr:col>
      <xdr:colOff>2752440</xdr:colOff>
      <xdr:row>6</xdr:row>
      <xdr:rowOff>73960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8D195CBF-E122-0FDA-4921-6A16AD7BF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60" y="23164800"/>
          <a:ext cx="2564180" cy="3086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zoomScale="85" zoomScaleNormal="85" workbookViewId="0">
      <selection activeCell="H4" sqref="H4"/>
    </sheetView>
  </sheetViews>
  <sheetFormatPr defaultColWidth="9.28515625" defaultRowHeight="15" x14ac:dyDescent="0.25"/>
  <cols>
    <col min="1" max="1" width="10.28515625" style="1" customWidth="1"/>
    <col min="2" max="2" width="41.28515625" style="2" customWidth="1"/>
    <col min="3" max="3" width="24.28515625" style="3" customWidth="1"/>
    <col min="4" max="4" width="16.28515625" style="2" customWidth="1"/>
    <col min="5" max="5" width="10.7109375" style="2" customWidth="1"/>
    <col min="6" max="6" width="18" style="2" customWidth="1"/>
    <col min="7" max="7" width="14.7109375" style="2" customWidth="1"/>
    <col min="8" max="8" width="15.7109375" style="2" customWidth="1"/>
    <col min="9" max="9" width="12.7109375" style="2" customWidth="1"/>
    <col min="10" max="10" width="74.28515625" style="2" customWidth="1"/>
    <col min="11" max="11" width="14.28515625" style="2" customWidth="1"/>
    <col min="12" max="12" width="48.28515625" style="2" customWidth="1"/>
    <col min="13" max="13" width="20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8.42578125" style="2" customWidth="1"/>
    <col min="18" max="18" width="9.7109375" style="4" customWidth="1"/>
    <col min="19" max="19" width="12" style="5" customWidth="1"/>
    <col min="20" max="20" width="11.28515625" style="5" customWidth="1"/>
    <col min="21" max="21" width="11.28515625" style="6" customWidth="1"/>
    <col min="22" max="22" width="15.7109375" style="2" customWidth="1"/>
    <col min="23" max="23" width="11" style="7" customWidth="1"/>
    <col min="24" max="24" width="13.28515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28515625" style="8" customWidth="1"/>
    <col min="30" max="30" width="13.7109375" style="10" customWidth="1"/>
    <col min="31" max="31" width="13.7109375" style="5" customWidth="1"/>
    <col min="32" max="32" width="14.7109375" style="2" customWidth="1"/>
    <col min="33" max="33" width="8.42578125" style="11" customWidth="1"/>
    <col min="34" max="34" width="12.42578125" style="5" customWidth="1"/>
    <col min="35" max="35" width="8.7109375" style="5" customWidth="1"/>
    <col min="36" max="36" width="7.7109375" style="11" customWidth="1"/>
    <col min="37" max="37" width="5.7109375" style="5" customWidth="1"/>
    <col min="38" max="38" width="12.7109375" style="11" customWidth="1"/>
    <col min="39" max="39" width="12" style="5" customWidth="1"/>
    <col min="40" max="40" width="11.7109375" style="11" customWidth="1"/>
    <col min="41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28515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28515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s="56" customFormat="1" ht="57" customHeight="1" x14ac:dyDescent="0.25">
      <c r="A2" s="39">
        <v>1</v>
      </c>
      <c r="B2" s="40" t="s">
        <v>66</v>
      </c>
      <c r="C2" s="41"/>
      <c r="D2" s="42" t="s">
        <v>53</v>
      </c>
      <c r="E2" s="42"/>
      <c r="F2" s="42" t="s">
        <v>54</v>
      </c>
      <c r="G2" s="43" t="s">
        <v>57</v>
      </c>
      <c r="H2" s="42" t="s">
        <v>63</v>
      </c>
      <c r="I2" s="42" t="s">
        <v>64</v>
      </c>
      <c r="J2" s="42" t="s">
        <v>60</v>
      </c>
      <c r="K2" s="42" t="s">
        <v>67</v>
      </c>
      <c r="L2" s="42" t="s">
        <v>68</v>
      </c>
      <c r="M2" s="42" t="s">
        <v>69</v>
      </c>
      <c r="N2" s="44" t="s">
        <v>70</v>
      </c>
      <c r="O2" s="44"/>
      <c r="P2" s="42" t="s">
        <v>55</v>
      </c>
      <c r="Q2" s="37">
        <v>70.3</v>
      </c>
      <c r="R2" s="45">
        <v>7.7</v>
      </c>
      <c r="S2" s="46">
        <f>Q2/R2</f>
        <v>9.1298701298701292</v>
      </c>
      <c r="T2" s="46">
        <f>S2</f>
        <v>9.1298701298701292</v>
      </c>
      <c r="U2" s="38"/>
      <c r="V2" s="42" t="s">
        <v>56</v>
      </c>
      <c r="W2" s="47">
        <v>43</v>
      </c>
      <c r="X2" s="47">
        <v>33</v>
      </c>
      <c r="Y2" s="47">
        <v>44</v>
      </c>
      <c r="Z2" s="45">
        <v>11.2</v>
      </c>
      <c r="AA2" s="48">
        <v>3</v>
      </c>
      <c r="AB2" s="49">
        <f>IF(W2="","",W2*X2*Y2/1000000)</f>
        <v>6.2435999999999998E-2</v>
      </c>
      <c r="AC2" s="48">
        <f>IF(AA2="","",65/AB2*AA2)</f>
        <v>3123.1981549106285</v>
      </c>
      <c r="AD2" s="50">
        <v>4000</v>
      </c>
      <c r="AE2" s="51">
        <f>IF(ISERROR(AD2/AC2),"",AD2/AC2)</f>
        <v>1.2807384615384616</v>
      </c>
      <c r="AF2" s="42" t="s">
        <v>62</v>
      </c>
      <c r="AG2" s="52">
        <v>0.22800000000000001</v>
      </c>
      <c r="AH2" s="51">
        <f>IF(ISERROR(S2*AG2),"",S2*AG2)</f>
        <v>2.0816103896103897</v>
      </c>
      <c r="AI2" s="51">
        <f>IF(ISERROR(T2+AE2+AH2),"",T2+AE2+AH2)</f>
        <v>12.492218981018981</v>
      </c>
      <c r="AJ2" s="53">
        <v>0</v>
      </c>
      <c r="AK2" s="51">
        <f>IF(ISERROR(AW2*AJ2),"",AW2*AJ2)</f>
        <v>0</v>
      </c>
      <c r="AL2" s="53">
        <v>0</v>
      </c>
      <c r="AM2" s="51">
        <f>IF(ISERROR(AW2*AL2),"",AW2*AL2)</f>
        <v>0</v>
      </c>
      <c r="AN2" s="53">
        <v>0</v>
      </c>
      <c r="AO2" s="51">
        <f>IF(ISERROR(AW2*AN2),"",AW2*AN2)</f>
        <v>0</v>
      </c>
      <c r="AP2" s="51">
        <v>0</v>
      </c>
      <c r="AQ2" s="50">
        <v>0</v>
      </c>
      <c r="AR2" s="53">
        <v>0</v>
      </c>
      <c r="AS2" s="51">
        <f>IF(ISERROR(AW2*AR2),"",AW2*AR2)</f>
        <v>0</v>
      </c>
      <c r="AT2" s="51">
        <f>IF(ISERROR(AK2+AM2+AO2+AP2+AS2),"",AK2+AM2+AO2+AP2+AS2)</f>
        <v>0</v>
      </c>
      <c r="AU2" s="54">
        <f>AI2+AT2</f>
        <v>12.492218981018981</v>
      </c>
      <c r="AV2" s="55">
        <f>IF(ISERROR((AW2-AU2)/AW2),"",(AW2-AU2)/AW2)</f>
        <v>0</v>
      </c>
      <c r="AW2" s="54">
        <f>AI2</f>
        <v>12.492218981018981</v>
      </c>
      <c r="AX2" s="51">
        <f>IF(ISERROR(AY2*(1-AZ2)),"",AY2*(1-AZ2))</f>
        <v>32.2425</v>
      </c>
      <c r="AY2" s="51">
        <v>42.99</v>
      </c>
      <c r="AZ2" s="53">
        <v>0.25</v>
      </c>
      <c r="BA2" s="48"/>
    </row>
    <row r="3" spans="1:53" s="56" customFormat="1" ht="57" customHeight="1" x14ac:dyDescent="0.25">
      <c r="A3" s="39">
        <v>2</v>
      </c>
      <c r="B3" s="57"/>
      <c r="C3" s="41"/>
      <c r="D3" s="42" t="s">
        <v>53</v>
      </c>
      <c r="E3" s="42"/>
      <c r="F3" s="42" t="s">
        <v>54</v>
      </c>
      <c r="G3" s="43" t="s">
        <v>57</v>
      </c>
      <c r="H3" s="42" t="s">
        <v>71</v>
      </c>
      <c r="I3" s="42" t="s">
        <v>59</v>
      </c>
      <c r="J3" s="42" t="s">
        <v>60</v>
      </c>
      <c r="K3" s="42" t="s">
        <v>61</v>
      </c>
      <c r="L3" s="42" t="s">
        <v>72</v>
      </c>
      <c r="M3" s="42" t="s">
        <v>69</v>
      </c>
      <c r="N3" s="44" t="s">
        <v>73</v>
      </c>
      <c r="O3" s="44"/>
      <c r="P3" s="42" t="s">
        <v>55</v>
      </c>
      <c r="Q3" s="37">
        <v>87.6</v>
      </c>
      <c r="R3" s="45">
        <v>7.7</v>
      </c>
      <c r="S3" s="46">
        <f t="shared" ref="S3:S4" si="0">Q3/R3</f>
        <v>11.376623376623376</v>
      </c>
      <c r="T3" s="46">
        <f>S3</f>
        <v>11.376623376623376</v>
      </c>
      <c r="U3" s="38"/>
      <c r="V3" s="42" t="s">
        <v>56</v>
      </c>
      <c r="W3" s="47">
        <v>43</v>
      </c>
      <c r="X3" s="47">
        <v>33</v>
      </c>
      <c r="Y3" s="47">
        <v>44</v>
      </c>
      <c r="Z3" s="45">
        <v>14.4</v>
      </c>
      <c r="AA3" s="48">
        <v>3</v>
      </c>
      <c r="AB3" s="49">
        <f>IF(W3="","",W3*X3*Y3/1000000)</f>
        <v>6.2435999999999998E-2</v>
      </c>
      <c r="AC3" s="48">
        <f>IF(AA3="","",65/AB3*AA3)</f>
        <v>3123.1981549106285</v>
      </c>
      <c r="AD3" s="50">
        <v>4000</v>
      </c>
      <c r="AE3" s="51">
        <f>IF(ISERROR(AD3/AC3),"",AD3/AC3)</f>
        <v>1.2807384615384616</v>
      </c>
      <c r="AF3" s="42" t="s">
        <v>62</v>
      </c>
      <c r="AG3" s="52">
        <v>0.22800000000000001</v>
      </c>
      <c r="AH3" s="51">
        <f>IF(ISERROR(S3*AG3),"",S3*AG3)</f>
        <v>2.5938701298701301</v>
      </c>
      <c r="AI3" s="51">
        <f>IF(ISERROR(T3+AE3+AH3),"",T3+AE3+AH3)</f>
        <v>15.251231968031968</v>
      </c>
      <c r="AJ3" s="53">
        <v>0</v>
      </c>
      <c r="AK3" s="51">
        <f>IF(ISERROR(AW3*AJ3),"",AW3*AJ3)</f>
        <v>0</v>
      </c>
      <c r="AL3" s="53">
        <v>0</v>
      </c>
      <c r="AM3" s="51">
        <f>IF(ISERROR(AW3*AL3),"",AW3*AL3)</f>
        <v>0</v>
      </c>
      <c r="AN3" s="53">
        <v>0</v>
      </c>
      <c r="AO3" s="51">
        <f>IF(ISERROR(AW3*AN3),"",AW3*AN3)</f>
        <v>0</v>
      </c>
      <c r="AP3" s="51">
        <v>0</v>
      </c>
      <c r="AQ3" s="50">
        <v>0</v>
      </c>
      <c r="AR3" s="53">
        <v>0</v>
      </c>
      <c r="AS3" s="51">
        <f>IF(ISERROR(AW3*AR3),"",AW3*AR3)</f>
        <v>0</v>
      </c>
      <c r="AT3" s="51">
        <f>IF(ISERROR(AK3+AM3+AO3+AP3+AS3),"",AK3+AM3+AO3+AP3+AS3)</f>
        <v>0</v>
      </c>
      <c r="AU3" s="54">
        <f>IF(ISERROR(AI3+AT3),"",AI3+AT3)</f>
        <v>15.251231968031968</v>
      </c>
      <c r="AV3" s="55">
        <f>IF(ISERROR((AW3-AU3)/AW3),"",(AW3-AU3)/AW3)</f>
        <v>0</v>
      </c>
      <c r="AW3" s="54">
        <f>AI3</f>
        <v>15.251231968031968</v>
      </c>
      <c r="AX3" s="51">
        <f>IF(ISERROR(AY3*(1-AZ3)),"",AY3*(1-AZ3))</f>
        <v>37.4925</v>
      </c>
      <c r="AY3" s="51">
        <v>49.99</v>
      </c>
      <c r="AZ3" s="53">
        <v>0.25</v>
      </c>
      <c r="BA3" s="48"/>
    </row>
    <row r="4" spans="1:53" s="56" customFormat="1" ht="57" customHeight="1" x14ac:dyDescent="0.25">
      <c r="A4" s="39">
        <v>3</v>
      </c>
      <c r="B4" s="58"/>
      <c r="C4" s="41"/>
      <c r="D4" s="42" t="s">
        <v>53</v>
      </c>
      <c r="E4" s="42"/>
      <c r="F4" s="42" t="s">
        <v>54</v>
      </c>
      <c r="G4" s="43" t="s">
        <v>57</v>
      </c>
      <c r="H4" s="42" t="s">
        <v>58</v>
      </c>
      <c r="I4" s="42" t="s">
        <v>59</v>
      </c>
      <c r="J4" s="42" t="s">
        <v>74</v>
      </c>
      <c r="K4" s="42" t="s">
        <v>61</v>
      </c>
      <c r="L4" s="42" t="s">
        <v>75</v>
      </c>
      <c r="M4" s="42" t="s">
        <v>69</v>
      </c>
      <c r="N4" s="44" t="s">
        <v>76</v>
      </c>
      <c r="O4" s="44"/>
      <c r="P4" s="42" t="s">
        <v>55</v>
      </c>
      <c r="Q4" s="37">
        <v>101</v>
      </c>
      <c r="R4" s="45">
        <v>7.7</v>
      </c>
      <c r="S4" s="46">
        <f t="shared" si="0"/>
        <v>13.116883116883116</v>
      </c>
      <c r="T4" s="46">
        <f>S4</f>
        <v>13.116883116883116</v>
      </c>
      <c r="U4" s="38"/>
      <c r="V4" s="42" t="s">
        <v>56</v>
      </c>
      <c r="W4" s="47">
        <v>43</v>
      </c>
      <c r="X4" s="47">
        <v>33</v>
      </c>
      <c r="Y4" s="47">
        <v>44</v>
      </c>
      <c r="Z4" s="45">
        <v>16.3</v>
      </c>
      <c r="AA4" s="48">
        <v>3</v>
      </c>
      <c r="AB4" s="49">
        <f>IF(W4="","",W4*X4*Y4/1000000)</f>
        <v>6.2435999999999998E-2</v>
      </c>
      <c r="AC4" s="48">
        <f>IF(AA4="","",65/AB4*AA4)</f>
        <v>3123.1981549106285</v>
      </c>
      <c r="AD4" s="50">
        <v>4000</v>
      </c>
      <c r="AE4" s="51">
        <f>IF(ISERROR(AD4/AC4),"",AD4/AC4)</f>
        <v>1.2807384615384616</v>
      </c>
      <c r="AF4" s="42" t="s">
        <v>62</v>
      </c>
      <c r="AG4" s="52">
        <v>0.22800000000000001</v>
      </c>
      <c r="AH4" s="51">
        <f>IF(ISERROR(S4*AG4),"",S4*AG4)</f>
        <v>2.9906493506493508</v>
      </c>
      <c r="AI4" s="51">
        <f>IF(ISERROR(T4+AE4+AH4),"",T4+AE4+AH4)</f>
        <v>17.388270929070927</v>
      </c>
      <c r="AJ4" s="53">
        <v>0</v>
      </c>
      <c r="AK4" s="51">
        <f>IF(ISERROR(AW4*AJ4),"",AW4*AJ4)</f>
        <v>0</v>
      </c>
      <c r="AL4" s="53">
        <v>0</v>
      </c>
      <c r="AM4" s="51">
        <f>IF(ISERROR(AW4*AL4),"",AW4*AL4)</f>
        <v>0</v>
      </c>
      <c r="AN4" s="53">
        <v>0</v>
      </c>
      <c r="AO4" s="51">
        <f>IF(ISERROR(AW4*AN4),"",AW4*AN4)</f>
        <v>0</v>
      </c>
      <c r="AP4" s="51">
        <v>0</v>
      </c>
      <c r="AQ4" s="50">
        <v>0</v>
      </c>
      <c r="AR4" s="53">
        <v>0</v>
      </c>
      <c r="AS4" s="51">
        <f>IF(ISERROR(AW4*AR4),"",AW4*AR4)</f>
        <v>0</v>
      </c>
      <c r="AT4" s="51">
        <f>IF(ISERROR(AK4+AM4+AO4+AP4+AS4),"",AK4+AM4+AO4+AP4+AS4)</f>
        <v>0</v>
      </c>
      <c r="AU4" s="54">
        <f>IF(ISERROR(AI4+AT4),"",AI4+AT4)</f>
        <v>17.388270929070927</v>
      </c>
      <c r="AV4" s="55">
        <f>IF(ISERROR((AW4-AU4)/AW4),"",(AW4-AU4)/AW4)</f>
        <v>0</v>
      </c>
      <c r="AW4" s="54">
        <f>AI4</f>
        <v>17.388270929070927</v>
      </c>
      <c r="AX4" s="51">
        <f>IF(ISERROR(AY4*(1-AZ4)),"",AY4*(1-AZ4))</f>
        <v>42.7425</v>
      </c>
      <c r="AY4" s="51">
        <v>56.99</v>
      </c>
      <c r="AZ4" s="53">
        <v>0.25</v>
      </c>
      <c r="BA4" s="48"/>
    </row>
    <row r="5" spans="1:53" s="56" customFormat="1" ht="57" customHeight="1" x14ac:dyDescent="0.25">
      <c r="A5" s="39">
        <v>1</v>
      </c>
      <c r="B5" s="40" t="s">
        <v>66</v>
      </c>
      <c r="C5" s="41"/>
      <c r="D5" s="42" t="s">
        <v>53</v>
      </c>
      <c r="E5" s="42"/>
      <c r="F5" s="42" t="s">
        <v>54</v>
      </c>
      <c r="G5" s="43" t="s">
        <v>57</v>
      </c>
      <c r="H5" s="42" t="s">
        <v>63</v>
      </c>
      <c r="I5" s="42" t="s">
        <v>64</v>
      </c>
      <c r="J5" s="42" t="s">
        <v>60</v>
      </c>
      <c r="K5" s="42" t="s">
        <v>61</v>
      </c>
      <c r="L5" s="42" t="s">
        <v>68</v>
      </c>
      <c r="M5" s="42" t="s">
        <v>77</v>
      </c>
      <c r="N5" s="44" t="s">
        <v>78</v>
      </c>
      <c r="O5" s="44"/>
      <c r="P5" s="42" t="s">
        <v>55</v>
      </c>
      <c r="Q5" s="37">
        <f>Q2</f>
        <v>70.3</v>
      </c>
      <c r="R5" s="45">
        <v>7.7</v>
      </c>
      <c r="S5" s="46">
        <f>Q5/R5</f>
        <v>9.1298701298701292</v>
      </c>
      <c r="T5" s="46">
        <f>S5</f>
        <v>9.1298701298701292</v>
      </c>
      <c r="U5" s="38"/>
      <c r="V5" s="42" t="s">
        <v>56</v>
      </c>
      <c r="W5" s="47">
        <v>43</v>
      </c>
      <c r="X5" s="47">
        <v>33</v>
      </c>
      <c r="Y5" s="47">
        <v>44</v>
      </c>
      <c r="Z5" s="45">
        <v>11.2</v>
      </c>
      <c r="AA5" s="48">
        <v>3</v>
      </c>
      <c r="AB5" s="49">
        <f>IF(W5="","",W5*X5*Y5/1000000)</f>
        <v>6.2435999999999998E-2</v>
      </c>
      <c r="AC5" s="48">
        <f>IF(AA5="","",65/AB5*AA5)</f>
        <v>3123.1981549106285</v>
      </c>
      <c r="AD5" s="50">
        <v>4000</v>
      </c>
      <c r="AE5" s="51">
        <f>IF(ISERROR(AD5/AC5),"",AD5/AC5)</f>
        <v>1.2807384615384616</v>
      </c>
      <c r="AF5" s="42" t="s">
        <v>62</v>
      </c>
      <c r="AG5" s="52">
        <v>0.22800000000000001</v>
      </c>
      <c r="AH5" s="51">
        <f>IF(ISERROR(S5*AG5),"",S5*AG5)</f>
        <v>2.0816103896103897</v>
      </c>
      <c r="AI5" s="51">
        <f>IF(ISERROR(T5+AE5+AH5),"",T5+AE5+AH5)</f>
        <v>12.492218981018981</v>
      </c>
      <c r="AJ5" s="53">
        <v>0</v>
      </c>
      <c r="AK5" s="51">
        <f>IF(ISERROR(AW5*AJ5),"",AW5*AJ5)</f>
        <v>0</v>
      </c>
      <c r="AL5" s="53">
        <v>0</v>
      </c>
      <c r="AM5" s="51">
        <f>IF(ISERROR(AW5*AL5),"",AW5*AL5)</f>
        <v>0</v>
      </c>
      <c r="AN5" s="53">
        <v>0</v>
      </c>
      <c r="AO5" s="51">
        <f>IF(ISERROR(AW5*AN5),"",AW5*AN5)</f>
        <v>0</v>
      </c>
      <c r="AP5" s="51">
        <v>0</v>
      </c>
      <c r="AQ5" s="50">
        <v>0</v>
      </c>
      <c r="AR5" s="53">
        <v>0</v>
      </c>
      <c r="AS5" s="51">
        <f>IF(ISERROR(AW5*AR5),"",AW5*AR5)</f>
        <v>0</v>
      </c>
      <c r="AT5" s="51">
        <f>IF(ISERROR(AK5+AM5+AO5+AP5+AS5),"",AK5+AM5+AO5+AP5+AS5)</f>
        <v>0</v>
      </c>
      <c r="AU5" s="54">
        <f>AI5+AT5</f>
        <v>12.492218981018981</v>
      </c>
      <c r="AV5" s="55">
        <f>IF(ISERROR((AW5-AU5)/AW5),"",(AW5-AU5)/AW5)</f>
        <v>0</v>
      </c>
      <c r="AW5" s="54">
        <f>AI5</f>
        <v>12.492218981018981</v>
      </c>
      <c r="AX5" s="51">
        <f>IF(ISERROR(AY5*(1-AZ5)),"",AY5*(1-AZ5))</f>
        <v>32.2425</v>
      </c>
      <c r="AY5" s="51">
        <v>42.99</v>
      </c>
      <c r="AZ5" s="53">
        <v>0.25</v>
      </c>
      <c r="BA5" s="48"/>
    </row>
    <row r="6" spans="1:53" s="56" customFormat="1" ht="57" customHeight="1" x14ac:dyDescent="0.25">
      <c r="A6" s="39">
        <v>2</v>
      </c>
      <c r="B6" s="57"/>
      <c r="C6" s="41"/>
      <c r="D6" s="42" t="s">
        <v>53</v>
      </c>
      <c r="E6" s="42"/>
      <c r="F6" s="42" t="s">
        <v>54</v>
      </c>
      <c r="G6" s="43" t="s">
        <v>57</v>
      </c>
      <c r="H6" s="42" t="s">
        <v>71</v>
      </c>
      <c r="I6" s="42" t="s">
        <v>59</v>
      </c>
      <c r="J6" s="42" t="s">
        <v>65</v>
      </c>
      <c r="K6" s="42" t="s">
        <v>61</v>
      </c>
      <c r="L6" s="42" t="s">
        <v>72</v>
      </c>
      <c r="M6" s="42" t="s">
        <v>79</v>
      </c>
      <c r="N6" s="44" t="s">
        <v>80</v>
      </c>
      <c r="O6" s="44"/>
      <c r="P6" s="42" t="s">
        <v>55</v>
      </c>
      <c r="Q6" s="37">
        <f>Q3</f>
        <v>87.6</v>
      </c>
      <c r="R6" s="45">
        <v>7.7</v>
      </c>
      <c r="S6" s="46">
        <f t="shared" ref="S6:S7" si="1">Q6/R6</f>
        <v>11.376623376623376</v>
      </c>
      <c r="T6" s="46">
        <f>S6</f>
        <v>11.376623376623376</v>
      </c>
      <c r="U6" s="38"/>
      <c r="V6" s="42" t="s">
        <v>56</v>
      </c>
      <c r="W6" s="47">
        <v>43</v>
      </c>
      <c r="X6" s="47">
        <v>33</v>
      </c>
      <c r="Y6" s="47">
        <v>44</v>
      </c>
      <c r="Z6" s="45">
        <v>14.4</v>
      </c>
      <c r="AA6" s="48">
        <v>3</v>
      </c>
      <c r="AB6" s="49">
        <f>IF(W6="","",W6*X6*Y6/1000000)</f>
        <v>6.2435999999999998E-2</v>
      </c>
      <c r="AC6" s="48">
        <f>IF(AA6="","",65/AB6*AA6)</f>
        <v>3123.1981549106285</v>
      </c>
      <c r="AD6" s="50">
        <v>4000</v>
      </c>
      <c r="AE6" s="51">
        <f>IF(ISERROR(AD6/AC6),"",AD6/AC6)</f>
        <v>1.2807384615384616</v>
      </c>
      <c r="AF6" s="42" t="s">
        <v>62</v>
      </c>
      <c r="AG6" s="52">
        <v>0.22800000000000001</v>
      </c>
      <c r="AH6" s="51">
        <f>IF(ISERROR(S6*AG6),"",S6*AG6)</f>
        <v>2.5938701298701301</v>
      </c>
      <c r="AI6" s="51">
        <f>IF(ISERROR(T6+AE6+AH6),"",T6+AE6+AH6)</f>
        <v>15.251231968031968</v>
      </c>
      <c r="AJ6" s="53">
        <v>0</v>
      </c>
      <c r="AK6" s="51">
        <f>IF(ISERROR(AW6*AJ6),"",AW6*AJ6)</f>
        <v>0</v>
      </c>
      <c r="AL6" s="53">
        <v>0</v>
      </c>
      <c r="AM6" s="51">
        <f>IF(ISERROR(AW6*AL6),"",AW6*AL6)</f>
        <v>0</v>
      </c>
      <c r="AN6" s="53">
        <v>0</v>
      </c>
      <c r="AO6" s="51">
        <f>IF(ISERROR(AW6*AN6),"",AW6*AN6)</f>
        <v>0</v>
      </c>
      <c r="AP6" s="51">
        <v>0</v>
      </c>
      <c r="AQ6" s="50">
        <v>0</v>
      </c>
      <c r="AR6" s="53">
        <v>0</v>
      </c>
      <c r="AS6" s="51">
        <f>IF(ISERROR(AW6*AR6),"",AW6*AR6)</f>
        <v>0</v>
      </c>
      <c r="AT6" s="51">
        <f>IF(ISERROR(AK6+AM6+AO6+AP6+AS6),"",AK6+AM6+AO6+AP6+AS6)</f>
        <v>0</v>
      </c>
      <c r="AU6" s="54">
        <f>IF(ISERROR(AI6+AT6),"",AI6+AT6)</f>
        <v>15.251231968031968</v>
      </c>
      <c r="AV6" s="55">
        <f>IF(ISERROR((AW6-AU6)/AW6),"",(AW6-AU6)/AW6)</f>
        <v>0</v>
      </c>
      <c r="AW6" s="54">
        <f>AI6</f>
        <v>15.251231968031968</v>
      </c>
      <c r="AX6" s="51">
        <f>IF(ISERROR(AY6*(1-AZ6)),"",AY6*(1-AZ6))</f>
        <v>37.4925</v>
      </c>
      <c r="AY6" s="51">
        <v>49.99</v>
      </c>
      <c r="AZ6" s="53">
        <v>0.25</v>
      </c>
      <c r="BA6" s="48"/>
    </row>
    <row r="7" spans="1:53" s="56" customFormat="1" ht="57" customHeight="1" x14ac:dyDescent="0.25">
      <c r="A7" s="39">
        <v>3</v>
      </c>
      <c r="B7" s="58"/>
      <c r="C7" s="41"/>
      <c r="D7" s="42" t="s">
        <v>53</v>
      </c>
      <c r="E7" s="42"/>
      <c r="F7" s="42" t="s">
        <v>54</v>
      </c>
      <c r="G7" s="43" t="s">
        <v>81</v>
      </c>
      <c r="H7" s="42" t="s">
        <v>71</v>
      </c>
      <c r="I7" s="42" t="s">
        <v>82</v>
      </c>
      <c r="J7" s="42" t="s">
        <v>60</v>
      </c>
      <c r="K7" s="42" t="s">
        <v>61</v>
      </c>
      <c r="L7" s="42" t="s">
        <v>83</v>
      </c>
      <c r="M7" s="42" t="s">
        <v>77</v>
      </c>
      <c r="N7" s="44" t="s">
        <v>84</v>
      </c>
      <c r="O7" s="44"/>
      <c r="P7" s="42" t="s">
        <v>55</v>
      </c>
      <c r="Q7" s="37">
        <f>Q4</f>
        <v>101</v>
      </c>
      <c r="R7" s="45">
        <v>7.7</v>
      </c>
      <c r="S7" s="46">
        <f t="shared" si="1"/>
        <v>13.116883116883116</v>
      </c>
      <c r="T7" s="46">
        <f>S7</f>
        <v>13.116883116883116</v>
      </c>
      <c r="U7" s="38"/>
      <c r="V7" s="42" t="s">
        <v>56</v>
      </c>
      <c r="W7" s="47">
        <v>43</v>
      </c>
      <c r="X7" s="47">
        <v>33</v>
      </c>
      <c r="Y7" s="47">
        <v>44</v>
      </c>
      <c r="Z7" s="45">
        <v>16.3</v>
      </c>
      <c r="AA7" s="48">
        <v>3</v>
      </c>
      <c r="AB7" s="49">
        <f>IF(W7="","",W7*X7*Y7/1000000)</f>
        <v>6.2435999999999998E-2</v>
      </c>
      <c r="AC7" s="48">
        <f>IF(AA7="","",65/AB7*AA7)</f>
        <v>3123.1981549106285</v>
      </c>
      <c r="AD7" s="50">
        <v>4000</v>
      </c>
      <c r="AE7" s="51">
        <f>IF(ISERROR(AD7/AC7),"",AD7/AC7)</f>
        <v>1.2807384615384616</v>
      </c>
      <c r="AF7" s="42" t="s">
        <v>62</v>
      </c>
      <c r="AG7" s="52">
        <v>0.22800000000000001</v>
      </c>
      <c r="AH7" s="51">
        <f>IF(ISERROR(S7*AG7),"",S7*AG7)</f>
        <v>2.9906493506493508</v>
      </c>
      <c r="AI7" s="51">
        <f>IF(ISERROR(T7+AE7+AH7),"",T7+AE7+AH7)</f>
        <v>17.388270929070927</v>
      </c>
      <c r="AJ7" s="53">
        <v>0</v>
      </c>
      <c r="AK7" s="51">
        <f>IF(ISERROR(AW7*AJ7),"",AW7*AJ7)</f>
        <v>0</v>
      </c>
      <c r="AL7" s="53">
        <v>0</v>
      </c>
      <c r="AM7" s="51">
        <f>IF(ISERROR(AW7*AL7),"",AW7*AL7)</f>
        <v>0</v>
      </c>
      <c r="AN7" s="53">
        <v>0</v>
      </c>
      <c r="AO7" s="51">
        <f>IF(ISERROR(AW7*AN7),"",AW7*AN7)</f>
        <v>0</v>
      </c>
      <c r="AP7" s="51">
        <v>0</v>
      </c>
      <c r="AQ7" s="50">
        <v>0</v>
      </c>
      <c r="AR7" s="53">
        <v>0</v>
      </c>
      <c r="AS7" s="51">
        <f>IF(ISERROR(AW7*AR7),"",AW7*AR7)</f>
        <v>0</v>
      </c>
      <c r="AT7" s="51">
        <f>IF(ISERROR(AK7+AM7+AO7+AP7+AS7),"",AK7+AM7+AO7+AP7+AS7)</f>
        <v>0</v>
      </c>
      <c r="AU7" s="54">
        <f>IF(ISERROR(AI7+AT7),"",AI7+AT7)</f>
        <v>17.388270929070927</v>
      </c>
      <c r="AV7" s="55">
        <f>IF(ISERROR((AW7-AU7)/AW7),"",(AW7-AU7)/AW7)</f>
        <v>0</v>
      </c>
      <c r="AW7" s="54">
        <f>AI7</f>
        <v>17.388270929070927</v>
      </c>
      <c r="AX7" s="51">
        <f>IF(ISERROR(AY7*(1-AZ7)),"",AY7*(1-AZ7))</f>
        <v>42.7425</v>
      </c>
      <c r="AY7" s="51">
        <v>56.99</v>
      </c>
      <c r="AZ7" s="53">
        <v>0.25</v>
      </c>
      <c r="BA7" s="48"/>
    </row>
  </sheetData>
  <sheetProtection insertRows="0" deleteRows="0" sort="0"/>
  <protectedRanges>
    <protectedRange sqref="A8:J168 L8:BA168" name="Range1"/>
    <protectedRange sqref="K8:K166" name="Range1_1"/>
    <protectedRange sqref="Z2:AE7 E2:G7 AG2:BA7 A2:C4 L2:M7 O2:R7 U2:V7 A5:C7" name="Range1_3"/>
    <protectedRange sqref="H2:J7" name="Range1_4_1"/>
    <protectedRange sqref="K2:K7" name="Range1_1_2_1"/>
    <protectedRange sqref="AF2:AF7" name="Range1_2_1"/>
    <protectedRange sqref="D2:D7" name="Range1_6"/>
    <protectedRange sqref="S2:T7" name="Range1_12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2026-06-17T12:30:42Z</dcterms:created>
  <dcterms:modified xsi:type="dcterms:W3CDTF">2026-06-17T12:31:48Z</dcterms:modified>
</cp:coreProperties>
</file>