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</externalReferences>
  <definedNames>
    <definedName name="_xlnm._FilterDatabase" localSheetId="0" hidden="1">Item!$A$1:$HM$1</definedName>
    <definedName name="CATEGORY">[2]Sheet1!$DW$2:$DW$3</definedName>
    <definedName name="colour">[2]Sheet1!$EH$2:$EH$3</definedName>
    <definedName name="foam">[2]Sheet1!$EC$2:$EC$3</definedName>
    <definedName name="KD">[2]Sheet1!$DS$2:$DS$2</definedName>
    <definedName name="M">[2]Sheet1!$EA$2:$EA$3</definedName>
    <definedName name="PACK">[2]Sheet1!$EE$2:$EE$3</definedName>
    <definedName name="PORT_IFF">#N/A</definedName>
    <definedName name="UNIT">[2]Sheet1!$EF$2:$EF$3</definedName>
    <definedName name="vlook">#REF!</definedName>
    <definedName name="wood">[2]Sheet1!$EG$2:$EG$3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23" i="1" l="1"/>
  <c r="AT23" i="1"/>
  <c r="AP23" i="1"/>
  <c r="AN23" i="1"/>
  <c r="AL23" i="1"/>
  <c r="AB23" i="1"/>
  <c r="AD23" i="1" s="1"/>
  <c r="AF23" i="1" s="1"/>
  <c r="U23" i="1"/>
  <c r="T23" i="1"/>
  <c r="BA22" i="1"/>
  <c r="AT22" i="1"/>
  <c r="AP22" i="1"/>
  <c r="AN22" i="1"/>
  <c r="AL22" i="1"/>
  <c r="AB22" i="1"/>
  <c r="AD22" i="1" s="1"/>
  <c r="AF22" i="1" s="1"/>
  <c r="U22" i="1"/>
  <c r="AI22" i="1" s="1"/>
  <c r="T22" i="1"/>
  <c r="BA21" i="1"/>
  <c r="AT21" i="1"/>
  <c r="AP21" i="1"/>
  <c r="AN21" i="1"/>
  <c r="AL21" i="1"/>
  <c r="AB21" i="1"/>
  <c r="AD21" i="1" s="1"/>
  <c r="AF21" i="1" s="1"/>
  <c r="U21" i="1"/>
  <c r="AI21" i="1" s="1"/>
  <c r="T21" i="1"/>
  <c r="BA20" i="1"/>
  <c r="AT20" i="1"/>
  <c r="AP20" i="1"/>
  <c r="AN20" i="1"/>
  <c r="AL20" i="1"/>
  <c r="AB20" i="1"/>
  <c r="AD20" i="1" s="1"/>
  <c r="AF20" i="1" s="1"/>
  <c r="U20" i="1"/>
  <c r="AR20" i="1" s="1"/>
  <c r="T20" i="1"/>
  <c r="BA19" i="1"/>
  <c r="AT19" i="1"/>
  <c r="AP19" i="1"/>
  <c r="AN19" i="1"/>
  <c r="AL19" i="1"/>
  <c r="AB19" i="1"/>
  <c r="AD19" i="1" s="1"/>
  <c r="AF19" i="1" s="1"/>
  <c r="U19" i="1"/>
  <c r="T19" i="1"/>
  <c r="BA18" i="1"/>
  <c r="AT18" i="1"/>
  <c r="AR18" i="1"/>
  <c r="AP18" i="1"/>
  <c r="AN18" i="1"/>
  <c r="AL18" i="1"/>
  <c r="AB18" i="1"/>
  <c r="AD18" i="1" s="1"/>
  <c r="AF18" i="1" s="1"/>
  <c r="AJ18" i="1" s="1"/>
  <c r="U18" i="1"/>
  <c r="AI18" i="1" s="1"/>
  <c r="T18" i="1"/>
  <c r="BA17" i="1"/>
  <c r="AT17" i="1"/>
  <c r="AP17" i="1"/>
  <c r="AN17" i="1"/>
  <c r="AL17" i="1"/>
  <c r="AB17" i="1"/>
  <c r="AD17" i="1" s="1"/>
  <c r="AF17" i="1" s="1"/>
  <c r="AJ17" i="1" s="1"/>
  <c r="U17" i="1"/>
  <c r="AI17" i="1" s="1"/>
  <c r="T17" i="1"/>
  <c r="BA16" i="1"/>
  <c r="AT16" i="1"/>
  <c r="AP16" i="1"/>
  <c r="AN16" i="1"/>
  <c r="AL16" i="1"/>
  <c r="AB16" i="1"/>
  <c r="AD16" i="1" s="1"/>
  <c r="AF16" i="1" s="1"/>
  <c r="U16" i="1"/>
  <c r="AR16" i="1" s="1"/>
  <c r="T16" i="1"/>
  <c r="BA15" i="1"/>
  <c r="AT15" i="1"/>
  <c r="AP15" i="1"/>
  <c r="AN15" i="1"/>
  <c r="AL15" i="1"/>
  <c r="AB15" i="1"/>
  <c r="AD15" i="1" s="1"/>
  <c r="AF15" i="1" s="1"/>
  <c r="U15" i="1"/>
  <c r="AI15" i="1" s="1"/>
  <c r="T15" i="1"/>
  <c r="BA14" i="1"/>
  <c r="AT14" i="1"/>
  <c r="AP14" i="1"/>
  <c r="AN14" i="1"/>
  <c r="AL14" i="1"/>
  <c r="AB14" i="1"/>
  <c r="AD14" i="1" s="1"/>
  <c r="AF14" i="1" s="1"/>
  <c r="AJ14" i="1" s="1"/>
  <c r="U14" i="1"/>
  <c r="AI14" i="1" s="1"/>
  <c r="T14" i="1"/>
  <c r="BA13" i="1"/>
  <c r="AT13" i="1"/>
  <c r="AP13" i="1"/>
  <c r="AN13" i="1"/>
  <c r="AL13" i="1"/>
  <c r="AB13" i="1"/>
  <c r="AD13" i="1" s="1"/>
  <c r="AF13" i="1" s="1"/>
  <c r="U13" i="1"/>
  <c r="AI13" i="1" s="1"/>
  <c r="T13" i="1"/>
  <c r="BA12" i="1"/>
  <c r="AT12" i="1"/>
  <c r="AP12" i="1"/>
  <c r="AN12" i="1"/>
  <c r="AL12" i="1"/>
  <c r="AB12" i="1"/>
  <c r="AD12" i="1" s="1"/>
  <c r="AF12" i="1" s="1"/>
  <c r="U12" i="1"/>
  <c r="AR12" i="1" s="1"/>
  <c r="T12" i="1"/>
  <c r="BA11" i="1"/>
  <c r="AT11" i="1"/>
  <c r="AP11" i="1"/>
  <c r="AN11" i="1"/>
  <c r="AL11" i="1"/>
  <c r="AI11" i="1"/>
  <c r="AB11" i="1"/>
  <c r="AD11" i="1" s="1"/>
  <c r="AF11" i="1" s="1"/>
  <c r="U11" i="1"/>
  <c r="T11" i="1"/>
  <c r="BA10" i="1"/>
  <c r="AT10" i="1"/>
  <c r="AP10" i="1"/>
  <c r="AN10" i="1"/>
  <c r="AL10" i="1"/>
  <c r="AB10" i="1"/>
  <c r="AD10" i="1" s="1"/>
  <c r="AF10" i="1" s="1"/>
  <c r="AJ10" i="1" s="1"/>
  <c r="U10" i="1"/>
  <c r="AI10" i="1" s="1"/>
  <c r="T10" i="1"/>
  <c r="BA9" i="1"/>
  <c r="AT9" i="1"/>
  <c r="AP9" i="1"/>
  <c r="AN9" i="1"/>
  <c r="AL9" i="1"/>
  <c r="AB9" i="1"/>
  <c r="AD9" i="1" s="1"/>
  <c r="AF9" i="1" s="1"/>
  <c r="U9" i="1"/>
  <c r="AI9" i="1" s="1"/>
  <c r="T9" i="1"/>
  <c r="BA8" i="1"/>
  <c r="AT8" i="1"/>
  <c r="AP8" i="1"/>
  <c r="AN8" i="1"/>
  <c r="AL8" i="1"/>
  <c r="AB8" i="1"/>
  <c r="AD8" i="1" s="1"/>
  <c r="AF8" i="1" s="1"/>
  <c r="U8" i="1"/>
  <c r="AR8" i="1" s="1"/>
  <c r="T8" i="1"/>
  <c r="BA7" i="1"/>
  <c r="AT7" i="1"/>
  <c r="AP7" i="1"/>
  <c r="AN7" i="1"/>
  <c r="AL7" i="1"/>
  <c r="AB7" i="1"/>
  <c r="AD7" i="1" s="1"/>
  <c r="AF7" i="1" s="1"/>
  <c r="U7" i="1"/>
  <c r="AI7" i="1" s="1"/>
  <c r="T7" i="1"/>
  <c r="BA6" i="1"/>
  <c r="AT6" i="1"/>
  <c r="AP6" i="1"/>
  <c r="AN6" i="1"/>
  <c r="AL6" i="1"/>
  <c r="AB6" i="1"/>
  <c r="AD6" i="1" s="1"/>
  <c r="AF6" i="1" s="1"/>
  <c r="U6" i="1"/>
  <c r="AI6" i="1" s="1"/>
  <c r="T6" i="1"/>
  <c r="BA5" i="1"/>
  <c r="AT5" i="1"/>
  <c r="AP5" i="1"/>
  <c r="AN5" i="1"/>
  <c r="AL5" i="1"/>
  <c r="AB5" i="1"/>
  <c r="AD5" i="1" s="1"/>
  <c r="AF5" i="1" s="1"/>
  <c r="U5" i="1"/>
  <c r="AI5" i="1" s="1"/>
  <c r="T5" i="1"/>
  <c r="BA4" i="1"/>
  <c r="AT4" i="1"/>
  <c r="AP4" i="1"/>
  <c r="AN4" i="1"/>
  <c r="AL4" i="1"/>
  <c r="AB4" i="1"/>
  <c r="AD4" i="1" s="1"/>
  <c r="AF4" i="1" s="1"/>
  <c r="U4" i="1"/>
  <c r="AR4" i="1" s="1"/>
  <c r="T4" i="1"/>
  <c r="BA3" i="1"/>
  <c r="AT3" i="1"/>
  <c r="AP3" i="1"/>
  <c r="AN3" i="1"/>
  <c r="AL3" i="1"/>
  <c r="AB3" i="1"/>
  <c r="AD3" i="1" s="1"/>
  <c r="AF3" i="1" s="1"/>
  <c r="U3" i="1"/>
  <c r="T3" i="1"/>
  <c r="BA2" i="1"/>
  <c r="AT2" i="1"/>
  <c r="AP2" i="1"/>
  <c r="AN2" i="1"/>
  <c r="AL2" i="1"/>
  <c r="AB2" i="1"/>
  <c r="AD2" i="1" s="1"/>
  <c r="AF2" i="1" s="1"/>
  <c r="U2" i="1"/>
  <c r="AR2" i="1" s="1"/>
  <c r="T2" i="1"/>
  <c r="AJ21" i="1" l="1"/>
  <c r="AJ22" i="1"/>
  <c r="AR22" i="1"/>
  <c r="AR14" i="1"/>
  <c r="AU14" i="1" s="1"/>
  <c r="AV14" i="1" s="1"/>
  <c r="AU20" i="1"/>
  <c r="AJ5" i="1"/>
  <c r="AR5" i="1"/>
  <c r="AU8" i="1"/>
  <c r="AR9" i="1"/>
  <c r="AU16" i="1"/>
  <c r="AR17" i="1"/>
  <c r="AU17" i="1" s="1"/>
  <c r="AV17" i="1" s="1"/>
  <c r="AU22" i="1"/>
  <c r="AV22" i="1" s="1"/>
  <c r="AU5" i="1"/>
  <c r="AU9" i="1"/>
  <c r="AR10" i="1"/>
  <c r="AU10" i="1" s="1"/>
  <c r="AV10" i="1" s="1"/>
  <c r="AU4" i="1"/>
  <c r="AI2" i="1"/>
  <c r="AJ2" i="1" s="1"/>
  <c r="AU12" i="1"/>
  <c r="AR13" i="1"/>
  <c r="AU13" i="1" s="1"/>
  <c r="AR21" i="1"/>
  <c r="AU21" i="1" s="1"/>
  <c r="AV21" i="1" s="1"/>
  <c r="AR3" i="1"/>
  <c r="AU3" i="1" s="1"/>
  <c r="AR19" i="1"/>
  <c r="AU19" i="1" s="1"/>
  <c r="AJ13" i="1"/>
  <c r="AR15" i="1"/>
  <c r="AU15" i="1" s="1"/>
  <c r="AJ15" i="1"/>
  <c r="AR7" i="1"/>
  <c r="AJ7" i="1"/>
  <c r="AU7" i="1"/>
  <c r="AR23" i="1"/>
  <c r="AU23" i="1" s="1"/>
  <c r="AI23" i="1"/>
  <c r="AJ23" i="1" s="1"/>
  <c r="AU18" i="1"/>
  <c r="AV18" i="1" s="1"/>
  <c r="AU2" i="1"/>
  <c r="AI3" i="1"/>
  <c r="AJ3" i="1" s="1"/>
  <c r="AJ6" i="1"/>
  <c r="AR6" i="1"/>
  <c r="AU6" i="1" s="1"/>
  <c r="AJ9" i="1"/>
  <c r="AV9" i="1" s="1"/>
  <c r="AR11" i="1"/>
  <c r="AU11" i="1" s="1"/>
  <c r="AJ11" i="1"/>
  <c r="AI19" i="1"/>
  <c r="AJ19" i="1" s="1"/>
  <c r="AI4" i="1"/>
  <c r="AI8" i="1"/>
  <c r="AJ8" i="1" s="1"/>
  <c r="AI12" i="1"/>
  <c r="AI16" i="1"/>
  <c r="AJ16" i="1" s="1"/>
  <c r="AI20" i="1"/>
  <c r="AJ4" i="1"/>
  <c r="AV4" i="1" s="1"/>
  <c r="AJ12" i="1"/>
  <c r="AJ20" i="1"/>
  <c r="AV20" i="1" s="1"/>
  <c r="AV7" i="1" l="1"/>
  <c r="AV8" i="1"/>
  <c r="AZ8" i="1" s="1"/>
  <c r="AV5" i="1"/>
  <c r="AV2" i="1"/>
  <c r="AZ2" i="1" s="1"/>
  <c r="AZ22" i="1"/>
  <c r="AW22" i="1"/>
  <c r="AW17" i="1"/>
  <c r="AZ17" i="1"/>
  <c r="AW21" i="1"/>
  <c r="AZ21" i="1"/>
  <c r="AV13" i="1"/>
  <c r="AV16" i="1"/>
  <c r="AZ16" i="1" s="1"/>
  <c r="AV12" i="1"/>
  <c r="AV3" i="1"/>
  <c r="AW3" i="1" s="1"/>
  <c r="AV23" i="1"/>
  <c r="AZ23" i="1" s="1"/>
  <c r="AZ3" i="1"/>
  <c r="AW23" i="1"/>
  <c r="AZ14" i="1"/>
  <c r="AW14" i="1"/>
  <c r="AW8" i="1"/>
  <c r="AW2" i="1"/>
  <c r="AZ12" i="1"/>
  <c r="AW12" i="1"/>
  <c r="AV19" i="1"/>
  <c r="AZ10" i="1"/>
  <c r="AW10" i="1"/>
  <c r="AV6" i="1"/>
  <c r="AV11" i="1"/>
  <c r="AW4" i="1"/>
  <c r="AZ4" i="1"/>
  <c r="AZ7" i="1"/>
  <c r="AW7" i="1"/>
  <c r="AW13" i="1"/>
  <c r="AZ13" i="1"/>
  <c r="AZ18" i="1"/>
  <c r="AW18" i="1"/>
  <c r="AZ20" i="1"/>
  <c r="AW20" i="1"/>
  <c r="AW9" i="1"/>
  <c r="AZ9" i="1"/>
  <c r="AV15" i="1"/>
  <c r="AZ5" i="1" l="1"/>
  <c r="AW5" i="1"/>
  <c r="AW16" i="1"/>
  <c r="AZ19" i="1"/>
  <c r="AW19" i="1"/>
  <c r="AZ6" i="1"/>
  <c r="AW6" i="1"/>
  <c r="AZ11" i="1"/>
  <c r="AW11" i="1"/>
  <c r="AZ15" i="1"/>
  <c r="AW15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T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U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V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AZ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A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<sst xmlns="http://schemas.openxmlformats.org/spreadsheetml/2006/main" count="361" uniqueCount="108">
  <si>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</si>
  <si>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</si>
  <si>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</si>
  <si>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</si>
  <si>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</si>
  <si>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</si>
  <si>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</si>
  <si>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</si>
  <si>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</si>
  <si>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</si>
  <si>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</si>
  <si>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</si>
  <si>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</si>
  <si>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</si>
  <si>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</si>
  <si>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</si>
  <si>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</si>
  <si>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</si>
  <si>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</si>
  <si>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</si>
  <si>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</si>
  <si>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</si>
  <si>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</si>
  <si>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</si>
  <si>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</si>
  <si>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</si>
  <si>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</si>
  <si>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</si>
  <si>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</si>
  <si>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</si>
  <si>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</si>
  <si>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</si>
  <si>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</si>
  <si>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</si>
  <si>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</si>
  <si>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</si>
  <si>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</si>
  <si>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</si>
  <si>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</si>
  <si>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</si>
  <si>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</si>
  <si>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</si>
  <si>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</si>
  <si>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</si>
  <si>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3 %</t>
  </si>
  <si>
    <t>Load 3 $</t>
  </si>
  <si>
    <t>Total Load $</t>
  </si>
  <si>
    <t>LDP Cost with Load $</t>
  </si>
  <si>
    <t>JLA Domestic MU%</t>
  </si>
  <si>
    <t>JLA Domestic Dead Net Price</t>
  </si>
  <si>
    <t>Total Quantity</t>
  </si>
  <si>
    <t>Total Cost</t>
  </si>
  <si>
    <t>Total Sales</t>
  </si>
  <si>
    <t xml:space="preserve">Beautyrest Platinum </t>
  </si>
  <si>
    <t>Beautyrest 6%</t>
  </si>
  <si>
    <t>SHEET/SHEET SET</t>
  </si>
  <si>
    <t xml:space="preserve">80gsm Microfiber Cooling </t>
  </si>
  <si>
    <t>100% polyester 80gsm Microfiber Cooling Sheets</t>
  </si>
  <si>
    <t>T Cooling Sheets</t>
  </si>
  <si>
    <t>100% polyester 80gsm Microfiber, cooling treatment, VZB packaging, z hem</t>
    <phoneticPr fontId="9" type="noConversion"/>
  </si>
  <si>
    <t>100% polyester, Solid</t>
  </si>
  <si>
    <t>TWIN
1 Flatsheet 66"W x 96"L
1 Fittedsheet 39"W x 75"L + 12"D
2 Pillowcase 20"W x 30"L(2)</t>
  </si>
  <si>
    <t>Coconut Milk</t>
  </si>
  <si>
    <t>BRP20-0934</t>
    <phoneticPr fontId="10" type="noConversion"/>
  </si>
  <si>
    <t>Set</t>
  </si>
  <si>
    <t>Normal</t>
  </si>
  <si>
    <t>6302.32.2040</t>
  </si>
  <si>
    <t>F Cooling Sheets</t>
  </si>
  <si>
    <t>100% polyester 80gsm Microfiber, cooling treatment, VZB packaging, z hem</t>
  </si>
  <si>
    <t>FULL
1 Flatsheet 81"W x 96"L
1 Fittedsheet 54"W x 75"L + 12"D
4 Pillowcase 20"W x 30"L(4)</t>
  </si>
  <si>
    <t>BRP20-0935</t>
  </si>
  <si>
    <t>Q Cooling Sheets</t>
  </si>
  <si>
    <t>QUEEN
1 Flatsheet 90"W x 102"L
1 Fittedsheet 60"W x 80"L + 12"D
4 Pillowcase 20"W x 30"L(4)</t>
  </si>
  <si>
    <t>BRP20-0936</t>
  </si>
  <si>
    <t>K Cooling Sheets</t>
  </si>
  <si>
    <t>KING
1 Flatsheet 108"W x 102"L
1 Fittedsheet 78"W x 80"L + 12"D
4 Pillowcase 20"W x 40"L(4)</t>
  </si>
  <si>
    <t>BRP20-0937</t>
  </si>
  <si>
    <t>CK Cooling Sheets</t>
  </si>
  <si>
    <t>Cal-King
1 Flatsheet 108"W x 102"L
1 Fittedsheet 72"W x 84"L + 12"D
4 Pillowcase 20"W x 40"L(4)</t>
  </si>
  <si>
    <t>BRP20-0938</t>
  </si>
  <si>
    <t>PILLOWCASE</t>
  </si>
  <si>
    <t>100% polyester 80gsm Microfiber Cooling pillowcases</t>
  </si>
  <si>
    <t>STD Pllowcase</t>
  </si>
  <si>
    <t>Standard Pillowcase
2 Pillowcase 20"W x 30"L(2)</t>
  </si>
  <si>
    <t>BRP21-0939</t>
    <phoneticPr fontId="9" type="noConversion"/>
  </si>
  <si>
    <t>Pair</t>
  </si>
  <si>
    <t>6302.32.2020</t>
  </si>
  <si>
    <t>Standard Pillowcase
4 Pillowcase 20"W x 30"L(4)</t>
  </si>
  <si>
    <t>BRP21-0940</t>
  </si>
  <si>
    <t>K Pllowcase</t>
  </si>
  <si>
    <t>King Pillowcase
2 Pillowcase 20"W x 40"L(2)</t>
  </si>
  <si>
    <t>BRP21-0941</t>
  </si>
  <si>
    <t>Seagrass</t>
  </si>
  <si>
    <t>BRP20-0942</t>
    <phoneticPr fontId="9" type="noConversion"/>
  </si>
  <si>
    <t>BRP20-0943</t>
  </si>
  <si>
    <t>BRP20-0944</t>
  </si>
  <si>
    <t>BRP20-0945</t>
  </si>
  <si>
    <t>BRP20-0946</t>
  </si>
  <si>
    <t>BRP21-0947</t>
    <phoneticPr fontId="9" type="noConversion"/>
  </si>
  <si>
    <t>BRP21-0948</t>
  </si>
  <si>
    <t>Ice Melt</t>
  </si>
  <si>
    <t>BRP20-0949</t>
    <phoneticPr fontId="9" type="noConversion"/>
  </si>
  <si>
    <t>BRP20-0950</t>
  </si>
  <si>
    <t>BRP20-0951</t>
  </si>
  <si>
    <t>BRP20-0952</t>
  </si>
  <si>
    <t>BRP20-0953</t>
  </si>
  <si>
    <t>BRP21-0954</t>
    <phoneticPr fontId="9" type="noConversion"/>
  </si>
  <si>
    <t>BRP21-0955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</si>
</sst>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&quot;$&quot;#,##0.00"/>
    <numFmt numFmtId="177" formatCode="0.0"/>
    <numFmt numFmtId="178" formatCode="0.000"/>
    <numFmt numFmtId="179" formatCode="\$#,##0;\-\$#,##0"/>
    <numFmt numFmtId="180" formatCode="&quot;$&quot;#,##0.0000"/>
    <numFmt numFmtId="181" formatCode="[$$-409]#,##0.00;\-[$$-409]#,##0.00"/>
    <numFmt numFmtId="182" formatCode="[$¥-804]#,##0.00"/>
    <numFmt numFmtId="183" formatCode="0.0000"/>
    <numFmt numFmtId="184" formatCode="0.0%"/>
    <numFmt numFmtId="185" formatCode="_ \¥* #,##0.00_ ;_ \¥* \-#,##0.00_ ;_ \¥* &quot;-&quot;??_ ;_ @_ "/>
  </numFmts>
  <fonts count="17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185" fontId="15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0" fontId="1" fillId="0" borderId="0" xfId="1" applyAlignment="1">
      <alignment horizontal="left"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0" fontId="4" fillId="0" borderId="2" xfId="1" applyFont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5" fillId="4" borderId="2" xfId="1" applyFont="1" applyFill="1" applyBorder="1" applyAlignment="1">
      <alignment horizontal="center" wrapText="1"/>
    </xf>
    <xf numFmtId="0" fontId="5" fillId="5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176" fontId="4" fillId="2" borderId="0" xfId="1" applyNumberFormat="1" applyFont="1" applyFill="1" applyAlignment="1">
      <alignment wrapText="1"/>
    </xf>
    <xf numFmtId="176" fontId="3" fillId="6" borderId="1" xfId="1" applyNumberFormat="1" applyFont="1" applyFill="1" applyBorder="1" applyAlignment="1">
      <alignment horizontal="center" wrapText="1"/>
    </xf>
    <xf numFmtId="0" fontId="5" fillId="0" borderId="2" xfId="1" applyFont="1" applyBorder="1" applyAlignment="1">
      <alignment horizontal="center" wrapText="1"/>
    </xf>
    <xf numFmtId="177" fontId="4" fillId="0" borderId="2" xfId="1" applyNumberFormat="1" applyFont="1" applyBorder="1" applyAlignment="1">
      <alignment horizontal="center" wrapText="1"/>
    </xf>
    <xf numFmtId="2" fontId="4" fillId="0" borderId="2" xfId="1" applyNumberFormat="1" applyFont="1" applyBorder="1" applyAlignment="1">
      <alignment horizontal="center" wrapText="1"/>
    </xf>
    <xf numFmtId="1" fontId="4" fillId="0" borderId="2" xfId="1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2" fontId="8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9" fontId="4" fillId="0" borderId="2" xfId="1" applyNumberFormat="1" applyFont="1" applyBorder="1" applyAlignment="1">
      <alignment horizontal="center" wrapText="1"/>
    </xf>
    <xf numFmtId="176" fontId="7" fillId="0" borderId="2" xfId="2" applyNumberFormat="1" applyFont="1" applyBorder="1" applyAlignment="1">
      <alignment wrapText="1"/>
    </xf>
    <xf numFmtId="10" fontId="4" fillId="0" borderId="2" xfId="1" applyNumberFormat="1" applyFont="1" applyBorder="1" applyAlignment="1">
      <alignment horizontal="center" wrapText="1"/>
    </xf>
    <xf numFmtId="176" fontId="7" fillId="5" borderId="2" xfId="2" applyNumberFormat="1" applyFont="1" applyFill="1" applyBorder="1" applyAlignment="1">
      <alignment wrapText="1"/>
    </xf>
    <xf numFmtId="176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6" fontId="8" fillId="7" borderId="2" xfId="2" applyNumberFormat="1" applyFont="1" applyFill="1" applyBorder="1" applyAlignment="1">
      <alignment wrapText="1"/>
    </xf>
    <xf numFmtId="180" fontId="7" fillId="0" borderId="2" xfId="2" applyNumberFormat="1" applyFont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181" fontId="1" fillId="0" borderId="2" xfId="1" applyNumberFormat="1" applyBorder="1"/>
    <xf numFmtId="0" fontId="1" fillId="0" borderId="2" xfId="1" applyFont="1" applyBorder="1" applyAlignment="1">
      <alignment horizontal="left"/>
    </xf>
    <xf numFmtId="0" fontId="1" fillId="0" borderId="2" xfId="1" applyBorder="1" applyAlignment="1">
      <alignment wrapText="1"/>
    </xf>
    <xf numFmtId="0" fontId="1" fillId="0" borderId="2" xfId="1" applyFont="1" applyBorder="1" applyAlignment="1">
      <alignment wrapText="1"/>
    </xf>
    <xf numFmtId="182" fontId="6" fillId="5" borderId="2" xfId="0" applyNumberFormat="1" applyFont="1" applyFill="1" applyBorder="1"/>
    <xf numFmtId="0" fontId="0" fillId="0" borderId="2" xfId="0" applyBorder="1" applyAlignment="1">
      <alignment wrapText="1"/>
    </xf>
    <xf numFmtId="176" fontId="1" fillId="0" borderId="1" xfId="1" applyNumberFormat="1" applyBorder="1" applyAlignment="1">
      <alignment horizontal="center" wrapText="1"/>
    </xf>
    <xf numFmtId="176" fontId="11" fillId="0" borderId="1" xfId="1" applyNumberFormat="1" applyFont="1" applyBorder="1"/>
    <xf numFmtId="0" fontId="12" fillId="0" borderId="2" xfId="3" applyFont="1" applyBorder="1" applyAlignment="1">
      <alignment horizontal="center" wrapText="1"/>
    </xf>
    <xf numFmtId="1" fontId="12" fillId="0" borderId="2" xfId="3" applyNumberFormat="1" applyFont="1" applyBorder="1" applyAlignment="1">
      <alignment horizontal="center" wrapText="1"/>
    </xf>
    <xf numFmtId="2" fontId="1" fillId="0" borderId="2" xfId="1" applyNumberFormat="1" applyBorder="1"/>
    <xf numFmtId="1" fontId="1" fillId="0" borderId="2" xfId="1" applyNumberFormat="1" applyBorder="1"/>
    <xf numFmtId="183" fontId="1" fillId="8" borderId="2" xfId="1" applyNumberFormat="1" applyFill="1" applyBorder="1"/>
    <xf numFmtId="1" fontId="1" fillId="8" borderId="2" xfId="1" applyNumberFormat="1" applyFill="1" applyBorder="1"/>
    <xf numFmtId="179" fontId="1" fillId="0" borderId="2" xfId="1" applyNumberFormat="1" applyBorder="1"/>
    <xf numFmtId="176" fontId="1" fillId="8" borderId="2" xfId="1" applyNumberFormat="1" applyFill="1" applyBorder="1"/>
    <xf numFmtId="184" fontId="1" fillId="0" borderId="2" xfId="1" applyNumberFormat="1" applyBorder="1"/>
    <xf numFmtId="10" fontId="1" fillId="0" borderId="2" xfId="1" applyNumberFormat="1" applyBorder="1"/>
    <xf numFmtId="10" fontId="0" fillId="8" borderId="2" xfId="4" applyNumberFormat="1" applyFont="1" applyFill="1" applyBorder="1" applyAlignment="1"/>
    <xf numFmtId="176" fontId="1" fillId="0" borderId="2" xfId="1" applyNumberFormat="1" applyBorder="1"/>
    <xf numFmtId="0" fontId="1" fillId="0" borderId="0" xfId="1"/>
    <xf numFmtId="0" fontId="1" fillId="0" borderId="2" xfId="1" applyBorder="1" applyAlignment="1">
      <alignment horizontal="left"/>
    </xf>
    <xf numFmtId="0" fontId="13" fillId="0" borderId="2" xfId="3" applyFont="1" applyBorder="1" applyAlignment="1">
      <alignment horizontal="center" wrapText="1"/>
    </xf>
    <xf numFmtId="1" fontId="13" fillId="0" borderId="2" xfId="3" applyNumberFormat="1" applyFont="1" applyBorder="1" applyAlignment="1">
      <alignment horizontal="center" wrapText="1"/>
    </xf>
    <xf numFmtId="0" fontId="12" fillId="9" borderId="2" xfId="3" applyFont="1" applyFill="1" applyBorder="1" applyAlignment="1">
      <alignment horizontal="center" wrapText="1"/>
    </xf>
    <xf numFmtId="1" fontId="12" fillId="9" borderId="2" xfId="3" applyNumberFormat="1" applyFont="1" applyFill="1" applyBorder="1" applyAlignment="1">
      <alignment horizontal="center" wrapText="1"/>
    </xf>
    <xf numFmtId="0" fontId="14" fillId="0" borderId="2" xfId="1" applyFont="1" applyBorder="1" applyAlignment="1">
      <alignment horizontal="center"/>
    </xf>
    <xf numFmtId="0" fontId="14" fillId="0" borderId="2" xfId="1" applyFont="1" applyBorder="1" applyAlignment="1">
      <alignment wrapText="1"/>
    </xf>
    <xf numFmtId="0" fontId="14" fillId="0" borderId="2" xfId="1" applyFont="1" applyBorder="1"/>
    <xf numFmtId="181" fontId="14" fillId="0" borderId="2" xfId="1" applyNumberFormat="1" applyFont="1" applyBorder="1"/>
    <xf numFmtId="0" fontId="14" fillId="0" borderId="2" xfId="1" applyFont="1" applyBorder="1" applyAlignment="1">
      <alignment horizontal="left"/>
    </xf>
    <xf numFmtId="0" fontId="14" fillId="0" borderId="2" xfId="0" applyFont="1" applyBorder="1" applyAlignment="1">
      <alignment wrapText="1"/>
    </xf>
    <xf numFmtId="176" fontId="14" fillId="0" borderId="1" xfId="1" applyNumberFormat="1" applyFont="1" applyBorder="1" applyAlignment="1">
      <alignment horizontal="center" wrapText="1"/>
    </xf>
    <xf numFmtId="1" fontId="14" fillId="0" borderId="2" xfId="1" applyNumberFormat="1" applyFont="1" applyBorder="1"/>
    <xf numFmtId="183" fontId="14" fillId="8" borderId="2" xfId="1" applyNumberFormat="1" applyFont="1" applyFill="1" applyBorder="1"/>
    <xf numFmtId="2" fontId="14" fillId="0" borderId="2" xfId="1" applyNumberFormat="1" applyFont="1" applyBorder="1"/>
    <xf numFmtId="1" fontId="14" fillId="8" borderId="2" xfId="1" applyNumberFormat="1" applyFont="1" applyFill="1" applyBorder="1"/>
    <xf numFmtId="179" fontId="14" fillId="0" borderId="2" xfId="1" applyNumberFormat="1" applyFont="1" applyBorder="1"/>
    <xf numFmtId="176" fontId="14" fillId="8" borderId="2" xfId="1" applyNumberFormat="1" applyFont="1" applyFill="1" applyBorder="1"/>
    <xf numFmtId="184" fontId="14" fillId="0" borderId="2" xfId="1" applyNumberFormat="1" applyFont="1" applyBorder="1"/>
    <xf numFmtId="10" fontId="14" fillId="0" borderId="2" xfId="1" applyNumberFormat="1" applyFont="1" applyBorder="1"/>
    <xf numFmtId="10" fontId="14" fillId="8" borderId="2" xfId="4" applyNumberFormat="1" applyFont="1" applyFill="1" applyBorder="1" applyAlignment="1"/>
    <xf numFmtId="176" fontId="14" fillId="0" borderId="2" xfId="1" applyNumberFormat="1" applyFont="1" applyBorder="1"/>
    <xf numFmtId="0" fontId="14" fillId="0" borderId="0" xfId="1" applyFont="1" applyAlignment="1">
      <alignment wrapText="1"/>
    </xf>
    <xf numFmtId="178" fontId="14" fillId="8" borderId="2" xfId="1" applyNumberFormat="1" applyFont="1" applyFill="1" applyBorder="1"/>
    <xf numFmtId="1" fontId="16" fillId="0" borderId="2" xfId="5" applyNumberFormat="1" applyFont="1" applyFill="1" applyBorder="1" applyAlignment="1"/>
    <xf numFmtId="176" fontId="1" fillId="0" borderId="2" xfId="1" applyNumberFormat="1" applyBorder="1" applyAlignment="1">
      <alignment horizontal="center" wrapText="1"/>
    </xf>
    <xf numFmtId="178" fontId="1" fillId="8" borderId="2" xfId="1" applyNumberFormat="1" applyFill="1" applyBorder="1"/>
    <xf numFmtId="177" fontId="11" fillId="0" borderId="0" xfId="1" applyNumberFormat="1" applyFont="1" applyAlignment="1">
      <alignment wrapText="1"/>
    </xf>
    <xf numFmtId="177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179" fontId="1" fillId="0" borderId="0" xfId="1" applyNumberFormat="1" applyAlignment="1">
      <alignment wrapText="1"/>
    </xf>
  </cellXfs>
  <cellStyles count="7">
    <cellStyle name="Currency 2" xfId="5"/>
    <cellStyle name="Normal 2" xfId="1"/>
    <cellStyle name="Normal 2 18 2" xfId="2"/>
    <cellStyle name="Normal_Sheet1" xfId="3"/>
    <cellStyle name="Percent 2" xfId="4"/>
    <cellStyle name="百分比 2 2" xfId="6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BRP%2080gsm%20Microfiber%20Cooling%20Sheet%20Set%20Commitment%206-25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CHN 4-8-2026"/>
      <sheetName val="CHN 1-29-2026"/>
      <sheetName val="CHN 11-06-2025"/>
      <sheetName val="CHN 04-09-2025"/>
      <sheetName val="ValueSelect"/>
      <sheetName val="Data"/>
    </sheetNames>
    <sheetDataSet>
      <sheetData sheetId="0"/>
      <sheetData sheetId="1"/>
      <sheetData sheetId="2">
        <row r="12">
          <cell r="H12">
            <v>3.42</v>
          </cell>
          <cell r="I12">
            <v>3.53</v>
          </cell>
        </row>
        <row r="13">
          <cell r="H13">
            <v>4.38</v>
          </cell>
          <cell r="I13">
            <v>4.5199999999999996</v>
          </cell>
        </row>
        <row r="14">
          <cell r="H14">
            <v>4.72</v>
          </cell>
          <cell r="I14">
            <v>4.87</v>
          </cell>
        </row>
        <row r="15">
          <cell r="H15">
            <v>5.5</v>
          </cell>
          <cell r="I15">
            <v>5.67</v>
          </cell>
        </row>
        <row r="16">
          <cell r="H16">
            <v>5.6</v>
          </cell>
          <cell r="I16">
            <v>5.77</v>
          </cell>
        </row>
        <row r="17">
          <cell r="H17">
            <v>0.94</v>
          </cell>
          <cell r="I17">
            <v>0.97</v>
          </cell>
        </row>
        <row r="18">
          <cell r="H18">
            <v>1.56</v>
          </cell>
          <cell r="I18">
            <v>1.61</v>
          </cell>
        </row>
        <row r="19">
          <cell r="H19">
            <v>1.07</v>
          </cell>
          <cell r="I19">
            <v>1.1000000000000001</v>
          </cell>
        </row>
        <row r="21">
          <cell r="H21">
            <v>3.42</v>
          </cell>
          <cell r="I21">
            <v>3.53</v>
          </cell>
        </row>
        <row r="22">
          <cell r="H22">
            <v>4.38</v>
          </cell>
          <cell r="I22">
            <v>4.5199999999999996</v>
          </cell>
        </row>
        <row r="23">
          <cell r="H23">
            <v>4.72</v>
          </cell>
          <cell r="I23">
            <v>4.87</v>
          </cell>
        </row>
        <row r="24">
          <cell r="H24">
            <v>5.5</v>
          </cell>
          <cell r="I24">
            <v>5.67</v>
          </cell>
        </row>
        <row r="25">
          <cell r="H25">
            <v>5.6</v>
          </cell>
          <cell r="I25">
            <v>5.77</v>
          </cell>
        </row>
        <row r="26">
          <cell r="H26">
            <v>0.94</v>
          </cell>
          <cell r="I26">
            <v>0.97</v>
          </cell>
        </row>
        <row r="27">
          <cell r="H27">
            <v>1.07</v>
          </cell>
          <cell r="I27">
            <v>1.1000000000000001</v>
          </cell>
        </row>
        <row r="29">
          <cell r="H29">
            <v>3.42</v>
          </cell>
          <cell r="I29">
            <v>3.53</v>
          </cell>
        </row>
        <row r="30">
          <cell r="H30">
            <v>4.38</v>
          </cell>
          <cell r="I30">
            <v>4.5199999999999996</v>
          </cell>
        </row>
        <row r="31">
          <cell r="H31">
            <v>4.72</v>
          </cell>
          <cell r="I31">
            <v>4.87</v>
          </cell>
        </row>
        <row r="32">
          <cell r="H32">
            <v>5.5</v>
          </cell>
          <cell r="I32">
            <v>5.67</v>
          </cell>
        </row>
        <row r="33">
          <cell r="H33">
            <v>5.6</v>
          </cell>
          <cell r="I33">
            <v>5.77</v>
          </cell>
        </row>
        <row r="34">
          <cell r="H34">
            <v>0.94</v>
          </cell>
          <cell r="I34">
            <v>0.97</v>
          </cell>
        </row>
        <row r="35">
          <cell r="H35">
            <v>1.07</v>
          </cell>
          <cell r="I35">
            <v>1.1000000000000001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23"/>
  <sheetViews>
    <sheetView tabSelected="1" topLeftCell="I1" zoomScale="90" zoomScaleNormal="90" workbookViewId="0">
      <selection activeCell="I31" sqref="I31"/>
    </sheetView>
  </sheetViews>
  <sheetFormatPr defaultColWidth="9.140625" defaultRowHeight="15" x14ac:dyDescent="0.25"/>
  <cols>
    <col min="1" max="1" width="10.140625" style="1" customWidth="1"/>
    <col min="2" max="2" width="16.85546875" style="2" customWidth="1"/>
    <col min="3" max="3" width="28.140625" style="2" customWidth="1"/>
    <col min="4" max="4" width="20.42578125" style="2" customWidth="1"/>
    <col min="5" max="5" width="27.140625" style="2" customWidth="1"/>
    <col min="6" max="6" width="22.5703125" style="2" customWidth="1"/>
    <col min="7" max="7" width="15.5703125" style="2" customWidth="1"/>
    <col min="8" max="8" width="29.42578125" style="2" customWidth="1"/>
    <col min="9" max="9" width="54.140625" style="2" customWidth="1"/>
    <col min="10" max="10" width="28.5703125" style="2" customWidth="1"/>
    <col min="11" max="11" width="74.7109375" style="3" customWidth="1"/>
    <col min="12" max="12" width="23" style="2" customWidth="1"/>
    <col min="13" max="13" width="36.5703125" style="2" customWidth="1"/>
    <col min="14" max="14" width="17.42578125" style="2" customWidth="1"/>
    <col min="15" max="15" width="10.7109375" style="2" customWidth="1"/>
    <col min="16" max="17" width="15.42578125" style="2" customWidth="1"/>
    <col min="18" max="18" width="8.85546875" style="4" customWidth="1"/>
    <col min="19" max="19" width="8.5703125" style="4" customWidth="1"/>
    <col min="20" max="20" width="9.42578125" style="2" customWidth="1"/>
    <col min="21" max="21" width="8.140625" style="79" customWidth="1"/>
    <col min="22" max="22" width="8.7109375" style="80" customWidth="1"/>
    <col min="23" max="23" width="7.140625" style="80" customWidth="1"/>
    <col min="24" max="24" width="9" style="80" customWidth="1"/>
    <col min="25" max="25" width="6.28515625" style="81" customWidth="1"/>
    <col min="26" max="26" width="11.42578125" style="82" customWidth="1"/>
    <col min="27" max="27" width="10" style="83" customWidth="1"/>
    <col min="28" max="28" width="9.85546875" style="81" customWidth="1"/>
    <col min="29" max="29" width="7.85546875" style="2" customWidth="1"/>
    <col min="30" max="30" width="9" style="4" customWidth="1"/>
    <col min="31" max="31" width="14.140625" style="84" customWidth="1"/>
    <col min="32" max="32" width="8.42578125" style="5" customWidth="1"/>
    <col min="33" max="33" width="14.42578125" style="4" customWidth="1"/>
    <col min="34" max="34" width="11.28515625" style="4" customWidth="1"/>
    <col min="35" max="35" width="11.5703125" style="4" customWidth="1"/>
    <col min="36" max="36" width="8.28515625" style="4" customWidth="1"/>
    <col min="37" max="37" width="11.5703125" style="5" customWidth="1"/>
    <col min="38" max="38" width="10.85546875" style="4" customWidth="1"/>
    <col min="39" max="39" width="8.140625" style="5" customWidth="1"/>
    <col min="40" max="40" width="9.140625" style="4" customWidth="1"/>
    <col min="41" max="41" width="8.140625" style="5" customWidth="1"/>
    <col min="42" max="42" width="9.28515625" style="4" customWidth="1"/>
    <col min="43" max="43" width="6.85546875" style="4" customWidth="1"/>
    <col min="44" max="44" width="8.140625" style="5" customWidth="1"/>
    <col min="45" max="45" width="9.140625" style="4" customWidth="1"/>
    <col min="46" max="46" width="11.140625" style="4" customWidth="1"/>
    <col min="47" max="47" width="7.7109375" style="4" customWidth="1"/>
    <col min="48" max="48" width="11.42578125" style="4" customWidth="1"/>
    <col min="49" max="49" width="11.85546875" style="2" customWidth="1"/>
    <col min="50" max="50" width="14.85546875" style="6" customWidth="1"/>
    <col min="51" max="51" width="15" style="4" customWidth="1"/>
    <col min="52" max="52" width="11.7109375" style="2" customWidth="1"/>
    <col min="53" max="53" width="13" style="2" customWidth="1"/>
    <col min="54" max="16384" width="9.140625" style="2"/>
  </cols>
  <sheetData>
    <row r="1" spans="1:53" ht="64.5" x14ac:dyDescent="0.25">
      <c r="A1" s="7" t="s">
        <v>0</v>
      </c>
      <c r="B1" s="7" t="s">
        <v>1</v>
      </c>
      <c r="C1" s="8" t="s">
        <v>2</v>
      </c>
      <c r="D1" s="8" t="s">
        <v>3</v>
      </c>
      <c r="E1" s="9" t="s">
        <v>4</v>
      </c>
      <c r="F1" s="9" t="s">
        <v>5</v>
      </c>
      <c r="G1" s="10" t="s">
        <v>6</v>
      </c>
      <c r="H1" s="8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11" t="s">
        <v>18</v>
      </c>
      <c r="T1" s="12" t="s">
        <v>19</v>
      </c>
      <c r="U1" s="13" t="s">
        <v>20</v>
      </c>
      <c r="V1" s="14" t="s">
        <v>21</v>
      </c>
      <c r="W1" s="15" t="s">
        <v>22</v>
      </c>
      <c r="X1" s="15" t="s">
        <v>23</v>
      </c>
      <c r="Y1" s="15" t="s">
        <v>24</v>
      </c>
      <c r="Z1" s="16" t="s">
        <v>25</v>
      </c>
      <c r="AA1" s="17" t="s">
        <v>26</v>
      </c>
      <c r="AB1" s="18" t="s">
        <v>27</v>
      </c>
      <c r="AC1" s="19" t="s">
        <v>28</v>
      </c>
      <c r="AD1" s="20" t="s">
        <v>29</v>
      </c>
      <c r="AE1" s="21" t="s">
        <v>30</v>
      </c>
      <c r="AF1" s="22" t="s">
        <v>31</v>
      </c>
      <c r="AG1" s="7" t="s">
        <v>32</v>
      </c>
      <c r="AH1" s="23" t="s">
        <v>33</v>
      </c>
      <c r="AI1" s="24" t="s">
        <v>34</v>
      </c>
      <c r="AJ1" s="22" t="s">
        <v>35</v>
      </c>
      <c r="AK1" s="23" t="s">
        <v>36</v>
      </c>
      <c r="AL1" s="22" t="s">
        <v>37</v>
      </c>
      <c r="AM1" s="23" t="s">
        <v>38</v>
      </c>
      <c r="AN1" s="22" t="s">
        <v>39</v>
      </c>
      <c r="AO1" s="23" t="s">
        <v>40</v>
      </c>
      <c r="AP1" s="22" t="s">
        <v>41</v>
      </c>
      <c r="AQ1" s="23" t="s">
        <v>42</v>
      </c>
      <c r="AR1" s="22" t="s">
        <v>43</v>
      </c>
      <c r="AS1" s="23" t="s">
        <v>44</v>
      </c>
      <c r="AT1" s="22" t="s">
        <v>45</v>
      </c>
      <c r="AU1" s="22" t="s">
        <v>46</v>
      </c>
      <c r="AV1" s="25" t="s">
        <v>47</v>
      </c>
      <c r="AW1" s="26" t="s">
        <v>48</v>
      </c>
      <c r="AX1" s="27" t="s">
        <v>49</v>
      </c>
      <c r="AY1" s="7" t="s">
        <v>50</v>
      </c>
      <c r="AZ1" s="28" t="s">
        <v>51</v>
      </c>
      <c r="BA1" s="22" t="s">
        <v>52</v>
      </c>
    </row>
    <row r="2" spans="1:53" s="51" customFormat="1" ht="60" x14ac:dyDescent="0.25">
      <c r="A2" s="29">
        <v>1</v>
      </c>
      <c r="B2" s="30"/>
      <c r="C2" s="30"/>
      <c r="D2" s="30"/>
      <c r="E2" s="30" t="s">
        <v>53</v>
      </c>
      <c r="F2" s="30" t="s">
        <v>54</v>
      </c>
      <c r="G2" s="30" t="s">
        <v>55</v>
      </c>
      <c r="H2" s="31" t="s">
        <v>56</v>
      </c>
      <c r="I2" s="30" t="s">
        <v>57</v>
      </c>
      <c r="J2" s="30" t="s">
        <v>58</v>
      </c>
      <c r="K2" s="32" t="s">
        <v>59</v>
      </c>
      <c r="L2" s="33" t="s">
        <v>60</v>
      </c>
      <c r="M2" s="34" t="s">
        <v>61</v>
      </c>
      <c r="N2" s="30" t="s">
        <v>62</v>
      </c>
      <c r="O2" s="30"/>
      <c r="P2" s="35" t="s">
        <v>63</v>
      </c>
      <c r="Q2" s="36"/>
      <c r="R2" s="30"/>
      <c r="S2" s="30" t="s">
        <v>64</v>
      </c>
      <c r="T2" s="37">
        <f>'[1]Internal Commitment'!H12</f>
        <v>3.42</v>
      </c>
      <c r="U2" s="38">
        <f>'[1]Internal Commitment'!I12</f>
        <v>3.53</v>
      </c>
      <c r="V2" s="30" t="s">
        <v>65</v>
      </c>
      <c r="W2" s="39">
        <v>30</v>
      </c>
      <c r="X2" s="40">
        <v>24</v>
      </c>
      <c r="Y2" s="39">
        <v>25</v>
      </c>
      <c r="Z2" s="41">
        <v>4.26</v>
      </c>
      <c r="AA2" s="42">
        <v>4</v>
      </c>
      <c r="AB2" s="43">
        <f t="shared" ref="AB2:AB22" si="0">IF(W2="","",W2*X2*Y2/1000000)</f>
        <v>1.7999999999999999E-2</v>
      </c>
      <c r="AC2" s="41">
        <v>56</v>
      </c>
      <c r="AD2" s="44">
        <f t="shared" ref="AD2:AD22" si="1">IF(AA2="","",AC2/AB2*AA2)</f>
        <v>12444.444444444445</v>
      </c>
      <c r="AE2" s="45">
        <v>3500</v>
      </c>
      <c r="AF2" s="46">
        <f t="shared" ref="AF2:AF22" si="2">IF(ISERROR(AE2/AD2),"",AE2/AD2)</f>
        <v>0.28125</v>
      </c>
      <c r="AG2" s="30" t="s">
        <v>66</v>
      </c>
      <c r="AH2" s="47">
        <v>0.214</v>
      </c>
      <c r="AI2" s="46">
        <f t="shared" ref="AI2:AI22" si="3">IF(ISERROR(U2*AH2),"",U2*AH2)</f>
        <v>0.75541999999999998</v>
      </c>
      <c r="AJ2" s="46">
        <f t="shared" ref="AJ2:AJ22" si="4">IF(ISERROR(U2+AF2+AI2),"",U2+AF2+AI2)</f>
        <v>4.5666700000000002</v>
      </c>
      <c r="AK2" s="48">
        <v>0</v>
      </c>
      <c r="AL2" s="46">
        <f t="shared" ref="AL2:AL22" si="5">IF(ISERROR(AX2*AK2),"",AX2*AK2)</f>
        <v>0</v>
      </c>
      <c r="AM2" s="48">
        <v>0.08</v>
      </c>
      <c r="AN2" s="46">
        <f t="shared" ref="AN2:AN22" si="6">IF(ISERROR(AX2*AM2),"",AX2*AM2)</f>
        <v>0.58879999999999999</v>
      </c>
      <c r="AO2" s="48">
        <v>0.06</v>
      </c>
      <c r="AP2" s="46">
        <f t="shared" ref="AP2:AP22" si="7">IF(ISERROR(AX2*AO2),"",AX2*AO2)</f>
        <v>0.44159999999999999</v>
      </c>
      <c r="AQ2" s="48">
        <v>0</v>
      </c>
      <c r="AR2" s="46">
        <f t="shared" ref="AR2:AR22" si="8">IF(ISERROR(U2*AQ2),"",U2*AQ2)</f>
        <v>0</v>
      </c>
      <c r="AS2" s="48">
        <v>0</v>
      </c>
      <c r="AT2" s="46">
        <f t="shared" ref="AT2:AT22" si="9">IF(ISERROR(AX2*AS2),"",AX2*AS2)</f>
        <v>0</v>
      </c>
      <c r="AU2" s="46">
        <f t="shared" ref="AU2:AU22" si="10">IF(ISERROR(AL2+AN2+AP2+AR2+AT2),"",AL2+AN2+AP2+AR2+AT2)</f>
        <v>1.0304</v>
      </c>
      <c r="AV2" s="46">
        <f t="shared" ref="AV2:AV22" si="11">IF(ISERROR(AJ2+AU2),"",AJ2+AU2)</f>
        <v>5.5970700000000004</v>
      </c>
      <c r="AW2" s="49">
        <f t="shared" ref="AW2:AW22" si="12">IF(ISERROR((AX2-AV2)/AX2),"",(AX2-AV2)/AX2)</f>
        <v>0.23952853260869564</v>
      </c>
      <c r="AX2" s="50">
        <v>7.36</v>
      </c>
      <c r="AY2" s="42">
        <v>380</v>
      </c>
      <c r="AZ2" s="46">
        <f t="shared" ref="AZ2:AZ22" si="13">IF(ISERROR(AV2*AY2),"",AV2*AY2)</f>
        <v>2126.8866000000003</v>
      </c>
      <c r="BA2" s="46">
        <f t="shared" ref="BA2:BA22" si="14">IF(ISERROR(AX2*AY2),"",AX2*AY2)</f>
        <v>2796.8</v>
      </c>
    </row>
    <row r="3" spans="1:53" ht="60" x14ac:dyDescent="0.25">
      <c r="A3" s="29">
        <v>2</v>
      </c>
      <c r="B3" s="33"/>
      <c r="C3" s="33"/>
      <c r="D3" s="33"/>
      <c r="E3" s="30" t="s">
        <v>53</v>
      </c>
      <c r="F3" s="30" t="s">
        <v>54</v>
      </c>
      <c r="G3" s="30" t="s">
        <v>55</v>
      </c>
      <c r="H3" s="31" t="s">
        <v>56</v>
      </c>
      <c r="I3" s="30" t="s">
        <v>57</v>
      </c>
      <c r="J3" s="30" t="s">
        <v>67</v>
      </c>
      <c r="K3" s="52" t="s">
        <v>68</v>
      </c>
      <c r="L3" s="33" t="s">
        <v>60</v>
      </c>
      <c r="M3" s="34" t="s">
        <v>69</v>
      </c>
      <c r="N3" s="30" t="s">
        <v>62</v>
      </c>
      <c r="O3" s="33"/>
      <c r="P3" s="35" t="s">
        <v>70</v>
      </c>
      <c r="Q3" s="36"/>
      <c r="R3" s="33"/>
      <c r="S3" s="30" t="s">
        <v>64</v>
      </c>
      <c r="T3" s="37">
        <f>'[1]Internal Commitment'!H13</f>
        <v>4.38</v>
      </c>
      <c r="U3" s="38">
        <f>'[1]Internal Commitment'!I13</f>
        <v>4.5199999999999996</v>
      </c>
      <c r="V3" s="30" t="s">
        <v>65</v>
      </c>
      <c r="W3" s="39">
        <v>30</v>
      </c>
      <c r="X3" s="40">
        <v>24</v>
      </c>
      <c r="Y3" s="39">
        <v>31</v>
      </c>
      <c r="Z3" s="41">
        <v>5.57</v>
      </c>
      <c r="AA3" s="42">
        <v>4</v>
      </c>
      <c r="AB3" s="43">
        <f t="shared" si="0"/>
        <v>2.232E-2</v>
      </c>
      <c r="AC3" s="41">
        <v>56</v>
      </c>
      <c r="AD3" s="44">
        <f t="shared" si="1"/>
        <v>10035.84229390681</v>
      </c>
      <c r="AE3" s="45">
        <v>3500</v>
      </c>
      <c r="AF3" s="46">
        <f t="shared" si="2"/>
        <v>0.34875</v>
      </c>
      <c r="AG3" s="30" t="s">
        <v>66</v>
      </c>
      <c r="AH3" s="47">
        <v>0.214</v>
      </c>
      <c r="AI3" s="46">
        <f t="shared" si="3"/>
        <v>0.96727999999999992</v>
      </c>
      <c r="AJ3" s="46">
        <f t="shared" si="4"/>
        <v>5.8360299999999992</v>
      </c>
      <c r="AK3" s="48">
        <v>0</v>
      </c>
      <c r="AL3" s="46">
        <f t="shared" si="5"/>
        <v>0</v>
      </c>
      <c r="AM3" s="48">
        <v>0.08</v>
      </c>
      <c r="AN3" s="46">
        <f t="shared" si="6"/>
        <v>0.7056</v>
      </c>
      <c r="AO3" s="48">
        <v>0.06</v>
      </c>
      <c r="AP3" s="46">
        <f t="shared" si="7"/>
        <v>0.5292</v>
      </c>
      <c r="AQ3" s="48">
        <v>0</v>
      </c>
      <c r="AR3" s="46">
        <f t="shared" si="8"/>
        <v>0</v>
      </c>
      <c r="AS3" s="48">
        <v>0</v>
      </c>
      <c r="AT3" s="46">
        <f t="shared" si="9"/>
        <v>0</v>
      </c>
      <c r="AU3" s="46">
        <f t="shared" si="10"/>
        <v>1.2347999999999999</v>
      </c>
      <c r="AV3" s="46">
        <f t="shared" si="11"/>
        <v>7.0708299999999991</v>
      </c>
      <c r="AW3" s="49">
        <f t="shared" si="12"/>
        <v>0.19831859410430852</v>
      </c>
      <c r="AX3" s="50">
        <v>8.82</v>
      </c>
      <c r="AY3" s="42">
        <v>780</v>
      </c>
      <c r="AZ3" s="46">
        <f t="shared" si="13"/>
        <v>5515.2473999999993</v>
      </c>
      <c r="BA3" s="46">
        <f t="shared" si="14"/>
        <v>6879.6</v>
      </c>
    </row>
    <row r="4" spans="1:53" ht="60" x14ac:dyDescent="0.25">
      <c r="A4" s="29">
        <v>3</v>
      </c>
      <c r="B4" s="33"/>
      <c r="C4" s="33"/>
      <c r="D4" s="33"/>
      <c r="E4" s="30" t="s">
        <v>53</v>
      </c>
      <c r="F4" s="30" t="s">
        <v>54</v>
      </c>
      <c r="G4" s="30" t="s">
        <v>55</v>
      </c>
      <c r="H4" s="31" t="s">
        <v>56</v>
      </c>
      <c r="I4" s="30" t="s">
        <v>57</v>
      </c>
      <c r="J4" s="30" t="s">
        <v>71</v>
      </c>
      <c r="K4" s="52" t="s">
        <v>68</v>
      </c>
      <c r="L4" s="33" t="s">
        <v>60</v>
      </c>
      <c r="M4" s="34" t="s">
        <v>72</v>
      </c>
      <c r="N4" s="30" t="s">
        <v>62</v>
      </c>
      <c r="O4" s="33"/>
      <c r="P4" s="35" t="s">
        <v>73</v>
      </c>
      <c r="Q4" s="36"/>
      <c r="R4" s="33"/>
      <c r="S4" s="30" t="s">
        <v>64</v>
      </c>
      <c r="T4" s="37">
        <f>'[1]Internal Commitment'!H14</f>
        <v>4.72</v>
      </c>
      <c r="U4" s="38">
        <f>'[1]Internal Commitment'!I14</f>
        <v>4.87</v>
      </c>
      <c r="V4" s="30" t="s">
        <v>65</v>
      </c>
      <c r="W4" s="39">
        <v>30</v>
      </c>
      <c r="X4" s="40">
        <v>24</v>
      </c>
      <c r="Y4" s="39">
        <v>37</v>
      </c>
      <c r="Z4" s="41">
        <v>6.13</v>
      </c>
      <c r="AA4" s="42">
        <v>4</v>
      </c>
      <c r="AB4" s="43">
        <f t="shared" si="0"/>
        <v>2.664E-2</v>
      </c>
      <c r="AC4" s="41">
        <v>56</v>
      </c>
      <c r="AD4" s="44">
        <f t="shared" si="1"/>
        <v>8408.4084084084079</v>
      </c>
      <c r="AE4" s="45">
        <v>3500</v>
      </c>
      <c r="AF4" s="46">
        <f t="shared" si="2"/>
        <v>0.41625000000000001</v>
      </c>
      <c r="AG4" s="30" t="s">
        <v>66</v>
      </c>
      <c r="AH4" s="47">
        <v>0.214</v>
      </c>
      <c r="AI4" s="46">
        <f t="shared" si="3"/>
        <v>1.0421800000000001</v>
      </c>
      <c r="AJ4" s="46">
        <f t="shared" si="4"/>
        <v>6.32843</v>
      </c>
      <c r="AK4" s="48">
        <v>0</v>
      </c>
      <c r="AL4" s="46">
        <f t="shared" si="5"/>
        <v>0</v>
      </c>
      <c r="AM4" s="48">
        <v>0.08</v>
      </c>
      <c r="AN4" s="46">
        <f t="shared" si="6"/>
        <v>0.752</v>
      </c>
      <c r="AO4" s="48">
        <v>0.06</v>
      </c>
      <c r="AP4" s="46">
        <f t="shared" si="7"/>
        <v>0.56399999999999995</v>
      </c>
      <c r="AQ4" s="48">
        <v>0</v>
      </c>
      <c r="AR4" s="46">
        <f t="shared" si="8"/>
        <v>0</v>
      </c>
      <c r="AS4" s="48">
        <v>0</v>
      </c>
      <c r="AT4" s="46">
        <f t="shared" si="9"/>
        <v>0</v>
      </c>
      <c r="AU4" s="46">
        <f t="shared" si="10"/>
        <v>1.3159999999999998</v>
      </c>
      <c r="AV4" s="46">
        <f t="shared" si="11"/>
        <v>7.6444299999999998</v>
      </c>
      <c r="AW4" s="49">
        <f t="shared" si="12"/>
        <v>0.18676276595744687</v>
      </c>
      <c r="AX4" s="50">
        <v>9.4</v>
      </c>
      <c r="AY4" s="42">
        <v>1960</v>
      </c>
      <c r="AZ4" s="46">
        <f t="shared" si="13"/>
        <v>14983.0828</v>
      </c>
      <c r="BA4" s="46">
        <f t="shared" si="14"/>
        <v>18424</v>
      </c>
    </row>
    <row r="5" spans="1:53" ht="60" x14ac:dyDescent="0.25">
      <c r="A5" s="29">
        <v>4</v>
      </c>
      <c r="B5" s="33"/>
      <c r="C5" s="33"/>
      <c r="D5" s="33"/>
      <c r="E5" s="30" t="s">
        <v>53</v>
      </c>
      <c r="F5" s="30" t="s">
        <v>54</v>
      </c>
      <c r="G5" s="30" t="s">
        <v>55</v>
      </c>
      <c r="H5" s="31" t="s">
        <v>56</v>
      </c>
      <c r="I5" s="30" t="s">
        <v>57</v>
      </c>
      <c r="J5" s="30" t="s">
        <v>74</v>
      </c>
      <c r="K5" s="52" t="s">
        <v>68</v>
      </c>
      <c r="L5" s="33" t="s">
        <v>60</v>
      </c>
      <c r="M5" s="34" t="s">
        <v>75</v>
      </c>
      <c r="N5" s="30" t="s">
        <v>62</v>
      </c>
      <c r="O5" s="33"/>
      <c r="P5" s="35" t="s">
        <v>76</v>
      </c>
      <c r="Q5" s="36"/>
      <c r="R5" s="33"/>
      <c r="S5" s="30" t="s">
        <v>64</v>
      </c>
      <c r="T5" s="37">
        <f>'[1]Internal Commitment'!H15</f>
        <v>5.5</v>
      </c>
      <c r="U5" s="38">
        <f>'[1]Internal Commitment'!I15</f>
        <v>5.67</v>
      </c>
      <c r="V5" s="30" t="s">
        <v>65</v>
      </c>
      <c r="W5" s="39">
        <v>30</v>
      </c>
      <c r="X5" s="40">
        <v>24</v>
      </c>
      <c r="Y5" s="39">
        <v>41</v>
      </c>
      <c r="Z5" s="41">
        <v>7.35</v>
      </c>
      <c r="AA5" s="42">
        <v>4</v>
      </c>
      <c r="AB5" s="43">
        <f t="shared" si="0"/>
        <v>2.9520000000000001E-2</v>
      </c>
      <c r="AC5" s="41">
        <v>56</v>
      </c>
      <c r="AD5" s="44">
        <f t="shared" si="1"/>
        <v>7588.0758807588072</v>
      </c>
      <c r="AE5" s="45">
        <v>3500</v>
      </c>
      <c r="AF5" s="46">
        <f t="shared" si="2"/>
        <v>0.46125000000000005</v>
      </c>
      <c r="AG5" s="30" t="s">
        <v>66</v>
      </c>
      <c r="AH5" s="47">
        <v>0.214</v>
      </c>
      <c r="AI5" s="46">
        <f t="shared" si="3"/>
        <v>1.2133799999999999</v>
      </c>
      <c r="AJ5" s="46">
        <f t="shared" si="4"/>
        <v>7.3446299999999995</v>
      </c>
      <c r="AK5" s="48">
        <v>0</v>
      </c>
      <c r="AL5" s="46">
        <f t="shared" si="5"/>
        <v>0</v>
      </c>
      <c r="AM5" s="48">
        <v>0.08</v>
      </c>
      <c r="AN5" s="46">
        <f t="shared" si="6"/>
        <v>0.88959999999999995</v>
      </c>
      <c r="AO5" s="48">
        <v>0.06</v>
      </c>
      <c r="AP5" s="46">
        <f t="shared" si="7"/>
        <v>0.6671999999999999</v>
      </c>
      <c r="AQ5" s="48">
        <v>0</v>
      </c>
      <c r="AR5" s="46">
        <f t="shared" si="8"/>
        <v>0</v>
      </c>
      <c r="AS5" s="48">
        <v>0</v>
      </c>
      <c r="AT5" s="46">
        <f t="shared" si="9"/>
        <v>0</v>
      </c>
      <c r="AU5" s="46">
        <f t="shared" si="10"/>
        <v>1.5568</v>
      </c>
      <c r="AV5" s="46">
        <f t="shared" si="11"/>
        <v>8.9014299999999995</v>
      </c>
      <c r="AW5" s="49">
        <f t="shared" si="12"/>
        <v>0.199511690647482</v>
      </c>
      <c r="AX5" s="50">
        <v>11.12</v>
      </c>
      <c r="AY5" s="42">
        <v>980</v>
      </c>
      <c r="AZ5" s="46">
        <f t="shared" si="13"/>
        <v>8723.4013999999988</v>
      </c>
      <c r="BA5" s="46">
        <f t="shared" si="14"/>
        <v>10897.599999999999</v>
      </c>
    </row>
    <row r="6" spans="1:53" ht="60" x14ac:dyDescent="0.25">
      <c r="A6" s="29">
        <v>5</v>
      </c>
      <c r="B6" s="33"/>
      <c r="C6" s="33"/>
      <c r="D6" s="33"/>
      <c r="E6" s="30" t="s">
        <v>53</v>
      </c>
      <c r="F6" s="30" t="s">
        <v>54</v>
      </c>
      <c r="G6" s="30" t="s">
        <v>55</v>
      </c>
      <c r="H6" s="31" t="s">
        <v>56</v>
      </c>
      <c r="I6" s="30" t="s">
        <v>57</v>
      </c>
      <c r="J6" s="30" t="s">
        <v>77</v>
      </c>
      <c r="K6" s="52" t="s">
        <v>68</v>
      </c>
      <c r="L6" s="33" t="s">
        <v>60</v>
      </c>
      <c r="M6" s="34" t="s">
        <v>78</v>
      </c>
      <c r="N6" s="30" t="s">
        <v>62</v>
      </c>
      <c r="O6" s="33"/>
      <c r="P6" s="35" t="s">
        <v>79</v>
      </c>
      <c r="Q6" s="36"/>
      <c r="R6" s="33"/>
      <c r="S6" s="30" t="s">
        <v>64</v>
      </c>
      <c r="T6" s="37">
        <f>'[1]Internal Commitment'!H16</f>
        <v>5.6</v>
      </c>
      <c r="U6" s="38">
        <f>'[1]Internal Commitment'!I16</f>
        <v>5.77</v>
      </c>
      <c r="V6" s="30" t="s">
        <v>65</v>
      </c>
      <c r="W6" s="53">
        <v>30</v>
      </c>
      <c r="X6" s="54">
        <v>24</v>
      </c>
      <c r="Y6" s="53">
        <v>41</v>
      </c>
      <c r="Z6" s="41">
        <v>7.35</v>
      </c>
      <c r="AA6" s="42">
        <v>4</v>
      </c>
      <c r="AB6" s="43">
        <f t="shared" si="0"/>
        <v>2.9520000000000001E-2</v>
      </c>
      <c r="AC6" s="41">
        <v>56</v>
      </c>
      <c r="AD6" s="44">
        <f t="shared" si="1"/>
        <v>7588.0758807588072</v>
      </c>
      <c r="AE6" s="45">
        <v>3500</v>
      </c>
      <c r="AF6" s="46">
        <f t="shared" si="2"/>
        <v>0.46125000000000005</v>
      </c>
      <c r="AG6" s="30" t="s">
        <v>66</v>
      </c>
      <c r="AH6" s="47">
        <v>0.214</v>
      </c>
      <c r="AI6" s="46">
        <f t="shared" si="3"/>
        <v>1.23478</v>
      </c>
      <c r="AJ6" s="46">
        <f t="shared" si="4"/>
        <v>7.4660299999999991</v>
      </c>
      <c r="AK6" s="48">
        <v>0</v>
      </c>
      <c r="AL6" s="46">
        <f t="shared" si="5"/>
        <v>0</v>
      </c>
      <c r="AM6" s="48">
        <v>0.08</v>
      </c>
      <c r="AN6" s="46">
        <f t="shared" si="6"/>
        <v>0.88959999999999995</v>
      </c>
      <c r="AO6" s="48">
        <v>0.06</v>
      </c>
      <c r="AP6" s="46">
        <f t="shared" si="7"/>
        <v>0.6671999999999999</v>
      </c>
      <c r="AQ6" s="48">
        <v>0</v>
      </c>
      <c r="AR6" s="46">
        <f t="shared" si="8"/>
        <v>0</v>
      </c>
      <c r="AS6" s="48">
        <v>0</v>
      </c>
      <c r="AT6" s="46">
        <f t="shared" si="9"/>
        <v>0</v>
      </c>
      <c r="AU6" s="46">
        <f t="shared" si="10"/>
        <v>1.5568</v>
      </c>
      <c r="AV6" s="46">
        <f t="shared" si="11"/>
        <v>9.022829999999999</v>
      </c>
      <c r="AW6" s="49">
        <f t="shared" si="12"/>
        <v>0.18859442446043168</v>
      </c>
      <c r="AX6" s="50">
        <v>11.12</v>
      </c>
      <c r="AY6" s="42">
        <v>480</v>
      </c>
      <c r="AZ6" s="46">
        <f t="shared" si="13"/>
        <v>4330.9583999999995</v>
      </c>
      <c r="BA6" s="46">
        <f t="shared" si="14"/>
        <v>5337.5999999999995</v>
      </c>
    </row>
    <row r="7" spans="1:53" ht="30" x14ac:dyDescent="0.25">
      <c r="A7" s="29">
        <v>6</v>
      </c>
      <c r="B7" s="33"/>
      <c r="C7" s="33"/>
      <c r="D7" s="33"/>
      <c r="E7" s="30" t="s">
        <v>53</v>
      </c>
      <c r="F7" s="30" t="s">
        <v>54</v>
      </c>
      <c r="G7" s="30" t="s">
        <v>80</v>
      </c>
      <c r="H7" s="31" t="s">
        <v>56</v>
      </c>
      <c r="I7" s="30" t="s">
        <v>81</v>
      </c>
      <c r="J7" s="30" t="s">
        <v>82</v>
      </c>
      <c r="K7" s="52" t="s">
        <v>68</v>
      </c>
      <c r="L7" s="33" t="s">
        <v>60</v>
      </c>
      <c r="M7" s="34" t="s">
        <v>83</v>
      </c>
      <c r="N7" s="30" t="s">
        <v>62</v>
      </c>
      <c r="O7" s="33"/>
      <c r="P7" s="35" t="s">
        <v>84</v>
      </c>
      <c r="Q7" s="36"/>
      <c r="R7" s="33"/>
      <c r="S7" s="30" t="s">
        <v>85</v>
      </c>
      <c r="T7" s="37">
        <f>'[1]Internal Commitment'!H17</f>
        <v>0.94</v>
      </c>
      <c r="U7" s="38">
        <f>'[1]Internal Commitment'!I17</f>
        <v>0.97</v>
      </c>
      <c r="V7" s="30" t="s">
        <v>65</v>
      </c>
      <c r="W7" s="55">
        <v>24</v>
      </c>
      <c r="X7" s="56">
        <v>15</v>
      </c>
      <c r="Y7" s="55">
        <v>13</v>
      </c>
      <c r="Z7" s="41">
        <v>1.04</v>
      </c>
      <c r="AA7" s="42">
        <v>4</v>
      </c>
      <c r="AB7" s="43">
        <f t="shared" si="0"/>
        <v>4.6800000000000001E-3</v>
      </c>
      <c r="AC7" s="41">
        <v>56</v>
      </c>
      <c r="AD7" s="44">
        <f t="shared" si="1"/>
        <v>47863.24786324786</v>
      </c>
      <c r="AE7" s="45">
        <v>3500</v>
      </c>
      <c r="AF7" s="46">
        <f t="shared" si="2"/>
        <v>7.3125000000000009E-2</v>
      </c>
      <c r="AG7" s="30" t="s">
        <v>86</v>
      </c>
      <c r="AH7" s="47">
        <v>0.214</v>
      </c>
      <c r="AI7" s="46">
        <f t="shared" si="3"/>
        <v>0.20757999999999999</v>
      </c>
      <c r="AJ7" s="46">
        <f t="shared" si="4"/>
        <v>1.250705</v>
      </c>
      <c r="AK7" s="48">
        <v>0</v>
      </c>
      <c r="AL7" s="46">
        <f t="shared" si="5"/>
        <v>0</v>
      </c>
      <c r="AM7" s="48">
        <v>0.08</v>
      </c>
      <c r="AN7" s="46">
        <f t="shared" si="6"/>
        <v>0.1608</v>
      </c>
      <c r="AO7" s="48">
        <v>0.06</v>
      </c>
      <c r="AP7" s="46">
        <f t="shared" si="7"/>
        <v>0.12059999999999998</v>
      </c>
      <c r="AQ7" s="48">
        <v>0</v>
      </c>
      <c r="AR7" s="46">
        <f t="shared" si="8"/>
        <v>0</v>
      </c>
      <c r="AS7" s="48">
        <v>0</v>
      </c>
      <c r="AT7" s="46">
        <f t="shared" si="9"/>
        <v>0</v>
      </c>
      <c r="AU7" s="46">
        <f t="shared" si="10"/>
        <v>0.28139999999999998</v>
      </c>
      <c r="AV7" s="46">
        <f t="shared" si="11"/>
        <v>1.5321050000000001</v>
      </c>
      <c r="AW7" s="49">
        <f t="shared" si="12"/>
        <v>0.23775870646766159</v>
      </c>
      <c r="AX7" s="50">
        <v>2.0099999999999998</v>
      </c>
      <c r="AY7" s="42">
        <v>2000</v>
      </c>
      <c r="AZ7" s="46">
        <f t="shared" si="13"/>
        <v>3064.21</v>
      </c>
      <c r="BA7" s="46">
        <f t="shared" si="14"/>
        <v>4019.9999999999995</v>
      </c>
    </row>
    <row r="8" spans="1:53" ht="30" x14ac:dyDescent="0.25">
      <c r="A8" s="29">
        <v>7</v>
      </c>
      <c r="B8" s="33"/>
      <c r="C8" s="33"/>
      <c r="D8" s="33"/>
      <c r="E8" s="30" t="s">
        <v>53</v>
      </c>
      <c r="F8" s="30" t="s">
        <v>54</v>
      </c>
      <c r="G8" s="30" t="s">
        <v>80</v>
      </c>
      <c r="H8" s="31" t="s">
        <v>56</v>
      </c>
      <c r="I8" s="30" t="s">
        <v>81</v>
      </c>
      <c r="J8" s="30" t="s">
        <v>82</v>
      </c>
      <c r="K8" s="52" t="s">
        <v>68</v>
      </c>
      <c r="L8" s="33" t="s">
        <v>60</v>
      </c>
      <c r="M8" s="34" t="s">
        <v>87</v>
      </c>
      <c r="N8" s="30" t="s">
        <v>62</v>
      </c>
      <c r="O8" s="30"/>
      <c r="P8" s="35" t="s">
        <v>88</v>
      </c>
      <c r="Q8" s="36"/>
      <c r="R8" s="30"/>
      <c r="S8" s="30" t="s">
        <v>85</v>
      </c>
      <c r="T8" s="37">
        <f>'[1]Internal Commitment'!H18</f>
        <v>1.56</v>
      </c>
      <c r="U8" s="38">
        <f>'[1]Internal Commitment'!I18</f>
        <v>1.61</v>
      </c>
      <c r="V8" s="30" t="s">
        <v>65</v>
      </c>
      <c r="W8" s="55">
        <v>24</v>
      </c>
      <c r="X8" s="56">
        <v>15</v>
      </c>
      <c r="Y8" s="55">
        <v>18</v>
      </c>
      <c r="Z8" s="41">
        <v>1.46</v>
      </c>
      <c r="AA8" s="42">
        <v>4</v>
      </c>
      <c r="AB8" s="43">
        <f t="shared" si="0"/>
        <v>6.4799999999999996E-3</v>
      </c>
      <c r="AC8" s="41">
        <v>56</v>
      </c>
      <c r="AD8" s="44">
        <f t="shared" si="1"/>
        <v>34567.9012345679</v>
      </c>
      <c r="AE8" s="45">
        <v>3500</v>
      </c>
      <c r="AF8" s="46">
        <f t="shared" si="2"/>
        <v>0.10125000000000001</v>
      </c>
      <c r="AG8" s="30" t="s">
        <v>86</v>
      </c>
      <c r="AH8" s="47">
        <v>0.214</v>
      </c>
      <c r="AI8" s="46">
        <f t="shared" si="3"/>
        <v>0.34454000000000001</v>
      </c>
      <c r="AJ8" s="46">
        <f t="shared" si="4"/>
        <v>2.05579</v>
      </c>
      <c r="AK8" s="48">
        <v>0</v>
      </c>
      <c r="AL8" s="46">
        <f t="shared" si="5"/>
        <v>0</v>
      </c>
      <c r="AM8" s="48">
        <v>0.08</v>
      </c>
      <c r="AN8" s="46">
        <f t="shared" si="6"/>
        <v>0.2984</v>
      </c>
      <c r="AO8" s="48">
        <v>0.06</v>
      </c>
      <c r="AP8" s="46">
        <f t="shared" si="7"/>
        <v>0.2238</v>
      </c>
      <c r="AQ8" s="48">
        <v>0</v>
      </c>
      <c r="AR8" s="46">
        <f t="shared" si="8"/>
        <v>0</v>
      </c>
      <c r="AS8" s="48">
        <v>0</v>
      </c>
      <c r="AT8" s="46">
        <f t="shared" si="9"/>
        <v>0</v>
      </c>
      <c r="AU8" s="46">
        <f t="shared" si="10"/>
        <v>0.5222</v>
      </c>
      <c r="AV8" s="46">
        <f t="shared" si="11"/>
        <v>2.5779899999999998</v>
      </c>
      <c r="AW8" s="49">
        <f t="shared" si="12"/>
        <v>0.30884986595174269</v>
      </c>
      <c r="AX8" s="50">
        <v>3.73</v>
      </c>
      <c r="AY8" s="42"/>
      <c r="AZ8" s="46">
        <f t="shared" si="13"/>
        <v>0</v>
      </c>
      <c r="BA8" s="46">
        <f t="shared" si="14"/>
        <v>0</v>
      </c>
    </row>
    <row r="9" spans="1:53" ht="30" x14ac:dyDescent="0.25">
      <c r="A9" s="29">
        <v>8</v>
      </c>
      <c r="B9" s="33"/>
      <c r="C9" s="33"/>
      <c r="D9" s="33"/>
      <c r="E9" s="30" t="s">
        <v>53</v>
      </c>
      <c r="F9" s="30" t="s">
        <v>54</v>
      </c>
      <c r="G9" s="30" t="s">
        <v>80</v>
      </c>
      <c r="H9" s="31" t="s">
        <v>56</v>
      </c>
      <c r="I9" s="30" t="s">
        <v>81</v>
      </c>
      <c r="J9" s="30" t="s">
        <v>89</v>
      </c>
      <c r="K9" s="52" t="s">
        <v>68</v>
      </c>
      <c r="L9" s="33" t="s">
        <v>60</v>
      </c>
      <c r="M9" s="34" t="s">
        <v>90</v>
      </c>
      <c r="N9" s="30" t="s">
        <v>62</v>
      </c>
      <c r="O9" s="30"/>
      <c r="P9" s="35" t="s">
        <v>91</v>
      </c>
      <c r="Q9" s="36"/>
      <c r="R9" s="30"/>
      <c r="S9" s="30" t="s">
        <v>85</v>
      </c>
      <c r="T9" s="37">
        <f>'[1]Internal Commitment'!H19</f>
        <v>1.07</v>
      </c>
      <c r="U9" s="38">
        <f>'[1]Internal Commitment'!I19</f>
        <v>1.1000000000000001</v>
      </c>
      <c r="V9" s="30" t="s">
        <v>65</v>
      </c>
      <c r="W9" s="39">
        <v>24</v>
      </c>
      <c r="X9" s="40">
        <v>15</v>
      </c>
      <c r="Y9" s="39">
        <v>13</v>
      </c>
      <c r="Z9" s="41">
        <v>1.21</v>
      </c>
      <c r="AA9" s="42">
        <v>4</v>
      </c>
      <c r="AB9" s="43">
        <f t="shared" si="0"/>
        <v>4.6800000000000001E-3</v>
      </c>
      <c r="AC9" s="41">
        <v>56</v>
      </c>
      <c r="AD9" s="44">
        <f t="shared" si="1"/>
        <v>47863.24786324786</v>
      </c>
      <c r="AE9" s="45">
        <v>3500</v>
      </c>
      <c r="AF9" s="46">
        <f t="shared" si="2"/>
        <v>7.3125000000000009E-2</v>
      </c>
      <c r="AG9" s="30" t="s">
        <v>86</v>
      </c>
      <c r="AH9" s="47">
        <v>0.214</v>
      </c>
      <c r="AI9" s="46">
        <f t="shared" si="3"/>
        <v>0.23540000000000003</v>
      </c>
      <c r="AJ9" s="46">
        <f t="shared" si="4"/>
        <v>1.4085250000000002</v>
      </c>
      <c r="AK9" s="48">
        <v>0</v>
      </c>
      <c r="AL9" s="46">
        <f t="shared" si="5"/>
        <v>0</v>
      </c>
      <c r="AM9" s="48">
        <v>0.08</v>
      </c>
      <c r="AN9" s="46">
        <f t="shared" si="6"/>
        <v>0.18640000000000001</v>
      </c>
      <c r="AO9" s="48">
        <v>0.06</v>
      </c>
      <c r="AP9" s="46">
        <f t="shared" si="7"/>
        <v>0.13980000000000001</v>
      </c>
      <c r="AQ9" s="48">
        <v>0</v>
      </c>
      <c r="AR9" s="46">
        <f t="shared" si="8"/>
        <v>0</v>
      </c>
      <c r="AS9" s="48">
        <v>0</v>
      </c>
      <c r="AT9" s="46">
        <f t="shared" si="9"/>
        <v>0</v>
      </c>
      <c r="AU9" s="46">
        <f t="shared" si="10"/>
        <v>0.32620000000000005</v>
      </c>
      <c r="AV9" s="46">
        <f t="shared" si="11"/>
        <v>1.7347250000000003</v>
      </c>
      <c r="AW9" s="49">
        <f t="shared" si="12"/>
        <v>0.25548283261802562</v>
      </c>
      <c r="AX9" s="50">
        <v>2.33</v>
      </c>
      <c r="AY9" s="42">
        <v>1000</v>
      </c>
      <c r="AZ9" s="46">
        <f t="shared" si="13"/>
        <v>1734.7250000000004</v>
      </c>
      <c r="BA9" s="46">
        <f t="shared" si="14"/>
        <v>2330</v>
      </c>
    </row>
    <row r="10" spans="1:53" s="74" customFormat="1" ht="60" x14ac:dyDescent="0.25">
      <c r="A10" s="57">
        <v>9</v>
      </c>
      <c r="B10" s="58"/>
      <c r="C10" s="58"/>
      <c r="D10" s="58"/>
      <c r="E10" s="59" t="s">
        <v>53</v>
      </c>
      <c r="F10" s="59" t="s">
        <v>54</v>
      </c>
      <c r="G10" s="59" t="s">
        <v>55</v>
      </c>
      <c r="H10" s="60" t="s">
        <v>56</v>
      </c>
      <c r="I10" s="59" t="s">
        <v>57</v>
      </c>
      <c r="J10" s="59" t="s">
        <v>58</v>
      </c>
      <c r="K10" s="61" t="s">
        <v>68</v>
      </c>
      <c r="L10" s="58" t="s">
        <v>60</v>
      </c>
      <c r="M10" s="34" t="s">
        <v>61</v>
      </c>
      <c r="N10" s="59" t="s">
        <v>92</v>
      </c>
      <c r="O10" s="59"/>
      <c r="P10" s="35" t="s">
        <v>93</v>
      </c>
      <c r="Q10" s="62"/>
      <c r="R10" s="59"/>
      <c r="S10" s="59" t="s">
        <v>64</v>
      </c>
      <c r="T10" s="63">
        <f>'[1]Internal Commitment'!H21</f>
        <v>3.42</v>
      </c>
      <c r="U10" s="38">
        <f>'[1]Internal Commitment'!I21</f>
        <v>3.53</v>
      </c>
      <c r="V10" s="59" t="s">
        <v>65</v>
      </c>
      <c r="W10" s="39">
        <v>30</v>
      </c>
      <c r="X10" s="40">
        <v>24</v>
      </c>
      <c r="Y10" s="39">
        <v>25</v>
      </c>
      <c r="Z10" s="41">
        <v>4.26</v>
      </c>
      <c r="AA10" s="64">
        <v>4</v>
      </c>
      <c r="AB10" s="65">
        <f t="shared" si="0"/>
        <v>1.7999999999999999E-2</v>
      </c>
      <c r="AC10" s="66">
        <v>56</v>
      </c>
      <c r="AD10" s="67">
        <f t="shared" si="1"/>
        <v>12444.444444444445</v>
      </c>
      <c r="AE10" s="68">
        <v>3500</v>
      </c>
      <c r="AF10" s="69">
        <f t="shared" si="2"/>
        <v>0.28125</v>
      </c>
      <c r="AG10" s="59" t="s">
        <v>66</v>
      </c>
      <c r="AH10" s="70">
        <v>0.214</v>
      </c>
      <c r="AI10" s="69">
        <f t="shared" si="3"/>
        <v>0.75541999999999998</v>
      </c>
      <c r="AJ10" s="69">
        <f t="shared" si="4"/>
        <v>4.5666700000000002</v>
      </c>
      <c r="AK10" s="48">
        <v>0</v>
      </c>
      <c r="AL10" s="69">
        <f t="shared" si="5"/>
        <v>0</v>
      </c>
      <c r="AM10" s="71">
        <v>0.08</v>
      </c>
      <c r="AN10" s="69">
        <f t="shared" si="6"/>
        <v>0.58879999999999999</v>
      </c>
      <c r="AO10" s="71">
        <v>0.06</v>
      </c>
      <c r="AP10" s="69">
        <f t="shared" si="7"/>
        <v>0.44159999999999999</v>
      </c>
      <c r="AQ10" s="48">
        <v>0</v>
      </c>
      <c r="AR10" s="69">
        <f t="shared" si="8"/>
        <v>0</v>
      </c>
      <c r="AS10" s="48">
        <v>0</v>
      </c>
      <c r="AT10" s="69">
        <f t="shared" si="9"/>
        <v>0</v>
      </c>
      <c r="AU10" s="69">
        <f t="shared" si="10"/>
        <v>1.0304</v>
      </c>
      <c r="AV10" s="69">
        <f t="shared" si="11"/>
        <v>5.5970700000000004</v>
      </c>
      <c r="AW10" s="72">
        <f t="shared" si="12"/>
        <v>0.23952853260869564</v>
      </c>
      <c r="AX10" s="73">
        <v>7.36</v>
      </c>
      <c r="AY10" s="64">
        <v>320</v>
      </c>
      <c r="AZ10" s="69">
        <f t="shared" si="13"/>
        <v>1791.0624000000003</v>
      </c>
      <c r="BA10" s="69">
        <f t="shared" si="14"/>
        <v>2355.2000000000003</v>
      </c>
    </row>
    <row r="11" spans="1:53" s="74" customFormat="1" ht="60" x14ac:dyDescent="0.25">
      <c r="A11" s="57">
        <v>10</v>
      </c>
      <c r="B11" s="58"/>
      <c r="C11" s="58"/>
      <c r="D11" s="58"/>
      <c r="E11" s="59" t="s">
        <v>53</v>
      </c>
      <c r="F11" s="59" t="s">
        <v>54</v>
      </c>
      <c r="G11" s="59" t="s">
        <v>55</v>
      </c>
      <c r="H11" s="60" t="s">
        <v>56</v>
      </c>
      <c r="I11" s="59" t="s">
        <v>57</v>
      </c>
      <c r="J11" s="59" t="s">
        <v>67</v>
      </c>
      <c r="K11" s="61" t="s">
        <v>68</v>
      </c>
      <c r="L11" s="58" t="s">
        <v>60</v>
      </c>
      <c r="M11" s="34" t="s">
        <v>69</v>
      </c>
      <c r="N11" s="59" t="s">
        <v>92</v>
      </c>
      <c r="O11" s="59"/>
      <c r="P11" s="35" t="s">
        <v>94</v>
      </c>
      <c r="Q11" s="62"/>
      <c r="R11" s="59"/>
      <c r="S11" s="59" t="s">
        <v>64</v>
      </c>
      <c r="T11" s="63">
        <f>'[1]Internal Commitment'!H22</f>
        <v>4.38</v>
      </c>
      <c r="U11" s="38">
        <f>'[1]Internal Commitment'!I22</f>
        <v>4.5199999999999996</v>
      </c>
      <c r="V11" s="59" t="s">
        <v>65</v>
      </c>
      <c r="W11" s="39">
        <v>30</v>
      </c>
      <c r="X11" s="40">
        <v>24</v>
      </c>
      <c r="Y11" s="39">
        <v>31</v>
      </c>
      <c r="Z11" s="41">
        <v>5.57</v>
      </c>
      <c r="AA11" s="64">
        <v>4</v>
      </c>
      <c r="AB11" s="65">
        <f t="shared" si="0"/>
        <v>2.232E-2</v>
      </c>
      <c r="AC11" s="66">
        <v>56</v>
      </c>
      <c r="AD11" s="67">
        <f t="shared" si="1"/>
        <v>10035.84229390681</v>
      </c>
      <c r="AE11" s="68">
        <v>3500</v>
      </c>
      <c r="AF11" s="69">
        <f t="shared" si="2"/>
        <v>0.34875</v>
      </c>
      <c r="AG11" s="59" t="s">
        <v>66</v>
      </c>
      <c r="AH11" s="70">
        <v>0.214</v>
      </c>
      <c r="AI11" s="69">
        <f t="shared" si="3"/>
        <v>0.96727999999999992</v>
      </c>
      <c r="AJ11" s="69">
        <f t="shared" si="4"/>
        <v>5.8360299999999992</v>
      </c>
      <c r="AK11" s="48">
        <v>0</v>
      </c>
      <c r="AL11" s="69">
        <f t="shared" si="5"/>
        <v>0</v>
      </c>
      <c r="AM11" s="71">
        <v>0.08</v>
      </c>
      <c r="AN11" s="69">
        <f t="shared" si="6"/>
        <v>0.7056</v>
      </c>
      <c r="AO11" s="71">
        <v>0.06</v>
      </c>
      <c r="AP11" s="69">
        <f t="shared" si="7"/>
        <v>0.5292</v>
      </c>
      <c r="AQ11" s="48">
        <v>0</v>
      </c>
      <c r="AR11" s="69">
        <f t="shared" si="8"/>
        <v>0</v>
      </c>
      <c r="AS11" s="48">
        <v>0</v>
      </c>
      <c r="AT11" s="69">
        <f t="shared" si="9"/>
        <v>0</v>
      </c>
      <c r="AU11" s="69">
        <f t="shared" si="10"/>
        <v>1.2347999999999999</v>
      </c>
      <c r="AV11" s="69">
        <f t="shared" si="11"/>
        <v>7.0708299999999991</v>
      </c>
      <c r="AW11" s="72">
        <f t="shared" si="12"/>
        <v>0.19831859410430852</v>
      </c>
      <c r="AX11" s="73">
        <v>8.82</v>
      </c>
      <c r="AY11" s="64">
        <v>480</v>
      </c>
      <c r="AZ11" s="69">
        <f t="shared" si="13"/>
        <v>3393.9983999999995</v>
      </c>
      <c r="BA11" s="69">
        <f t="shared" si="14"/>
        <v>4233.6000000000004</v>
      </c>
    </row>
    <row r="12" spans="1:53" s="74" customFormat="1" ht="60" x14ac:dyDescent="0.25">
      <c r="A12" s="57">
        <v>11</v>
      </c>
      <c r="B12" s="58"/>
      <c r="C12" s="58"/>
      <c r="D12" s="58"/>
      <c r="E12" s="59" t="s">
        <v>53</v>
      </c>
      <c r="F12" s="59" t="s">
        <v>54</v>
      </c>
      <c r="G12" s="59" t="s">
        <v>55</v>
      </c>
      <c r="H12" s="60" t="s">
        <v>56</v>
      </c>
      <c r="I12" s="59" t="s">
        <v>57</v>
      </c>
      <c r="J12" s="59" t="s">
        <v>71</v>
      </c>
      <c r="K12" s="61" t="s">
        <v>68</v>
      </c>
      <c r="L12" s="58" t="s">
        <v>60</v>
      </c>
      <c r="M12" s="34" t="s">
        <v>72</v>
      </c>
      <c r="N12" s="59" t="s">
        <v>92</v>
      </c>
      <c r="O12" s="59"/>
      <c r="P12" s="35" t="s">
        <v>95</v>
      </c>
      <c r="Q12" s="62"/>
      <c r="R12" s="59"/>
      <c r="S12" s="59" t="s">
        <v>64</v>
      </c>
      <c r="T12" s="63">
        <f>'[1]Internal Commitment'!H23</f>
        <v>4.72</v>
      </c>
      <c r="U12" s="38">
        <f>'[1]Internal Commitment'!I23</f>
        <v>4.87</v>
      </c>
      <c r="V12" s="59" t="s">
        <v>65</v>
      </c>
      <c r="W12" s="39">
        <v>30</v>
      </c>
      <c r="X12" s="40">
        <v>24</v>
      </c>
      <c r="Y12" s="39">
        <v>37</v>
      </c>
      <c r="Z12" s="41">
        <v>6.13</v>
      </c>
      <c r="AA12" s="64">
        <v>4</v>
      </c>
      <c r="AB12" s="65">
        <f t="shared" si="0"/>
        <v>2.664E-2</v>
      </c>
      <c r="AC12" s="66">
        <v>56</v>
      </c>
      <c r="AD12" s="67">
        <f t="shared" si="1"/>
        <v>8408.4084084084079</v>
      </c>
      <c r="AE12" s="68">
        <v>3500</v>
      </c>
      <c r="AF12" s="69">
        <f t="shared" si="2"/>
        <v>0.41625000000000001</v>
      </c>
      <c r="AG12" s="59" t="s">
        <v>66</v>
      </c>
      <c r="AH12" s="70">
        <v>0.214</v>
      </c>
      <c r="AI12" s="69">
        <f t="shared" si="3"/>
        <v>1.0421800000000001</v>
      </c>
      <c r="AJ12" s="69">
        <f t="shared" si="4"/>
        <v>6.32843</v>
      </c>
      <c r="AK12" s="48">
        <v>0</v>
      </c>
      <c r="AL12" s="69">
        <f t="shared" si="5"/>
        <v>0</v>
      </c>
      <c r="AM12" s="71">
        <v>0.08</v>
      </c>
      <c r="AN12" s="69">
        <f t="shared" si="6"/>
        <v>0.752</v>
      </c>
      <c r="AO12" s="71">
        <v>0.06</v>
      </c>
      <c r="AP12" s="69">
        <f t="shared" si="7"/>
        <v>0.56399999999999995</v>
      </c>
      <c r="AQ12" s="48">
        <v>0</v>
      </c>
      <c r="AR12" s="69">
        <f t="shared" si="8"/>
        <v>0</v>
      </c>
      <c r="AS12" s="48">
        <v>0</v>
      </c>
      <c r="AT12" s="69">
        <f t="shared" si="9"/>
        <v>0</v>
      </c>
      <c r="AU12" s="69">
        <f t="shared" si="10"/>
        <v>1.3159999999999998</v>
      </c>
      <c r="AV12" s="69">
        <f t="shared" si="11"/>
        <v>7.6444299999999998</v>
      </c>
      <c r="AW12" s="72">
        <f t="shared" si="12"/>
        <v>0.18676276595744687</v>
      </c>
      <c r="AX12" s="73">
        <v>9.4</v>
      </c>
      <c r="AY12" s="64">
        <v>960</v>
      </c>
      <c r="AZ12" s="69">
        <f t="shared" si="13"/>
        <v>7338.6527999999998</v>
      </c>
      <c r="BA12" s="69">
        <f t="shared" si="14"/>
        <v>9024</v>
      </c>
    </row>
    <row r="13" spans="1:53" s="74" customFormat="1" ht="60" x14ac:dyDescent="0.25">
      <c r="A13" s="57">
        <v>12</v>
      </c>
      <c r="B13" s="58"/>
      <c r="C13" s="58"/>
      <c r="D13" s="58"/>
      <c r="E13" s="59" t="s">
        <v>53</v>
      </c>
      <c r="F13" s="59" t="s">
        <v>54</v>
      </c>
      <c r="G13" s="59" t="s">
        <v>55</v>
      </c>
      <c r="H13" s="60" t="s">
        <v>56</v>
      </c>
      <c r="I13" s="59" t="s">
        <v>57</v>
      </c>
      <c r="J13" s="59" t="s">
        <v>74</v>
      </c>
      <c r="K13" s="61" t="s">
        <v>68</v>
      </c>
      <c r="L13" s="58" t="s">
        <v>60</v>
      </c>
      <c r="M13" s="34" t="s">
        <v>75</v>
      </c>
      <c r="N13" s="59" t="s">
        <v>92</v>
      </c>
      <c r="O13" s="59"/>
      <c r="P13" s="35" t="s">
        <v>96</v>
      </c>
      <c r="Q13" s="62"/>
      <c r="R13" s="59"/>
      <c r="S13" s="59" t="s">
        <v>64</v>
      </c>
      <c r="T13" s="63">
        <f>'[1]Internal Commitment'!H24</f>
        <v>5.5</v>
      </c>
      <c r="U13" s="38">
        <f>'[1]Internal Commitment'!I24</f>
        <v>5.67</v>
      </c>
      <c r="V13" s="59" t="s">
        <v>65</v>
      </c>
      <c r="W13" s="39">
        <v>30</v>
      </c>
      <c r="X13" s="40">
        <v>24</v>
      </c>
      <c r="Y13" s="39">
        <v>41</v>
      </c>
      <c r="Z13" s="41">
        <v>7.35</v>
      </c>
      <c r="AA13" s="64">
        <v>4</v>
      </c>
      <c r="AB13" s="65">
        <f t="shared" si="0"/>
        <v>2.9520000000000001E-2</v>
      </c>
      <c r="AC13" s="66">
        <v>56</v>
      </c>
      <c r="AD13" s="67">
        <f t="shared" si="1"/>
        <v>7588.0758807588072</v>
      </c>
      <c r="AE13" s="68">
        <v>3500</v>
      </c>
      <c r="AF13" s="69">
        <f t="shared" si="2"/>
        <v>0.46125000000000005</v>
      </c>
      <c r="AG13" s="59" t="s">
        <v>66</v>
      </c>
      <c r="AH13" s="70">
        <v>0.214</v>
      </c>
      <c r="AI13" s="69">
        <f t="shared" si="3"/>
        <v>1.2133799999999999</v>
      </c>
      <c r="AJ13" s="69">
        <f t="shared" si="4"/>
        <v>7.3446299999999995</v>
      </c>
      <c r="AK13" s="48">
        <v>0</v>
      </c>
      <c r="AL13" s="69">
        <f t="shared" si="5"/>
        <v>0</v>
      </c>
      <c r="AM13" s="71">
        <v>0.08</v>
      </c>
      <c r="AN13" s="69">
        <f t="shared" si="6"/>
        <v>0.88959999999999995</v>
      </c>
      <c r="AO13" s="71">
        <v>0.06</v>
      </c>
      <c r="AP13" s="69">
        <f t="shared" si="7"/>
        <v>0.6671999999999999</v>
      </c>
      <c r="AQ13" s="48">
        <v>0</v>
      </c>
      <c r="AR13" s="69">
        <f t="shared" si="8"/>
        <v>0</v>
      </c>
      <c r="AS13" s="48">
        <v>0</v>
      </c>
      <c r="AT13" s="69">
        <f t="shared" si="9"/>
        <v>0</v>
      </c>
      <c r="AU13" s="69">
        <f t="shared" si="10"/>
        <v>1.5568</v>
      </c>
      <c r="AV13" s="69">
        <f t="shared" si="11"/>
        <v>8.9014299999999995</v>
      </c>
      <c r="AW13" s="72">
        <f t="shared" si="12"/>
        <v>0.199511690647482</v>
      </c>
      <c r="AX13" s="73">
        <v>11.12</v>
      </c>
      <c r="AY13" s="64">
        <v>420</v>
      </c>
      <c r="AZ13" s="69">
        <f t="shared" si="13"/>
        <v>3738.6005999999998</v>
      </c>
      <c r="BA13" s="69">
        <f t="shared" si="14"/>
        <v>4670.3999999999996</v>
      </c>
    </row>
    <row r="14" spans="1:53" s="74" customFormat="1" ht="60" x14ac:dyDescent="0.25">
      <c r="A14" s="57">
        <v>13</v>
      </c>
      <c r="B14" s="58"/>
      <c r="C14" s="58"/>
      <c r="D14" s="58"/>
      <c r="E14" s="59" t="s">
        <v>53</v>
      </c>
      <c r="F14" s="59" t="s">
        <v>54</v>
      </c>
      <c r="G14" s="59" t="s">
        <v>55</v>
      </c>
      <c r="H14" s="60" t="s">
        <v>56</v>
      </c>
      <c r="I14" s="59" t="s">
        <v>57</v>
      </c>
      <c r="J14" s="59" t="s">
        <v>77</v>
      </c>
      <c r="K14" s="61" t="s">
        <v>68</v>
      </c>
      <c r="L14" s="58" t="s">
        <v>60</v>
      </c>
      <c r="M14" s="34" t="s">
        <v>78</v>
      </c>
      <c r="N14" s="59" t="s">
        <v>92</v>
      </c>
      <c r="O14" s="59"/>
      <c r="P14" s="35" t="s">
        <v>97</v>
      </c>
      <c r="Q14" s="62"/>
      <c r="R14" s="59"/>
      <c r="S14" s="59" t="s">
        <v>64</v>
      </c>
      <c r="T14" s="63">
        <f>'[1]Internal Commitment'!H25</f>
        <v>5.6</v>
      </c>
      <c r="U14" s="38">
        <f>'[1]Internal Commitment'!I25</f>
        <v>5.77</v>
      </c>
      <c r="V14" s="59" t="s">
        <v>65</v>
      </c>
      <c r="W14" s="53">
        <v>30</v>
      </c>
      <c r="X14" s="54">
        <v>24</v>
      </c>
      <c r="Y14" s="53">
        <v>41</v>
      </c>
      <c r="Z14" s="41">
        <v>7.35</v>
      </c>
      <c r="AA14" s="64">
        <v>4</v>
      </c>
      <c r="AB14" s="65">
        <f t="shared" si="0"/>
        <v>2.9520000000000001E-2</v>
      </c>
      <c r="AC14" s="66">
        <v>56</v>
      </c>
      <c r="AD14" s="67">
        <f t="shared" si="1"/>
        <v>7588.0758807588072</v>
      </c>
      <c r="AE14" s="68">
        <v>3500</v>
      </c>
      <c r="AF14" s="69">
        <f t="shared" si="2"/>
        <v>0.46125000000000005</v>
      </c>
      <c r="AG14" s="59" t="s">
        <v>66</v>
      </c>
      <c r="AH14" s="70">
        <v>0.214</v>
      </c>
      <c r="AI14" s="69">
        <f t="shared" si="3"/>
        <v>1.23478</v>
      </c>
      <c r="AJ14" s="69">
        <f t="shared" si="4"/>
        <v>7.4660299999999991</v>
      </c>
      <c r="AK14" s="48">
        <v>0</v>
      </c>
      <c r="AL14" s="69">
        <f t="shared" si="5"/>
        <v>0</v>
      </c>
      <c r="AM14" s="71">
        <v>0.08</v>
      </c>
      <c r="AN14" s="69">
        <f t="shared" si="6"/>
        <v>0.88959999999999995</v>
      </c>
      <c r="AO14" s="71">
        <v>0.06</v>
      </c>
      <c r="AP14" s="69">
        <f t="shared" si="7"/>
        <v>0.6671999999999999</v>
      </c>
      <c r="AQ14" s="48">
        <v>0</v>
      </c>
      <c r="AR14" s="69">
        <f t="shared" si="8"/>
        <v>0</v>
      </c>
      <c r="AS14" s="48">
        <v>0</v>
      </c>
      <c r="AT14" s="69">
        <f t="shared" si="9"/>
        <v>0</v>
      </c>
      <c r="AU14" s="69">
        <f t="shared" si="10"/>
        <v>1.5568</v>
      </c>
      <c r="AV14" s="69">
        <f t="shared" si="11"/>
        <v>9.022829999999999</v>
      </c>
      <c r="AW14" s="72">
        <f t="shared" si="12"/>
        <v>0.18859442446043168</v>
      </c>
      <c r="AX14" s="73">
        <v>11.12</v>
      </c>
      <c r="AY14" s="64">
        <v>280</v>
      </c>
      <c r="AZ14" s="69">
        <f t="shared" si="13"/>
        <v>2526.3923999999997</v>
      </c>
      <c r="BA14" s="69">
        <f t="shared" si="14"/>
        <v>3113.6</v>
      </c>
    </row>
    <row r="15" spans="1:53" s="74" customFormat="1" ht="30" x14ac:dyDescent="0.25">
      <c r="A15" s="57">
        <v>14</v>
      </c>
      <c r="B15" s="58"/>
      <c r="C15" s="58"/>
      <c r="D15" s="58"/>
      <c r="E15" s="59" t="s">
        <v>53</v>
      </c>
      <c r="F15" s="59" t="s">
        <v>54</v>
      </c>
      <c r="G15" s="59" t="s">
        <v>80</v>
      </c>
      <c r="H15" s="60" t="s">
        <v>56</v>
      </c>
      <c r="I15" s="59" t="s">
        <v>81</v>
      </c>
      <c r="J15" s="59" t="s">
        <v>82</v>
      </c>
      <c r="K15" s="61" t="s">
        <v>68</v>
      </c>
      <c r="L15" s="58" t="s">
        <v>60</v>
      </c>
      <c r="M15" s="34" t="s">
        <v>83</v>
      </c>
      <c r="N15" s="59" t="s">
        <v>92</v>
      </c>
      <c r="O15" s="58"/>
      <c r="P15" s="35" t="s">
        <v>98</v>
      </c>
      <c r="Q15" s="62"/>
      <c r="R15" s="58"/>
      <c r="S15" s="59" t="s">
        <v>85</v>
      </c>
      <c r="T15" s="63">
        <f>'[1]Internal Commitment'!H26</f>
        <v>0.94</v>
      </c>
      <c r="U15" s="38">
        <f>'[1]Internal Commitment'!I26</f>
        <v>0.97</v>
      </c>
      <c r="V15" s="59" t="s">
        <v>65</v>
      </c>
      <c r="W15" s="55">
        <v>24</v>
      </c>
      <c r="X15" s="56">
        <v>15</v>
      </c>
      <c r="Y15" s="55">
        <v>13</v>
      </c>
      <c r="Z15" s="41">
        <v>1.04</v>
      </c>
      <c r="AA15" s="64">
        <v>4</v>
      </c>
      <c r="AB15" s="75">
        <f t="shared" si="0"/>
        <v>4.6800000000000001E-3</v>
      </c>
      <c r="AC15" s="66">
        <v>56</v>
      </c>
      <c r="AD15" s="67">
        <f t="shared" si="1"/>
        <v>47863.24786324786</v>
      </c>
      <c r="AE15" s="68">
        <v>3500</v>
      </c>
      <c r="AF15" s="69">
        <f t="shared" si="2"/>
        <v>7.3125000000000009E-2</v>
      </c>
      <c r="AG15" s="59" t="s">
        <v>86</v>
      </c>
      <c r="AH15" s="70">
        <v>0.214</v>
      </c>
      <c r="AI15" s="69">
        <f t="shared" si="3"/>
        <v>0.20757999999999999</v>
      </c>
      <c r="AJ15" s="69">
        <f t="shared" si="4"/>
        <v>1.250705</v>
      </c>
      <c r="AK15" s="48">
        <v>0</v>
      </c>
      <c r="AL15" s="69">
        <f t="shared" si="5"/>
        <v>0</v>
      </c>
      <c r="AM15" s="71">
        <v>0.08</v>
      </c>
      <c r="AN15" s="69">
        <f t="shared" si="6"/>
        <v>0.1608</v>
      </c>
      <c r="AO15" s="71">
        <v>0.06</v>
      </c>
      <c r="AP15" s="69">
        <f t="shared" si="7"/>
        <v>0.12059999999999998</v>
      </c>
      <c r="AQ15" s="48">
        <v>0</v>
      </c>
      <c r="AR15" s="69">
        <f t="shared" si="8"/>
        <v>0</v>
      </c>
      <c r="AS15" s="48">
        <v>0</v>
      </c>
      <c r="AT15" s="69">
        <f t="shared" si="9"/>
        <v>0</v>
      </c>
      <c r="AU15" s="69">
        <f t="shared" si="10"/>
        <v>0.28139999999999998</v>
      </c>
      <c r="AV15" s="69">
        <f t="shared" si="11"/>
        <v>1.5321050000000001</v>
      </c>
      <c r="AW15" s="72">
        <f t="shared" si="12"/>
        <v>0.23775870646766159</v>
      </c>
      <c r="AX15" s="73">
        <v>2.0099999999999998</v>
      </c>
      <c r="AY15" s="64"/>
      <c r="AZ15" s="69">
        <f t="shared" si="13"/>
        <v>0</v>
      </c>
      <c r="BA15" s="69">
        <f t="shared" si="14"/>
        <v>0</v>
      </c>
    </row>
    <row r="16" spans="1:53" s="74" customFormat="1" ht="30" x14ac:dyDescent="0.25">
      <c r="A16" s="57">
        <v>15</v>
      </c>
      <c r="B16" s="58"/>
      <c r="C16" s="58"/>
      <c r="D16" s="58"/>
      <c r="E16" s="59" t="s">
        <v>53</v>
      </c>
      <c r="F16" s="59" t="s">
        <v>54</v>
      </c>
      <c r="G16" s="59" t="s">
        <v>80</v>
      </c>
      <c r="H16" s="60" t="s">
        <v>56</v>
      </c>
      <c r="I16" s="59" t="s">
        <v>81</v>
      </c>
      <c r="J16" s="59" t="s">
        <v>89</v>
      </c>
      <c r="K16" s="61" t="s">
        <v>68</v>
      </c>
      <c r="L16" s="58" t="s">
        <v>60</v>
      </c>
      <c r="M16" s="34" t="s">
        <v>90</v>
      </c>
      <c r="N16" s="59" t="s">
        <v>92</v>
      </c>
      <c r="O16" s="58"/>
      <c r="P16" s="35" t="s">
        <v>99</v>
      </c>
      <c r="Q16" s="62"/>
      <c r="R16" s="58"/>
      <c r="S16" s="59" t="s">
        <v>85</v>
      </c>
      <c r="T16" s="63">
        <f>'[1]Internal Commitment'!H27</f>
        <v>1.07</v>
      </c>
      <c r="U16" s="38">
        <f>'[1]Internal Commitment'!I27</f>
        <v>1.1000000000000001</v>
      </c>
      <c r="V16" s="59" t="s">
        <v>65</v>
      </c>
      <c r="W16" s="39">
        <v>24</v>
      </c>
      <c r="X16" s="40">
        <v>15</v>
      </c>
      <c r="Y16" s="39">
        <v>13</v>
      </c>
      <c r="Z16" s="41">
        <v>1.21</v>
      </c>
      <c r="AA16" s="64">
        <v>4</v>
      </c>
      <c r="AB16" s="75">
        <f t="shared" si="0"/>
        <v>4.6800000000000001E-3</v>
      </c>
      <c r="AC16" s="66">
        <v>56</v>
      </c>
      <c r="AD16" s="67">
        <f t="shared" si="1"/>
        <v>47863.24786324786</v>
      </c>
      <c r="AE16" s="68">
        <v>3500</v>
      </c>
      <c r="AF16" s="69">
        <f t="shared" si="2"/>
        <v>7.3125000000000009E-2</v>
      </c>
      <c r="AG16" s="59" t="s">
        <v>86</v>
      </c>
      <c r="AH16" s="70">
        <v>0.214</v>
      </c>
      <c r="AI16" s="69">
        <f t="shared" si="3"/>
        <v>0.23540000000000003</v>
      </c>
      <c r="AJ16" s="69">
        <f t="shared" si="4"/>
        <v>1.4085250000000002</v>
      </c>
      <c r="AK16" s="48">
        <v>0</v>
      </c>
      <c r="AL16" s="69">
        <f t="shared" si="5"/>
        <v>0</v>
      </c>
      <c r="AM16" s="71">
        <v>0.08</v>
      </c>
      <c r="AN16" s="69">
        <f t="shared" si="6"/>
        <v>0.18640000000000001</v>
      </c>
      <c r="AO16" s="71">
        <v>0.06</v>
      </c>
      <c r="AP16" s="69">
        <f t="shared" si="7"/>
        <v>0.13980000000000001</v>
      </c>
      <c r="AQ16" s="48">
        <v>0</v>
      </c>
      <c r="AR16" s="69">
        <f t="shared" si="8"/>
        <v>0</v>
      </c>
      <c r="AS16" s="48">
        <v>0</v>
      </c>
      <c r="AT16" s="69">
        <f t="shared" si="9"/>
        <v>0</v>
      </c>
      <c r="AU16" s="69">
        <f t="shared" si="10"/>
        <v>0.32620000000000005</v>
      </c>
      <c r="AV16" s="69">
        <f t="shared" si="11"/>
        <v>1.7347250000000003</v>
      </c>
      <c r="AW16" s="72">
        <f t="shared" si="12"/>
        <v>0.25548283261802562</v>
      </c>
      <c r="AX16" s="73">
        <v>2.33</v>
      </c>
      <c r="AY16" s="76"/>
      <c r="AZ16" s="69">
        <f t="shared" si="13"/>
        <v>0</v>
      </c>
      <c r="BA16" s="69">
        <f t="shared" si="14"/>
        <v>0</v>
      </c>
    </row>
    <row r="17" spans="1:53" ht="60" x14ac:dyDescent="0.25">
      <c r="A17" s="29">
        <v>16</v>
      </c>
      <c r="B17" s="33"/>
      <c r="C17" s="33"/>
      <c r="D17" s="33"/>
      <c r="E17" s="30" t="s">
        <v>53</v>
      </c>
      <c r="F17" s="30" t="s">
        <v>54</v>
      </c>
      <c r="G17" s="30" t="s">
        <v>55</v>
      </c>
      <c r="H17" s="31" t="s">
        <v>56</v>
      </c>
      <c r="I17" s="30" t="s">
        <v>57</v>
      </c>
      <c r="J17" s="30" t="s">
        <v>58</v>
      </c>
      <c r="K17" s="52" t="s">
        <v>68</v>
      </c>
      <c r="L17" s="33" t="s">
        <v>60</v>
      </c>
      <c r="M17" s="34" t="s">
        <v>61</v>
      </c>
      <c r="N17" s="33" t="s">
        <v>100</v>
      </c>
      <c r="O17" s="33"/>
      <c r="P17" s="35" t="s">
        <v>101</v>
      </c>
      <c r="Q17" s="36"/>
      <c r="R17" s="33"/>
      <c r="S17" s="30" t="s">
        <v>64</v>
      </c>
      <c r="T17" s="77">
        <f>'[1]Internal Commitment'!H29</f>
        <v>3.42</v>
      </c>
      <c r="U17" s="38">
        <f>'[1]Internal Commitment'!I29</f>
        <v>3.53</v>
      </c>
      <c r="V17" s="30" t="s">
        <v>65</v>
      </c>
      <c r="W17" s="39">
        <v>30</v>
      </c>
      <c r="X17" s="40">
        <v>24</v>
      </c>
      <c r="Y17" s="39">
        <v>25</v>
      </c>
      <c r="Z17" s="41">
        <v>4.26</v>
      </c>
      <c r="AA17" s="42">
        <v>4</v>
      </c>
      <c r="AB17" s="78">
        <f t="shared" si="0"/>
        <v>1.7999999999999999E-2</v>
      </c>
      <c r="AC17" s="41">
        <v>56</v>
      </c>
      <c r="AD17" s="44">
        <f t="shared" si="1"/>
        <v>12444.444444444445</v>
      </c>
      <c r="AE17" s="45">
        <v>3500</v>
      </c>
      <c r="AF17" s="46">
        <f t="shared" si="2"/>
        <v>0.28125</v>
      </c>
      <c r="AG17" s="30" t="s">
        <v>66</v>
      </c>
      <c r="AH17" s="47">
        <v>0.214</v>
      </c>
      <c r="AI17" s="46">
        <f t="shared" si="3"/>
        <v>0.75541999999999998</v>
      </c>
      <c r="AJ17" s="46">
        <f t="shared" si="4"/>
        <v>4.5666700000000002</v>
      </c>
      <c r="AK17" s="48">
        <v>0</v>
      </c>
      <c r="AL17" s="46">
        <f t="shared" si="5"/>
        <v>0</v>
      </c>
      <c r="AM17" s="48">
        <v>0.08</v>
      </c>
      <c r="AN17" s="46">
        <f t="shared" si="6"/>
        <v>0.58879999999999999</v>
      </c>
      <c r="AO17" s="48">
        <v>0.06</v>
      </c>
      <c r="AP17" s="46">
        <f t="shared" si="7"/>
        <v>0.44159999999999999</v>
      </c>
      <c r="AQ17" s="48">
        <v>0</v>
      </c>
      <c r="AR17" s="46">
        <f t="shared" si="8"/>
        <v>0</v>
      </c>
      <c r="AS17" s="48">
        <v>0</v>
      </c>
      <c r="AT17" s="46">
        <f t="shared" si="9"/>
        <v>0</v>
      </c>
      <c r="AU17" s="46">
        <f t="shared" si="10"/>
        <v>1.0304</v>
      </c>
      <c r="AV17" s="46">
        <f t="shared" si="11"/>
        <v>5.5970700000000004</v>
      </c>
      <c r="AW17" s="49">
        <f t="shared" si="12"/>
        <v>0.23952853260869564</v>
      </c>
      <c r="AX17" s="50">
        <v>7.36</v>
      </c>
      <c r="AY17" s="33">
        <v>280</v>
      </c>
      <c r="AZ17" s="46">
        <f t="shared" si="13"/>
        <v>1567.1796000000002</v>
      </c>
      <c r="BA17" s="46">
        <f t="shared" si="14"/>
        <v>2060.8000000000002</v>
      </c>
    </row>
    <row r="18" spans="1:53" ht="60" x14ac:dyDescent="0.25">
      <c r="A18" s="29">
        <v>17</v>
      </c>
      <c r="B18" s="33"/>
      <c r="C18" s="33"/>
      <c r="D18" s="33"/>
      <c r="E18" s="30" t="s">
        <v>53</v>
      </c>
      <c r="F18" s="30" t="s">
        <v>54</v>
      </c>
      <c r="G18" s="30" t="s">
        <v>55</v>
      </c>
      <c r="H18" s="31" t="s">
        <v>56</v>
      </c>
      <c r="I18" s="30" t="s">
        <v>57</v>
      </c>
      <c r="J18" s="30" t="s">
        <v>67</v>
      </c>
      <c r="K18" s="52" t="s">
        <v>68</v>
      </c>
      <c r="L18" s="33" t="s">
        <v>60</v>
      </c>
      <c r="M18" s="34" t="s">
        <v>69</v>
      </c>
      <c r="N18" s="33" t="s">
        <v>100</v>
      </c>
      <c r="O18" s="33"/>
      <c r="P18" s="35" t="s">
        <v>102</v>
      </c>
      <c r="Q18" s="36"/>
      <c r="R18" s="33"/>
      <c r="S18" s="30" t="s">
        <v>64</v>
      </c>
      <c r="T18" s="77">
        <f>'[1]Internal Commitment'!H30</f>
        <v>4.38</v>
      </c>
      <c r="U18" s="38">
        <f>'[1]Internal Commitment'!I30</f>
        <v>4.5199999999999996</v>
      </c>
      <c r="V18" s="30" t="s">
        <v>65</v>
      </c>
      <c r="W18" s="39">
        <v>30</v>
      </c>
      <c r="X18" s="40">
        <v>24</v>
      </c>
      <c r="Y18" s="39">
        <v>31</v>
      </c>
      <c r="Z18" s="41">
        <v>5.57</v>
      </c>
      <c r="AA18" s="42">
        <v>4</v>
      </c>
      <c r="AB18" s="78">
        <f t="shared" si="0"/>
        <v>2.232E-2</v>
      </c>
      <c r="AC18" s="41">
        <v>56</v>
      </c>
      <c r="AD18" s="44">
        <f t="shared" si="1"/>
        <v>10035.84229390681</v>
      </c>
      <c r="AE18" s="45">
        <v>3500</v>
      </c>
      <c r="AF18" s="46">
        <f t="shared" si="2"/>
        <v>0.34875</v>
      </c>
      <c r="AG18" s="30" t="s">
        <v>66</v>
      </c>
      <c r="AH18" s="47">
        <v>0.214</v>
      </c>
      <c r="AI18" s="46">
        <f t="shared" si="3"/>
        <v>0.96727999999999992</v>
      </c>
      <c r="AJ18" s="46">
        <f t="shared" si="4"/>
        <v>5.8360299999999992</v>
      </c>
      <c r="AK18" s="48">
        <v>0</v>
      </c>
      <c r="AL18" s="46">
        <f t="shared" si="5"/>
        <v>0</v>
      </c>
      <c r="AM18" s="48">
        <v>0.08</v>
      </c>
      <c r="AN18" s="46">
        <f t="shared" si="6"/>
        <v>0.7056</v>
      </c>
      <c r="AO18" s="48">
        <v>0.06</v>
      </c>
      <c r="AP18" s="46">
        <f t="shared" si="7"/>
        <v>0.5292</v>
      </c>
      <c r="AQ18" s="48">
        <v>0</v>
      </c>
      <c r="AR18" s="46">
        <f t="shared" si="8"/>
        <v>0</v>
      </c>
      <c r="AS18" s="48">
        <v>0</v>
      </c>
      <c r="AT18" s="46">
        <f t="shared" si="9"/>
        <v>0</v>
      </c>
      <c r="AU18" s="46">
        <f t="shared" si="10"/>
        <v>1.2347999999999999</v>
      </c>
      <c r="AV18" s="46">
        <f t="shared" si="11"/>
        <v>7.0708299999999991</v>
      </c>
      <c r="AW18" s="49">
        <f t="shared" si="12"/>
        <v>0.19831859410430852</v>
      </c>
      <c r="AX18" s="50">
        <v>8.82</v>
      </c>
      <c r="AY18" s="33">
        <v>480</v>
      </c>
      <c r="AZ18" s="46">
        <f t="shared" si="13"/>
        <v>3393.9983999999995</v>
      </c>
      <c r="BA18" s="46">
        <f t="shared" si="14"/>
        <v>4233.6000000000004</v>
      </c>
    </row>
    <row r="19" spans="1:53" ht="60" x14ac:dyDescent="0.25">
      <c r="A19" s="29">
        <v>18</v>
      </c>
      <c r="B19" s="33"/>
      <c r="C19" s="33"/>
      <c r="D19" s="33"/>
      <c r="E19" s="30" t="s">
        <v>53</v>
      </c>
      <c r="F19" s="30" t="s">
        <v>54</v>
      </c>
      <c r="G19" s="30" t="s">
        <v>55</v>
      </c>
      <c r="H19" s="31" t="s">
        <v>56</v>
      </c>
      <c r="I19" s="30" t="s">
        <v>57</v>
      </c>
      <c r="J19" s="30" t="s">
        <v>71</v>
      </c>
      <c r="K19" s="52" t="s">
        <v>68</v>
      </c>
      <c r="L19" s="33" t="s">
        <v>60</v>
      </c>
      <c r="M19" s="34" t="s">
        <v>72</v>
      </c>
      <c r="N19" s="33" t="s">
        <v>100</v>
      </c>
      <c r="O19" s="33"/>
      <c r="P19" s="35" t="s">
        <v>103</v>
      </c>
      <c r="Q19" s="36"/>
      <c r="R19" s="33"/>
      <c r="S19" s="30" t="s">
        <v>64</v>
      </c>
      <c r="T19" s="77">
        <f>'[1]Internal Commitment'!H31</f>
        <v>4.72</v>
      </c>
      <c r="U19" s="38">
        <f>'[1]Internal Commitment'!I31</f>
        <v>4.87</v>
      </c>
      <c r="V19" s="30" t="s">
        <v>65</v>
      </c>
      <c r="W19" s="39">
        <v>30</v>
      </c>
      <c r="X19" s="40">
        <v>24</v>
      </c>
      <c r="Y19" s="39">
        <v>37</v>
      </c>
      <c r="Z19" s="41">
        <v>6.13</v>
      </c>
      <c r="AA19" s="42">
        <v>4</v>
      </c>
      <c r="AB19" s="78">
        <f t="shared" si="0"/>
        <v>2.664E-2</v>
      </c>
      <c r="AC19" s="41">
        <v>56</v>
      </c>
      <c r="AD19" s="44">
        <f t="shared" si="1"/>
        <v>8408.4084084084079</v>
      </c>
      <c r="AE19" s="45">
        <v>3500</v>
      </c>
      <c r="AF19" s="46">
        <f t="shared" si="2"/>
        <v>0.41625000000000001</v>
      </c>
      <c r="AG19" s="30" t="s">
        <v>66</v>
      </c>
      <c r="AH19" s="47">
        <v>0.214</v>
      </c>
      <c r="AI19" s="46">
        <f t="shared" si="3"/>
        <v>1.0421800000000001</v>
      </c>
      <c r="AJ19" s="46">
        <f t="shared" si="4"/>
        <v>6.32843</v>
      </c>
      <c r="AK19" s="48">
        <v>0</v>
      </c>
      <c r="AL19" s="46">
        <f t="shared" si="5"/>
        <v>0</v>
      </c>
      <c r="AM19" s="48">
        <v>0.08</v>
      </c>
      <c r="AN19" s="46">
        <f t="shared" si="6"/>
        <v>0.752</v>
      </c>
      <c r="AO19" s="48">
        <v>0.06</v>
      </c>
      <c r="AP19" s="46">
        <f t="shared" si="7"/>
        <v>0.56399999999999995</v>
      </c>
      <c r="AQ19" s="48">
        <v>0</v>
      </c>
      <c r="AR19" s="46">
        <f t="shared" si="8"/>
        <v>0</v>
      </c>
      <c r="AS19" s="48">
        <v>0</v>
      </c>
      <c r="AT19" s="46">
        <f t="shared" si="9"/>
        <v>0</v>
      </c>
      <c r="AU19" s="46">
        <f t="shared" si="10"/>
        <v>1.3159999999999998</v>
      </c>
      <c r="AV19" s="46">
        <f t="shared" si="11"/>
        <v>7.6444299999999998</v>
      </c>
      <c r="AW19" s="49">
        <f t="shared" si="12"/>
        <v>0.18676276595744687</v>
      </c>
      <c r="AX19" s="50">
        <v>9.4</v>
      </c>
      <c r="AY19" s="33">
        <v>960</v>
      </c>
      <c r="AZ19" s="46">
        <f t="shared" si="13"/>
        <v>7338.6527999999998</v>
      </c>
      <c r="BA19" s="46">
        <f t="shared" si="14"/>
        <v>9024</v>
      </c>
    </row>
    <row r="20" spans="1:53" ht="60" x14ac:dyDescent="0.25">
      <c r="A20" s="29">
        <v>19</v>
      </c>
      <c r="B20" s="33"/>
      <c r="C20" s="33"/>
      <c r="D20" s="33"/>
      <c r="E20" s="30" t="s">
        <v>53</v>
      </c>
      <c r="F20" s="30" t="s">
        <v>54</v>
      </c>
      <c r="G20" s="30" t="s">
        <v>55</v>
      </c>
      <c r="H20" s="31" t="s">
        <v>56</v>
      </c>
      <c r="I20" s="30" t="s">
        <v>57</v>
      </c>
      <c r="J20" s="30" t="s">
        <v>74</v>
      </c>
      <c r="K20" s="52" t="s">
        <v>68</v>
      </c>
      <c r="L20" s="33" t="s">
        <v>60</v>
      </c>
      <c r="M20" s="34" t="s">
        <v>75</v>
      </c>
      <c r="N20" s="33" t="s">
        <v>100</v>
      </c>
      <c r="O20" s="33"/>
      <c r="P20" s="35" t="s">
        <v>104</v>
      </c>
      <c r="Q20" s="36"/>
      <c r="R20" s="33"/>
      <c r="S20" s="30" t="s">
        <v>64</v>
      </c>
      <c r="T20" s="77">
        <f>'[1]Internal Commitment'!H32</f>
        <v>5.5</v>
      </c>
      <c r="U20" s="38">
        <f>'[1]Internal Commitment'!I32</f>
        <v>5.67</v>
      </c>
      <c r="V20" s="30" t="s">
        <v>65</v>
      </c>
      <c r="W20" s="39">
        <v>30</v>
      </c>
      <c r="X20" s="40">
        <v>24</v>
      </c>
      <c r="Y20" s="39">
        <v>41</v>
      </c>
      <c r="Z20" s="41">
        <v>7.35</v>
      </c>
      <c r="AA20" s="42">
        <v>4</v>
      </c>
      <c r="AB20" s="78">
        <f t="shared" si="0"/>
        <v>2.9520000000000001E-2</v>
      </c>
      <c r="AC20" s="41">
        <v>56</v>
      </c>
      <c r="AD20" s="44">
        <f t="shared" si="1"/>
        <v>7588.0758807588072</v>
      </c>
      <c r="AE20" s="45">
        <v>3500</v>
      </c>
      <c r="AF20" s="46">
        <f t="shared" si="2"/>
        <v>0.46125000000000005</v>
      </c>
      <c r="AG20" s="30" t="s">
        <v>66</v>
      </c>
      <c r="AH20" s="47">
        <v>0.214</v>
      </c>
      <c r="AI20" s="46">
        <f t="shared" si="3"/>
        <v>1.2133799999999999</v>
      </c>
      <c r="AJ20" s="46">
        <f t="shared" si="4"/>
        <v>7.3446299999999995</v>
      </c>
      <c r="AK20" s="48">
        <v>0</v>
      </c>
      <c r="AL20" s="46">
        <f t="shared" si="5"/>
        <v>0</v>
      </c>
      <c r="AM20" s="48">
        <v>0.08</v>
      </c>
      <c r="AN20" s="46">
        <f t="shared" si="6"/>
        <v>0.88959999999999995</v>
      </c>
      <c r="AO20" s="48">
        <v>0.06</v>
      </c>
      <c r="AP20" s="46">
        <f t="shared" si="7"/>
        <v>0.6671999999999999</v>
      </c>
      <c r="AQ20" s="48">
        <v>0</v>
      </c>
      <c r="AR20" s="46">
        <f t="shared" si="8"/>
        <v>0</v>
      </c>
      <c r="AS20" s="48">
        <v>0</v>
      </c>
      <c r="AT20" s="46">
        <f t="shared" si="9"/>
        <v>0</v>
      </c>
      <c r="AU20" s="46">
        <f t="shared" si="10"/>
        <v>1.5568</v>
      </c>
      <c r="AV20" s="46">
        <f t="shared" si="11"/>
        <v>8.9014299999999995</v>
      </c>
      <c r="AW20" s="49">
        <f t="shared" si="12"/>
        <v>0.199511690647482</v>
      </c>
      <c r="AX20" s="50">
        <v>11.12</v>
      </c>
      <c r="AY20" s="33">
        <v>480</v>
      </c>
      <c r="AZ20" s="46">
        <f t="shared" si="13"/>
        <v>4272.6863999999996</v>
      </c>
      <c r="BA20" s="46">
        <f t="shared" si="14"/>
        <v>5337.5999999999995</v>
      </c>
    </row>
    <row r="21" spans="1:53" ht="60" x14ac:dyDescent="0.25">
      <c r="A21" s="29">
        <v>20</v>
      </c>
      <c r="B21" s="33"/>
      <c r="C21" s="33"/>
      <c r="D21" s="33"/>
      <c r="E21" s="30" t="s">
        <v>53</v>
      </c>
      <c r="F21" s="30" t="s">
        <v>54</v>
      </c>
      <c r="G21" s="30" t="s">
        <v>55</v>
      </c>
      <c r="H21" s="31" t="s">
        <v>56</v>
      </c>
      <c r="I21" s="30" t="s">
        <v>57</v>
      </c>
      <c r="J21" s="30" t="s">
        <v>77</v>
      </c>
      <c r="K21" s="52" t="s">
        <v>68</v>
      </c>
      <c r="L21" s="33" t="s">
        <v>60</v>
      </c>
      <c r="M21" s="34" t="s">
        <v>78</v>
      </c>
      <c r="N21" s="33" t="s">
        <v>100</v>
      </c>
      <c r="O21" s="33"/>
      <c r="P21" s="35" t="s">
        <v>105</v>
      </c>
      <c r="Q21" s="36"/>
      <c r="R21" s="33"/>
      <c r="S21" s="30" t="s">
        <v>64</v>
      </c>
      <c r="T21" s="77">
        <f>'[1]Internal Commitment'!H33</f>
        <v>5.6</v>
      </c>
      <c r="U21" s="38">
        <f>'[1]Internal Commitment'!I33</f>
        <v>5.77</v>
      </c>
      <c r="V21" s="30" t="s">
        <v>65</v>
      </c>
      <c r="W21" s="53">
        <v>30</v>
      </c>
      <c r="X21" s="54">
        <v>24</v>
      </c>
      <c r="Y21" s="53">
        <v>41</v>
      </c>
      <c r="Z21" s="41">
        <v>7.35</v>
      </c>
      <c r="AA21" s="42">
        <v>4</v>
      </c>
      <c r="AB21" s="78">
        <f t="shared" si="0"/>
        <v>2.9520000000000001E-2</v>
      </c>
      <c r="AC21" s="41">
        <v>56</v>
      </c>
      <c r="AD21" s="44">
        <f t="shared" si="1"/>
        <v>7588.0758807588072</v>
      </c>
      <c r="AE21" s="45">
        <v>3500</v>
      </c>
      <c r="AF21" s="46">
        <f t="shared" si="2"/>
        <v>0.46125000000000005</v>
      </c>
      <c r="AG21" s="30" t="s">
        <v>66</v>
      </c>
      <c r="AH21" s="47">
        <v>0.214</v>
      </c>
      <c r="AI21" s="46">
        <f t="shared" si="3"/>
        <v>1.23478</v>
      </c>
      <c r="AJ21" s="46">
        <f t="shared" si="4"/>
        <v>7.4660299999999991</v>
      </c>
      <c r="AK21" s="48">
        <v>0</v>
      </c>
      <c r="AL21" s="46">
        <f t="shared" si="5"/>
        <v>0</v>
      </c>
      <c r="AM21" s="48">
        <v>0.08</v>
      </c>
      <c r="AN21" s="46">
        <f t="shared" si="6"/>
        <v>0.88959999999999995</v>
      </c>
      <c r="AO21" s="48">
        <v>0.06</v>
      </c>
      <c r="AP21" s="46">
        <f t="shared" si="7"/>
        <v>0.6671999999999999</v>
      </c>
      <c r="AQ21" s="48">
        <v>0</v>
      </c>
      <c r="AR21" s="46">
        <f t="shared" si="8"/>
        <v>0</v>
      </c>
      <c r="AS21" s="48">
        <v>0</v>
      </c>
      <c r="AT21" s="46">
        <f t="shared" si="9"/>
        <v>0</v>
      </c>
      <c r="AU21" s="46">
        <f t="shared" si="10"/>
        <v>1.5568</v>
      </c>
      <c r="AV21" s="46">
        <f t="shared" si="11"/>
        <v>9.022829999999999</v>
      </c>
      <c r="AW21" s="49">
        <f t="shared" si="12"/>
        <v>0.18859442446043168</v>
      </c>
      <c r="AX21" s="50">
        <v>11.12</v>
      </c>
      <c r="AY21" s="33">
        <v>320</v>
      </c>
      <c r="AZ21" s="46">
        <f t="shared" si="13"/>
        <v>2887.3055999999997</v>
      </c>
      <c r="BA21" s="46">
        <f t="shared" si="14"/>
        <v>3558.3999999999996</v>
      </c>
    </row>
    <row r="22" spans="1:53" ht="30" x14ac:dyDescent="0.25">
      <c r="A22" s="29">
        <v>21</v>
      </c>
      <c r="B22" s="33"/>
      <c r="C22" s="33"/>
      <c r="D22" s="33"/>
      <c r="E22" s="30" t="s">
        <v>53</v>
      </c>
      <c r="F22" s="30" t="s">
        <v>54</v>
      </c>
      <c r="G22" s="30" t="s">
        <v>80</v>
      </c>
      <c r="H22" s="31" t="s">
        <v>56</v>
      </c>
      <c r="I22" s="30" t="s">
        <v>81</v>
      </c>
      <c r="J22" s="30" t="s">
        <v>82</v>
      </c>
      <c r="K22" s="52" t="s">
        <v>68</v>
      </c>
      <c r="L22" s="33" t="s">
        <v>60</v>
      </c>
      <c r="M22" s="34" t="s">
        <v>83</v>
      </c>
      <c r="N22" s="33" t="s">
        <v>100</v>
      </c>
      <c r="O22" s="33"/>
      <c r="P22" s="35" t="s">
        <v>106</v>
      </c>
      <c r="Q22" s="36"/>
      <c r="R22" s="33"/>
      <c r="S22" s="30" t="s">
        <v>85</v>
      </c>
      <c r="T22" s="77">
        <f>'[1]Internal Commitment'!H34</f>
        <v>0.94</v>
      </c>
      <c r="U22" s="38">
        <f>'[1]Internal Commitment'!I34</f>
        <v>0.97</v>
      </c>
      <c r="V22" s="30" t="s">
        <v>65</v>
      </c>
      <c r="W22" s="55">
        <v>24</v>
      </c>
      <c r="X22" s="56">
        <v>15</v>
      </c>
      <c r="Y22" s="55">
        <v>13</v>
      </c>
      <c r="Z22" s="41">
        <v>1.04</v>
      </c>
      <c r="AA22" s="42">
        <v>4</v>
      </c>
      <c r="AB22" s="78">
        <f t="shared" si="0"/>
        <v>4.6800000000000001E-3</v>
      </c>
      <c r="AC22" s="41">
        <v>56</v>
      </c>
      <c r="AD22" s="44">
        <f t="shared" si="1"/>
        <v>47863.24786324786</v>
      </c>
      <c r="AE22" s="45">
        <v>3500</v>
      </c>
      <c r="AF22" s="46">
        <f t="shared" si="2"/>
        <v>7.3125000000000009E-2</v>
      </c>
      <c r="AG22" s="30" t="s">
        <v>86</v>
      </c>
      <c r="AH22" s="47">
        <v>0.214</v>
      </c>
      <c r="AI22" s="46">
        <f t="shared" si="3"/>
        <v>0.20757999999999999</v>
      </c>
      <c r="AJ22" s="46">
        <f t="shared" si="4"/>
        <v>1.250705</v>
      </c>
      <c r="AK22" s="48">
        <v>0</v>
      </c>
      <c r="AL22" s="46">
        <f t="shared" si="5"/>
        <v>0</v>
      </c>
      <c r="AM22" s="48">
        <v>0.08</v>
      </c>
      <c r="AN22" s="46">
        <f t="shared" si="6"/>
        <v>0.1608</v>
      </c>
      <c r="AO22" s="48">
        <v>0.06</v>
      </c>
      <c r="AP22" s="46">
        <f t="shared" si="7"/>
        <v>0.12059999999999998</v>
      </c>
      <c r="AQ22" s="48">
        <v>0</v>
      </c>
      <c r="AR22" s="46">
        <f t="shared" si="8"/>
        <v>0</v>
      </c>
      <c r="AS22" s="48">
        <v>0</v>
      </c>
      <c r="AT22" s="46">
        <f t="shared" si="9"/>
        <v>0</v>
      </c>
      <c r="AU22" s="46">
        <f t="shared" si="10"/>
        <v>0.28139999999999998</v>
      </c>
      <c r="AV22" s="46">
        <f t="shared" si="11"/>
        <v>1.5321050000000001</v>
      </c>
      <c r="AW22" s="49">
        <f t="shared" si="12"/>
        <v>0.23775870646766159</v>
      </c>
      <c r="AX22" s="50">
        <v>2.0099999999999998</v>
      </c>
      <c r="AY22" s="33">
        <v>400</v>
      </c>
      <c r="AZ22" s="46">
        <f t="shared" si="13"/>
        <v>612.84199999999998</v>
      </c>
      <c r="BA22" s="46">
        <f t="shared" si="14"/>
        <v>803.99999999999989</v>
      </c>
    </row>
    <row r="23" spans="1:53" ht="30" x14ac:dyDescent="0.25">
      <c r="A23" s="29">
        <v>22</v>
      </c>
      <c r="B23" s="33"/>
      <c r="C23" s="33"/>
      <c r="D23" s="33"/>
      <c r="E23" s="30" t="s">
        <v>53</v>
      </c>
      <c r="F23" s="30" t="s">
        <v>54</v>
      </c>
      <c r="G23" s="30" t="s">
        <v>80</v>
      </c>
      <c r="H23" s="31" t="s">
        <v>56</v>
      </c>
      <c r="I23" s="30" t="s">
        <v>81</v>
      </c>
      <c r="J23" s="30" t="s">
        <v>89</v>
      </c>
      <c r="K23" s="52" t="s">
        <v>68</v>
      </c>
      <c r="L23" s="33" t="s">
        <v>60</v>
      </c>
      <c r="M23" s="34" t="s">
        <v>90</v>
      </c>
      <c r="N23" s="33" t="s">
        <v>100</v>
      </c>
      <c r="O23" s="33"/>
      <c r="P23" s="35" t="s">
        <v>107</v>
      </c>
      <c r="Q23" s="36"/>
      <c r="R23" s="33"/>
      <c r="S23" s="30" t="s">
        <v>85</v>
      </c>
      <c r="T23" s="77">
        <f>'[1]Internal Commitment'!H35</f>
        <v>1.07</v>
      </c>
      <c r="U23" s="38">
        <f>'[1]Internal Commitment'!I35</f>
        <v>1.1000000000000001</v>
      </c>
      <c r="V23" s="30" t="s">
        <v>65</v>
      </c>
      <c r="W23" s="39">
        <v>24</v>
      </c>
      <c r="X23" s="40">
        <v>15</v>
      </c>
      <c r="Y23" s="39">
        <v>13</v>
      </c>
      <c r="Z23" s="41">
        <v>1.21</v>
      </c>
      <c r="AA23" s="42">
        <v>4</v>
      </c>
      <c r="AB23" s="78">
        <f>IF(W23="","",W23*X23*Y23/1000000)</f>
        <v>4.6800000000000001E-3</v>
      </c>
      <c r="AC23" s="41">
        <v>56</v>
      </c>
      <c r="AD23" s="44">
        <f>IF(AA23="","",AC23/AB23*AA23)</f>
        <v>47863.24786324786</v>
      </c>
      <c r="AE23" s="45">
        <v>3500</v>
      </c>
      <c r="AF23" s="46">
        <f>IF(ISERROR(AE23/AD23),"",AE23/AD23)</f>
        <v>7.3125000000000009E-2</v>
      </c>
      <c r="AG23" s="30" t="s">
        <v>86</v>
      </c>
      <c r="AH23" s="47">
        <v>0.214</v>
      </c>
      <c r="AI23" s="46">
        <f>IF(ISERROR(U23*AH23),"",U23*AH23)</f>
        <v>0.23540000000000003</v>
      </c>
      <c r="AJ23" s="46">
        <f>IF(ISERROR(U23+AF23+AI23),"",U23+AF23+AI23)</f>
        <v>1.4085250000000002</v>
      </c>
      <c r="AK23" s="48">
        <v>0</v>
      </c>
      <c r="AL23" s="46">
        <f>IF(ISERROR(AX23*AK23),"",AX23*AK23)</f>
        <v>0</v>
      </c>
      <c r="AM23" s="48">
        <v>0.08</v>
      </c>
      <c r="AN23" s="46">
        <f>IF(ISERROR(AX23*AM23),"",AX23*AM23)</f>
        <v>0.18640000000000001</v>
      </c>
      <c r="AO23" s="48">
        <v>0.06</v>
      </c>
      <c r="AP23" s="46">
        <f>IF(ISERROR(AX23*AO23),"",AX23*AO23)</f>
        <v>0.13980000000000001</v>
      </c>
      <c r="AQ23" s="48">
        <v>0</v>
      </c>
      <c r="AR23" s="46">
        <f>IF(ISERROR(U23*AQ23),"",U23*AQ23)</f>
        <v>0</v>
      </c>
      <c r="AS23" s="48">
        <v>0</v>
      </c>
      <c r="AT23" s="46">
        <f>IF(ISERROR(AX23*AS23),"",AX23*AS23)</f>
        <v>0</v>
      </c>
      <c r="AU23" s="46">
        <f>IF(ISERROR(AL23+AN23+AP23+AR23+AT23),"",AL23+AN23+AP23+AR23+AT23)</f>
        <v>0.32620000000000005</v>
      </c>
      <c r="AV23" s="46">
        <f>IF(ISERROR(AJ23+AU23),"",AJ23+AU23)</f>
        <v>1.7347250000000003</v>
      </c>
      <c r="AW23" s="49">
        <f>IF(ISERROR((AX23-AV23)/AX23),"",(AX23-AV23)/AX23)</f>
        <v>0.25548283261802562</v>
      </c>
      <c r="AX23" s="50">
        <v>2.33</v>
      </c>
      <c r="AY23" s="33">
        <v>200</v>
      </c>
      <c r="AZ23" s="46">
        <f>IF(ISERROR(AV23*AY23),"",AV23*AY23)</f>
        <v>346.94500000000005</v>
      </c>
      <c r="BA23" s="46">
        <f>IF(ISERROR(AX23*AY23),"",AX23*AY23)</f>
        <v>466</v>
      </c>
    </row>
  </sheetData>
  <sheetProtection insertRows="0" deleteRows="0" sort="0"/>
  <protectedRanges>
    <protectedRange sqref="AB2:AD23 AF2:AF23 A24:AV59 Q2:S16 N2:O23 A2:G23 U2:V16 Q17:V23 Z2:Z23 AI2:AW23" name="Range1"/>
    <protectedRange sqref="AE2:AE23" name="Range1_3"/>
    <protectedRange sqref="AH2:AH23" name="Range1_4"/>
    <protectedRange sqref="H2:H23" name="Range1_5"/>
    <protectedRange sqref="I2:J23" name="Range1_7"/>
    <protectedRange sqref="K8:K22" name="Range1_8"/>
    <protectedRange sqref="K2:K7 K23" name="Range1_9"/>
    <protectedRange sqref="L2:L23" name="Range1_1_2"/>
  </protectedRange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[1]Data!#REF!</xm:f>
          </x14:formula1>
          <xm:sqref>V2:V23</xm:sqref>
        </x14:dataValidation>
        <x14:dataValidation type="list" allowBlank="1" showInputMessage="1" showErrorMessage="1">
          <x14:formula1>
            <xm:f>[1]Data!#REF!</xm:f>
          </x14:formula1>
          <xm:sqref>S2:S23</xm:sqref>
        </x14:dataValidation>
        <x14:dataValidation type="list" allowBlank="1" showInputMessage="1" showErrorMessage="1">
          <x14:formula1>
            <xm:f>[1]ValueSelect!#REF!</xm:f>
          </x14:formula1>
          <xm:sqref>G2:G23</xm:sqref>
        </x14:dataValidation>
        <x14:dataValidation type="list" allowBlank="1" showInputMessage="1" showErrorMessage="1">
          <x14:formula1>
            <xm:f>[1]ValueSelect!#REF!</xm:f>
          </x14:formula1>
          <xm:sqref>F2:F23</xm:sqref>
        </x14:dataValidation>
        <x14:dataValidation type="list" allowBlank="1" showInputMessage="1" showErrorMessage="1">
          <x14:formula1>
            <xm:f>[1]ValueSelect!#REF!</xm:f>
          </x14:formula1>
          <xm:sqref>E2:E23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2026-06-26T06:44:53Z</dcterms:created>
  <dcterms:modified xsi:type="dcterms:W3CDTF">2026-06-26T06:45:21Z</dcterms:modified>
</cp:coreProperties>
</file>