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73E3099D-C96A-43F8-8C2B-E21CB96F1D33}" xr6:coauthVersionLast="47" xr6:coauthVersionMax="47" xr10:uidLastSave="{00000000-0000-0000-0000-000000000000}"/>
  <bookViews>
    <workbookView xWindow="-110" yWindow="-110" windowWidth="19420" windowHeight="11500" xr2:uid="{BAD81795-63A9-47B4-A2D8-B5A22A7826E6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14" i="1" l="1"/>
  <c r="BA14" i="1"/>
  <c r="AW14" i="1"/>
  <c r="AS14" i="1"/>
  <c r="AP14" i="1"/>
  <c r="AN14" i="1"/>
  <c r="AL14" i="1"/>
  <c r="AI14" i="1"/>
  <c r="AC14" i="1"/>
  <c r="AD14" i="1" s="1"/>
  <c r="AF14" i="1" s="1"/>
  <c r="AJ14" i="1" s="1"/>
  <c r="R14" i="1"/>
  <c r="T14" i="1" s="1"/>
  <c r="BD13" i="1"/>
  <c r="BA13" i="1"/>
  <c r="AW13" i="1"/>
  <c r="AS13" i="1"/>
  <c r="AP13" i="1"/>
  <c r="AN13" i="1"/>
  <c r="AL13" i="1"/>
  <c r="AI13" i="1"/>
  <c r="AC13" i="1"/>
  <c r="AD13" i="1" s="1"/>
  <c r="AF13" i="1" s="1"/>
  <c r="AJ13" i="1" s="1"/>
  <c r="R13" i="1"/>
  <c r="T13" i="1" s="1"/>
  <c r="BD12" i="1"/>
  <c r="BA12" i="1"/>
  <c r="AW12" i="1"/>
  <c r="AS12" i="1"/>
  <c r="AP12" i="1"/>
  <c r="AN12" i="1"/>
  <c r="AL12" i="1"/>
  <c r="AI12" i="1"/>
  <c r="AC12" i="1"/>
  <c r="AD12" i="1" s="1"/>
  <c r="AF12" i="1" s="1"/>
  <c r="R12" i="1"/>
  <c r="T12" i="1" s="1"/>
  <c r="BD11" i="1"/>
  <c r="BA11" i="1"/>
  <c r="AW11" i="1"/>
  <c r="AS11" i="1"/>
  <c r="AP11" i="1"/>
  <c r="AN11" i="1"/>
  <c r="AL11" i="1"/>
  <c r="AI11" i="1"/>
  <c r="AC11" i="1"/>
  <c r="AD11" i="1" s="1"/>
  <c r="AF11" i="1" s="1"/>
  <c r="R11" i="1"/>
  <c r="T11" i="1" s="1"/>
  <c r="BD10" i="1"/>
  <c r="BA10" i="1"/>
  <c r="AW10" i="1"/>
  <c r="AS10" i="1"/>
  <c r="AP10" i="1"/>
  <c r="AN10" i="1"/>
  <c r="AL10" i="1"/>
  <c r="AI10" i="1"/>
  <c r="AC10" i="1"/>
  <c r="AD10" i="1" s="1"/>
  <c r="AF10" i="1" s="1"/>
  <c r="R10" i="1"/>
  <c r="T10" i="1" s="1"/>
  <c r="BD9" i="1"/>
  <c r="BA9" i="1"/>
  <c r="AW9" i="1"/>
  <c r="AS9" i="1"/>
  <c r="AP9" i="1"/>
  <c r="AN9" i="1"/>
  <c r="AL9" i="1"/>
  <c r="AI9" i="1"/>
  <c r="AC9" i="1"/>
  <c r="AD9" i="1" s="1"/>
  <c r="AF9" i="1" s="1"/>
  <c r="R9" i="1"/>
  <c r="T9" i="1" s="1"/>
  <c r="BD8" i="1"/>
  <c r="BA8" i="1"/>
  <c r="AW8" i="1"/>
  <c r="AS8" i="1"/>
  <c r="AP8" i="1"/>
  <c r="AN8" i="1"/>
  <c r="AL8" i="1"/>
  <c r="AI8" i="1"/>
  <c r="AC8" i="1"/>
  <c r="AD8" i="1" s="1"/>
  <c r="AF8" i="1" s="1"/>
  <c r="R8" i="1"/>
  <c r="T8" i="1" s="1"/>
  <c r="BD7" i="1"/>
  <c r="BA7" i="1"/>
  <c r="AW7" i="1"/>
  <c r="AS7" i="1"/>
  <c r="AP7" i="1"/>
  <c r="AN7" i="1"/>
  <c r="AL7" i="1"/>
  <c r="AI7" i="1"/>
  <c r="AC7" i="1"/>
  <c r="AD7" i="1" s="1"/>
  <c r="AF7" i="1" s="1"/>
  <c r="R7" i="1"/>
  <c r="T7" i="1" s="1"/>
  <c r="BD6" i="1"/>
  <c r="BA6" i="1"/>
  <c r="AW6" i="1"/>
  <c r="AS6" i="1"/>
  <c r="AP6" i="1"/>
  <c r="AN6" i="1"/>
  <c r="AL6" i="1"/>
  <c r="AT6" i="1" s="1"/>
  <c r="AI6" i="1"/>
  <c r="AC6" i="1"/>
  <c r="AD6" i="1" s="1"/>
  <c r="AF6" i="1" s="1"/>
  <c r="AJ6" i="1" s="1"/>
  <c r="AU6" i="1" s="1"/>
  <c r="R6" i="1"/>
  <c r="T6" i="1" s="1"/>
  <c r="BD5" i="1"/>
  <c r="BA5" i="1"/>
  <c r="AW5" i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W4" i="1"/>
  <c r="AS4" i="1"/>
  <c r="AP4" i="1"/>
  <c r="AN4" i="1"/>
  <c r="AL4" i="1"/>
  <c r="AI4" i="1"/>
  <c r="AC4" i="1"/>
  <c r="AD4" i="1" s="1"/>
  <c r="AF4" i="1" s="1"/>
  <c r="AJ4" i="1" s="1"/>
  <c r="R4" i="1"/>
  <c r="T4" i="1" s="1"/>
  <c r="BD3" i="1"/>
  <c r="BA3" i="1"/>
  <c r="AW3" i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W2" i="1"/>
  <c r="AS2" i="1"/>
  <c r="AP2" i="1"/>
  <c r="AN2" i="1"/>
  <c r="AL2" i="1"/>
  <c r="AI2" i="1"/>
  <c r="AC2" i="1"/>
  <c r="AD2" i="1" s="1"/>
  <c r="AF2" i="1" s="1"/>
  <c r="R2" i="1"/>
  <c r="T2" i="1" s="1"/>
  <c r="AJ12" i="1" l="1"/>
  <c r="AT13" i="1"/>
  <c r="AU13" i="1" s="1"/>
  <c r="AJ3" i="1"/>
  <c r="AT4" i="1"/>
  <c r="AU4" i="1" s="1"/>
  <c r="AJ2" i="1"/>
  <c r="AT3" i="1"/>
  <c r="AT2" i="1"/>
  <c r="AJ9" i="1"/>
  <c r="AJ5" i="1"/>
  <c r="AT8" i="1"/>
  <c r="AT10" i="1"/>
  <c r="AT7" i="1"/>
  <c r="AT5" i="1"/>
  <c r="AT14" i="1"/>
  <c r="AU14" i="1" s="1"/>
  <c r="AJ10" i="1"/>
  <c r="AJ11" i="1"/>
  <c r="AJ7" i="1"/>
  <c r="AJ8" i="1"/>
  <c r="AT11" i="1"/>
  <c r="AT9" i="1"/>
  <c r="AT12" i="1"/>
  <c r="AU12" i="1" s="1"/>
  <c r="AV6" i="1"/>
  <c r="BC6" i="1"/>
  <c r="BC13" i="1" l="1"/>
  <c r="AV13" i="1"/>
  <c r="AU10" i="1"/>
  <c r="BC10" i="1" s="1"/>
  <c r="AU5" i="1"/>
  <c r="AU3" i="1"/>
  <c r="BC4" i="1"/>
  <c r="AV4" i="1"/>
  <c r="AU9" i="1"/>
  <c r="BC9" i="1" s="1"/>
  <c r="AU2" i="1"/>
  <c r="AV2" i="1"/>
  <c r="BC2" i="1"/>
  <c r="BC3" i="1"/>
  <c r="AV3" i="1"/>
  <c r="AU8" i="1"/>
  <c r="AV8" i="1" s="1"/>
  <c r="AU7" i="1"/>
  <c r="BC7" i="1" s="1"/>
  <c r="BC14" i="1"/>
  <c r="AV14" i="1"/>
  <c r="AV12" i="1"/>
  <c r="BC12" i="1"/>
  <c r="BC5" i="1"/>
  <c r="AV5" i="1"/>
  <c r="AU11" i="1"/>
  <c r="AV10" i="1" l="1"/>
  <c r="AV9" i="1"/>
  <c r="AV7" i="1"/>
  <c r="BC8" i="1"/>
  <c r="AV11" i="1"/>
  <c r="B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A5CDE13-FA1B-44D8-BABF-47FDF9D265C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97F83349-56CC-450C-A375-5147A1C31B8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8984D7E-25A2-484F-BAF7-CCAC5D78A1CA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7DB0D339-A556-4F1B-866E-B029409B1F1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3220E2BB-1D19-43A5-A797-C8B4918942A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5E6858B-F0B5-42A6-A484-6D3BEC22A34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AB5379A8-30B3-493C-8181-C4744C3D5AC5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84075E44-D6EF-47D9-AB33-F7304B8EF75E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40722406-12F6-4B30-93B0-362F44180A8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EC4C7C4A-4839-4167-8E11-F2E82BEDF850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13F2A629-0995-4A46-9A33-AA8F144A1A86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D7CEEFB6-4F34-4CFE-9038-C7CF24A06706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6D2CA960-7281-46D8-B08A-3A53B999D639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18B1C9B0-4F34-484B-8DA1-367456185D61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4EA728B8-918D-43B3-B7D8-2C43C3AA1CAA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5722B6F1-740D-47FC-9C02-5E7B6304B339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942AAD3E-77F6-46D7-BBE1-BA98940491A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29758A08-1DE9-4553-B81C-865447B14900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1496FC2F-189A-4287-B031-FCBA3D02A79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<sst xmlns="http://schemas.openxmlformats.org/spreadsheetml/2006/main" count="212" uniqueCount="98">
  <si>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</si>
  <si>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</si>
  <si>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</si>
  <si>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</si>
  <si>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</si>
  <si>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</si>
  <si>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</si>
  <si>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</si>
  <si>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</si>
  <si>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</si>
  <si>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</si>
  <si>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</si>
  <si>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</si>
  <si>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</si>
  <si>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</si>
  <si>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</si>
  <si>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</si>
  <si>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</si>
  <si>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</si>
  <si>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</si>
  <si>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</si>
  <si>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</si>
  <si>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</si>
  <si>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</si>
  <si>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</si>
  <si>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</si>
  <si>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</si>
  <si>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</si>
  <si>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</si>
  <si>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</si>
  <si>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</si>
  <si>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</si>
  <si>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</si>
  <si>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</si>
  <si>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</si>
  <si>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</si>
  <si>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</si>
  <si>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</si>
  <si>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</si>
  <si>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</si>
  <si>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</si>
  <si>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</si>
  <si>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</si>
  <si>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</si>
  <si>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</si>
  <si>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</si>
  <si>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</si>
  <si>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</si>
  <si>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</si>
  <si>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</si>
  <si>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</si>
  <si>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</si>
  <si>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</si>
  <si>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</si>
  <si>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</si>
  <si>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</si>
  <si>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</si>
  <si>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LYDIA</t>
    <phoneticPr fontId="2" type="noConversion"/>
  </si>
  <si>
    <t>100% Polyester 3pc Hanging  Quilt</t>
    <phoneticPr fontId="2" type="noConversion"/>
  </si>
  <si>
    <t>3pc Hanging  Quilt</t>
  </si>
  <si>
    <t>Face&amp; Back: 85gsm microfiber disperse print.                               
Filling: 180gsm slick Poly Fill. 
With ruffle edge.</t>
    <phoneticPr fontId="2" type="noConversion"/>
  </si>
  <si>
    <t>100% Polyester</t>
    <phoneticPr fontId="2" type="noConversion"/>
  </si>
  <si>
    <t>Full/Queen                        1 Quilt 86"W x 86"L                   2 Shams 20"W x 26"L + 2.5"(2)</t>
  </si>
  <si>
    <t>SAGE</t>
    <phoneticPr fontId="2" type="noConversion"/>
  </si>
  <si>
    <t>RS14-9049</t>
    <phoneticPr fontId="2" type="noConversion"/>
  </si>
  <si>
    <t>Set</t>
  </si>
  <si>
    <t>Normal</t>
  </si>
  <si>
    <t>9404.40.9022</t>
  </si>
  <si>
    <t>100% Polyester 3pc Hanging  Quilt</t>
  </si>
  <si>
    <t>King                                                                      1 Quilt 102"W x 86"L                   2 Shams 20"W x 36"L + 2.5"(2)</t>
    <phoneticPr fontId="2" type="noConversion"/>
  </si>
  <si>
    <t>RS14-9050</t>
  </si>
  <si>
    <t>MANON</t>
    <phoneticPr fontId="2" type="noConversion"/>
  </si>
  <si>
    <t>Face&amp; Back: 85gsm microfiber disperse print.                                
Filling: 180gsm slick Poly Fill. 
With scallop edge.</t>
    <phoneticPr fontId="2" type="noConversion"/>
  </si>
  <si>
    <t>Full/Queen                        1 Quilt 86"W x 86"L                   2 Shams 20"W x 26"L + 1.5"(2)</t>
  </si>
  <si>
    <t>MAUVE MULTI</t>
    <phoneticPr fontId="2" type="noConversion"/>
  </si>
  <si>
    <t>RS14-9051</t>
  </si>
  <si>
    <t>King                                                                      1 Quilt 102"W x 86"L                   2 Shams 20"W x 36"L + 1.5"(2)</t>
    <phoneticPr fontId="2" type="noConversion"/>
  </si>
  <si>
    <t>RS14-9052</t>
  </si>
  <si>
    <t xml:space="preserve">Jolie 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</si>
  <si>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</si>
  <si>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BLEACHED MAUVE</t>
    <phoneticPr fontId="2" type="noConversion"/>
  </si>
  <si>
    <t>RS14-9053</t>
    <phoneticPr fontId="2" type="noConversion"/>
  </si>
  <si>
    <t>RS14-9054</t>
  </si>
  <si>
    <t>Coralie</t>
    <phoneticPr fontId="2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</si>
  <si>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</si>
  <si>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Full/Queen                        1 Quilt 86"W x 86"L                   2 Shams 20"W x 26"L + 0.5"(2)</t>
    <phoneticPr fontId="2" type="noConversion"/>
  </si>
  <si>
    <t>DESERT SAGE</t>
    <phoneticPr fontId="2" type="noConversion"/>
  </si>
  <si>
    <t>RS14-9055</t>
  </si>
  <si>
    <t>King                                                                      1 Quilt 102"W x 86"L                   2 Shams 20"W x 36"L + 0.5"(2)</t>
    <phoneticPr fontId="2" type="noConversion"/>
  </si>
  <si>
    <t>RS14-9056</t>
  </si>
  <si>
    <t>Twin                                    1 Quilt 66"W x 86"L                   1 Sham 20"W x 26"L + 0.5"(1)</t>
    <phoneticPr fontId="2" type="noConversion"/>
  </si>
  <si>
    <t>BLUSH TAUPE</t>
    <phoneticPr fontId="2" type="noConversion"/>
  </si>
  <si>
    <t>RS14-9057</t>
    <phoneticPr fontId="2" type="noConversion"/>
  </si>
  <si>
    <t>RS14-9058</t>
  </si>
  <si>
    <t>RS14-9059</t>
  </si>
  <si>
    <t>Twin                                    1 Quilt 63"W x 86"L                   1 Sham 20"W x 26"L + 2.5"(1)</t>
    <phoneticPr fontId="2" type="noConversion"/>
  </si>
  <si>
    <t>RS14-9060</t>
    <phoneticPr fontId="2" type="noConversion"/>
  </si>
  <si>
    <t>RS14-9061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</si>
</sst>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2"/>
      <scheme val="minor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177" fontId="7" fillId="5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4" applyBorder="1" applyAlignment="1">
      <alignment wrapText="1"/>
    </xf>
    <xf numFmtId="0" fontId="1" fillId="0" borderId="3" xfId="1" applyBorder="1" applyAlignment="1">
      <alignment wrapText="1"/>
    </xf>
    <xf numFmtId="0" fontId="1" fillId="0" borderId="3" xfId="3" applyBorder="1" applyAlignment="1">
      <alignment wrapText="1"/>
    </xf>
    <xf numFmtId="0" fontId="5" fillId="3" borderId="3" xfId="5" quotePrefix="1" applyFont="1" applyFill="1" applyBorder="1" applyAlignment="1">
      <alignment horizontal="left"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6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7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7" applyNumberFormat="1" applyFont="1" applyFill="1" applyBorder="1" applyAlignment="1">
      <alignment wrapText="1"/>
    </xf>
    <xf numFmtId="1" fontId="0" fillId="5" borderId="3" xfId="0" applyNumberFormat="1" applyFill="1" applyBorder="1" applyAlignment="1">
      <alignment horizontal="center" wrapText="1"/>
    </xf>
    <xf numFmtId="1" fontId="0" fillId="0" borderId="3" xfId="0" applyNumberFormat="1" applyBorder="1" applyAlignment="1">
      <alignment wrapText="1"/>
    </xf>
    <xf numFmtId="177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8">
    <cellStyle name="Currency 2" xfId="6" xr:uid="{E96C9DF9-99E9-4F7A-862D-30B79FAD5708}"/>
    <cellStyle name="Normal 2" xfId="1" xr:uid="{B993C9A8-CC63-4247-BB79-2ADFD5058A20}"/>
    <cellStyle name="Normal 2 18 2" xfId="2" xr:uid="{CE7611FC-A44D-434C-8424-71BBEC20DFFD}"/>
    <cellStyle name="Percent 2" xfId="7" xr:uid="{1E7E6DCC-ADE3-4750-9B36-A81EBD5E6D08}"/>
    <cellStyle name="常规" xfId="0" builtinId="0"/>
    <cellStyle name="常规 12 2" xfId="3" xr:uid="{1D6428B9-4E30-4F18-BD92-58C2D6868C15}"/>
    <cellStyle name="常规 2" xfId="5" xr:uid="{DE0AD0EC-93C0-43FD-8626-D7E689B8C595}"/>
    <cellStyle name="常规 21" xfId="4" xr:uid="{4DC9779E-93D2-4A19-A1A8-C03FA3911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22/10/relationships/richValueRel" Target="richData/richValueRel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oss%20Sept%20Quilt%20commit-6.24.2026.xlsx" TargetMode="External"/><Relationship Id="rId2" Type="http://schemas.openxmlformats.org/officeDocument/2006/relationships/externalLinkPath" Target="file:///C:\Users\liujie\Downloads\Ross%20Sept%20Quilt%20commit-6.24.2026.xlsx" TargetMode="External"/><Relationship Id="rId1" Type="http://schemas.openxmlformats.org/officeDocument/2006/relationships/externalLinkPath" Target="/Users/liujie/Downloads/Ross%20Sept%20Quilt%20commit-6.2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Miya Quote0511"/>
      <sheetName val="0616 update Lydia"/>
      <sheetName val="ValueSelect"/>
      <sheetName val="Data"/>
    </sheetNames>
    <sheetDataSet>
      <sheetData sheetId="0"/>
      <sheetData sheetId="1"/>
      <sheetData sheetId="2">
        <row r="15">
          <cell r="F15">
            <v>62.9</v>
          </cell>
        </row>
        <row r="16">
          <cell r="F16">
            <v>72.400000000000006</v>
          </cell>
        </row>
        <row r="17">
          <cell r="F17">
            <v>58.1</v>
          </cell>
        </row>
        <row r="18">
          <cell r="F18">
            <v>78.099999999999994</v>
          </cell>
        </row>
        <row r="19">
          <cell r="F19">
            <v>96</v>
          </cell>
        </row>
        <row r="20">
          <cell r="F20">
            <v>58</v>
          </cell>
        </row>
        <row r="21">
          <cell r="F21">
            <v>76.5</v>
          </cell>
        </row>
        <row r="22">
          <cell r="F22">
            <v>86.9</v>
          </cell>
        </row>
        <row r="23">
          <cell r="F23">
            <v>58</v>
          </cell>
        </row>
        <row r="24">
          <cell r="F24">
            <v>76.5</v>
          </cell>
        </row>
        <row r="25">
          <cell r="F25">
            <v>86.9</v>
          </cell>
        </row>
      </sheetData>
      <sheetData sheetId="3">
        <row r="3">
          <cell r="F3">
            <v>68.8</v>
          </cell>
        </row>
        <row r="4">
          <cell r="F4">
            <v>79.400000000000006</v>
          </cell>
        </row>
      </sheetData>
      <sheetData sheetId="4"/>
      <sheetData sheetId="5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0951-7D7D-4573-9D11-E22FC92A0784}">
  <dimension ref="A1:BD14"/>
  <sheetViews>
    <sheetView tabSelected="1" topLeftCell="AU11" workbookViewId="0">
      <selection activeCell="AZ15" sqref="AZ15"/>
    </sheetView>
  </sheetViews>
  <sheetFormatPr defaultColWidth="9.1796875" defaultRowHeight="14.5" x14ac:dyDescent="0.35"/>
  <cols>
    <col min="1" max="1" width="10.1796875" style="1" customWidth="1"/>
    <col min="2" max="2" width="22.81640625" style="2" customWidth="1"/>
    <col min="3" max="3" width="8.453125" style="2" customWidth="1"/>
    <col min="4" max="4" width="7.81640625" style="2" customWidth="1"/>
    <col min="5" max="5" width="13.1796875" style="2" customWidth="1"/>
    <col min="6" max="6" width="11.26953125" style="2" customWidth="1"/>
    <col min="7" max="7" width="13.26953125" style="2" customWidth="1"/>
    <col min="8" max="9" width="14.7265625" style="2" customWidth="1"/>
    <col min="10" max="10" width="23.54296875" style="2" customWidth="1"/>
    <col min="11" max="11" width="14.7265625" style="3" customWidth="1"/>
    <col min="12" max="12" width="19.453125" style="2" customWidth="1"/>
    <col min="13" max="13" width="12" style="2" customWidth="1"/>
    <col min="14" max="16" width="14.7265625" style="2" customWidth="1"/>
    <col min="17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2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10.453125" style="6" customWidth="1"/>
    <col min="52" max="53" width="12.1796875" style="10" customWidth="1"/>
    <col min="54" max="54" width="13.54296875" style="59" customWidth="1"/>
    <col min="55" max="56" width="14.453125" style="2" customWidth="1"/>
    <col min="57" max="16384" width="9.1796875" style="2"/>
  </cols>
  <sheetData>
    <row r="1" spans="1:56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23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4" t="s">
        <v>49</v>
      </c>
      <c r="AY1" s="35" t="s">
        <v>50</v>
      </c>
      <c r="AZ1" s="35" t="s">
        <v>51</v>
      </c>
      <c r="BA1" s="32" t="s">
        <v>52</v>
      </c>
      <c r="BB1" s="16" t="s">
        <v>53</v>
      </c>
      <c r="BC1" s="36" t="s">
        <v>54</v>
      </c>
      <c r="BD1" s="36" t="s">
        <v>55</v>
      </c>
    </row>
    <row r="2" spans="1:56" ht="55" customHeight="1" x14ac:dyDescent="0.35">
      <c r="A2" s="37">
        <v>1</v>
      </c>
      <c r="B2" s="60" t="e" vm="1">
        <v>#VALUE!</v>
      </c>
      <c r="C2" s="38"/>
      <c r="D2" s="38"/>
      <c r="E2" s="38"/>
      <c r="F2" s="38" t="s">
        <v>56</v>
      </c>
      <c r="G2" s="39" t="s">
        <v>57</v>
      </c>
      <c r="H2" s="40" t="s">
        <v>58</v>
      </c>
      <c r="I2" s="40" t="s">
        <v>59</v>
      </c>
      <c r="J2" s="39" t="s">
        <v>60</v>
      </c>
      <c r="K2" s="41" t="s">
        <v>61</v>
      </c>
      <c r="L2" s="42" t="s">
        <v>62</v>
      </c>
      <c r="M2" s="39" t="s">
        <v>63</v>
      </c>
      <c r="N2" s="38"/>
      <c r="O2" s="43" t="s">
        <v>64</v>
      </c>
      <c r="P2" s="38"/>
      <c r="Q2" s="38" t="s">
        <v>65</v>
      </c>
      <c r="R2" s="44">
        <f>'[7]0616 update Lydia'!F3</f>
        <v>68.8</v>
      </c>
      <c r="S2" s="45">
        <v>7.7</v>
      </c>
      <c r="T2" s="46">
        <f>IF(ISERROR(R2/S2),"",R2/S2)</f>
        <v>8.9350649350649345</v>
      </c>
      <c r="U2" s="47">
        <v>8.94</v>
      </c>
      <c r="V2" s="11"/>
      <c r="W2" s="38" t="s">
        <v>66</v>
      </c>
      <c r="X2" s="48">
        <v>44</v>
      </c>
      <c r="Y2" s="48">
        <v>41</v>
      </c>
      <c r="Z2" s="48">
        <v>25</v>
      </c>
      <c r="AA2" s="45">
        <v>5</v>
      </c>
      <c r="AB2" s="49">
        <v>2</v>
      </c>
      <c r="AC2" s="50">
        <f>IF(X2="","",X2*Y2*Z2/1000000)</f>
        <v>4.5100000000000001E-2</v>
      </c>
      <c r="AD2" s="51">
        <f>IF(AB2="","",65/AC2*AB2)</f>
        <v>2882.4833702882484</v>
      </c>
      <c r="AE2" s="38">
        <v>2650</v>
      </c>
      <c r="AF2" s="52">
        <f>IF(ISERROR(AE2/AD2),"",AE2/AD2)</f>
        <v>0.91934615384615381</v>
      </c>
      <c r="AG2" s="38" t="s">
        <v>67</v>
      </c>
      <c r="AH2" s="53">
        <v>0.22800000000000001</v>
      </c>
      <c r="AI2" s="52">
        <f>IF(ISERROR(U2*AH2),"",U2*AH2)</f>
        <v>2.0383200000000001</v>
      </c>
      <c r="AJ2" s="52">
        <f t="shared" ref="AJ2:AJ14" si="0">IF(ISERROR(U2+AF2+AI2),"",U2+AF2+AI2)</f>
        <v>11.897666153846155</v>
      </c>
      <c r="AK2" s="53">
        <v>0</v>
      </c>
      <c r="AL2" s="52">
        <f t="shared" ref="AL2:AL14" si="1">IF(ISERROR(AX2*AK2),"",AX2*AK2)</f>
        <v>0</v>
      </c>
      <c r="AM2" s="53">
        <v>0</v>
      </c>
      <c r="AN2" s="52">
        <f t="shared" ref="AN2:AN14" si="2">IF(ISERROR(AX2*AM2),"",AX2*AM2)</f>
        <v>0</v>
      </c>
      <c r="AO2" s="53">
        <v>0</v>
      </c>
      <c r="AP2" s="52">
        <f t="shared" ref="AP2:AP14" si="3">IF(ISERROR(AX2*AO2),"",AX2*AO2)</f>
        <v>0</v>
      </c>
      <c r="AQ2" s="38">
        <v>0</v>
      </c>
      <c r="AR2" s="10">
        <v>0</v>
      </c>
      <c r="AS2" s="52">
        <f>IF(ISERROR(AX2*AR3),"",AX2*AR3)</f>
        <v>0</v>
      </c>
      <c r="AT2" s="52">
        <f>IF(ISERROR(AL2+AN2+AP2+AS2),"",AL2+AN2+AP2+AS2)</f>
        <v>0</v>
      </c>
      <c r="AU2" s="52">
        <f t="shared" ref="AU2:AU14" si="4">IF(ISERROR(AJ2+AT2),"",AJ2+AT2)</f>
        <v>11.897666153846155</v>
      </c>
      <c r="AV2" s="54">
        <f>IF(ISERROR((AX2-AU2)/AX2),"",(AX2-AU2)/AX2)</f>
        <v>0.1743465542091496</v>
      </c>
      <c r="AW2" s="52">
        <f>IF(AZ2="","",AY2*(1-AZ2))</f>
        <v>14.410195</v>
      </c>
      <c r="AX2" s="55">
        <v>14.41</v>
      </c>
      <c r="AY2" s="11">
        <v>29.99</v>
      </c>
      <c r="AZ2" s="53">
        <v>0.51949999999999996</v>
      </c>
      <c r="BA2" s="56">
        <f>IF(ISERROR((AY2-AX2)/AY2),"",(AY2-AX2)/AY2)</f>
        <v>0.51950650216738914</v>
      </c>
      <c r="BB2" s="57">
        <v>493</v>
      </c>
      <c r="BC2" s="52">
        <f>IF(ISERROR(AU2*BB2),"",AU2*BB2)</f>
        <v>5865.5494138461545</v>
      </c>
      <c r="BD2" s="52">
        <f>IF(ISERROR(AX2*BB2),"",AX2*BB2)</f>
        <v>7104.13</v>
      </c>
    </row>
    <row r="3" spans="1:56" ht="55" customHeight="1" x14ac:dyDescent="0.35">
      <c r="A3" s="37">
        <v>2</v>
      </c>
      <c r="B3" s="61"/>
      <c r="C3" s="38"/>
      <c r="D3" s="38"/>
      <c r="E3" s="38"/>
      <c r="F3" s="38" t="s">
        <v>56</v>
      </c>
      <c r="G3" s="39" t="s">
        <v>57</v>
      </c>
      <c r="H3" s="40" t="s">
        <v>68</v>
      </c>
      <c r="I3" s="40" t="s">
        <v>59</v>
      </c>
      <c r="J3" s="39" t="s">
        <v>60</v>
      </c>
      <c r="K3" s="41" t="s">
        <v>61</v>
      </c>
      <c r="L3" s="42" t="s">
        <v>69</v>
      </c>
      <c r="M3" s="39" t="s">
        <v>63</v>
      </c>
      <c r="N3" s="38"/>
      <c r="O3" s="43" t="s">
        <v>70</v>
      </c>
      <c r="P3" s="38"/>
      <c r="Q3" s="38" t="s">
        <v>65</v>
      </c>
      <c r="R3" s="44">
        <f>'[7]0616 update Lydia'!F4</f>
        <v>79.400000000000006</v>
      </c>
      <c r="S3" s="45">
        <v>7.7</v>
      </c>
      <c r="T3" s="46">
        <f t="shared" ref="T3:T14" si="5">IF(ISERROR(R3/S3),"",R3/S3)</f>
        <v>10.311688311688313</v>
      </c>
      <c r="U3" s="47">
        <v>10.31</v>
      </c>
      <c r="V3" s="11"/>
      <c r="W3" s="38" t="s">
        <v>66</v>
      </c>
      <c r="X3" s="48">
        <v>44</v>
      </c>
      <c r="Y3" s="48">
        <v>41</v>
      </c>
      <c r="Z3" s="48">
        <v>28</v>
      </c>
      <c r="AA3" s="45">
        <v>5</v>
      </c>
      <c r="AB3" s="58">
        <v>2</v>
      </c>
      <c r="AC3" s="50">
        <f t="shared" ref="AC3:AC14" si="6">IF(X3="","",X3*Y3*Z3/1000000)</f>
        <v>5.0512000000000001E-2</v>
      </c>
      <c r="AD3" s="51">
        <f t="shared" ref="AD3:AD14" si="7">IF(AB3="","",65/AC3*AB3)</f>
        <v>2573.6458663287931</v>
      </c>
      <c r="AE3" s="38">
        <v>2650</v>
      </c>
      <c r="AF3" s="52">
        <f t="shared" ref="AF3:AF14" si="8">IF(ISERROR(AE3/AD3),"",AE3/AD3)</f>
        <v>1.0296676923076924</v>
      </c>
      <c r="AG3" s="38" t="s">
        <v>67</v>
      </c>
      <c r="AH3" s="53">
        <v>0.22800000000000001</v>
      </c>
      <c r="AI3" s="52">
        <f>IF(ISERROR(U3*AH3),"",U3*AH3)</f>
        <v>2.3506800000000001</v>
      </c>
      <c r="AJ3" s="52">
        <f t="shared" si="0"/>
        <v>13.690347692307693</v>
      </c>
      <c r="AK3" s="53">
        <v>0</v>
      </c>
      <c r="AL3" s="52">
        <f t="shared" si="1"/>
        <v>0</v>
      </c>
      <c r="AM3" s="53">
        <v>0</v>
      </c>
      <c r="AN3" s="52">
        <f t="shared" si="2"/>
        <v>0</v>
      </c>
      <c r="AO3" s="53">
        <v>0</v>
      </c>
      <c r="AP3" s="52">
        <f t="shared" si="3"/>
        <v>0</v>
      </c>
      <c r="AQ3" s="38">
        <v>0</v>
      </c>
      <c r="AR3" s="53">
        <v>0</v>
      </c>
      <c r="AS3" s="52">
        <f>IF(ISERROR(AX3*AR4),"",AX3*AR4)</f>
        <v>0</v>
      </c>
      <c r="AT3" s="52">
        <f t="shared" ref="AT3:AT14" si="9">IF(ISERROR(AL3+AN3+AP3+AS3),"",AL3+AN3+AP3+AS3)</f>
        <v>0</v>
      </c>
      <c r="AU3" s="52">
        <f t="shared" si="4"/>
        <v>13.690347692307693</v>
      </c>
      <c r="AV3" s="54">
        <f t="shared" ref="AV3:AV14" si="10">IF(ISERROR((AX3-AU3)/AX3),"",(AX3-AU3)/AX3)</f>
        <v>0.18168872132052047</v>
      </c>
      <c r="AW3" s="52">
        <f t="shared" ref="AW3:AW14" si="11">IF(AZ3="","",AY3*(1-AZ3))</f>
        <v>16.728718999999998</v>
      </c>
      <c r="AX3" s="55">
        <v>16.73</v>
      </c>
      <c r="AY3" s="11">
        <v>34.99</v>
      </c>
      <c r="AZ3" s="53">
        <v>0.52190000000000003</v>
      </c>
      <c r="BA3" s="56">
        <f t="shared" ref="BA3:BA14" si="12">IF(ISERROR((AY3-AX3)/AY3),"",(AY3-AX3)/AY3)</f>
        <v>0.52186338953986855</v>
      </c>
      <c r="BB3" s="57">
        <v>840</v>
      </c>
      <c r="BC3" s="52">
        <f t="shared" ref="BC3:BC14" si="13">IF(ISERROR(AU3*BB3),"",AU3*BB3)</f>
        <v>11499.892061538461</v>
      </c>
      <c r="BD3" s="52">
        <f t="shared" ref="BD3:BD14" si="14">IF(ISERROR(AX3*BB3),"",AX3*BB3)</f>
        <v>14053.2</v>
      </c>
    </row>
    <row r="4" spans="1:56" ht="55" customHeight="1" x14ac:dyDescent="0.35">
      <c r="A4" s="37">
        <v>3</v>
      </c>
      <c r="B4" s="60" t="e" vm="2">
        <v>#VALUE!</v>
      </c>
      <c r="C4" s="38"/>
      <c r="D4" s="38"/>
      <c r="E4" s="38"/>
      <c r="F4" s="38" t="s">
        <v>56</v>
      </c>
      <c r="G4" s="39" t="s">
        <v>71</v>
      </c>
      <c r="H4" s="40" t="s">
        <v>68</v>
      </c>
      <c r="I4" s="40" t="s">
        <v>59</v>
      </c>
      <c r="J4" s="39" t="s">
        <v>72</v>
      </c>
      <c r="K4" s="41" t="s">
        <v>61</v>
      </c>
      <c r="L4" s="42" t="s">
        <v>73</v>
      </c>
      <c r="M4" s="39" t="s">
        <v>74</v>
      </c>
      <c r="N4" s="38"/>
      <c r="O4" s="43" t="s">
        <v>75</v>
      </c>
      <c r="P4" s="38"/>
      <c r="Q4" s="38" t="s">
        <v>65</v>
      </c>
      <c r="R4" s="44">
        <f>'[7]Miya Quote0511'!F15</f>
        <v>62.9</v>
      </c>
      <c r="S4" s="45">
        <v>7.7</v>
      </c>
      <c r="T4" s="46">
        <f t="shared" si="5"/>
        <v>8.1688311688311686</v>
      </c>
      <c r="U4" s="47">
        <v>8.17</v>
      </c>
      <c r="V4" s="11"/>
      <c r="W4" s="38" t="s">
        <v>66</v>
      </c>
      <c r="X4" s="48">
        <v>44</v>
      </c>
      <c r="Y4" s="48">
        <v>41</v>
      </c>
      <c r="Z4" s="48">
        <v>25</v>
      </c>
      <c r="AA4" s="45">
        <v>5</v>
      </c>
      <c r="AB4" s="58">
        <v>2</v>
      </c>
      <c r="AC4" s="50">
        <f t="shared" si="6"/>
        <v>4.5100000000000001E-2</v>
      </c>
      <c r="AD4" s="51">
        <f t="shared" si="7"/>
        <v>2882.4833702882484</v>
      </c>
      <c r="AE4" s="38">
        <v>2650</v>
      </c>
      <c r="AF4" s="52">
        <f t="shared" si="8"/>
        <v>0.91934615384615381</v>
      </c>
      <c r="AG4" s="38" t="s">
        <v>67</v>
      </c>
      <c r="AH4" s="53">
        <v>0.22800000000000001</v>
      </c>
      <c r="AI4" s="52">
        <f t="shared" ref="AI4:AI14" si="15">IF(ISERROR(U4*AH4),"",U4*AH4)</f>
        <v>1.86276</v>
      </c>
      <c r="AJ4" s="52">
        <f t="shared" si="0"/>
        <v>10.952106153846154</v>
      </c>
      <c r="AK4" s="53">
        <v>0</v>
      </c>
      <c r="AL4" s="52">
        <f t="shared" si="1"/>
        <v>0</v>
      </c>
      <c r="AM4" s="53">
        <v>0</v>
      </c>
      <c r="AN4" s="52">
        <f t="shared" si="2"/>
        <v>0</v>
      </c>
      <c r="AO4" s="53">
        <v>0</v>
      </c>
      <c r="AP4" s="52">
        <f t="shared" si="3"/>
        <v>0</v>
      </c>
      <c r="AQ4" s="38">
        <v>0</v>
      </c>
      <c r="AR4" s="53">
        <v>0</v>
      </c>
      <c r="AS4" s="52">
        <f t="shared" ref="AS4:AS14" si="16">IF(ISERROR(AX4*AR4),"",AX4*AR4)</f>
        <v>0</v>
      </c>
      <c r="AT4" s="52">
        <f t="shared" si="9"/>
        <v>0</v>
      </c>
      <c r="AU4" s="52">
        <f t="shared" si="4"/>
        <v>10.952106153846154</v>
      </c>
      <c r="AV4" s="54">
        <f t="shared" si="10"/>
        <v>0.2188226709096894</v>
      </c>
      <c r="AW4" s="52">
        <f t="shared" si="11"/>
        <v>14.020325</v>
      </c>
      <c r="AX4" s="55">
        <v>14.02</v>
      </c>
      <c r="AY4" s="11">
        <v>29.99</v>
      </c>
      <c r="AZ4" s="53">
        <v>0.53249999999999997</v>
      </c>
      <c r="BA4" s="56">
        <f t="shared" si="12"/>
        <v>0.53251083694564849</v>
      </c>
      <c r="BB4" s="57">
        <v>493</v>
      </c>
      <c r="BC4" s="52">
        <f t="shared" si="13"/>
        <v>5399.3883338461537</v>
      </c>
      <c r="BD4" s="52">
        <f t="shared" si="14"/>
        <v>6911.86</v>
      </c>
    </row>
    <row r="5" spans="1:56" ht="55" customHeight="1" x14ac:dyDescent="0.35">
      <c r="A5" s="37">
        <v>4</v>
      </c>
      <c r="B5" s="61"/>
      <c r="C5" s="38"/>
      <c r="D5" s="38"/>
      <c r="E5" s="38"/>
      <c r="F5" s="38" t="s">
        <v>56</v>
      </c>
      <c r="G5" s="39" t="s">
        <v>71</v>
      </c>
      <c r="H5" s="40" t="s">
        <v>68</v>
      </c>
      <c r="I5" s="40" t="s">
        <v>59</v>
      </c>
      <c r="J5" s="39" t="s">
        <v>72</v>
      </c>
      <c r="K5" s="41" t="s">
        <v>61</v>
      </c>
      <c r="L5" s="42" t="s">
        <v>76</v>
      </c>
      <c r="M5" s="39" t="s">
        <v>74</v>
      </c>
      <c r="N5" s="38"/>
      <c r="O5" s="43" t="s">
        <v>77</v>
      </c>
      <c r="P5" s="38"/>
      <c r="Q5" s="38" t="s">
        <v>65</v>
      </c>
      <c r="R5" s="44">
        <f>'[7]Miya Quote0511'!F16</f>
        <v>72.400000000000006</v>
      </c>
      <c r="S5" s="45">
        <v>7.7</v>
      </c>
      <c r="T5" s="46">
        <f t="shared" si="5"/>
        <v>9.4025974025974026</v>
      </c>
      <c r="U5" s="47">
        <v>9.4</v>
      </c>
      <c r="V5" s="11"/>
      <c r="W5" s="38" t="s">
        <v>66</v>
      </c>
      <c r="X5" s="48">
        <v>44</v>
      </c>
      <c r="Y5" s="48">
        <v>41</v>
      </c>
      <c r="Z5" s="48">
        <v>28</v>
      </c>
      <c r="AA5" s="45">
        <v>5</v>
      </c>
      <c r="AB5" s="58">
        <v>2</v>
      </c>
      <c r="AC5" s="50">
        <f t="shared" si="6"/>
        <v>5.0512000000000001E-2</v>
      </c>
      <c r="AD5" s="51">
        <f t="shared" si="7"/>
        <v>2573.6458663287931</v>
      </c>
      <c r="AE5" s="38">
        <v>2650</v>
      </c>
      <c r="AF5" s="52">
        <f t="shared" si="8"/>
        <v>1.0296676923076924</v>
      </c>
      <c r="AG5" s="38" t="s">
        <v>67</v>
      </c>
      <c r="AH5" s="53">
        <v>0.22800000000000001</v>
      </c>
      <c r="AI5" s="52">
        <f t="shared" si="15"/>
        <v>2.1432000000000002</v>
      </c>
      <c r="AJ5" s="52">
        <f t="shared" si="0"/>
        <v>12.572867692307693</v>
      </c>
      <c r="AK5" s="53">
        <v>0</v>
      </c>
      <c r="AL5" s="52">
        <f t="shared" si="1"/>
        <v>0</v>
      </c>
      <c r="AM5" s="53">
        <v>0</v>
      </c>
      <c r="AN5" s="52">
        <f t="shared" si="2"/>
        <v>0</v>
      </c>
      <c r="AO5" s="53">
        <v>0</v>
      </c>
      <c r="AP5" s="52">
        <f t="shared" si="3"/>
        <v>0</v>
      </c>
      <c r="AQ5" s="38">
        <v>0</v>
      </c>
      <c r="AR5" s="53">
        <v>0</v>
      </c>
      <c r="AS5" s="52">
        <f t="shared" si="16"/>
        <v>0</v>
      </c>
      <c r="AT5" s="52">
        <f t="shared" si="9"/>
        <v>0</v>
      </c>
      <c r="AU5" s="52">
        <f t="shared" si="4"/>
        <v>12.572867692307693</v>
      </c>
      <c r="AV5" s="54">
        <f t="shared" si="10"/>
        <v>0.23522702601534723</v>
      </c>
      <c r="AW5" s="52">
        <f t="shared" si="11"/>
        <v>16.438302</v>
      </c>
      <c r="AX5" s="55">
        <v>16.440000000000001</v>
      </c>
      <c r="AY5" s="11">
        <v>34.99</v>
      </c>
      <c r="AZ5" s="53">
        <v>0.5302</v>
      </c>
      <c r="BA5" s="56">
        <f t="shared" si="12"/>
        <v>0.53015147184909972</v>
      </c>
      <c r="BB5" s="57">
        <v>840</v>
      </c>
      <c r="BC5" s="52">
        <f t="shared" si="13"/>
        <v>10561.208861538462</v>
      </c>
      <c r="BD5" s="52">
        <f t="shared" si="14"/>
        <v>13809.6</v>
      </c>
    </row>
    <row r="6" spans="1:56" ht="55" customHeight="1" x14ac:dyDescent="0.35">
      <c r="A6" s="37">
        <v>6</v>
      </c>
      <c r="B6" s="60" t="e" vm="3">
        <v>#VALUE!</v>
      </c>
      <c r="C6" s="38"/>
      <c r="D6" s="38"/>
      <c r="E6" s="38"/>
      <c r="F6" s="38" t="s">
        <v>56</v>
      </c>
      <c r="G6" s="39" t="s">
        <v>78</v>
      </c>
      <c r="H6" s="40" t="s">
        <v>68</v>
      </c>
      <c r="I6" s="40" t="s">
        <v>59</v>
      </c>
      <c r="J6" s="39" t="s">
        <v>79</v>
      </c>
      <c r="K6" s="41" t="s">
        <v>61</v>
      </c>
      <c r="L6" s="42" t="s">
        <v>62</v>
      </c>
      <c r="M6" s="39" t="s">
        <v>80</v>
      </c>
      <c r="N6" s="38"/>
      <c r="O6" s="43" t="s">
        <v>81</v>
      </c>
      <c r="P6" s="38"/>
      <c r="Q6" s="38" t="s">
        <v>65</v>
      </c>
      <c r="R6" s="44">
        <f>'[7]Miya Quote0511'!F18</f>
        <v>78.099999999999994</v>
      </c>
      <c r="S6" s="45">
        <v>7.7</v>
      </c>
      <c r="T6" s="46">
        <f t="shared" si="5"/>
        <v>10.142857142857142</v>
      </c>
      <c r="U6" s="47">
        <v>10.14</v>
      </c>
      <c r="V6" s="11"/>
      <c r="W6" s="38" t="s">
        <v>66</v>
      </c>
      <c r="X6" s="48">
        <v>44</v>
      </c>
      <c r="Y6" s="48">
        <v>41</v>
      </c>
      <c r="Z6" s="48">
        <v>28</v>
      </c>
      <c r="AA6" s="45">
        <v>5</v>
      </c>
      <c r="AB6" s="58">
        <v>2</v>
      </c>
      <c r="AC6" s="50">
        <f t="shared" si="6"/>
        <v>5.0512000000000001E-2</v>
      </c>
      <c r="AD6" s="51">
        <f t="shared" si="7"/>
        <v>2573.6458663287931</v>
      </c>
      <c r="AE6" s="38">
        <v>2650</v>
      </c>
      <c r="AF6" s="52">
        <f t="shared" si="8"/>
        <v>1.0296676923076924</v>
      </c>
      <c r="AG6" s="38" t="s">
        <v>67</v>
      </c>
      <c r="AH6" s="53">
        <v>0.22800000000000001</v>
      </c>
      <c r="AI6" s="52">
        <f t="shared" si="15"/>
        <v>2.3119200000000002</v>
      </c>
      <c r="AJ6" s="52">
        <f t="shared" si="0"/>
        <v>13.481587692307693</v>
      </c>
      <c r="AK6" s="53">
        <v>0</v>
      </c>
      <c r="AL6" s="52">
        <f t="shared" si="1"/>
        <v>0</v>
      </c>
      <c r="AM6" s="53">
        <v>0</v>
      </c>
      <c r="AN6" s="52">
        <f t="shared" si="2"/>
        <v>0</v>
      </c>
      <c r="AO6" s="53">
        <v>0</v>
      </c>
      <c r="AP6" s="52">
        <f t="shared" si="3"/>
        <v>0</v>
      </c>
      <c r="AQ6" s="38">
        <v>0</v>
      </c>
      <c r="AR6" s="53">
        <v>0</v>
      </c>
      <c r="AS6" s="52">
        <f t="shared" si="16"/>
        <v>0</v>
      </c>
      <c r="AT6" s="52">
        <f t="shared" si="9"/>
        <v>0</v>
      </c>
      <c r="AU6" s="52">
        <f t="shared" si="4"/>
        <v>13.481587692307693</v>
      </c>
      <c r="AV6" s="54">
        <f t="shared" si="10"/>
        <v>0.17392232277526393</v>
      </c>
      <c r="AW6" s="52">
        <f t="shared" si="11"/>
        <v>16.319336000000003</v>
      </c>
      <c r="AX6" s="55">
        <v>16.32</v>
      </c>
      <c r="AY6" s="11">
        <v>34.99</v>
      </c>
      <c r="AZ6" s="53">
        <v>0.53359999999999996</v>
      </c>
      <c r="BA6" s="56">
        <f t="shared" si="12"/>
        <v>0.53358102314947131</v>
      </c>
      <c r="BB6" s="57">
        <v>482</v>
      </c>
      <c r="BC6" s="52">
        <f t="shared" si="13"/>
        <v>6498.1252676923077</v>
      </c>
      <c r="BD6" s="52">
        <f t="shared" si="14"/>
        <v>7866.24</v>
      </c>
    </row>
    <row r="7" spans="1:56" ht="55" customHeight="1" x14ac:dyDescent="0.35">
      <c r="A7" s="37">
        <v>7</v>
      </c>
      <c r="B7" s="61"/>
      <c r="C7" s="38"/>
      <c r="D7" s="38"/>
      <c r="E7" s="38"/>
      <c r="F7" s="38" t="s">
        <v>56</v>
      </c>
      <c r="G7" s="39" t="s">
        <v>78</v>
      </c>
      <c r="H7" s="40" t="s">
        <v>68</v>
      </c>
      <c r="I7" s="40" t="s">
        <v>59</v>
      </c>
      <c r="J7" s="39" t="s">
        <v>79</v>
      </c>
      <c r="K7" s="41" t="s">
        <v>61</v>
      </c>
      <c r="L7" s="42" t="s">
        <v>69</v>
      </c>
      <c r="M7" s="39" t="s">
        <v>80</v>
      </c>
      <c r="N7" s="38"/>
      <c r="O7" s="43" t="s">
        <v>82</v>
      </c>
      <c r="P7" s="38"/>
      <c r="Q7" s="38" t="s">
        <v>65</v>
      </c>
      <c r="R7" s="44">
        <f>'[7]Miya Quote0511'!F19</f>
        <v>96</v>
      </c>
      <c r="S7" s="45">
        <v>7.7</v>
      </c>
      <c r="T7" s="46">
        <f t="shared" si="5"/>
        <v>12.467532467532468</v>
      </c>
      <c r="U7" s="47">
        <v>12.47</v>
      </c>
      <c r="V7" s="11"/>
      <c r="W7" s="38" t="s">
        <v>66</v>
      </c>
      <c r="X7" s="48">
        <v>44</v>
      </c>
      <c r="Y7" s="48">
        <v>41</v>
      </c>
      <c r="Z7" s="48">
        <v>30</v>
      </c>
      <c r="AA7" s="45">
        <v>5</v>
      </c>
      <c r="AB7" s="58">
        <v>2</v>
      </c>
      <c r="AC7" s="50">
        <f t="shared" si="6"/>
        <v>5.4120000000000001E-2</v>
      </c>
      <c r="AD7" s="51">
        <f t="shared" si="7"/>
        <v>2402.0694752402069</v>
      </c>
      <c r="AE7" s="38">
        <v>2650</v>
      </c>
      <c r="AF7" s="52">
        <f t="shared" si="8"/>
        <v>1.1032153846153847</v>
      </c>
      <c r="AG7" s="38" t="s">
        <v>67</v>
      </c>
      <c r="AH7" s="53">
        <v>0.22800000000000001</v>
      </c>
      <c r="AI7" s="52">
        <f t="shared" si="15"/>
        <v>2.8431600000000001</v>
      </c>
      <c r="AJ7" s="52">
        <f t="shared" si="0"/>
        <v>16.416375384615385</v>
      </c>
      <c r="AK7" s="53">
        <v>0</v>
      </c>
      <c r="AL7" s="52">
        <f t="shared" si="1"/>
        <v>0</v>
      </c>
      <c r="AM7" s="53">
        <v>0</v>
      </c>
      <c r="AN7" s="52">
        <f t="shared" si="2"/>
        <v>0</v>
      </c>
      <c r="AO7" s="53">
        <v>0</v>
      </c>
      <c r="AP7" s="52">
        <f t="shared" si="3"/>
        <v>0</v>
      </c>
      <c r="AQ7" s="38">
        <v>0</v>
      </c>
      <c r="AR7" s="53">
        <v>0</v>
      </c>
      <c r="AS7" s="52">
        <f t="shared" si="16"/>
        <v>0</v>
      </c>
      <c r="AT7" s="52">
        <f t="shared" si="9"/>
        <v>0</v>
      </c>
      <c r="AU7" s="52">
        <f t="shared" si="4"/>
        <v>16.416375384615385</v>
      </c>
      <c r="AV7" s="54">
        <f t="shared" si="10"/>
        <v>0.14498044871794866</v>
      </c>
      <c r="AW7" s="52">
        <f t="shared" si="11"/>
        <v>19.199199</v>
      </c>
      <c r="AX7" s="55">
        <v>19.2</v>
      </c>
      <c r="AY7" s="11">
        <v>39.99</v>
      </c>
      <c r="AZ7" s="53">
        <v>0.51990000000000003</v>
      </c>
      <c r="BA7" s="56">
        <f t="shared" si="12"/>
        <v>0.51987996999249819</v>
      </c>
      <c r="BB7" s="57">
        <v>790</v>
      </c>
      <c r="BC7" s="52">
        <f t="shared" si="13"/>
        <v>12968.936553846155</v>
      </c>
      <c r="BD7" s="52">
        <f t="shared" si="14"/>
        <v>15168</v>
      </c>
    </row>
    <row r="8" spans="1:56" ht="55" customHeight="1" x14ac:dyDescent="0.35">
      <c r="A8" s="37">
        <v>8</v>
      </c>
      <c r="B8" s="60" t="e" vm="4">
        <v>#VALUE!</v>
      </c>
      <c r="C8" s="38"/>
      <c r="D8" s="38"/>
      <c r="E8" s="38"/>
      <c r="F8" s="38" t="s">
        <v>56</v>
      </c>
      <c r="G8" s="39" t="s">
        <v>83</v>
      </c>
      <c r="H8" s="40" t="s">
        <v>68</v>
      </c>
      <c r="I8" s="40" t="s">
        <v>59</v>
      </c>
      <c r="J8" s="39" t="s">
        <v>84</v>
      </c>
      <c r="K8" s="41" t="s">
        <v>61</v>
      </c>
      <c r="L8" s="42" t="s">
        <v>85</v>
      </c>
      <c r="M8" s="39" t="s">
        <v>86</v>
      </c>
      <c r="N8" s="38"/>
      <c r="O8" s="43" t="s">
        <v>87</v>
      </c>
      <c r="P8" s="38"/>
      <c r="Q8" s="38" t="s">
        <v>65</v>
      </c>
      <c r="R8" s="44">
        <f>'[7]Miya Quote0511'!F21</f>
        <v>76.5</v>
      </c>
      <c r="S8" s="45">
        <v>7.7</v>
      </c>
      <c r="T8" s="46">
        <f t="shared" si="5"/>
        <v>9.9350649350649345</v>
      </c>
      <c r="U8" s="47">
        <v>9.94</v>
      </c>
      <c r="V8" s="11"/>
      <c r="W8" s="38" t="s">
        <v>66</v>
      </c>
      <c r="X8" s="48">
        <v>44</v>
      </c>
      <c r="Y8" s="48">
        <v>41</v>
      </c>
      <c r="Z8" s="48">
        <v>28</v>
      </c>
      <c r="AA8" s="45">
        <v>5</v>
      </c>
      <c r="AB8" s="58">
        <v>2</v>
      </c>
      <c r="AC8" s="50">
        <f t="shared" si="6"/>
        <v>5.0512000000000001E-2</v>
      </c>
      <c r="AD8" s="51">
        <f t="shared" si="7"/>
        <v>2573.6458663287931</v>
      </c>
      <c r="AE8" s="38">
        <v>2650</v>
      </c>
      <c r="AF8" s="52">
        <f t="shared" si="8"/>
        <v>1.0296676923076924</v>
      </c>
      <c r="AG8" s="38" t="s">
        <v>67</v>
      </c>
      <c r="AH8" s="53">
        <v>0.22800000000000001</v>
      </c>
      <c r="AI8" s="52">
        <f t="shared" si="15"/>
        <v>2.2663199999999999</v>
      </c>
      <c r="AJ8" s="52">
        <f t="shared" si="0"/>
        <v>13.235987692307692</v>
      </c>
      <c r="AK8" s="53">
        <v>0</v>
      </c>
      <c r="AL8" s="52">
        <f t="shared" si="1"/>
        <v>0</v>
      </c>
      <c r="AM8" s="53">
        <v>0</v>
      </c>
      <c r="AN8" s="52">
        <f t="shared" si="2"/>
        <v>0</v>
      </c>
      <c r="AO8" s="53">
        <v>0</v>
      </c>
      <c r="AP8" s="52">
        <f t="shared" si="3"/>
        <v>0</v>
      </c>
      <c r="AQ8" s="38">
        <v>0</v>
      </c>
      <c r="AR8" s="53">
        <v>0</v>
      </c>
      <c r="AS8" s="52">
        <f t="shared" si="16"/>
        <v>0</v>
      </c>
      <c r="AT8" s="52">
        <f t="shared" si="9"/>
        <v>0</v>
      </c>
      <c r="AU8" s="52">
        <f t="shared" si="4"/>
        <v>13.235987692307692</v>
      </c>
      <c r="AV8" s="54">
        <f t="shared" si="10"/>
        <v>0.18897134238310714</v>
      </c>
      <c r="AW8" s="52">
        <f t="shared" si="11"/>
        <v>16.319336000000003</v>
      </c>
      <c r="AX8" s="55">
        <v>16.32</v>
      </c>
      <c r="AY8" s="11">
        <v>34.99</v>
      </c>
      <c r="AZ8" s="53">
        <v>0.53359999999999996</v>
      </c>
      <c r="BA8" s="56">
        <f t="shared" si="12"/>
        <v>0.53358102314947131</v>
      </c>
      <c r="BB8" s="57">
        <v>482</v>
      </c>
      <c r="BC8" s="52">
        <f t="shared" si="13"/>
        <v>6379.7460676923074</v>
      </c>
      <c r="BD8" s="52">
        <f t="shared" si="14"/>
        <v>7866.24</v>
      </c>
    </row>
    <row r="9" spans="1:56" ht="55" customHeight="1" x14ac:dyDescent="0.35">
      <c r="A9" s="37">
        <v>9</v>
      </c>
      <c r="B9" s="61"/>
      <c r="C9" s="38"/>
      <c r="D9" s="38"/>
      <c r="E9" s="38"/>
      <c r="F9" s="38" t="s">
        <v>56</v>
      </c>
      <c r="G9" s="39" t="s">
        <v>83</v>
      </c>
      <c r="H9" s="40" t="s">
        <v>68</v>
      </c>
      <c r="I9" s="40" t="s">
        <v>59</v>
      </c>
      <c r="J9" s="39" t="s">
        <v>84</v>
      </c>
      <c r="K9" s="41" t="s">
        <v>61</v>
      </c>
      <c r="L9" s="42" t="s">
        <v>88</v>
      </c>
      <c r="M9" s="39" t="s">
        <v>86</v>
      </c>
      <c r="N9" s="38"/>
      <c r="O9" s="43" t="s">
        <v>89</v>
      </c>
      <c r="P9" s="38"/>
      <c r="Q9" s="38" t="s">
        <v>65</v>
      </c>
      <c r="R9" s="44">
        <f>'[7]Miya Quote0511'!F22</f>
        <v>86.9</v>
      </c>
      <c r="S9" s="45">
        <v>7.7</v>
      </c>
      <c r="T9" s="46">
        <f t="shared" si="5"/>
        <v>11.285714285714286</v>
      </c>
      <c r="U9" s="47">
        <v>11.29</v>
      </c>
      <c r="V9" s="11"/>
      <c r="W9" s="38" t="s">
        <v>66</v>
      </c>
      <c r="X9" s="48">
        <v>44</v>
      </c>
      <c r="Y9" s="48">
        <v>41</v>
      </c>
      <c r="Z9" s="48">
        <v>30</v>
      </c>
      <c r="AA9" s="45">
        <v>5</v>
      </c>
      <c r="AB9" s="58">
        <v>2</v>
      </c>
      <c r="AC9" s="50">
        <f t="shared" si="6"/>
        <v>5.4120000000000001E-2</v>
      </c>
      <c r="AD9" s="51">
        <f t="shared" si="7"/>
        <v>2402.0694752402069</v>
      </c>
      <c r="AE9" s="38">
        <v>2650</v>
      </c>
      <c r="AF9" s="52">
        <f t="shared" si="8"/>
        <v>1.1032153846153847</v>
      </c>
      <c r="AG9" s="38" t="s">
        <v>67</v>
      </c>
      <c r="AH9" s="53">
        <v>0.22800000000000001</v>
      </c>
      <c r="AI9" s="52">
        <f t="shared" si="15"/>
        <v>2.5741199999999997</v>
      </c>
      <c r="AJ9" s="52">
        <f t="shared" si="0"/>
        <v>14.967335384615385</v>
      </c>
      <c r="AK9" s="53">
        <v>0</v>
      </c>
      <c r="AL9" s="52">
        <f t="shared" si="1"/>
        <v>0</v>
      </c>
      <c r="AM9" s="53">
        <v>0</v>
      </c>
      <c r="AN9" s="52">
        <f t="shared" si="2"/>
        <v>0</v>
      </c>
      <c r="AO9" s="53">
        <v>0</v>
      </c>
      <c r="AP9" s="52">
        <f t="shared" si="3"/>
        <v>0</v>
      </c>
      <c r="AQ9" s="38">
        <v>0</v>
      </c>
      <c r="AR9" s="53">
        <v>0</v>
      </c>
      <c r="AS9" s="52">
        <f t="shared" si="16"/>
        <v>0</v>
      </c>
      <c r="AT9" s="52">
        <f t="shared" si="9"/>
        <v>0</v>
      </c>
      <c r="AU9" s="52">
        <f t="shared" si="4"/>
        <v>14.967335384615385</v>
      </c>
      <c r="AV9" s="54">
        <f t="shared" si="10"/>
        <v>0.220451282051282</v>
      </c>
      <c r="AW9" s="52">
        <f t="shared" si="11"/>
        <v>19.199199</v>
      </c>
      <c r="AX9" s="55">
        <v>19.2</v>
      </c>
      <c r="AY9" s="11">
        <v>39.99</v>
      </c>
      <c r="AZ9" s="53">
        <v>0.51990000000000003</v>
      </c>
      <c r="BA9" s="56">
        <f t="shared" si="12"/>
        <v>0.51987996999249819</v>
      </c>
      <c r="BB9" s="57">
        <v>790</v>
      </c>
      <c r="BC9" s="52">
        <f t="shared" si="13"/>
        <v>11824.194953846154</v>
      </c>
      <c r="BD9" s="52">
        <f t="shared" si="14"/>
        <v>15168</v>
      </c>
    </row>
    <row r="10" spans="1:56" ht="55" customHeight="1" x14ac:dyDescent="0.35">
      <c r="A10" s="37">
        <v>11</v>
      </c>
      <c r="B10" s="62" t="e" vm="5">
        <v>#VALUE!</v>
      </c>
      <c r="C10" s="38"/>
      <c r="D10" s="38"/>
      <c r="E10" s="38"/>
      <c r="F10" s="38" t="s">
        <v>56</v>
      </c>
      <c r="G10" s="39" t="s">
        <v>83</v>
      </c>
      <c r="H10" s="40" t="s">
        <v>68</v>
      </c>
      <c r="I10" s="40" t="s">
        <v>59</v>
      </c>
      <c r="J10" s="39" t="s">
        <v>84</v>
      </c>
      <c r="K10" s="41" t="s">
        <v>61</v>
      </c>
      <c r="L10" s="42" t="s">
        <v>90</v>
      </c>
      <c r="M10" s="39" t="s">
        <v>91</v>
      </c>
      <c r="N10" s="38"/>
      <c r="O10" s="43" t="s">
        <v>92</v>
      </c>
      <c r="P10" s="38"/>
      <c r="Q10" s="38" t="s">
        <v>65</v>
      </c>
      <c r="R10" s="44">
        <f>'[7]Miya Quote0511'!F23</f>
        <v>58</v>
      </c>
      <c r="S10" s="45">
        <v>7.7</v>
      </c>
      <c r="T10" s="46">
        <f t="shared" si="5"/>
        <v>7.5324675324675319</v>
      </c>
      <c r="U10" s="47">
        <v>7.53</v>
      </c>
      <c r="V10" s="11"/>
      <c r="W10" s="38" t="s">
        <v>66</v>
      </c>
      <c r="X10" s="48">
        <v>44</v>
      </c>
      <c r="Y10" s="48">
        <v>41</v>
      </c>
      <c r="Z10" s="48">
        <v>25</v>
      </c>
      <c r="AA10" s="45">
        <v>5</v>
      </c>
      <c r="AB10" s="58">
        <v>2</v>
      </c>
      <c r="AC10" s="50">
        <f t="shared" si="6"/>
        <v>4.5100000000000001E-2</v>
      </c>
      <c r="AD10" s="51">
        <f t="shared" si="7"/>
        <v>2882.4833702882484</v>
      </c>
      <c r="AE10" s="38">
        <v>2650</v>
      </c>
      <c r="AF10" s="52">
        <f t="shared" si="8"/>
        <v>0.91934615384615381</v>
      </c>
      <c r="AG10" s="38" t="s">
        <v>67</v>
      </c>
      <c r="AH10" s="53">
        <v>0.22800000000000001</v>
      </c>
      <c r="AI10" s="52">
        <f t="shared" si="15"/>
        <v>1.7168400000000001</v>
      </c>
      <c r="AJ10" s="52">
        <f t="shared" si="0"/>
        <v>10.166186153846153</v>
      </c>
      <c r="AK10" s="53">
        <v>0</v>
      </c>
      <c r="AL10" s="52">
        <f t="shared" si="1"/>
        <v>0</v>
      </c>
      <c r="AM10" s="53">
        <v>0</v>
      </c>
      <c r="AN10" s="52">
        <f t="shared" si="2"/>
        <v>0</v>
      </c>
      <c r="AO10" s="53">
        <v>0</v>
      </c>
      <c r="AP10" s="52">
        <f t="shared" si="3"/>
        <v>0</v>
      </c>
      <c r="AQ10" s="38">
        <v>0</v>
      </c>
      <c r="AR10" s="53">
        <v>0</v>
      </c>
      <c r="AS10" s="52">
        <f t="shared" si="16"/>
        <v>0</v>
      </c>
      <c r="AT10" s="52">
        <f t="shared" si="9"/>
        <v>0</v>
      </c>
      <c r="AU10" s="52">
        <f t="shared" si="4"/>
        <v>10.166186153846153</v>
      </c>
      <c r="AV10" s="54">
        <f t="shared" si="10"/>
        <v>0.18540175049309671</v>
      </c>
      <c r="AW10" s="52">
        <f t="shared" si="11"/>
        <v>12.480005999999998</v>
      </c>
      <c r="AX10" s="55">
        <v>12.48</v>
      </c>
      <c r="AY10" s="11">
        <v>24.99</v>
      </c>
      <c r="AZ10" s="53">
        <v>0.50060000000000004</v>
      </c>
      <c r="BA10" s="56">
        <f t="shared" si="12"/>
        <v>0.50060024009603832</v>
      </c>
      <c r="BB10" s="57">
        <v>686</v>
      </c>
      <c r="BC10" s="52">
        <f t="shared" si="13"/>
        <v>6974.0037015384614</v>
      </c>
      <c r="BD10" s="52">
        <f t="shared" si="14"/>
        <v>8561.2800000000007</v>
      </c>
    </row>
    <row r="11" spans="1:56" ht="55" customHeight="1" x14ac:dyDescent="0.35">
      <c r="A11" s="37">
        <v>12</v>
      </c>
      <c r="B11" s="63"/>
      <c r="C11" s="38"/>
      <c r="D11" s="38"/>
      <c r="E11" s="38"/>
      <c r="F11" s="38" t="s">
        <v>56</v>
      </c>
      <c r="G11" s="39" t="s">
        <v>83</v>
      </c>
      <c r="H11" s="40" t="s">
        <v>68</v>
      </c>
      <c r="I11" s="40" t="s">
        <v>59</v>
      </c>
      <c r="J11" s="39" t="s">
        <v>84</v>
      </c>
      <c r="K11" s="41" t="s">
        <v>61</v>
      </c>
      <c r="L11" s="42" t="s">
        <v>85</v>
      </c>
      <c r="M11" s="39" t="s">
        <v>91</v>
      </c>
      <c r="N11" s="38"/>
      <c r="O11" s="43" t="s">
        <v>93</v>
      </c>
      <c r="P11" s="38"/>
      <c r="Q11" s="38" t="s">
        <v>65</v>
      </c>
      <c r="R11" s="44">
        <f>'[7]Miya Quote0511'!F24</f>
        <v>76.5</v>
      </c>
      <c r="S11" s="45">
        <v>7.7</v>
      </c>
      <c r="T11" s="46">
        <f t="shared" si="5"/>
        <v>9.9350649350649345</v>
      </c>
      <c r="U11" s="47">
        <v>9.94</v>
      </c>
      <c r="V11" s="11"/>
      <c r="W11" s="38" t="s">
        <v>66</v>
      </c>
      <c r="X11" s="48">
        <v>44</v>
      </c>
      <c r="Y11" s="48">
        <v>41</v>
      </c>
      <c r="Z11" s="48">
        <v>28</v>
      </c>
      <c r="AA11" s="45">
        <v>5</v>
      </c>
      <c r="AB11" s="58">
        <v>2</v>
      </c>
      <c r="AC11" s="50">
        <f t="shared" si="6"/>
        <v>5.0512000000000001E-2</v>
      </c>
      <c r="AD11" s="51">
        <f t="shared" si="7"/>
        <v>2573.6458663287931</v>
      </c>
      <c r="AE11" s="38">
        <v>2650</v>
      </c>
      <c r="AF11" s="52">
        <f t="shared" si="8"/>
        <v>1.0296676923076924</v>
      </c>
      <c r="AG11" s="38" t="s">
        <v>67</v>
      </c>
      <c r="AH11" s="53">
        <v>0.22800000000000001</v>
      </c>
      <c r="AI11" s="52">
        <f t="shared" si="15"/>
        <v>2.2663199999999999</v>
      </c>
      <c r="AJ11" s="52">
        <f t="shared" si="0"/>
        <v>13.235987692307692</v>
      </c>
      <c r="AK11" s="53">
        <v>0</v>
      </c>
      <c r="AL11" s="52">
        <f t="shared" si="1"/>
        <v>0</v>
      </c>
      <c r="AM11" s="53">
        <v>0</v>
      </c>
      <c r="AN11" s="52">
        <f t="shared" si="2"/>
        <v>0</v>
      </c>
      <c r="AO11" s="53">
        <v>0</v>
      </c>
      <c r="AP11" s="52">
        <f t="shared" si="3"/>
        <v>0</v>
      </c>
      <c r="AQ11" s="38">
        <v>0</v>
      </c>
      <c r="AR11" s="53">
        <v>0</v>
      </c>
      <c r="AS11" s="52">
        <f t="shared" si="16"/>
        <v>0</v>
      </c>
      <c r="AT11" s="52">
        <f t="shared" si="9"/>
        <v>0</v>
      </c>
      <c r="AU11" s="52">
        <f t="shared" si="4"/>
        <v>13.235987692307692</v>
      </c>
      <c r="AV11" s="54">
        <f t="shared" si="10"/>
        <v>0.18897134238310714</v>
      </c>
      <c r="AW11" s="52">
        <f t="shared" si="11"/>
        <v>16.319336000000003</v>
      </c>
      <c r="AX11" s="55">
        <v>16.32</v>
      </c>
      <c r="AY11" s="11">
        <v>34.99</v>
      </c>
      <c r="AZ11" s="53">
        <v>0.53359999999999996</v>
      </c>
      <c r="BA11" s="56">
        <f t="shared" si="12"/>
        <v>0.53358102314947131</v>
      </c>
      <c r="BB11" s="57">
        <v>346</v>
      </c>
      <c r="BC11" s="52">
        <f t="shared" si="13"/>
        <v>4579.6517415384615</v>
      </c>
      <c r="BD11" s="52">
        <f t="shared" si="14"/>
        <v>5646.72</v>
      </c>
    </row>
    <row r="12" spans="1:56" ht="55" customHeight="1" x14ac:dyDescent="0.35">
      <c r="A12" s="37">
        <v>13</v>
      </c>
      <c r="B12" s="64"/>
      <c r="C12" s="38"/>
      <c r="D12" s="38"/>
      <c r="E12" s="38"/>
      <c r="F12" s="38" t="s">
        <v>56</v>
      </c>
      <c r="G12" s="39" t="s">
        <v>83</v>
      </c>
      <c r="H12" s="40" t="s">
        <v>68</v>
      </c>
      <c r="I12" s="40" t="s">
        <v>59</v>
      </c>
      <c r="J12" s="39" t="s">
        <v>84</v>
      </c>
      <c r="K12" s="41" t="s">
        <v>61</v>
      </c>
      <c r="L12" s="42" t="s">
        <v>88</v>
      </c>
      <c r="M12" s="39" t="s">
        <v>91</v>
      </c>
      <c r="N12" s="38"/>
      <c r="O12" s="43" t="s">
        <v>94</v>
      </c>
      <c r="P12" s="38"/>
      <c r="Q12" s="38" t="s">
        <v>65</v>
      </c>
      <c r="R12" s="44">
        <f>'[7]Miya Quote0511'!F25</f>
        <v>86.9</v>
      </c>
      <c r="S12" s="45">
        <v>7.7</v>
      </c>
      <c r="T12" s="46">
        <f t="shared" si="5"/>
        <v>11.285714285714286</v>
      </c>
      <c r="U12" s="47">
        <v>11.29</v>
      </c>
      <c r="V12" s="11"/>
      <c r="W12" s="38" t="s">
        <v>66</v>
      </c>
      <c r="X12" s="48">
        <v>44</v>
      </c>
      <c r="Y12" s="48">
        <v>41</v>
      </c>
      <c r="Z12" s="48">
        <v>30</v>
      </c>
      <c r="AA12" s="45">
        <v>5</v>
      </c>
      <c r="AB12" s="58">
        <v>2</v>
      </c>
      <c r="AC12" s="50">
        <f t="shared" si="6"/>
        <v>5.4120000000000001E-2</v>
      </c>
      <c r="AD12" s="51">
        <f t="shared" si="7"/>
        <v>2402.0694752402069</v>
      </c>
      <c r="AE12" s="38">
        <v>2650</v>
      </c>
      <c r="AF12" s="52">
        <f t="shared" si="8"/>
        <v>1.1032153846153847</v>
      </c>
      <c r="AG12" s="38" t="s">
        <v>67</v>
      </c>
      <c r="AH12" s="53">
        <v>0.22800000000000001</v>
      </c>
      <c r="AI12" s="52">
        <f t="shared" si="15"/>
        <v>2.5741199999999997</v>
      </c>
      <c r="AJ12" s="52">
        <f t="shared" si="0"/>
        <v>14.967335384615385</v>
      </c>
      <c r="AK12" s="53">
        <v>0</v>
      </c>
      <c r="AL12" s="52">
        <f t="shared" si="1"/>
        <v>0</v>
      </c>
      <c r="AM12" s="53">
        <v>0</v>
      </c>
      <c r="AN12" s="52">
        <f t="shared" si="2"/>
        <v>0</v>
      </c>
      <c r="AO12" s="53">
        <v>0</v>
      </c>
      <c r="AP12" s="52">
        <f t="shared" si="3"/>
        <v>0</v>
      </c>
      <c r="AQ12" s="38">
        <v>0</v>
      </c>
      <c r="AR12" s="53">
        <v>0</v>
      </c>
      <c r="AS12" s="52">
        <f t="shared" si="16"/>
        <v>0</v>
      </c>
      <c r="AT12" s="52">
        <f t="shared" si="9"/>
        <v>0</v>
      </c>
      <c r="AU12" s="52">
        <f t="shared" si="4"/>
        <v>14.967335384615385</v>
      </c>
      <c r="AV12" s="54">
        <f t="shared" si="10"/>
        <v>0.220451282051282</v>
      </c>
      <c r="AW12" s="52">
        <f t="shared" si="11"/>
        <v>19.199199</v>
      </c>
      <c r="AX12" s="55">
        <v>19.2</v>
      </c>
      <c r="AY12" s="11">
        <v>39.99</v>
      </c>
      <c r="AZ12" s="53">
        <v>0.51990000000000003</v>
      </c>
      <c r="BA12" s="56">
        <f t="shared" si="12"/>
        <v>0.51987996999249819</v>
      </c>
      <c r="BB12" s="57">
        <v>346</v>
      </c>
      <c r="BC12" s="52">
        <f t="shared" si="13"/>
        <v>5178.6980430769236</v>
      </c>
      <c r="BD12" s="52">
        <f t="shared" si="14"/>
        <v>6643.2</v>
      </c>
    </row>
    <row r="13" spans="1:56" ht="100" customHeight="1" x14ac:dyDescent="0.35">
      <c r="A13" s="37">
        <v>18</v>
      </c>
      <c r="B13" s="38" t="e" vm="6">
        <v>#VALUE!</v>
      </c>
      <c r="C13" s="38"/>
      <c r="D13" s="38"/>
      <c r="E13" s="38"/>
      <c r="F13" s="38" t="s">
        <v>56</v>
      </c>
      <c r="G13" s="39" t="s">
        <v>78</v>
      </c>
      <c r="H13" s="40" t="s">
        <v>68</v>
      </c>
      <c r="I13" s="40" t="s">
        <v>59</v>
      </c>
      <c r="J13" s="39" t="s">
        <v>79</v>
      </c>
      <c r="K13" s="41" t="s">
        <v>61</v>
      </c>
      <c r="L13" s="42" t="s">
        <v>95</v>
      </c>
      <c r="M13" s="39" t="s">
        <v>80</v>
      </c>
      <c r="N13" s="38"/>
      <c r="O13" s="43" t="s">
        <v>96</v>
      </c>
      <c r="P13" s="38"/>
      <c r="Q13" s="38" t="s">
        <v>65</v>
      </c>
      <c r="R13" s="44">
        <f>'[7]Miya Quote0511'!F17</f>
        <v>58.1</v>
      </c>
      <c r="S13" s="45">
        <v>7.7</v>
      </c>
      <c r="T13" s="46">
        <f t="shared" si="5"/>
        <v>7.5454545454545459</v>
      </c>
      <c r="U13" s="47">
        <v>7.55</v>
      </c>
      <c r="V13" s="11"/>
      <c r="W13" s="38" t="s">
        <v>66</v>
      </c>
      <c r="X13" s="48">
        <v>44</v>
      </c>
      <c r="Y13" s="48">
        <v>41</v>
      </c>
      <c r="Z13" s="48">
        <v>25</v>
      </c>
      <c r="AA13" s="45">
        <v>5</v>
      </c>
      <c r="AB13" s="58">
        <v>2</v>
      </c>
      <c r="AC13" s="50">
        <f t="shared" si="6"/>
        <v>4.5100000000000001E-2</v>
      </c>
      <c r="AD13" s="51">
        <f t="shared" si="7"/>
        <v>2882.4833702882484</v>
      </c>
      <c r="AE13" s="38">
        <v>2650</v>
      </c>
      <c r="AF13" s="52">
        <f t="shared" si="8"/>
        <v>0.91934615384615381</v>
      </c>
      <c r="AG13" s="38" t="s">
        <v>67</v>
      </c>
      <c r="AH13" s="53">
        <v>0.22800000000000001</v>
      </c>
      <c r="AI13" s="52">
        <f t="shared" si="15"/>
        <v>1.7214</v>
      </c>
      <c r="AJ13" s="52">
        <f t="shared" si="0"/>
        <v>10.190746153846153</v>
      </c>
      <c r="AK13" s="53">
        <v>0</v>
      </c>
      <c r="AL13" s="52">
        <f t="shared" si="1"/>
        <v>0</v>
      </c>
      <c r="AM13" s="53">
        <v>0</v>
      </c>
      <c r="AN13" s="52">
        <f t="shared" si="2"/>
        <v>0</v>
      </c>
      <c r="AO13" s="53">
        <v>0</v>
      </c>
      <c r="AP13" s="52">
        <f t="shared" si="3"/>
        <v>0</v>
      </c>
      <c r="AQ13" s="38">
        <v>0</v>
      </c>
      <c r="AR13" s="53">
        <v>0</v>
      </c>
      <c r="AS13" s="52">
        <f t="shared" si="16"/>
        <v>0</v>
      </c>
      <c r="AT13" s="52">
        <f t="shared" si="9"/>
        <v>0</v>
      </c>
      <c r="AU13" s="52">
        <f t="shared" si="4"/>
        <v>10.190746153846153</v>
      </c>
      <c r="AV13" s="54">
        <f t="shared" si="10"/>
        <v>0.18343380177514806</v>
      </c>
      <c r="AW13" s="52">
        <f t="shared" si="11"/>
        <v>12.480005999999998</v>
      </c>
      <c r="AX13" s="55">
        <v>12.48</v>
      </c>
      <c r="AY13" s="11">
        <v>24.99</v>
      </c>
      <c r="AZ13" s="53">
        <v>0.50060000000000004</v>
      </c>
      <c r="BA13" s="56">
        <f t="shared" si="12"/>
        <v>0.50060024009603832</v>
      </c>
      <c r="BB13" s="57">
        <v>1480</v>
      </c>
      <c r="BC13" s="52">
        <f t="shared" si="13"/>
        <v>15082.304307692306</v>
      </c>
      <c r="BD13" s="52">
        <f t="shared" si="14"/>
        <v>18470.400000000001</v>
      </c>
    </row>
    <row r="14" spans="1:56" ht="100" customHeight="1" x14ac:dyDescent="0.35">
      <c r="A14" s="37">
        <v>19</v>
      </c>
      <c r="B14" s="38" t="e" vm="7">
        <v>#VALUE!</v>
      </c>
      <c r="C14" s="38"/>
      <c r="D14" s="38"/>
      <c r="E14" s="38"/>
      <c r="F14" s="38" t="s">
        <v>56</v>
      </c>
      <c r="G14" s="39" t="s">
        <v>83</v>
      </c>
      <c r="H14" s="40" t="s">
        <v>68</v>
      </c>
      <c r="I14" s="40" t="s">
        <v>59</v>
      </c>
      <c r="J14" s="39" t="s">
        <v>84</v>
      </c>
      <c r="K14" s="41" t="s">
        <v>61</v>
      </c>
      <c r="L14" s="42" t="s">
        <v>90</v>
      </c>
      <c r="M14" s="39" t="s">
        <v>86</v>
      </c>
      <c r="N14" s="38"/>
      <c r="O14" s="43" t="s">
        <v>97</v>
      </c>
      <c r="P14" s="38"/>
      <c r="Q14" s="38" t="s">
        <v>65</v>
      </c>
      <c r="R14" s="44">
        <f>'[7]Miya Quote0511'!F20</f>
        <v>58</v>
      </c>
      <c r="S14" s="45">
        <v>7.7</v>
      </c>
      <c r="T14" s="46">
        <f t="shared" si="5"/>
        <v>7.5324675324675319</v>
      </c>
      <c r="U14" s="47">
        <v>7.53</v>
      </c>
      <c r="V14" s="11"/>
      <c r="W14" s="38" t="s">
        <v>66</v>
      </c>
      <c r="X14" s="48">
        <v>44</v>
      </c>
      <c r="Y14" s="48">
        <v>41</v>
      </c>
      <c r="Z14" s="48">
        <v>25</v>
      </c>
      <c r="AA14" s="45">
        <v>5</v>
      </c>
      <c r="AB14" s="58">
        <v>2</v>
      </c>
      <c r="AC14" s="50">
        <f t="shared" si="6"/>
        <v>4.5100000000000001E-2</v>
      </c>
      <c r="AD14" s="51">
        <f t="shared" si="7"/>
        <v>2882.4833702882484</v>
      </c>
      <c r="AE14" s="38">
        <v>2650</v>
      </c>
      <c r="AF14" s="52">
        <f t="shared" si="8"/>
        <v>0.91934615384615381</v>
      </c>
      <c r="AG14" s="38" t="s">
        <v>67</v>
      </c>
      <c r="AH14" s="53">
        <v>0.22800000000000001</v>
      </c>
      <c r="AI14" s="52">
        <f t="shared" si="15"/>
        <v>1.7168400000000001</v>
      </c>
      <c r="AJ14" s="52">
        <f t="shared" si="0"/>
        <v>10.166186153846153</v>
      </c>
      <c r="AK14" s="53">
        <v>0</v>
      </c>
      <c r="AL14" s="52">
        <f t="shared" si="1"/>
        <v>0</v>
      </c>
      <c r="AM14" s="53">
        <v>0</v>
      </c>
      <c r="AN14" s="52">
        <f t="shared" si="2"/>
        <v>0</v>
      </c>
      <c r="AO14" s="53">
        <v>0</v>
      </c>
      <c r="AP14" s="52">
        <f t="shared" si="3"/>
        <v>0</v>
      </c>
      <c r="AQ14" s="38">
        <v>0</v>
      </c>
      <c r="AR14" s="53">
        <v>0</v>
      </c>
      <c r="AS14" s="52">
        <f t="shared" si="16"/>
        <v>0</v>
      </c>
      <c r="AT14" s="52">
        <f t="shared" si="9"/>
        <v>0</v>
      </c>
      <c r="AU14" s="52">
        <f t="shared" si="4"/>
        <v>10.166186153846153</v>
      </c>
      <c r="AV14" s="54">
        <f t="shared" si="10"/>
        <v>0.18540175049309671</v>
      </c>
      <c r="AW14" s="52">
        <f t="shared" si="11"/>
        <v>12.480005999999998</v>
      </c>
      <c r="AX14" s="55">
        <v>12.48</v>
      </c>
      <c r="AY14" s="11">
        <v>24.99</v>
      </c>
      <c r="AZ14" s="53">
        <v>0.50060000000000004</v>
      </c>
      <c r="BA14" s="56">
        <f t="shared" si="12"/>
        <v>0.50060024009603832</v>
      </c>
      <c r="BB14" s="57">
        <v>1480</v>
      </c>
      <c r="BC14" s="52">
        <f t="shared" si="13"/>
        <v>15045.955507692306</v>
      </c>
      <c r="BD14" s="52">
        <f t="shared" si="14"/>
        <v>18470.400000000001</v>
      </c>
    </row>
  </sheetData>
  <sheetProtection insertRows="0" deleteRows="0" sort="0"/>
  <protectedRanges>
    <protectedRange sqref="L15:BB167 A2:J5 A6:J9 P2:AQ9 A10:J12 L2:N14 P10:AV14 A13:J167 AY2:BB14 AS2:AV9 AR3:AR9" name="Range1"/>
    <protectedRange sqref="K2:K170" name="Range1_2"/>
  </protectedRanges>
  <mergeCells count="5">
    <mergeCell ref="B4:B5"/>
    <mergeCell ref="B6:B7"/>
    <mergeCell ref="B8:B9"/>
    <mergeCell ref="B10:B12"/>
    <mergeCell ref="B2:B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2026-06-24T09:03:52Z</dcterms:created>
  <dcterms:modified xsi:type="dcterms:W3CDTF">2026-06-24T09:09:43Z</dcterms:modified>
</cp:coreProperties>
</file>