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56213FF-7ED1-438E-A84F-1B699057A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2" i="5"/>
  <c r="AW3" i="5"/>
  <c r="AW4" i="5"/>
  <c r="AW5" i="5"/>
  <c r="AP3" i="5"/>
  <c r="AP4" i="5"/>
  <c r="AP5" i="5"/>
  <c r="AM3" i="5"/>
  <c r="AM4" i="5"/>
  <c r="AM5" i="5"/>
  <c r="AK3" i="5"/>
  <c r="AK4" i="5"/>
  <c r="AK5" i="5"/>
  <c r="AI3" i="5"/>
  <c r="AI4" i="5"/>
  <c r="AI5" i="5"/>
  <c r="AF3" i="5"/>
  <c r="AF4" i="5"/>
  <c r="AF5" i="5"/>
  <c r="Z3" i="5"/>
  <c r="AA3" i="5" s="1"/>
  <c r="Z4" i="5"/>
  <c r="AA4" i="5" s="1"/>
  <c r="Z5" i="5"/>
  <c r="AW2" i="5"/>
  <c r="AP2" i="5"/>
  <c r="AM2" i="5"/>
  <c r="AK2" i="5"/>
  <c r="AI2" i="5"/>
  <c r="AF2" i="5"/>
  <c r="Z2" i="5"/>
  <c r="AA2" i="5" s="1"/>
  <c r="AC4" i="5" l="1"/>
  <c r="AC3" i="5"/>
  <c r="AG3" i="5" s="1"/>
  <c r="AA5" i="5"/>
  <c r="AC5" i="5" s="1"/>
  <c r="AG5" i="5" s="1"/>
  <c r="AC2" i="5"/>
  <c r="AG2" i="5" s="1"/>
  <c r="AQ4" i="5"/>
  <c r="AG4" i="5"/>
  <c r="AQ3" i="5"/>
  <c r="AQ5" i="5"/>
  <c r="AQ2" i="5"/>
  <c r="AR3" i="5" l="1"/>
  <c r="AS3" i="5" s="1"/>
  <c r="AR4" i="5"/>
  <c r="AS4" i="5" s="1"/>
  <c r="AR5" i="5"/>
  <c r="AS5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<sst xmlns="http://schemas.openxmlformats.org/spreadsheetml/2006/main" count="102" uniqueCount="65">
  <si>
    <t>Brand</t>
  </si>
  <si>
    <t>Package Type</t>
  </si>
  <si>
    <t>Licensor</t>
  </si>
  <si>
    <t>Normal</t>
  </si>
  <si>
    <t>INK+IVY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</si>
  <si>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</si>
  <si>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</si>
  <si>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</si>
  <si>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</si>
  <si>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</si>
  <si>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</si>
  <si>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</si>
  <si>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</si>
  <si>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</si>
  <si>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</si>
  <si>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</si>
  <si>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</si>
  <si>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</si>
  <si>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</si>
  <si>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</si>
  <si>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</si>
  <si>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</si>
  <si>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</si>
  <si>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</si>
  <si>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</si>
  <si>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</si>
  <si>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</si>
  <si>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</si>
  <si>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</si>
  <si>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</si>
  <si>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</si>
  <si>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</si>
  <si>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</si>
  <si>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</si>
  <si>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</si>
  <si>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</si>
  <si>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</si>
  <si>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</si>
  <si>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</si>
  <si>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</si>
  <si>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</si>
  <si>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</si>
  <si>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</si>
  <si>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</si>
  <si>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</si>
  <si>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</si>
  <si>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</si>
  <si>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</si>
  <si>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</si>
  <si>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</si>
  <si>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</si>
  <si>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</si>
  <si>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</si>
  <si>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Dropship Charge</t>
    <phoneticPr fontId="9" type="noConversion"/>
  </si>
  <si>
    <t>WINDOW PANEL</t>
    <phoneticPr fontId="9" type="noConversion"/>
  </si>
  <si>
    <t>Imani Cotton Window Panel</t>
    <phoneticPr fontId="9" type="noConversion"/>
  </si>
  <si>
    <t>100% Cotton, Pinted with tufted</t>
    <phoneticPr fontId="9" type="noConversion"/>
  </si>
  <si>
    <t>6303.91.0010</t>
  </si>
  <si>
    <t>100% Cotton Imani Printed Window Panel with Chenille Stripe and Lining</t>
    <phoneticPr fontId="9" type="noConversion"/>
  </si>
  <si>
    <t>Cadet blue</t>
    <phoneticPr fontId="9" type="noConversion"/>
  </si>
  <si>
    <t>Light grey</t>
    <phoneticPr fontId="9" type="noConversion"/>
  </si>
  <si>
    <t>100% Cotton, Pinted with tufted Colour Ivory (285 GSM Cotton) + Back Cotton Liner 140gsm</t>
    <phoneticPr fontId="9" type="noConversion"/>
  </si>
  <si>
    <t>Imani|Imani|Imani</t>
    <phoneticPr fontId="9" type="noConversion"/>
  </si>
  <si>
    <t>1 Window Panel 50"W x 95"L</t>
    <phoneticPr fontId="9" type="noConversion"/>
  </si>
  <si>
    <t>1 Window Panel 50"W x 84"L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</si>
</sst>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4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7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5"/>
  <sheetViews>
    <sheetView tabSelected="1" topLeftCell="I1" zoomScale="85" zoomScaleNormal="85" workbookViewId="0">
      <selection activeCell="X3" sqref="X3:X5"/>
    </sheetView>
  </sheetViews>
  <sheetFormatPr defaultColWidth="9.140625" defaultRowHeight="15"/>
  <cols>
    <col min="1" max="1" width="10.140625" style="3" customWidth="1"/>
    <col min="2" max="2" width="7.140625" style="2" customWidth="1"/>
    <col min="3" max="3" width="8.42578125" style="2" customWidth="1"/>
    <col min="4" max="4" width="14.42578125" style="2" customWidth="1"/>
    <col min="5" max="5" width="12.5703125" style="2" customWidth="1"/>
    <col min="6" max="6" width="17.85546875" style="2" customWidth="1"/>
    <col min="7" max="7" width="9.140625" style="2" customWidth="1"/>
    <col min="8" max="8" width="70.5703125" style="2" customWidth="1"/>
    <col min="9" max="9" width="25.5703125" style="2" customWidth="1"/>
    <col min="10" max="10" width="67.85546875" style="2" customWidth="1"/>
    <col min="11" max="11" width="29.7109375" style="44" customWidth="1"/>
    <col min="12" max="12" width="15.85546875" style="2" customWidth="1"/>
    <col min="13" max="13" width="27.28515625" style="2" customWidth="1"/>
    <col min="14" max="14" width="14.28515625" style="2" customWidth="1"/>
    <col min="15" max="16" width="14.42578125" style="2" customWidth="1"/>
    <col min="17" max="17" width="8.85546875" style="2" customWidth="1"/>
    <col min="18" max="18" width="9.85546875" style="4" customWidth="1"/>
    <col min="19" max="19" width="11.140625" style="6" customWidth="1"/>
    <col min="20" max="20" width="9.42578125" style="2" customWidth="1"/>
    <col min="21" max="21" width="11" style="39" customWidth="1"/>
    <col min="22" max="22" width="13.140625" style="39" customWidth="1"/>
    <col min="23" max="23" width="11.140625" style="39" customWidth="1"/>
    <col min="24" max="24" width="12.85546875" style="4" customWidth="1"/>
    <col min="25" max="25" width="9.42578125" style="5" customWidth="1"/>
    <col min="26" max="26" width="13" style="42" customWidth="1"/>
    <col min="27" max="27" width="14.140625" style="5" customWidth="1"/>
    <col min="28" max="28" width="13.85546875" style="2" customWidth="1"/>
    <col min="29" max="29" width="13.85546875" style="6" customWidth="1"/>
    <col min="30" max="30" width="13.85546875" style="2" customWidth="1"/>
    <col min="31" max="31" width="8.42578125" style="7" customWidth="1"/>
    <col min="32" max="32" width="12.42578125" style="6" customWidth="1"/>
    <col min="33" max="33" width="8.85546875" style="6" customWidth="1"/>
    <col min="34" max="34" width="7.85546875" style="7" customWidth="1"/>
    <col min="35" max="35" width="5.85546875" style="6" customWidth="1"/>
    <col min="36" max="36" width="12.5703125" style="7" customWidth="1"/>
    <col min="37" max="37" width="8.5703125" style="6" customWidth="1"/>
    <col min="38" max="38" width="11.5703125" style="7" customWidth="1"/>
    <col min="39" max="40" width="10.85546875" style="6" customWidth="1"/>
    <col min="41" max="41" width="9.5703125" style="7" customWidth="1"/>
    <col min="42" max="42" width="10" style="6" customWidth="1"/>
    <col min="43" max="43" width="9.5703125" style="6" customWidth="1"/>
    <col min="44" max="44" width="11.85546875" style="6" customWidth="1"/>
    <col min="45" max="45" width="11.140625" style="7" customWidth="1"/>
    <col min="46" max="46" width="11.42578125" style="6" customWidth="1"/>
    <col min="47" max="47" width="11.5703125" style="6" customWidth="1"/>
    <col min="48" max="48" width="8.7109375" style="6" customWidth="1"/>
    <col min="49" max="49" width="12.140625" style="7" customWidth="1"/>
    <col min="50" max="50" width="12.140625" style="5" customWidth="1"/>
    <col min="51" max="16384" width="9.140625" style="2"/>
  </cols>
  <sheetData>
    <row r="1" spans="1:50" ht="63.6" customHeight="1">
      <c r="A1" s="9" t="s">
        <v>7</v>
      </c>
      <c r="B1" s="9" t="s">
        <v>8</v>
      </c>
      <c r="C1" s="10" t="s">
        <v>9</v>
      </c>
      <c r="D1" s="11" t="s">
        <v>0</v>
      </c>
      <c r="E1" s="11" t="s">
        <v>2</v>
      </c>
      <c r="F1" s="12" t="s">
        <v>10</v>
      </c>
      <c r="G1" s="10" t="s">
        <v>11</v>
      </c>
      <c r="H1" s="13" t="s">
        <v>12</v>
      </c>
      <c r="I1" s="14" t="s">
        <v>13</v>
      </c>
      <c r="J1" s="13" t="s">
        <v>14</v>
      </c>
      <c r="K1" s="14" t="s">
        <v>52</v>
      </c>
      <c r="L1" s="10" t="s">
        <v>5</v>
      </c>
      <c r="M1" s="13" t="s">
        <v>15</v>
      </c>
      <c r="N1" s="13" t="s">
        <v>16</v>
      </c>
      <c r="O1" s="10" t="s">
        <v>17</v>
      </c>
      <c r="P1" s="10" t="s">
        <v>18</v>
      </c>
      <c r="Q1" s="14" t="s">
        <v>19</v>
      </c>
      <c r="R1" s="15" t="s">
        <v>51</v>
      </c>
      <c r="S1" s="16" t="s">
        <v>20</v>
      </c>
      <c r="T1" s="17" t="s">
        <v>1</v>
      </c>
      <c r="U1" s="40" t="s">
        <v>21</v>
      </c>
      <c r="V1" s="40" t="s">
        <v>22</v>
      </c>
      <c r="W1" s="40" t="s">
        <v>23</v>
      </c>
      <c r="X1" s="18" t="s">
        <v>24</v>
      </c>
      <c r="Y1" s="19" t="s">
        <v>25</v>
      </c>
      <c r="Z1" s="43" t="s">
        <v>26</v>
      </c>
      <c r="AA1" s="20" t="s">
        <v>27</v>
      </c>
      <c r="AB1" s="9" t="s">
        <v>28</v>
      </c>
      <c r="AC1" s="21" t="s">
        <v>29</v>
      </c>
      <c r="AD1" s="9" t="s">
        <v>30</v>
      </c>
      <c r="AE1" s="22" t="s">
        <v>31</v>
      </c>
      <c r="AF1" s="21" t="s">
        <v>32</v>
      </c>
      <c r="AG1" s="21" t="s">
        <v>33</v>
      </c>
      <c r="AH1" s="22" t="s">
        <v>34</v>
      </c>
      <c r="AI1" s="21" t="s">
        <v>35</v>
      </c>
      <c r="AJ1" s="22" t="s">
        <v>36</v>
      </c>
      <c r="AK1" s="21" t="s">
        <v>37</v>
      </c>
      <c r="AL1" s="22" t="s">
        <v>38</v>
      </c>
      <c r="AM1" s="21" t="s">
        <v>39</v>
      </c>
      <c r="AN1" s="21" t="s">
        <v>53</v>
      </c>
      <c r="AO1" s="23" t="s">
        <v>40</v>
      </c>
      <c r="AP1" s="21" t="s">
        <v>41</v>
      </c>
      <c r="AQ1" s="21" t="s">
        <v>42</v>
      </c>
      <c r="AR1" s="24" t="s">
        <v>43</v>
      </c>
      <c r="AS1" s="25" t="s">
        <v>44</v>
      </c>
      <c r="AT1" s="8" t="s">
        <v>50</v>
      </c>
      <c r="AU1" s="25" t="s">
        <v>45</v>
      </c>
      <c r="AV1" s="26" t="s">
        <v>46</v>
      </c>
      <c r="AW1" s="25" t="s">
        <v>47</v>
      </c>
      <c r="AX1" s="19" t="s">
        <v>48</v>
      </c>
    </row>
    <row r="2" spans="1:50" ht="14.45" customHeight="1">
      <c r="A2" s="27">
        <v>1</v>
      </c>
      <c r="B2" s="28"/>
      <c r="C2" s="28"/>
      <c r="D2" s="1" t="s">
        <v>4</v>
      </c>
      <c r="E2" s="28"/>
      <c r="F2" s="45" t="s">
        <v>54</v>
      </c>
      <c r="G2" s="45" t="s">
        <v>62</v>
      </c>
      <c r="H2" s="45" t="s">
        <v>58</v>
      </c>
      <c r="I2" s="45" t="s">
        <v>55</v>
      </c>
      <c r="J2" s="45" t="s">
        <v>61</v>
      </c>
      <c r="K2" s="45" t="s">
        <v>56</v>
      </c>
      <c r="L2" s="28" t="s">
        <v>6</v>
      </c>
      <c r="M2" s="45" t="s">
        <v>64</v>
      </c>
      <c r="N2" s="45" t="s">
        <v>59</v>
      </c>
      <c r="O2" s="28"/>
      <c r="P2" s="28"/>
      <c r="Q2" s="28" t="s">
        <v>49</v>
      </c>
      <c r="R2" s="29">
        <v>10.130000000000001</v>
      </c>
      <c r="S2" s="30">
        <v>10.55</v>
      </c>
      <c r="T2" s="28" t="s">
        <v>3</v>
      </c>
      <c r="U2" s="41">
        <v>31</v>
      </c>
      <c r="V2" s="41">
        <v>26</v>
      </c>
      <c r="W2" s="41">
        <v>39</v>
      </c>
      <c r="X2" s="31">
        <v>2</v>
      </c>
      <c r="Y2" s="32">
        <v>4</v>
      </c>
      <c r="Z2" s="46">
        <f t="shared" ref="Z2:Z5" si="0">IF(U2="","",U2*V2*W2/1000000)</f>
        <v>3.1433999999999997E-2</v>
      </c>
      <c r="AA2" s="33">
        <f>IF(Y2="","",65/Z2*Y2)</f>
        <v>8271</v>
      </c>
      <c r="AB2" s="28">
        <v>3700</v>
      </c>
      <c r="AC2" s="34">
        <f>IF(ISERROR(AB2/AA2),"",AB2/AA2)</f>
        <v>0.45</v>
      </c>
      <c r="AD2" s="28" t="s">
        <v>57</v>
      </c>
      <c r="AE2" s="35">
        <v>0.21299999999999999</v>
      </c>
      <c r="AF2" s="34">
        <f t="shared" ref="AF2:AF5" si="1">IF(ISERROR(S2*AE2),"",S2*AE2)</f>
        <v>2.25</v>
      </c>
      <c r="AG2" s="34">
        <f>IF(ISERROR(S2+AC2+AF2),"",S2+AC2+AF2)</f>
        <v>13.25</v>
      </c>
      <c r="AH2" s="35">
        <v>0.1</v>
      </c>
      <c r="AI2" s="34">
        <f t="shared" ref="AI2:AI5" si="2">IF(ISERROR(AT2*AH2),"",AT2*AH2)</f>
        <v>2.87</v>
      </c>
      <c r="AJ2" s="35">
        <v>0.1</v>
      </c>
      <c r="AK2" s="34">
        <f t="shared" ref="AK2:AK5" si="3">IF(ISERROR(AT2*AJ2),"",AT2*AJ2)</f>
        <v>2.87</v>
      </c>
      <c r="AL2" s="35">
        <v>0.08</v>
      </c>
      <c r="AM2" s="34">
        <f t="shared" ref="AM2:AM5" si="4">IF(ISERROR(AT2*AL2),"",AT2*AL2)</f>
        <v>2.2999999999999998</v>
      </c>
      <c r="AN2" s="34">
        <f>IF((AU2-AT2)&lt;1.5,1.5-(AU2-AT2),0)</f>
        <v>0.06</v>
      </c>
      <c r="AO2" s="35">
        <v>0</v>
      </c>
      <c r="AP2" s="34">
        <f>IF(ISERROR(AT2*AO2),"",AT2*AO2)</f>
        <v>0</v>
      </c>
      <c r="AQ2" s="34">
        <f t="shared" ref="AQ2:AQ5" si="5">IF(ISERROR(AI2+AK2+AM2+AN2+AP2),"",AI2+AK2+AM2+AN2+AP2)</f>
        <v>8.1</v>
      </c>
      <c r="AR2" s="34">
        <f t="shared" ref="AR2:AR5" si="6">IF(ISERROR(AG2+AQ2),"",AG2+AQ2)</f>
        <v>21.35</v>
      </c>
      <c r="AS2" s="36">
        <f>IF(ISERROR((AT2-AR2)/AT2),"",(AT2-AR2)/AT2)</f>
        <v>0.25640000000000002</v>
      </c>
      <c r="AT2" s="37">
        <v>28.71</v>
      </c>
      <c r="AU2" s="34">
        <v>30.15</v>
      </c>
      <c r="AV2" s="37">
        <v>59.99</v>
      </c>
      <c r="AW2" s="36">
        <f>IF(ISERROR((AV2-AU2)/AV2),"",(AV2-AU2)/AV2)</f>
        <v>0.49740000000000001</v>
      </c>
      <c r="AX2" s="38">
        <v>1357</v>
      </c>
    </row>
    <row r="3" spans="1:50" ht="14.45" customHeight="1">
      <c r="A3" s="27">
        <v>2</v>
      </c>
      <c r="B3" s="28"/>
      <c r="C3" s="28"/>
      <c r="D3" s="1" t="s">
        <v>4</v>
      </c>
      <c r="E3" s="28"/>
      <c r="F3" s="45" t="s">
        <v>54</v>
      </c>
      <c r="G3" s="45" t="s">
        <v>62</v>
      </c>
      <c r="H3" s="45" t="s">
        <v>58</v>
      </c>
      <c r="I3" s="45" t="s">
        <v>55</v>
      </c>
      <c r="J3" s="45" t="s">
        <v>61</v>
      </c>
      <c r="K3" s="45" t="s">
        <v>56</v>
      </c>
      <c r="L3" s="28" t="s">
        <v>6</v>
      </c>
      <c r="M3" s="45" t="s">
        <v>63</v>
      </c>
      <c r="N3" s="45" t="s">
        <v>59</v>
      </c>
      <c r="O3" s="28"/>
      <c r="P3" s="28"/>
      <c r="Q3" s="28" t="s">
        <v>49</v>
      </c>
      <c r="R3" s="29">
        <v>11.41</v>
      </c>
      <c r="S3" s="30">
        <v>11.89</v>
      </c>
      <c r="T3" s="28" t="s">
        <v>3</v>
      </c>
      <c r="U3" s="41">
        <v>31</v>
      </c>
      <c r="V3" s="41">
        <v>26</v>
      </c>
      <c r="W3" s="41">
        <v>39</v>
      </c>
      <c r="X3" s="31">
        <v>2</v>
      </c>
      <c r="Y3" s="32">
        <v>4</v>
      </c>
      <c r="Z3" s="46">
        <f t="shared" si="0"/>
        <v>3.1433999999999997E-2</v>
      </c>
      <c r="AA3" s="33">
        <f t="shared" ref="AA3:AA5" si="7">IF(Y3="","",65/Z3*Y3)</f>
        <v>8271</v>
      </c>
      <c r="AB3" s="28">
        <v>3700</v>
      </c>
      <c r="AC3" s="34">
        <f t="shared" ref="AC3:AC5" si="8">IF(ISERROR(AB3/AA3),"",AB3/AA3)</f>
        <v>0.45</v>
      </c>
      <c r="AD3" s="28" t="s">
        <v>57</v>
      </c>
      <c r="AE3" s="35">
        <v>0.21299999999999999</v>
      </c>
      <c r="AF3" s="34">
        <f t="shared" si="1"/>
        <v>2.5299999999999998</v>
      </c>
      <c r="AG3" s="34">
        <f t="shared" ref="AG3:AG5" si="9">IF(ISERROR(S3+AC3+AF3),"",S3+AC3+AF3)</f>
        <v>14.87</v>
      </c>
      <c r="AH3" s="35">
        <v>0.1</v>
      </c>
      <c r="AI3" s="34">
        <f t="shared" si="2"/>
        <v>3.25</v>
      </c>
      <c r="AJ3" s="35">
        <v>0.1</v>
      </c>
      <c r="AK3" s="34">
        <f t="shared" si="3"/>
        <v>3.25</v>
      </c>
      <c r="AL3" s="35">
        <v>0.08</v>
      </c>
      <c r="AM3" s="34">
        <f t="shared" si="4"/>
        <v>2.6</v>
      </c>
      <c r="AN3" s="34">
        <f t="shared" ref="AN3:AN5" si="10">IF((AU3-AT3)&lt;1.5,1.5-(AU3-AT3),0)</f>
        <v>0</v>
      </c>
      <c r="AO3" s="35">
        <v>0</v>
      </c>
      <c r="AP3" s="34">
        <f t="shared" ref="AP3:AP5" si="11">IF(ISERROR(AT3*AO3),"",AT3*AO3)</f>
        <v>0</v>
      </c>
      <c r="AQ3" s="34">
        <f t="shared" si="5"/>
        <v>9.1</v>
      </c>
      <c r="AR3" s="34">
        <f t="shared" si="6"/>
        <v>23.97</v>
      </c>
      <c r="AS3" s="36">
        <f t="shared" ref="AS3:AS5" si="12">IF(ISERROR((AT3-AR3)/AT3),"",(AT3-AR3)/AT3)</f>
        <v>0.26200000000000001</v>
      </c>
      <c r="AT3" s="37">
        <v>32.479999999999997</v>
      </c>
      <c r="AU3" s="34">
        <v>34.1</v>
      </c>
      <c r="AV3" s="37">
        <v>64.989999999999995</v>
      </c>
      <c r="AW3" s="36">
        <f t="shared" ref="AW3:AW5" si="13">IF(ISERROR((AV3-AU3)/AV3),"",(AV3-AU3)/AV3)</f>
        <v>0.4753</v>
      </c>
      <c r="AX3" s="38">
        <v>553</v>
      </c>
    </row>
    <row r="4" spans="1:50" ht="14.45" customHeight="1">
      <c r="A4" s="27">
        <v>3</v>
      </c>
      <c r="B4" s="28"/>
      <c r="C4" s="28"/>
      <c r="D4" s="1" t="s">
        <v>4</v>
      </c>
      <c r="E4" s="28"/>
      <c r="F4" s="45" t="s">
        <v>54</v>
      </c>
      <c r="G4" s="45" t="s">
        <v>62</v>
      </c>
      <c r="H4" s="45" t="s">
        <v>58</v>
      </c>
      <c r="I4" s="45" t="s">
        <v>55</v>
      </c>
      <c r="J4" s="45" t="s">
        <v>61</v>
      </c>
      <c r="K4" s="45" t="s">
        <v>56</v>
      </c>
      <c r="L4" s="28" t="s">
        <v>6</v>
      </c>
      <c r="M4" s="45" t="s">
        <v>64</v>
      </c>
      <c r="N4" s="45" t="s">
        <v>60</v>
      </c>
      <c r="O4" s="28"/>
      <c r="P4" s="28"/>
      <c r="Q4" s="28" t="s">
        <v>49</v>
      </c>
      <c r="R4" s="29">
        <v>10.130000000000001</v>
      </c>
      <c r="S4" s="30">
        <v>10.55</v>
      </c>
      <c r="T4" s="28" t="s">
        <v>3</v>
      </c>
      <c r="U4" s="41">
        <v>31</v>
      </c>
      <c r="V4" s="41">
        <v>26</v>
      </c>
      <c r="W4" s="41">
        <v>39</v>
      </c>
      <c r="X4" s="31">
        <v>2</v>
      </c>
      <c r="Y4" s="32">
        <v>4</v>
      </c>
      <c r="Z4" s="46">
        <f t="shared" si="0"/>
        <v>3.1433999999999997E-2</v>
      </c>
      <c r="AA4" s="33">
        <f t="shared" si="7"/>
        <v>8271</v>
      </c>
      <c r="AB4" s="28">
        <v>3700</v>
      </c>
      <c r="AC4" s="34">
        <f t="shared" si="8"/>
        <v>0.45</v>
      </c>
      <c r="AD4" s="28" t="s">
        <v>57</v>
      </c>
      <c r="AE4" s="35">
        <v>0.21299999999999999</v>
      </c>
      <c r="AF4" s="34">
        <f t="shared" si="1"/>
        <v>2.25</v>
      </c>
      <c r="AG4" s="34">
        <f t="shared" si="9"/>
        <v>13.25</v>
      </c>
      <c r="AH4" s="35">
        <v>0.1</v>
      </c>
      <c r="AI4" s="34">
        <f t="shared" si="2"/>
        <v>2.87</v>
      </c>
      <c r="AJ4" s="35">
        <v>0.1</v>
      </c>
      <c r="AK4" s="34">
        <f t="shared" si="3"/>
        <v>2.87</v>
      </c>
      <c r="AL4" s="35">
        <v>0.08</v>
      </c>
      <c r="AM4" s="34">
        <f t="shared" si="4"/>
        <v>2.2999999999999998</v>
      </c>
      <c r="AN4" s="34">
        <f t="shared" si="10"/>
        <v>0.06</v>
      </c>
      <c r="AO4" s="35">
        <v>0</v>
      </c>
      <c r="AP4" s="34">
        <f t="shared" si="11"/>
        <v>0</v>
      </c>
      <c r="AQ4" s="34">
        <f t="shared" si="5"/>
        <v>8.1</v>
      </c>
      <c r="AR4" s="34">
        <f t="shared" si="6"/>
        <v>21.35</v>
      </c>
      <c r="AS4" s="36">
        <f t="shared" si="12"/>
        <v>0.25640000000000002</v>
      </c>
      <c r="AT4" s="37">
        <v>28.71</v>
      </c>
      <c r="AU4" s="34">
        <v>30.15</v>
      </c>
      <c r="AV4" s="37">
        <v>59.99</v>
      </c>
      <c r="AW4" s="36">
        <f t="shared" si="13"/>
        <v>0.49740000000000001</v>
      </c>
      <c r="AX4" s="38">
        <v>637</v>
      </c>
    </row>
    <row r="5" spans="1:50" ht="14.45" customHeight="1">
      <c r="A5" s="27">
        <v>4</v>
      </c>
      <c r="B5" s="28"/>
      <c r="C5" s="28"/>
      <c r="D5" s="1" t="s">
        <v>4</v>
      </c>
      <c r="E5" s="28"/>
      <c r="F5" s="45" t="s">
        <v>54</v>
      </c>
      <c r="G5" s="45" t="s">
        <v>62</v>
      </c>
      <c r="H5" s="45" t="s">
        <v>58</v>
      </c>
      <c r="I5" s="45" t="s">
        <v>55</v>
      </c>
      <c r="J5" s="45" t="s">
        <v>61</v>
      </c>
      <c r="K5" s="45" t="s">
        <v>56</v>
      </c>
      <c r="L5" s="28" t="s">
        <v>6</v>
      </c>
      <c r="M5" s="45" t="s">
        <v>63</v>
      </c>
      <c r="N5" s="45" t="s">
        <v>60</v>
      </c>
      <c r="O5" s="28"/>
      <c r="P5" s="28"/>
      <c r="Q5" s="28" t="s">
        <v>49</v>
      </c>
      <c r="R5" s="29">
        <v>11.41</v>
      </c>
      <c r="S5" s="30">
        <v>11.89</v>
      </c>
      <c r="T5" s="28" t="s">
        <v>3</v>
      </c>
      <c r="U5" s="41">
        <v>31</v>
      </c>
      <c r="V5" s="41">
        <v>26</v>
      </c>
      <c r="W5" s="41">
        <v>39</v>
      </c>
      <c r="X5" s="31">
        <v>2</v>
      </c>
      <c r="Y5" s="32">
        <v>4</v>
      </c>
      <c r="Z5" s="46">
        <f t="shared" si="0"/>
        <v>3.1433999999999997E-2</v>
      </c>
      <c r="AA5" s="33">
        <f t="shared" si="7"/>
        <v>8271</v>
      </c>
      <c r="AB5" s="28">
        <v>3700</v>
      </c>
      <c r="AC5" s="34">
        <f t="shared" si="8"/>
        <v>0.45</v>
      </c>
      <c r="AD5" s="28" t="s">
        <v>57</v>
      </c>
      <c r="AE5" s="35">
        <v>0.21299999999999999</v>
      </c>
      <c r="AF5" s="34">
        <f t="shared" si="1"/>
        <v>2.5299999999999998</v>
      </c>
      <c r="AG5" s="34">
        <f t="shared" si="9"/>
        <v>14.87</v>
      </c>
      <c r="AH5" s="35">
        <v>0.1</v>
      </c>
      <c r="AI5" s="34">
        <f t="shared" si="2"/>
        <v>3.25</v>
      </c>
      <c r="AJ5" s="35">
        <v>0.1</v>
      </c>
      <c r="AK5" s="34">
        <f t="shared" si="3"/>
        <v>3.25</v>
      </c>
      <c r="AL5" s="35">
        <v>0.08</v>
      </c>
      <c r="AM5" s="34">
        <f t="shared" si="4"/>
        <v>2.6</v>
      </c>
      <c r="AN5" s="34">
        <f t="shared" si="10"/>
        <v>0</v>
      </c>
      <c r="AO5" s="35">
        <v>0</v>
      </c>
      <c r="AP5" s="34">
        <f t="shared" si="11"/>
        <v>0</v>
      </c>
      <c r="AQ5" s="34">
        <f t="shared" si="5"/>
        <v>9.1</v>
      </c>
      <c r="AR5" s="34">
        <f t="shared" si="6"/>
        <v>23.97</v>
      </c>
      <c r="AS5" s="36">
        <f t="shared" si="12"/>
        <v>0.26200000000000001</v>
      </c>
      <c r="AT5" s="37">
        <v>32.479999999999997</v>
      </c>
      <c r="AU5" s="34">
        <v>34.1</v>
      </c>
      <c r="AV5" s="37">
        <v>64.989999999999995</v>
      </c>
      <c r="AW5" s="36">
        <f t="shared" si="13"/>
        <v>0.4753</v>
      </c>
      <c r="AX5" s="38">
        <v>243</v>
      </c>
    </row>
  </sheetData>
  <sheetProtection insertRows="0" deleteRows="0" sort="0"/>
  <protectedRanges>
    <protectedRange sqref="AT1 AO1 A6:J109 L6:AX109 A2:C5 E2:E5 G2:I5 L2:L5 N2:N5 Q2:AX5" name="Range1"/>
    <protectedRange sqref="K6:K120" name="Range1_1"/>
    <protectedRange sqref="F2:F5" name="Range1_5"/>
    <protectedRange sqref="K2:K5" name="Range1_3"/>
    <protectedRange sqref="O2:P5" name="Range1_2"/>
    <protectedRange sqref="J2:J5" name="Range1_3_1"/>
    <protectedRange sqref="M2:M5" name="Range1_4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1D5F21E-1AC6-46DD-A2B2-63D8FAAE3191}">
          <x14:formula1>
            <xm:f>#REF!</xm:f>
          </x14:formula1>
          <xm:sqref>L2:L5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Q2:Q5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T2:T5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E2:E5</xm:sqref>
        </x14:dataValidation>
        <x14:dataValidation type="list" allowBlank="1" showInputMessage="1" showErrorMessage="1" xr:uid="{3DB89295-2428-4E5C-AFBF-3F8317513593}">
          <x14:formula1>
            <xm:f>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2026-06-25T09:16:05Z</dcterms:modified>
</cp:coreProperties>
</file>