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 tabRatio="783"/>
  </bookViews>
  <sheets>
    <sheet name="Item" sheetId="5" r:id="rId1"/>
  </sheets>
  <externalReferences>
    <externalReference r:id="rId2"/>
    <externalReference r:id="rId3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POtype">#REF!</definedName>
    <definedName name="UNIT">[1]Sheet1!$EF$2:$EF$3</definedName>
    <definedName name="vlook">#REF!</definedName>
    <definedName name="wood">[1]Sheet1!$EG$2:$EG$3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S3" i="5" l="1"/>
  <c r="BR3" i="5" s="1"/>
  <c r="BK3" i="5"/>
  <c r="BI3" i="5"/>
  <c r="BE3" i="5" s="1"/>
  <c r="AS3" i="5"/>
  <c r="AT3" i="5" s="1"/>
  <c r="AQ3" i="5"/>
  <c r="AE3" i="5"/>
  <c r="AL3" i="5" s="1"/>
  <c r="AN3" i="5" s="1"/>
  <c r="V3" i="5"/>
  <c r="U3" i="5"/>
  <c r="U2" i="5"/>
  <c r="AV3" i="5" l="1"/>
  <c r="AZ3" i="5"/>
  <c r="AX3" i="5"/>
  <c r="AR3" i="5"/>
  <c r="BQ3" i="5"/>
  <c r="BB3" i="5"/>
  <c r="AS2" i="5"/>
  <c r="AT2" i="5" s="1"/>
  <c r="AV2" i="5" l="1"/>
  <c r="AZ2" i="5"/>
  <c r="BF3" i="5"/>
  <c r="BT3" i="5"/>
  <c r="BG3" i="5"/>
  <c r="BM3" i="5" s="1"/>
  <c r="BN3" i="5" s="1"/>
  <c r="BU3" i="5"/>
  <c r="BI2" i="5"/>
  <c r="V2" i="5"/>
  <c r="BH3" i="5" l="1"/>
  <c r="BB2" i="5"/>
  <c r="BE2" i="5"/>
  <c r="BS2" i="5"/>
  <c r="BR2" i="5" s="1"/>
  <c r="BK2" i="5"/>
  <c r="BQ2" i="5"/>
  <c r="AQ2" i="5"/>
  <c r="BU2" i="5" l="1"/>
  <c r="AE2" i="5" l="1"/>
  <c r="AL2" i="5" s="1"/>
  <c r="AN2" i="5" s="1"/>
  <c r="AR2" i="5" s="1"/>
  <c r="BT2" i="5" s="1"/>
  <c r="AX2" i="5" l="1"/>
  <c r="BF2" i="5" l="1"/>
  <c r="BG2" i="5" s="1"/>
  <c r="BM2" i="5" l="1"/>
  <c r="BN2" i="5" s="1"/>
  <c r="BH2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V1" authorId="0" shapeId="0">
      <text>
        <r>
          <rPr>
            <sz val="11"/>
            <rFont val="Calibri"/>
            <family val="2"/>
          </rPr>
          <t>[FOB Cost (Value)]*[Exchange Rate]</t>
        </r>
      </text>
    </commen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L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N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Q1" authorId="0" shapeId="0">
      <text>
        <r>
          <rPr>
            <sz val="11"/>
            <rFont val="Calibri"/>
            <family val="2"/>
          </rPr>
          <t>[FOB Cost $ (Formula)]*[Duty Rate]</t>
        </r>
      </text>
    </comment>
    <comment ref="AR1" authorId="0" shapeId="0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S1" authorId="0" shapeId="0">
      <text>
        <r>
          <rPr>
            <sz val="11"/>
            <rFont val="Calibri"/>
            <family val="2"/>
          </rPr>
          <t>[Carton Size L (cm)]*[Carton Size W (cm)]*[Carton Size H (cm)]/[Case Pack]</t>
        </r>
      </text>
    </comment>
    <comment ref="AT1" authorId="0" shapeId="0">
      <text>
        <r>
          <rPr>
            <sz val="11"/>
            <rFont val="Calibri"/>
            <family val="2"/>
          </rPr>
          <t>[Cubic cm per item]/28316.847</t>
        </r>
      </text>
    </comment>
    <comment ref="AV1" authorId="0" shapeId="0">
      <text>
        <r>
          <rPr>
            <sz val="11"/>
            <rFont val="Calibri"/>
            <family val="2"/>
          </rPr>
          <t>[Cubic ft per Item]*[Ship8 Charge Rate]</t>
        </r>
      </text>
    </comment>
    <comment ref="AX1" authorId="0" shapeId="0">
      <text>
        <r>
          <rPr>
            <sz val="11"/>
            <rFont val="Calibri"/>
            <family val="2"/>
          </rPr>
          <t>[Standard Price]*[DA %]</t>
        </r>
      </text>
    </comment>
    <comment ref="AZ1" authorId="0" shapeId="0">
      <text>
        <r>
          <rPr>
            <sz val="11"/>
            <rFont val="Calibri"/>
            <family val="2"/>
          </rPr>
          <t>[Standard Price]*[Warehouse Charge %]</t>
        </r>
      </text>
    </comment>
    <comment ref="BB1" authorId="0" shapeId="0">
      <text>
        <r>
          <rPr>
            <sz val="11"/>
            <rFont val="Calibri"/>
            <family val="2"/>
          </rPr>
          <t>[Standard Price]*[Marketing %]</t>
        </r>
      </text>
    </comment>
    <comment ref="BE1" authorId="0" shapeId="0">
      <text>
        <r>
          <rPr>
            <sz val="11"/>
            <rFont val="Calibri"/>
            <family val="2"/>
          </rPr>
          <t>[Standard Price]*[Other Load %]</t>
        </r>
      </text>
    </comment>
    <comment ref="BF1" authorId="0" shapeId="0">
      <text>
        <r>
          <rPr>
            <sz val="11"/>
            <rFont val="Calibri"/>
            <family val="2"/>
          </rPr>
          <t>[Ship8 Charge $]+[DA $]+[Warehouse Charge $]+[Marketing $]+[Other Load $]</t>
        </r>
      </text>
    </comment>
    <comment ref="BG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H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I1" authorId="0" shapeId="0">
      <text>
        <r>
          <rPr>
            <sz val="11"/>
            <rFont val="Calibri"/>
            <family val="2"/>
          </rPr>
          <t>[Average Retail Price]*(1-Average Retail Markup %)</t>
        </r>
      </text>
    </comment>
    <comment ref="BK1" authorId="0" shapeId="0">
      <text>
        <r>
          <rPr>
            <sz val="11"/>
            <rFont val="Calibri"/>
            <family val="2"/>
          </rPr>
          <t>[Average Retail Price]*[Retail Marketing %]</t>
        </r>
      </text>
    </comment>
    <comment ref="BM1" authorId="0" shapeId="0">
      <text>
        <r>
          <rPr>
            <sz val="11"/>
            <rFont val="Calibri"/>
            <family val="2"/>
          </rPr>
          <t>[Average Retail Price]*(1-60%)</t>
        </r>
      </text>
    </comment>
    <comment ref="BN1" authorId="0" shapeId="0">
      <text>
        <r>
          <rPr>
            <sz val="11"/>
            <rFont val="Calibri"/>
            <family val="2"/>
          </rPr>
          <t>([Average Retail Price]-[Total Cost w/ Retail Expenses])/[Average Retail Price]</t>
        </r>
      </text>
    </comment>
    <comment ref="BQ1" authorId="0" shapeId="0">
      <text>
        <r>
          <rPr>
            <sz val="11"/>
            <rFont val="Calibri"/>
            <family val="2"/>
          </rPr>
          <t>=[Standard Price]</t>
        </r>
      </text>
    </comment>
    <comment ref="BR1" authorId="0" shapeId="0">
      <text>
        <r>
          <rPr>
            <sz val="11"/>
            <rFont val="Calibri"/>
            <family val="2"/>
          </rPr>
          <t>[JLA POE Price]*[Total Quantity]</t>
        </r>
      </text>
    </comment>
    <comment ref="BS1" authorId="0" shapeId="0">
      <text>
        <r>
          <rPr>
            <sz val="11"/>
            <rFont val="Calibri"/>
            <family val="2"/>
          </rPr>
          <t>=[Average Retail Price]</t>
        </r>
      </text>
    </comment>
    <comment ref="BT1" authorId="0" shapeId="0">
      <text>
        <r>
          <rPr>
            <sz val="11"/>
            <rFont val="Calibri"/>
            <family val="2"/>
          </rPr>
          <t>([Customer Cost]-[LDP Cost])/[Customer Cost]</t>
        </r>
      </text>
    </comment>
    <comment ref="BU1" authorId="0" shapeId="0">
      <text>
        <r>
          <rPr>
            <sz val="11"/>
            <rFont val="Calibri"/>
            <family val="2"/>
          </rPr>
          <t>([Suggested Retail Price]-[Customer Cost])/Suggested Retail Price]</t>
        </r>
      </text>
    </comment>
  </commentList>
</comments>
</file>

<file path=xl/sharedStrings.xml><?xml version="1.0" encoding="utf-8"?>
<sst xmlns="http://schemas.openxmlformats.org/spreadsheetml/2006/main" count="103" uniqueCount="90">
  <si>
    <t>Yes</t>
  </si>
  <si>
    <t>Brand</t>
  </si>
  <si>
    <t>Package Type</t>
  </si>
  <si>
    <t>Licensor</t>
  </si>
  <si>
    <t>Normal</t>
  </si>
  <si>
    <t>Harbor House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</si>
  <si>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</si>
  <si>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</si>
  <si>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</si>
  <si>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</si>
  <si>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</si>
  <si>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</si>
  <si>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</si>
  <si>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</si>
  <si>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</si>
  <si>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</si>
  <si>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</si>
  <si>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</si>
  <si>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</si>
  <si>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</si>
  <si>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</si>
  <si>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</si>
  <si>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</si>
  <si>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</si>
  <si>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</si>
  <si>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</si>
  <si>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</si>
  <si>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</si>
  <si>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</si>
  <si>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</si>
  <si>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</si>
  <si>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</si>
  <si>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</si>
  <si>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</si>
  <si>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</si>
  <si>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</si>
  <si>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Total Load $</t>
  </si>
  <si>
    <t>LDP Cost with Load $</t>
  </si>
  <si>
    <t>Total Quantity</t>
  </si>
  <si>
    <t>PILLOWCASE</t>
  </si>
  <si>
    <t>UCCPM Price</t>
  </si>
  <si>
    <t>Customer Item#</t>
  </si>
  <si>
    <t>JLA Domestic MU%</t>
  </si>
  <si>
    <t>Trim</t>
  </si>
  <si>
    <t>Material-Short</t>
  </si>
  <si>
    <t>FOB Cost (Value)</t>
  </si>
  <si>
    <t>Exchange Rate</t>
  </si>
  <si>
    <t>Other Load</t>
  </si>
  <si>
    <t>Other Load %</t>
  </si>
  <si>
    <t>Other Load $</t>
  </si>
  <si>
    <t>Marketing $</t>
  </si>
  <si>
    <t>Marketing %</t>
  </si>
  <si>
    <t>Standard Price</t>
  </si>
  <si>
    <t>Average Retail Price</t>
  </si>
  <si>
    <t>Retail Marketing %</t>
  </si>
  <si>
    <t>Retail Marketing $</t>
  </si>
  <si>
    <t>Shipping Fee</t>
  </si>
  <si>
    <t>Total Cost w/ Retail Expenses</t>
  </si>
  <si>
    <t>Retail Markup %</t>
  </si>
  <si>
    <t>Customer Cost</t>
  </si>
  <si>
    <t>MAP $</t>
  </si>
  <si>
    <t>Suggested Retail Price</t>
  </si>
  <si>
    <t>Retailer Markup %</t>
  </si>
  <si>
    <t>Load % + Margin %</t>
  </si>
  <si>
    <t>FOB Cost (RMB)</t>
  </si>
  <si>
    <t>Inner Pack L (in)</t>
  </si>
  <si>
    <t>Inner Pack W (in)</t>
  </si>
  <si>
    <t>Inner Pack H (in)</t>
  </si>
  <si>
    <t>Inner Pack Gross Weight (kg)</t>
  </si>
  <si>
    <t>IFC</t>
  </si>
  <si>
    <t>Customer Specific Attributes</t>
  </si>
  <si>
    <t>Carton Gross Weight (kg)</t>
  </si>
  <si>
    <t>Average Retail Markup %</t>
  </si>
  <si>
    <t>Cubic cm per Item</t>
  </si>
  <si>
    <t>Cubic ft per Item</t>
  </si>
  <si>
    <t>Ship8 Charge Rate</t>
  </si>
  <si>
    <t>Ship8 Charge $</t>
  </si>
  <si>
    <t>Average Load Marketing</t>
    <phoneticPr fontId="11" type="noConversion"/>
  </si>
  <si>
    <r>
      <t>Warehouse Charge $</t>
    </r>
    <r>
      <rPr>
        <b/>
        <sz val="10"/>
        <color rgb="FFFF0000"/>
        <rFont val="Arial"/>
        <family val="2"/>
      </rPr>
      <t xml:space="preserve">/Handling charge </t>
    </r>
    <phoneticPr fontId="11" type="noConversion"/>
  </si>
  <si>
    <t>Zara Floral</t>
    <phoneticPr fontId="11" type="noConversion"/>
  </si>
  <si>
    <t>Pillow Cover</t>
    <phoneticPr fontId="11" type="noConversion"/>
  </si>
  <si>
    <t>100% cotton</t>
    <phoneticPr fontId="11" type="noConversion"/>
  </si>
  <si>
    <t xml:space="preserve">1 Pillow Cover 24"W x  14"L </t>
    <phoneticPr fontId="11" type="noConversion"/>
  </si>
  <si>
    <t xml:space="preserve">1 Pillow Cover 20"W x  20"L </t>
    <phoneticPr fontId="11" type="noConversion"/>
  </si>
  <si>
    <t>6302.31.5010</t>
  </si>
  <si>
    <t xml:space="preserve">Grey </t>
    <phoneticPr fontId="11" type="noConversion"/>
  </si>
  <si>
    <t>Front: 100% Cotton Slub 220 GSM, Back: Cotton Duck  220 GSM. Lining:  Cotton 120 GSM
Edge - Knife Edge
Zipper - Logo Embossed Zipper
Machine Embroidery &amp; Enzyme Wash Without Filler
Package: Hangtag+PE bag+mailer bag.  30pc in 5ply per carton</t>
    <phoneticPr fontId="11" type="noConversion"/>
  </si>
  <si>
    <t>HHD21-2049</t>
  </si>
  <si>
    <t>HHD21-2048</t>
  </si>
  <si>
    <t>100% Cotton Pillow Cover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</si>
</sst>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0.0%"/>
    <numFmt numFmtId="179" formatCode="0.0"/>
    <numFmt numFmtId="180" formatCode="&quot;$&quot;#,##0.0000"/>
    <numFmt numFmtId="181" formatCode="0.000"/>
    <numFmt numFmtId="0" formatCode="[$¥-804]#,##0.00"/>
    <numFmt numFmtId="183" formatCode="0_);[Red]\(0\)"/>
    <numFmt numFmtId="0" formatCode="[$$-409]#,##0.00;\-[$$-409]#,##0.00"/>
    <numFmt numFmtId="185" formatCode="\$#,##0.00"/>
  </numFmts>
  <fonts count="19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name val="Calibri"/>
      <family val="2"/>
    </font>
    <font>
      <b/>
      <sz val="10"/>
      <color rgb="FFFF0000"/>
      <name val="Arial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2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4" fillId="0" borderId="0"/>
    <xf numFmtId="0" fontId="10" fillId="0" borderId="0">
      <alignment vertical="center"/>
    </xf>
    <xf numFmtId="9" fontId="1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4" fillId="0" borderId="0"/>
    <xf numFmtId="176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76" fontId="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0" fillId="0" borderId="0">
      <alignment vertical="center"/>
    </xf>
    <xf numFmtId="0" fontId="17" fillId="0" borderId="0"/>
    <xf numFmtId="0" fontId="18" fillId="0" borderId="0"/>
  </cellStyleXfs>
  <cellXfs count="95">
    <xf numFmtId="0" fontId="0" fillId="0" borderId="0" xfId="0"/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8" fillId="5" borderId="1" xfId="4" applyFont="1" applyFill="1" applyBorder="1" applyAlignment="1">
      <alignment horizontal="center" wrapText="1"/>
    </xf>
    <xf numFmtId="0" fontId="8" fillId="6" borderId="1" xfId="4" applyFont="1" applyFill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0" fontId="8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6" fillId="0" borderId="1" xfId="1" applyNumberFormat="1" applyFont="1" applyBorder="1" applyAlignment="1">
      <alignment wrapText="1"/>
    </xf>
    <xf numFmtId="1" fontId="9" fillId="0" borderId="1" xfId="1" applyNumberFormat="1" applyFont="1" applyBorder="1" applyAlignment="1">
      <alignment wrapText="1"/>
    </xf>
    <xf numFmtId="177" fontId="9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9" fillId="6" borderId="1" xfId="1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wrapText="1"/>
    </xf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79" fontId="2" fillId="0" borderId="1" xfId="4" applyNumberFormat="1" applyFont="1" applyBorder="1" applyAlignment="1">
      <alignment horizontal="center" wrapText="1"/>
    </xf>
    <xf numFmtId="179" fontId="3" fillId="0" borderId="0" xfId="4" applyNumberFormat="1" applyAlignment="1">
      <alignment wrapText="1"/>
    </xf>
    <xf numFmtId="177" fontId="6" fillId="0" borderId="1" xfId="1" applyNumberFormat="1" applyFont="1" applyBorder="1" applyAlignment="1">
      <alignment wrapText="1"/>
    </xf>
    <xf numFmtId="180" fontId="3" fillId="0" borderId="0" xfId="4" applyNumberFormat="1" applyAlignment="1">
      <alignment wrapText="1"/>
    </xf>
    <xf numFmtId="177" fontId="9" fillId="3" borderId="1" xfId="1" applyNumberFormat="1" applyFont="1" applyFill="1" applyBorder="1" applyAlignment="1">
      <alignment wrapText="1"/>
    </xf>
    <xf numFmtId="181" fontId="9" fillId="0" borderId="1" xfId="1" applyNumberFormat="1" applyFont="1" applyBorder="1" applyAlignment="1">
      <alignment wrapText="1"/>
    </xf>
    <xf numFmtId="181" fontId="3" fillId="0" borderId="0" xfId="4" applyNumberFormat="1" applyAlignment="1">
      <alignment wrapText="1"/>
    </xf>
    <xf numFmtId="0" fontId="2" fillId="6" borderId="4" xfId="4" applyFont="1" applyFill="1" applyBorder="1" applyAlignment="1">
      <alignment horizontal="center" wrapText="1"/>
    </xf>
    <xf numFmtId="177" fontId="2" fillId="4" borderId="4" xfId="4" applyNumberFormat="1" applyFont="1" applyFill="1" applyBorder="1" applyAlignment="1">
      <alignment wrapText="1"/>
    </xf>
    <xf numFmtId="2" fontId="2" fillId="4" borderId="4" xfId="4" applyNumberFormat="1" applyFont="1" applyFill="1" applyBorder="1" applyAlignment="1">
      <alignment wrapText="1"/>
    </xf>
    <xf numFmtId="10" fontId="6" fillId="3" borderId="5" xfId="1" applyNumberFormat="1" applyFont="1" applyFill="1" applyBorder="1" applyAlignment="1">
      <alignment wrapText="1"/>
    </xf>
    <xf numFmtId="177" fontId="6" fillId="0" borderId="5" xfId="1" applyNumberFormat="1" applyFont="1" applyBorder="1" applyAlignment="1">
      <alignment wrapText="1"/>
    </xf>
    <xf numFmtId="177" fontId="6" fillId="3" borderId="4" xfId="1" applyNumberFormat="1" applyFont="1" applyFill="1" applyBorder="1" applyAlignment="1">
      <alignment wrapText="1"/>
    </xf>
    <xf numFmtId="177" fontId="7" fillId="2" borderId="3" xfId="25" applyNumberFormat="1" applyFont="1" applyFill="1" applyBorder="1" applyAlignment="1">
      <alignment horizontal="center" vertical="center"/>
    </xf>
    <xf numFmtId="180" fontId="5" fillId="2" borderId="4" xfId="1" applyNumberFormat="1" applyFont="1" applyFill="1" applyBorder="1" applyAlignment="1">
      <alignment wrapText="1"/>
    </xf>
    <xf numFmtId="177" fontId="5" fillId="2" borderId="1" xfId="1" applyNumberFormat="1" applyFont="1" applyFill="1" applyBorder="1" applyAlignment="1">
      <alignment wrapText="1"/>
    </xf>
    <xf numFmtId="10" fontId="5" fillId="2" borderId="1" xfId="1" applyNumberFormat="1" applyFont="1" applyFill="1" applyBorder="1" applyAlignment="1">
      <alignment wrapText="1"/>
    </xf>
    <xf numFmtId="177" fontId="6" fillId="7" borderId="1" xfId="1" applyNumberFormat="1" applyFont="1" applyFill="1" applyBorder="1" applyAlignment="1">
      <alignment wrapText="1"/>
    </xf>
    <xf numFmtId="2" fontId="9" fillId="4" borderId="1" xfId="1" applyNumberFormat="1" applyFont="1" applyFill="1" applyBorder="1" applyAlignment="1">
      <alignment wrapText="1"/>
    </xf>
    <xf numFmtId="177" fontId="9" fillId="8" borderId="1" xfId="1" applyNumberFormat="1" applyFont="1" applyFill="1" applyBorder="1" applyAlignment="1">
      <alignment wrapText="1"/>
    </xf>
    <xf numFmtId="181" fontId="6" fillId="0" borderId="4" xfId="1" applyNumberFormat="1" applyFont="1" applyBorder="1" applyAlignment="1">
      <alignment horizontal="center" wrapText="1"/>
    </xf>
    <xf numFmtId="0" fontId="2" fillId="5" borderId="4" xfId="4" applyFont="1" applyFill="1" applyBorder="1" applyAlignment="1">
      <alignment horizontal="center" wrapText="1"/>
    </xf>
    <xf numFmtId="2" fontId="2" fillId="0" borderId="4" xfId="4" applyNumberFormat="1" applyFont="1" applyBorder="1" applyAlignment="1">
      <alignment horizontal="center" wrapText="1"/>
    </xf>
    <xf numFmtId="10" fontId="9" fillId="3" borderId="5" xfId="1" applyNumberFormat="1" applyFont="1" applyFill="1" applyBorder="1" applyAlignment="1">
      <alignment wrapText="1"/>
    </xf>
    <xf numFmtId="2" fontId="9" fillId="0" borderId="1" xfId="1" applyNumberFormat="1" applyFont="1" applyBorder="1" applyAlignment="1">
      <alignment wrapText="1"/>
    </xf>
    <xf numFmtId="183" fontId="3" fillId="0" borderId="1" xfId="4" applyNumberFormat="1" applyBorder="1" applyAlignment="1">
      <alignment horizontal="center" vertical="center"/>
    </xf>
    <xf numFmtId="0" fontId="3" fillId="0" borderId="1" xfId="4" applyBorder="1" applyAlignment="1">
      <alignment horizontal="center" vertical="center"/>
    </xf>
    <xf numFmtId="0" fontId="3" fillId="9" borderId="1" xfId="4" applyFill="1" applyBorder="1" applyAlignment="1">
      <alignment horizontal="center" vertical="center" wrapText="1"/>
    </xf>
    <xf numFmtId="0" fontId="3" fillId="0" borderId="4" xfId="4" applyBorder="1" applyAlignment="1">
      <alignment horizontal="center" vertical="center" wrapText="1"/>
    </xf>
    <xf numFmtId="0" fontId="3" fillId="0" borderId="4" xfId="4" applyBorder="1" applyAlignment="1">
      <alignment horizontal="center" vertical="center"/>
    </xf>
    <xf numFmtId="1" fontId="3" fillId="0" borderId="1" xfId="4" applyNumberFormat="1" applyBorder="1" applyAlignment="1">
      <alignment horizontal="center" vertical="center"/>
    </xf>
    <xf numFmtId="177" fontId="3" fillId="0" borderId="2" xfId="4" applyNumberFormat="1" applyBorder="1" applyAlignment="1">
      <alignment horizontal="center" vertical="center" wrapText="1"/>
    </xf>
    <xf numFmtId="2" fontId="3" fillId="2" borderId="1" xfId="4" applyNumberFormat="1" applyFill="1" applyBorder="1" applyAlignment="1">
      <alignment horizontal="center" vertical="center"/>
    </xf>
    <xf numFmtId="2" fontId="3" fillId="0" borderId="5" xfId="4" applyNumberFormat="1" applyBorder="1" applyAlignment="1">
      <alignment horizontal="center" vertical="center"/>
    </xf>
    <xf numFmtId="177" fontId="3" fillId="0" borderId="1" xfId="4" applyNumberFormat="1" applyBorder="1" applyAlignment="1">
      <alignment horizontal="center" vertical="center"/>
    </xf>
    <xf numFmtId="179" fontId="3" fillId="0" borderId="1" xfId="4" applyNumberFormat="1" applyBorder="1" applyAlignment="1">
      <alignment horizontal="center" vertical="center"/>
    </xf>
    <xf numFmtId="2" fontId="3" fillId="0" borderId="4" xfId="4" applyNumberFormat="1" applyBorder="1" applyAlignment="1">
      <alignment horizontal="center" vertical="center"/>
    </xf>
    <xf numFmtId="181" fontId="3" fillId="2" borderId="1" xfId="4" applyNumberFormat="1" applyFill="1" applyBorder="1" applyAlignment="1">
      <alignment horizontal="center" vertical="center"/>
    </xf>
    <xf numFmtId="181" fontId="3" fillId="0" borderId="4" xfId="4" applyNumberFormat="1" applyBorder="1" applyAlignment="1">
      <alignment horizontal="center" vertical="center"/>
    </xf>
    <xf numFmtId="2" fontId="3" fillId="0" borderId="1" xfId="4" applyNumberFormat="1" applyBorder="1" applyAlignment="1">
      <alignment horizontal="center" vertical="center"/>
    </xf>
    <xf numFmtId="1" fontId="3" fillId="2" borderId="1" xfId="4" applyNumberFormat="1" applyFill="1" applyBorder="1" applyAlignment="1">
      <alignment horizontal="center" vertical="center"/>
    </xf>
    <xf numFmtId="3" fontId="3" fillId="0" borderId="1" xfId="4" applyNumberFormat="1" applyBorder="1" applyAlignment="1">
      <alignment horizontal="center" vertical="center"/>
    </xf>
    <xf numFmtId="177" fontId="3" fillId="2" borderId="1" xfId="4" applyNumberFormat="1" applyFill="1" applyBorder="1" applyAlignment="1">
      <alignment horizontal="center" vertical="center"/>
    </xf>
    <xf numFmtId="178" fontId="3" fillId="0" borderId="1" xfId="4" applyNumberFormat="1" applyBorder="1" applyAlignment="1">
      <alignment horizontal="center" vertical="center"/>
    </xf>
    <xf numFmtId="10" fontId="3" fillId="0" borderId="1" xfId="4" applyNumberFormat="1" applyBorder="1" applyAlignment="1">
      <alignment horizontal="center" vertical="center"/>
    </xf>
    <xf numFmtId="10" fontId="0" fillId="2" borderId="1" xfId="5" applyNumberFormat="1" applyFont="1" applyFill="1" applyBorder="1" applyAlignment="1">
      <alignment horizontal="center" vertical="center"/>
    </xf>
    <xf numFmtId="10" fontId="3" fillId="0" borderId="4" xfId="4" applyNumberFormat="1" applyBorder="1" applyAlignment="1">
      <alignment horizontal="center" vertical="center"/>
    </xf>
    <xf numFmtId="177" fontId="3" fillId="0" borderId="4" xfId="4" applyNumberFormat="1" applyBorder="1" applyAlignment="1">
      <alignment horizontal="center" vertical="center"/>
    </xf>
    <xf numFmtId="10" fontId="3" fillId="2" borderId="5" xfId="4" applyNumberFormat="1" applyFill="1" applyBorder="1" applyAlignment="1">
      <alignment horizontal="center" vertical="center"/>
    </xf>
    <xf numFmtId="177" fontId="3" fillId="2" borderId="4" xfId="4" applyNumberFormat="1" applyFill="1" applyBorder="1" applyAlignment="1">
      <alignment horizontal="center" vertical="center"/>
    </xf>
    <xf numFmtId="10" fontId="3" fillId="2" borderId="1" xfId="4" applyNumberFormat="1" applyFill="1" applyBorder="1" applyAlignment="1">
      <alignment horizontal="center" vertical="center"/>
    </xf>
    <xf numFmtId="0" fontId="3" fillId="0" borderId="0" xfId="4" applyAlignment="1">
      <alignment horizontal="center" vertical="center"/>
    </xf>
    <xf numFmtId="183" fontId="3" fillId="0" borderId="4" xfId="4" applyNumberFormat="1" applyBorder="1" applyAlignment="1">
      <alignment horizontal="center" vertical="center"/>
    </xf>
    <xf numFmtId="1" fontId="3" fillId="0" borderId="4" xfId="4" applyNumberFormat="1" applyBorder="1" applyAlignment="1">
      <alignment horizontal="center" vertical="center"/>
    </xf>
    <xf numFmtId="177" fontId="3" fillId="0" borderId="5" xfId="4" applyNumberFormat="1" applyBorder="1" applyAlignment="1">
      <alignment horizontal="center" vertical="center" wrapText="1"/>
    </xf>
    <xf numFmtId="2" fontId="3" fillId="2" borderId="4" xfId="4" applyNumberFormat="1" applyFill="1" applyBorder="1" applyAlignment="1">
      <alignment horizontal="center" vertical="center"/>
    </xf>
    <xf numFmtId="179" fontId="3" fillId="0" borderId="4" xfId="4" applyNumberFormat="1" applyBorder="1" applyAlignment="1">
      <alignment horizontal="center" vertical="center"/>
    </xf>
    <xf numFmtId="181" fontId="3" fillId="2" borderId="4" xfId="4" applyNumberFormat="1" applyFill="1" applyBorder="1" applyAlignment="1">
      <alignment horizontal="center" vertical="center"/>
    </xf>
    <xf numFmtId="1" fontId="3" fillId="2" borderId="4" xfId="4" applyNumberFormat="1" applyFill="1" applyBorder="1" applyAlignment="1">
      <alignment horizontal="center" vertical="center"/>
    </xf>
    <xf numFmtId="3" fontId="3" fillId="0" borderId="4" xfId="4" applyNumberFormat="1" applyBorder="1" applyAlignment="1">
      <alignment horizontal="center" vertical="center"/>
    </xf>
    <xf numFmtId="178" fontId="3" fillId="0" borderId="4" xfId="4" applyNumberFormat="1" applyBorder="1" applyAlignment="1">
      <alignment horizontal="center" vertical="center"/>
    </xf>
    <xf numFmtId="10" fontId="0" fillId="2" borderId="4" xfId="5" applyNumberFormat="1" applyFont="1" applyFill="1" applyBorder="1" applyAlignment="1">
      <alignment horizontal="center" vertical="center"/>
    </xf>
    <xf numFmtId="10" fontId="3" fillId="2" borderId="4" xfId="4" applyNumberFormat="1" applyFill="1" applyBorder="1" applyAlignment="1">
      <alignment horizontal="center" vertical="center"/>
    </xf>
    <xf numFmtId="0" fontId="16" fillId="6" borderId="1" xfId="4" applyFont="1" applyFill="1" applyBorder="1" applyAlignment="1">
      <alignment horizontal="center" vertical="center"/>
    </xf>
    <xf numFmtId="0" fontId="16" fillId="6" borderId="4" xfId="4" applyFont="1" applyFill="1" applyBorder="1" applyAlignment="1">
      <alignment horizontal="center" vertical="center"/>
    </xf>
    <xf numFmtId="0" fontId="16" fillId="6" borderId="1" xfId="4" quotePrefix="1" applyFont="1" applyFill="1" applyBorder="1" applyAlignment="1">
      <alignment horizontal="center" vertical="center"/>
    </xf>
    <xf numFmtId="0" fontId="16" fillId="6" borderId="4" xfId="4" quotePrefix="1" applyFont="1" applyFill="1" applyBorder="1" applyAlignment="1">
      <alignment horizontal="center" vertical="center"/>
    </xf>
    <xf numFmtId="0" fontId="16" fillId="0" borderId="4" xfId="4" applyFont="1" applyBorder="1" applyAlignment="1">
      <alignment horizontal="left" vertical="center" wrapText="1"/>
    </xf>
    <xf numFmtId="0" fontId="3" fillId="0" borderId="4" xfId="4" applyNumberFormat="1" applyBorder="1" applyAlignment="1">
      <alignment vertical="center"/>
    </xf>
    <xf numFmtId="0" fontId="3" fillId="0" borderId="4" xfId="4" applyBorder="1" applyAlignment="1">
      <alignment vertical="center"/>
    </xf>
    <xf numFmtId="0" fontId="3" fillId="0" borderId="4" xfId="4" applyBorder="1" applyAlignment="1">
      <alignment vertical="center" wrapText="1"/>
    </xf>
    <xf numFmtId="185" fontId="3" fillId="10" borderId="4" xfId="4" applyNumberFormat="1" applyFill="1" applyBorder="1" applyAlignment="1">
      <alignment horizontal="center" vertical="center"/>
    </xf>
    <xf numFmtId="177" fontId="3" fillId="0" borderId="1" xfId="4" applyNumberFormat="1" applyBorder="1" applyAlignment="1">
      <alignment horizontal="center" vertical="center" wrapText="1"/>
    </xf>
    <xf numFmtId="177" fontId="3" fillId="0" borderId="4" xfId="4" applyNumberFormat="1" applyBorder="1" applyAlignment="1">
      <alignment horizontal="center" vertical="center" wrapText="1"/>
    </xf>
  </cellXfs>
  <cellStyles count="29">
    <cellStyle name="Currency 2 2 2" xfId="8"/>
    <cellStyle name="Normal 1 2" xfId="20"/>
    <cellStyle name="Normal 2" xfId="4"/>
    <cellStyle name="Normal 2 18 2" xfId="1"/>
    <cellStyle name="Normal 3" xfId="28"/>
    <cellStyle name="Normal 3 2 15" xfId="19"/>
    <cellStyle name="Normal 35" xfId="6"/>
    <cellStyle name="Normal 52" xfId="17"/>
    <cellStyle name="Percent 17" xfId="18"/>
    <cellStyle name="Percent 2" xfId="5"/>
    <cellStyle name="Percent 2 2 2" xfId="7"/>
    <cellStyle name="Style 1" xfId="3"/>
    <cellStyle name="百分比 2" xfId="11"/>
    <cellStyle name="百分比 2 2" xfId="13"/>
    <cellStyle name="百分比 3" xfId="22"/>
    <cellStyle name="百分比 5" xfId="15"/>
    <cellStyle name="常规" xfId="0" builtinId="0"/>
    <cellStyle name="常规 18" xfId="12"/>
    <cellStyle name="常规 2" xfId="10"/>
    <cellStyle name="常规 23" xfId="26"/>
    <cellStyle name="常规 3" xfId="23"/>
    <cellStyle name="常规 4" xfId="27"/>
    <cellStyle name="货币" xfId="25" builtinId="4"/>
    <cellStyle name="货币 2" xfId="21"/>
    <cellStyle name="货币 3" xfId="24"/>
    <cellStyle name="千位分隔 4" xfId="14"/>
    <cellStyle name="样式 1 2" xfId="2"/>
    <cellStyle name="样式 1 2 2" xfId="16"/>
    <cellStyle name="样式 1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52294</xdr:colOff>
      <xdr:row>1</xdr:row>
      <xdr:rowOff>201706</xdr:rowOff>
    </xdr:from>
    <xdr:to>
      <xdr:col>1</xdr:col>
      <xdr:colOff>1606177</xdr:colOff>
      <xdr:row>1</xdr:row>
      <xdr:rowOff>1121149</xdr:rowOff>
    </xdr:to>
    <xdr:pic>
      <xdr:nvPicPr>
        <xdr:cNvPr id="2" name="Picture 4">
          <a:extLst>
            <a:ext uri="{FF2B5EF4-FFF2-40B4-BE49-F238E27FC236}">
              <a16:creationId xmlns="" xmlns:a16="http://schemas.microsoft.com/office/drawing/2014/main" id="{FB006D45-76D6-4EB6-A4ED-D63E6042F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17176" y="1822824"/>
          <a:ext cx="1553883" cy="919443"/>
        </a:xfrm>
        <a:prstGeom prst="rect">
          <a:avLst/>
        </a:prstGeom>
      </xdr:spPr>
    </xdr:pic>
    <xdr:clientData/>
  </xdr:twoCellAnchor>
  <xdr:twoCellAnchor>
    <xdr:from>
      <xdr:col>1</xdr:col>
      <xdr:colOff>216646</xdr:colOff>
      <xdr:row>2</xdr:row>
      <xdr:rowOff>104588</xdr:rowOff>
    </xdr:from>
    <xdr:to>
      <xdr:col>1</xdr:col>
      <xdr:colOff>1426882</xdr:colOff>
      <xdr:row>2</xdr:row>
      <xdr:rowOff>1211936</xdr:rowOff>
    </xdr:to>
    <xdr:pic>
      <xdr:nvPicPr>
        <xdr:cNvPr id="3" name="Picture 4">
          <a:extLst>
            <a:ext uri="{FF2B5EF4-FFF2-40B4-BE49-F238E27FC236}">
              <a16:creationId xmlns="" xmlns:a16="http://schemas.microsoft.com/office/drawing/2014/main" id="{6D5BC4D7-3985-4A77-A0BD-826D70468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81528" y="3048000"/>
          <a:ext cx="1210236" cy="11073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rder\&#26434;&#36135;&#32452;\HHL\Format\2026_HHL_Domestic_-3PC_Hayden_Quilt_Set_2604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E&amp;E Pricing Structure"/>
      <sheetName val="ValueSelect"/>
    </sheetNames>
    <sheetDataSet>
      <sheetData sheetId="0" refreshError="1"/>
      <sheetData sheetId="1" refreshError="1"/>
      <sheetData sheetId="2">
        <row r="11">
          <cell r="D11" t="str">
            <v>0.50</v>
          </cell>
        </row>
        <row r="12">
          <cell r="D12" t="str">
            <v>0.70</v>
          </cell>
        </row>
        <row r="13">
          <cell r="D13" t="str">
            <v>0.90</v>
          </cell>
        </row>
        <row r="14">
          <cell r="D14" t="str">
            <v>1.10</v>
          </cell>
        </row>
        <row r="15">
          <cell r="D15" t="str">
            <v>1.30</v>
          </cell>
        </row>
        <row r="16">
          <cell r="D16" t="str">
            <v>2.50</v>
          </cell>
        </row>
        <row r="17">
          <cell r="D17" t="str">
            <v>6.00</v>
          </cell>
        </row>
        <row r="18">
          <cell r="D18" t="str">
            <v>7.00</v>
          </cell>
        </row>
        <row r="30">
          <cell r="D30" t="str">
            <v>2.50</v>
          </cell>
        </row>
        <row r="31">
          <cell r="D31" t="str">
            <v>3.00</v>
          </cell>
        </row>
        <row r="32">
          <cell r="D32" t="str">
            <v>3.50</v>
          </cell>
        </row>
        <row r="33">
          <cell r="D33" t="str">
            <v>4.00</v>
          </cell>
        </row>
        <row r="34">
          <cell r="D34" t="str">
            <v>5.50</v>
          </cell>
        </row>
        <row r="35">
          <cell r="D35" t="str">
            <v>8.50</v>
          </cell>
        </row>
        <row r="36">
          <cell r="D36" t="str">
            <v>10.00</v>
          </cell>
        </row>
        <row r="37">
          <cell r="D37" t="str">
            <v>12.00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U8"/>
  <sheetViews>
    <sheetView tabSelected="1" topLeftCell="BL1" zoomScale="85" zoomScaleNormal="85" workbookViewId="0">
      <selection activeCell="BQ1" sqref="BQ1:BQ1048576"/>
    </sheetView>
  </sheetViews>
  <sheetFormatPr defaultColWidth="9.140625" defaultRowHeight="15"/>
  <cols>
    <col min="1" max="1" width="9.5703125" style="1" customWidth="1"/>
    <col min="2" max="2" width="23.85546875" style="2" customWidth="1"/>
    <col min="3" max="3" width="11.42578125" style="2" customWidth="1"/>
    <col min="4" max="4" width="19.140625" style="2" bestFit="1" customWidth="1"/>
    <col min="5" max="5" width="7.7109375" style="2" customWidth="1"/>
    <col min="6" max="6" width="18.28515625" style="2" customWidth="1"/>
    <col min="7" max="7" width="14.85546875" style="2" customWidth="1"/>
    <col min="8" max="8" width="19.42578125" style="2" customWidth="1"/>
    <col min="9" max="9" width="21" style="2" customWidth="1"/>
    <col min="10" max="10" width="43.28515625" style="2" customWidth="1"/>
    <col min="11" max="11" width="20" style="2" customWidth="1"/>
    <col min="12" max="12" width="28.85546875" style="2" customWidth="1"/>
    <col min="13" max="13" width="12" style="2" customWidth="1"/>
    <col min="14" max="14" width="8.85546875" style="2" customWidth="1"/>
    <col min="15" max="15" width="12.7109375" style="2" customWidth="1"/>
    <col min="16" max="16" width="14.5703125" style="2" customWidth="1"/>
    <col min="17" max="17" width="8.85546875" style="4" customWidth="1"/>
    <col min="18" max="18" width="11.140625" style="4" customWidth="1"/>
    <col min="19" max="19" width="9.42578125" style="2" customWidth="1"/>
    <col min="20" max="20" width="13.42578125" style="20" customWidth="1"/>
    <col min="21" max="21" width="8.140625" style="22" customWidth="1"/>
    <col min="22" max="23" width="8.7109375" style="19" customWidth="1"/>
    <col min="24" max="24" width="12.42578125" style="22" customWidth="1"/>
    <col min="25" max="25" width="9.85546875" style="22" customWidth="1"/>
    <col min="26" max="26" width="9" style="22" customWidth="1"/>
    <col min="27" max="27" width="6.28515625" style="20" customWidth="1"/>
    <col min="28" max="28" width="7.85546875" style="19" customWidth="1"/>
    <col min="29" max="29" width="11.42578125" style="19" customWidth="1"/>
    <col min="30" max="30" width="9.85546875" style="20" customWidth="1"/>
    <col min="31" max="32" width="7.85546875" style="2" customWidth="1"/>
    <col min="33" max="33" width="9" style="22" customWidth="1"/>
    <col min="34" max="34" width="9" style="20" customWidth="1"/>
    <col min="35" max="35" width="9" style="19" customWidth="1"/>
    <col min="36" max="36" width="10" style="27" customWidth="1"/>
    <col min="37" max="37" width="9" style="4" customWidth="1"/>
    <col min="38" max="38" width="14.140625" style="2" customWidth="1"/>
    <col min="39" max="39" width="8.42578125" style="3" customWidth="1"/>
    <col min="40" max="40" width="10.7109375" style="4" customWidth="1"/>
    <col min="41" max="41" width="11.28515625" style="4" customWidth="1"/>
    <col min="42" max="42" width="11.5703125" style="4" customWidth="1"/>
    <col min="43" max="43" width="8.28515625" style="4" customWidth="1"/>
    <col min="44" max="44" width="11.5703125" style="3" customWidth="1"/>
    <col min="45" max="46" width="11.5703125" style="19" customWidth="1"/>
    <col min="47" max="47" width="9.140625" style="19" customWidth="1"/>
    <col min="48" max="48" width="8.140625" style="3" customWidth="1"/>
    <col min="49" max="49" width="10.85546875" style="4" customWidth="1"/>
    <col min="50" max="50" width="8.140625" style="3" customWidth="1"/>
    <col min="51" max="51" width="9.140625" style="4" customWidth="1"/>
    <col min="52" max="52" width="11.7109375" style="3" customWidth="1"/>
    <col min="53" max="53" width="9.28515625" style="4" customWidth="1"/>
    <col min="54" max="54" width="6.85546875" style="4" customWidth="1"/>
    <col min="55" max="55" width="11.85546875" style="4" customWidth="1"/>
    <col min="56" max="56" width="7.42578125" style="4" customWidth="1"/>
    <col min="57" max="57" width="7.7109375" style="4" customWidth="1"/>
    <col min="58" max="58" width="11.42578125" style="4" customWidth="1"/>
    <col min="59" max="59" width="11.85546875" style="2" customWidth="1"/>
    <col min="60" max="60" width="11.28515625" style="24" customWidth="1"/>
    <col min="61" max="61" width="9.85546875" style="4" customWidth="1"/>
    <col min="62" max="62" width="15" style="3" customWidth="1"/>
    <col min="63" max="63" width="10.140625" style="4" customWidth="1"/>
    <col min="64" max="64" width="8.85546875" style="4" customWidth="1"/>
    <col min="65" max="65" width="10.85546875" style="4" customWidth="1"/>
    <col min="66" max="66" width="8.140625" style="3" customWidth="1"/>
    <col min="67" max="68" width="10.42578125" style="4" customWidth="1"/>
    <col min="69" max="69" width="12.42578125" style="2" customWidth="1"/>
    <col min="70" max="70" width="10.42578125" style="2" customWidth="1"/>
    <col min="71" max="71" width="9.5703125" style="2" customWidth="1"/>
    <col min="72" max="72" width="13.42578125" style="2" customWidth="1"/>
    <col min="73" max="73" width="13.42578125" style="3" customWidth="1"/>
    <col min="74" max="16384" width="9.140625" style="2"/>
  </cols>
  <sheetData>
    <row r="1" spans="1:73" ht="57.95" customHeight="1">
      <c r="A1" s="5" t="s">
        <v>7</v>
      </c>
      <c r="B1" s="5" t="s">
        <v>8</v>
      </c>
      <c r="C1" s="6" t="s">
        <v>9</v>
      </c>
      <c r="D1" s="7" t="s">
        <v>1</v>
      </c>
      <c r="E1" s="7" t="s">
        <v>3</v>
      </c>
      <c r="F1" s="8" t="s">
        <v>10</v>
      </c>
      <c r="G1" s="6" t="s">
        <v>11</v>
      </c>
      <c r="H1" s="9" t="s">
        <v>12</v>
      </c>
      <c r="I1" s="9" t="s">
        <v>13</v>
      </c>
      <c r="J1" s="9" t="s">
        <v>14</v>
      </c>
      <c r="K1" s="28" t="s">
        <v>44</v>
      </c>
      <c r="L1" s="28" t="s">
        <v>15</v>
      </c>
      <c r="M1" s="9" t="s">
        <v>16</v>
      </c>
      <c r="N1" s="6" t="s">
        <v>43</v>
      </c>
      <c r="O1" s="6" t="s">
        <v>17</v>
      </c>
      <c r="P1" s="6" t="s">
        <v>18</v>
      </c>
      <c r="Q1" s="6" t="s">
        <v>41</v>
      </c>
      <c r="R1" s="42" t="s">
        <v>70</v>
      </c>
      <c r="S1" s="9" t="s">
        <v>19</v>
      </c>
      <c r="T1" s="12" t="s">
        <v>38</v>
      </c>
      <c r="U1" s="29" t="s">
        <v>40</v>
      </c>
      <c r="V1" s="39" t="s">
        <v>64</v>
      </c>
      <c r="W1" s="30" t="s">
        <v>46</v>
      </c>
      <c r="X1" s="38" t="s">
        <v>45</v>
      </c>
      <c r="Y1" s="10" t="s">
        <v>2</v>
      </c>
      <c r="Z1" s="21" t="s">
        <v>20</v>
      </c>
      <c r="AA1" s="21" t="s">
        <v>21</v>
      </c>
      <c r="AB1" s="21" t="s">
        <v>22</v>
      </c>
      <c r="AC1" s="43" t="s">
        <v>71</v>
      </c>
      <c r="AD1" s="12" t="s">
        <v>23</v>
      </c>
      <c r="AE1" s="26" t="s">
        <v>24</v>
      </c>
      <c r="AF1" s="41" t="s">
        <v>69</v>
      </c>
      <c r="AG1" s="21" t="s">
        <v>65</v>
      </c>
      <c r="AH1" s="21" t="s">
        <v>66</v>
      </c>
      <c r="AI1" s="21" t="s">
        <v>67</v>
      </c>
      <c r="AJ1" s="11" t="s">
        <v>68</v>
      </c>
      <c r="AK1" s="13" t="s">
        <v>25</v>
      </c>
      <c r="AL1" s="14" t="s">
        <v>26</v>
      </c>
      <c r="AM1" s="5" t="s">
        <v>27</v>
      </c>
      <c r="AN1" s="15" t="s">
        <v>28</v>
      </c>
      <c r="AO1" s="5" t="s">
        <v>29</v>
      </c>
      <c r="AP1" s="16" t="s">
        <v>30</v>
      </c>
      <c r="AQ1" s="17" t="s">
        <v>31</v>
      </c>
      <c r="AR1" s="15" t="s">
        <v>32</v>
      </c>
      <c r="AS1" s="45" t="s">
        <v>73</v>
      </c>
      <c r="AT1" s="45" t="s">
        <v>74</v>
      </c>
      <c r="AU1" s="11" t="s">
        <v>75</v>
      </c>
      <c r="AV1" s="15" t="s">
        <v>76</v>
      </c>
      <c r="AW1" s="16" t="s">
        <v>33</v>
      </c>
      <c r="AX1" s="15" t="s">
        <v>34</v>
      </c>
      <c r="AY1" s="16" t="s">
        <v>35</v>
      </c>
      <c r="AZ1" s="15" t="s">
        <v>78</v>
      </c>
      <c r="BA1" s="16" t="s">
        <v>51</v>
      </c>
      <c r="BB1" s="15" t="s">
        <v>50</v>
      </c>
      <c r="BC1" s="23" t="s">
        <v>47</v>
      </c>
      <c r="BD1" s="16" t="s">
        <v>48</v>
      </c>
      <c r="BE1" s="15" t="s">
        <v>49</v>
      </c>
      <c r="BF1" s="15" t="s">
        <v>36</v>
      </c>
      <c r="BG1" s="25" t="s">
        <v>37</v>
      </c>
      <c r="BH1" s="18" t="s">
        <v>42</v>
      </c>
      <c r="BI1" s="40" t="s">
        <v>52</v>
      </c>
      <c r="BJ1" s="31" t="s">
        <v>54</v>
      </c>
      <c r="BK1" s="15" t="s">
        <v>55</v>
      </c>
      <c r="BL1" s="32" t="s">
        <v>56</v>
      </c>
      <c r="BM1" s="25" t="s">
        <v>57</v>
      </c>
      <c r="BN1" s="44" t="s">
        <v>58</v>
      </c>
      <c r="BO1" s="33" t="s">
        <v>53</v>
      </c>
      <c r="BP1" s="33" t="s">
        <v>72</v>
      </c>
      <c r="BQ1" s="35" t="s">
        <v>59</v>
      </c>
      <c r="BR1" s="36" t="s">
        <v>61</v>
      </c>
      <c r="BS1" s="35" t="s">
        <v>60</v>
      </c>
      <c r="BT1" s="36" t="s">
        <v>63</v>
      </c>
      <c r="BU1" s="37" t="s">
        <v>62</v>
      </c>
    </row>
    <row r="2" spans="1:73" s="72" customFormat="1" ht="104.1" customHeight="1">
      <c r="A2" s="46">
        <v>1</v>
      </c>
      <c r="B2" s="47"/>
      <c r="C2" s="47"/>
      <c r="D2" s="47" t="s">
        <v>5</v>
      </c>
      <c r="E2" s="47"/>
      <c r="F2" s="47" t="s">
        <v>39</v>
      </c>
      <c r="G2" s="89" t="s">
        <v>79</v>
      </c>
      <c r="H2" s="91" t="s">
        <v>89</v>
      </c>
      <c r="I2" s="90" t="s">
        <v>80</v>
      </c>
      <c r="J2" s="48" t="s">
        <v>86</v>
      </c>
      <c r="K2" s="49" t="s">
        <v>81</v>
      </c>
      <c r="L2" s="88" t="s">
        <v>82</v>
      </c>
      <c r="M2" s="50" t="s">
        <v>85</v>
      </c>
      <c r="N2" s="49"/>
      <c r="O2" s="84" t="s">
        <v>88</v>
      </c>
      <c r="P2" s="86"/>
      <c r="Q2" s="47"/>
      <c r="R2" s="50"/>
      <c r="S2" s="47" t="s">
        <v>6</v>
      </c>
      <c r="T2" s="51">
        <v>200</v>
      </c>
      <c r="U2" s="52">
        <f>X2*0.95</f>
        <v>7.65</v>
      </c>
      <c r="V2" s="53">
        <f>IF(W2="","",X2*W2)</f>
        <v>61.99</v>
      </c>
      <c r="W2" s="54">
        <v>7.7</v>
      </c>
      <c r="X2" s="55">
        <v>8.0500000000000007</v>
      </c>
      <c r="Y2" s="47" t="s">
        <v>4</v>
      </c>
      <c r="Z2" s="56">
        <v>40</v>
      </c>
      <c r="AA2" s="56">
        <v>35</v>
      </c>
      <c r="AB2" s="56">
        <v>35</v>
      </c>
      <c r="AC2" s="57"/>
      <c r="AD2" s="51">
        <v>30</v>
      </c>
      <c r="AE2" s="58">
        <f t="shared" ref="AE2:AE3" si="0">IF(Z2="","",Z2*AA2*AB2/1000000)</f>
        <v>4.9000000000000002E-2</v>
      </c>
      <c r="AF2" s="59" t="s">
        <v>0</v>
      </c>
      <c r="AG2" s="56">
        <v>14</v>
      </c>
      <c r="AH2" s="56">
        <v>12</v>
      </c>
      <c r="AI2" s="56">
        <v>0.6</v>
      </c>
      <c r="AJ2" s="60"/>
      <c r="AK2" s="60">
        <v>65</v>
      </c>
      <c r="AL2" s="61">
        <f t="shared" ref="AL2:AL3" si="1">IF(AD2="","",AK2/AE2*AD2)</f>
        <v>39796</v>
      </c>
      <c r="AM2" s="62">
        <v>3900</v>
      </c>
      <c r="AN2" s="63">
        <f>IF(ISERROR(AM2/AL2),"",AM2/AL2)</f>
        <v>0.1</v>
      </c>
      <c r="AO2" s="47" t="s">
        <v>84</v>
      </c>
      <c r="AP2" s="64">
        <v>0.309</v>
      </c>
      <c r="AQ2" s="63">
        <f t="shared" ref="AQ2:AQ3" si="2">IF(ISERROR(X2*AP2),"",X2*AP2)</f>
        <v>2.4900000000000002</v>
      </c>
      <c r="AR2" s="63">
        <f t="shared" ref="AR2:AR3" si="3">IF(ISERROR(X2+AN2+AQ2),"",X2+AN2+AQ2)</f>
        <v>10.64</v>
      </c>
      <c r="AS2" s="53">
        <f>IF(ISERROR(Z2*AA2*AB2/AD2),"",Z2*AA2*AB2/AD2)</f>
        <v>1633.33</v>
      </c>
      <c r="AT2" s="53">
        <f>IF(ISERROR(AS2/28316.847),"",AS2/28316.847)</f>
        <v>0.06</v>
      </c>
      <c r="AU2" s="60">
        <v>4</v>
      </c>
      <c r="AV2" s="63">
        <f>IF(ISERROR(AT2*AU2),"",AT2*AU2)</f>
        <v>0.24</v>
      </c>
      <c r="AW2" s="65">
        <v>0.1</v>
      </c>
      <c r="AX2" s="63">
        <f t="shared" ref="AX2:AX3" si="4">IF(ISERROR(BI2*AW2),"",BI2*AW2)</f>
        <v>2</v>
      </c>
      <c r="AY2" s="65">
        <v>0</v>
      </c>
      <c r="AZ2" s="92">
        <f>IF(AT2="","",((IF(AT2&lt;0.6,'[2]E&amp;E Pricing Structure'!$D$11,IF(AT2&lt;1.2,'[2]E&amp;E Pricing Structure'!$D$12,IF(AT2&lt;1.8,'[2]E&amp;E Pricing Structure'!$D$13,IF(AT2&lt;2.7,'[2]E&amp;E Pricing Structure'!$D$14,IF(AT2&lt;4.8,'[2]E&amp;E Pricing Structure'!$D$15,IF(AT2&lt;12.5,'[2]E&amp;E Pricing Structure'!$D$16,IF(AT2&lt;50,'[2]E&amp;E Pricing Structure'!$D$17,'[2]E&amp;E Pricing Structure'!$D$18))))))))+(IF(AT2&lt;0.6,'[2]E&amp;E Pricing Structure'!$D$30,IF(AT2&lt;1.2,'[2]E&amp;E Pricing Structure'!$D$31,IF(AT2&lt;1.8,'[2]E&amp;E Pricing Structure'!$D$32,IF(AT2&lt;2.7,'[2]E&amp;E Pricing Structure'!$D$33,IF(AT2&lt;4.8,'[2]E&amp;E Pricing Structure'!$D$34,IF(AT2&lt;12.5,'[2]E&amp;E Pricing Structure'!$D$35,IF(AT2&lt;50,'[2]E&amp;E Pricing Structure'!$D$36,'[2]E&amp;E Pricing Structure'!$D$37)))))))))/AD2)</f>
        <v>0.1</v>
      </c>
      <c r="BA2" s="65">
        <v>0</v>
      </c>
      <c r="BB2" s="63">
        <f>IF(ISERROR(BI2*BA2),"",BI2*BA2)</f>
        <v>0</v>
      </c>
      <c r="BC2" s="93" t="s">
        <v>77</v>
      </c>
      <c r="BD2" s="65">
        <v>0.15</v>
      </c>
      <c r="BE2" s="63">
        <f>IF(ISERROR(BI2*BD2),"",BI2*BD2)</f>
        <v>3</v>
      </c>
      <c r="BF2" s="63">
        <f>IF(ISERROR(AV2+AX2+AZ2+BB2+BE2),"",AV2+AX2+AZ2+BB2+BE2)</f>
        <v>5.34</v>
      </c>
      <c r="BG2" s="63">
        <f t="shared" ref="BG2:BG3" si="5">IF(ISERROR(AR2+BF2),"",AR2+BF2)</f>
        <v>15.98</v>
      </c>
      <c r="BH2" s="66">
        <f t="shared" ref="BH2:BH3" si="6">IF(ISERROR((BI2-BG2)/BI2),"",(BI2-BG2)/BI2)</f>
        <v>0.20100000000000001</v>
      </c>
      <c r="BI2" s="63">
        <f>IF(BO2="","",BO2*(1-BP2))</f>
        <v>20</v>
      </c>
      <c r="BJ2" s="67">
        <v>0.3</v>
      </c>
      <c r="BK2" s="63">
        <f>IF(BJ2="","",BO2*BJ2)</f>
        <v>12</v>
      </c>
      <c r="BL2" s="68">
        <v>5</v>
      </c>
      <c r="BM2" s="63">
        <f>IF(ISERROR(BG2+BK2+BL2),"",BG2+BK2+BL2)</f>
        <v>32.979999999999997</v>
      </c>
      <c r="BN2" s="69">
        <f>IF(BO2="","",(BO2-BM2)/BO2)</f>
        <v>0.17530000000000001</v>
      </c>
      <c r="BO2" s="68">
        <v>39.99</v>
      </c>
      <c r="BP2" s="67">
        <v>0.5</v>
      </c>
      <c r="BQ2" s="70">
        <f>BI2</f>
        <v>20</v>
      </c>
      <c r="BR2" s="34">
        <f>IF(BS2="","",CEILING(BS2/0.9 - 0.01, 10) - 0.01)</f>
        <v>49.99</v>
      </c>
      <c r="BS2" s="70">
        <f>IF(BO2="","",BO2)</f>
        <v>39.99</v>
      </c>
      <c r="BT2" s="71">
        <f>IF(BQ2="","",(BQ2-AR2)/BQ2)</f>
        <v>0.46800000000000003</v>
      </c>
      <c r="BU2" s="71">
        <f>IF(BR2="","",(BR2-BQ2)/BR2)</f>
        <v>0.59989999999999999</v>
      </c>
    </row>
    <row r="3" spans="1:73" s="72" customFormat="1" ht="104.1" customHeight="1">
      <c r="A3" s="73">
        <v>2</v>
      </c>
      <c r="B3" s="50"/>
      <c r="C3" s="50"/>
      <c r="D3" s="50" t="s">
        <v>5</v>
      </c>
      <c r="E3" s="50"/>
      <c r="F3" s="47" t="s">
        <v>39</v>
      </c>
      <c r="G3" s="89" t="s">
        <v>79</v>
      </c>
      <c r="H3" s="91" t="s">
        <v>89</v>
      </c>
      <c r="I3" s="90" t="s">
        <v>80</v>
      </c>
      <c r="J3" s="48" t="s">
        <v>86</v>
      </c>
      <c r="K3" s="49" t="s">
        <v>81</v>
      </c>
      <c r="L3" s="88" t="s">
        <v>83</v>
      </c>
      <c r="M3" s="50" t="s">
        <v>85</v>
      </c>
      <c r="N3" s="49"/>
      <c r="O3" s="85" t="s">
        <v>87</v>
      </c>
      <c r="P3" s="87"/>
      <c r="Q3" s="50"/>
      <c r="R3" s="50"/>
      <c r="S3" s="47" t="s">
        <v>6</v>
      </c>
      <c r="T3" s="74">
        <v>200</v>
      </c>
      <c r="U3" s="75">
        <f>X3*0.95</f>
        <v>7.65</v>
      </c>
      <c r="V3" s="76">
        <f>IF(W3="","",X3*W3)</f>
        <v>61.99</v>
      </c>
      <c r="W3" s="54">
        <v>7.7</v>
      </c>
      <c r="X3" s="68">
        <v>8.0500000000000007</v>
      </c>
      <c r="Y3" s="50" t="s">
        <v>4</v>
      </c>
      <c r="Z3" s="77">
        <v>55</v>
      </c>
      <c r="AA3" s="77">
        <v>30</v>
      </c>
      <c r="AB3" s="77">
        <v>30</v>
      </c>
      <c r="AC3" s="57"/>
      <c r="AD3" s="74">
        <v>30</v>
      </c>
      <c r="AE3" s="78">
        <f t="shared" si="0"/>
        <v>0.05</v>
      </c>
      <c r="AF3" s="59" t="s">
        <v>0</v>
      </c>
      <c r="AG3" s="77">
        <v>10</v>
      </c>
      <c r="AH3" s="77">
        <v>10</v>
      </c>
      <c r="AI3" s="77">
        <v>0.7</v>
      </c>
      <c r="AJ3" s="57"/>
      <c r="AK3" s="57">
        <v>65</v>
      </c>
      <c r="AL3" s="79">
        <f t="shared" si="1"/>
        <v>39000</v>
      </c>
      <c r="AM3" s="80">
        <v>3900</v>
      </c>
      <c r="AN3" s="70">
        <f>IF(ISERROR(AM3/AL3),"",AM3/AL3)</f>
        <v>0.1</v>
      </c>
      <c r="AO3" s="50" t="s">
        <v>84</v>
      </c>
      <c r="AP3" s="81">
        <v>0.309</v>
      </c>
      <c r="AQ3" s="70">
        <f t="shared" si="2"/>
        <v>2.4900000000000002</v>
      </c>
      <c r="AR3" s="70">
        <f t="shared" si="3"/>
        <v>10.64</v>
      </c>
      <c r="AS3" s="76">
        <f>IF(ISERROR(Z3*AA3*AB3/AD3),"",Z3*AA3*AB3/AD3)</f>
        <v>1650</v>
      </c>
      <c r="AT3" s="76">
        <f>IF(ISERROR(AS3/28316.847),"",AS3/28316.847)</f>
        <v>0.06</v>
      </c>
      <c r="AU3" s="57">
        <v>4</v>
      </c>
      <c r="AV3" s="70">
        <f>IF(ISERROR(AT3*AU3),"",AT3*AU3)</f>
        <v>0.24</v>
      </c>
      <c r="AW3" s="67">
        <v>0.1</v>
      </c>
      <c r="AX3" s="70">
        <f t="shared" si="4"/>
        <v>2.5</v>
      </c>
      <c r="AY3" s="67">
        <v>0</v>
      </c>
      <c r="AZ3" s="92">
        <f>IF(AT3="","",((IF(AT3&lt;0.6,'[2]E&amp;E Pricing Structure'!$D$11,IF(AT3&lt;1.2,'[2]E&amp;E Pricing Structure'!$D$12,IF(AT3&lt;1.8,'[2]E&amp;E Pricing Structure'!$D$13,IF(AT3&lt;2.7,'[2]E&amp;E Pricing Structure'!$D$14,IF(AT3&lt;4.8,'[2]E&amp;E Pricing Structure'!$D$15,IF(AT3&lt;12.5,'[2]E&amp;E Pricing Structure'!$D$16,IF(AT3&lt;50,'[2]E&amp;E Pricing Structure'!$D$17,'[2]E&amp;E Pricing Structure'!$D$18))))))))+(IF(AT3&lt;0.6,'[2]E&amp;E Pricing Structure'!$D$30,IF(AT3&lt;1.2,'[2]E&amp;E Pricing Structure'!$D$31,IF(AT3&lt;1.8,'[2]E&amp;E Pricing Structure'!$D$32,IF(AT3&lt;2.7,'[2]E&amp;E Pricing Structure'!$D$33,IF(AT3&lt;4.8,'[2]E&amp;E Pricing Structure'!$D$34,IF(AT3&lt;12.5,'[2]E&amp;E Pricing Structure'!$D$35,IF(AT3&lt;50,'[2]E&amp;E Pricing Structure'!$D$36,'[2]E&amp;E Pricing Structure'!$D$37)))))))))/AD3)</f>
        <v>0.1</v>
      </c>
      <c r="BA3" s="67">
        <v>0</v>
      </c>
      <c r="BB3" s="70">
        <f>IF(ISERROR(BI3*BA3),"",BI3*BA3)</f>
        <v>0</v>
      </c>
      <c r="BC3" s="94" t="s">
        <v>77</v>
      </c>
      <c r="BD3" s="67">
        <v>0.15</v>
      </c>
      <c r="BE3" s="70">
        <f>IF(ISERROR(BI3*BD3),"",BI3*BD3)</f>
        <v>3.75</v>
      </c>
      <c r="BF3" s="70">
        <f>IF(ISERROR(AV3+AX3+AZ3+BB3+BE3),"",AV3+AX3+AZ3+BB3+BE3)</f>
        <v>6.59</v>
      </c>
      <c r="BG3" s="70">
        <f t="shared" si="5"/>
        <v>17.23</v>
      </c>
      <c r="BH3" s="82">
        <f t="shared" si="6"/>
        <v>0.31080000000000002</v>
      </c>
      <c r="BI3" s="70">
        <f>IF(BO3="","",BO3*(1-BP3))</f>
        <v>25</v>
      </c>
      <c r="BJ3" s="67">
        <v>0.3</v>
      </c>
      <c r="BK3" s="70">
        <f>IF(BJ3="","",BO3*BJ3)</f>
        <v>15</v>
      </c>
      <c r="BL3" s="68">
        <v>5</v>
      </c>
      <c r="BM3" s="70">
        <f>IF(ISERROR(BG3+BK3+BL3),"",BG3+BK3+BL3)</f>
        <v>37.229999999999997</v>
      </c>
      <c r="BN3" s="69">
        <f>IF(BO3="","",(BO3-BM3)/BO3)</f>
        <v>0.25530000000000003</v>
      </c>
      <c r="BO3" s="68">
        <v>49.99</v>
      </c>
      <c r="BP3" s="67">
        <v>0.5</v>
      </c>
      <c r="BQ3" s="70">
        <f>BI3</f>
        <v>25</v>
      </c>
      <c r="BR3" s="34">
        <f>IF(BS3="","",CEILING(BS3/0.9 - 0.01, 10) - 0.01)</f>
        <v>59.99</v>
      </c>
      <c r="BS3" s="70">
        <f>IF(BO3="","",BO3)</f>
        <v>49.99</v>
      </c>
      <c r="BT3" s="83">
        <f>IF(BQ3="","",(BQ3-AR3)/BQ3)</f>
        <v>0.57440000000000002</v>
      </c>
      <c r="BU3" s="83">
        <f>IF(BR3="","",(BR3-BQ3)/BR3)</f>
        <v>0.58330000000000004</v>
      </c>
    </row>
    <row r="4" spans="1:73" ht="21" customHeight="1">
      <c r="T4" s="2"/>
      <c r="U4" s="2"/>
      <c r="AT4" s="22"/>
      <c r="AU4" s="22"/>
      <c r="AV4" s="20"/>
      <c r="AW4" s="19"/>
      <c r="AX4" s="19"/>
      <c r="AY4" s="20"/>
      <c r="AZ4" s="2"/>
      <c r="BA4" s="2"/>
      <c r="BB4" s="22"/>
      <c r="BC4" s="20"/>
      <c r="BD4" s="19"/>
      <c r="BE4" s="27"/>
      <c r="BH4" s="3"/>
      <c r="BJ4" s="4"/>
      <c r="BM4" s="3"/>
      <c r="BN4" s="19"/>
      <c r="BO4" s="19"/>
    </row>
    <row r="8" spans="1:73">
      <c r="A8" s="2"/>
      <c r="E8" s="4"/>
      <c r="F8" s="4"/>
      <c r="H8" s="20"/>
      <c r="I8" s="22"/>
      <c r="J8" s="19"/>
      <c r="K8" s="19"/>
      <c r="L8" s="22"/>
      <c r="M8" s="22"/>
      <c r="N8" s="22"/>
      <c r="O8" s="20"/>
      <c r="P8" s="19"/>
      <c r="Q8" s="19"/>
      <c r="R8" s="20"/>
      <c r="T8" s="2"/>
      <c r="V8" s="20"/>
      <c r="X8" s="27"/>
      <c r="Y8" s="4"/>
      <c r="Z8" s="2"/>
      <c r="AA8" s="3"/>
      <c r="AB8" s="4"/>
      <c r="AC8" s="4"/>
      <c r="AD8" s="4"/>
      <c r="AE8" s="4"/>
      <c r="AF8" s="3"/>
      <c r="AG8" s="19"/>
      <c r="AH8" s="19"/>
      <c r="AJ8" s="3"/>
      <c r="AL8" s="3"/>
      <c r="AM8" s="4"/>
      <c r="AN8" s="3"/>
    </row>
  </sheetData>
  <sheetProtection insertRows="0" deleteRows="0" sort="0"/>
  <protectedRanges>
    <protectedRange sqref="AK2:AL2 AE2:AF2 V2:W2 BN2 AQ2:BL2 AN2 A2:F2 L2:S2 A8:G8 D9:E84 C9:C83 Y2 A9:B84 Y7:AT7 BC5:BF83 AU5:BB8 U10:BB83 I8:AT8 F10:S83 A4:S7 F3 L3:M3 T4:BO4 S3 U5:X7 J2:J3" name="Range1"/>
    <protectedRange sqref="AG2:AJ2 Z2:AC2" name="Range1_2"/>
    <protectedRange sqref="AM2" name="Range1_3"/>
    <protectedRange sqref="AO2:AP2" name="Range1_4"/>
    <protectedRange sqref="T2" name="Range1_6"/>
    <protectedRange sqref="Y3 AK3:AL3 AE3:AF3 V3:W3 BN3 AQ3:BL3 AN3 N3:R3 A3:E3" name="Range1_5"/>
    <protectedRange sqref="Z3:AC3 AG3:AJ3" name="Range1_2_1"/>
    <protectedRange sqref="AM3" name="Range1_3_1"/>
    <protectedRange sqref="AO3:AP3" name="Range1_4_1"/>
    <protectedRange sqref="T3" name="Range1_6_1"/>
    <protectedRange sqref="G2:I3" name="Range1_7"/>
  </protectedRanges>
  <phoneticPr fontId="11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</xm:sqref>
        </x14:dataValidation>
        <x14:dataValidation type="list" allowBlank="1" showInputMessage="1" showErrorMessage="1">
          <x14:formula1>
            <xm:f>#REF!</xm:f>
          </x14:formula1>
          <xm:sqref>E2</xm:sqref>
        </x14:dataValidation>
        <x14:dataValidation type="list" allowBlank="1" showInputMessage="1" showErrorMessage="1">
          <x14:formula1>
            <xm:f>#REF!</xm:f>
          </x14:formula1>
          <xm:sqref>S2:S3</xm:sqref>
        </x14:dataValidation>
        <x14:dataValidation type="list" allowBlank="1" showInputMessage="1" showErrorMessage="1">
          <x14:formula1>
            <xm:f>#REF!</xm:f>
          </x14:formula1>
          <xm:sqref>Y2</xm:sqref>
        </x14:dataValidation>
        <x14:dataValidation type="list" allowBlank="1" showInputMessage="1" showErrorMessage="1">
          <x14:formula1>
            <xm:f>#REF!</xm:f>
          </x14:formula1>
          <xm:sqref>F2:F3</xm:sqref>
        </x14:dataValidation>
        <x14:dataValidation type="list" allowBlank="1" showInputMessage="1" showErrorMessage="1">
          <x14:formula1>
            <xm:f>#REF!</xm:f>
          </x14:formula1>
          <xm:sqref>AF2 R2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2026-06-24T06:44:34Z</dcterms:modified>
</cp:coreProperties>
</file>