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AB8A725F-27E5-4612-8D06-01E83A683565}" xr6:coauthVersionLast="47" xr6:coauthVersionMax="47" xr10:uidLastSave="{00000000-0000-0000-0000-000000000000}"/>
  <bookViews>
    <workbookView xWindow="-110" yWindow="-110" windowWidth="19420" windowHeight="11500" xr2:uid="{2C1AB00A-2523-4925-AC76-8EE611376411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H7" i="1" l="1"/>
  <c r="BJ7" i="1" s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H6" i="1"/>
  <c r="BJ6" i="1" s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AI6" i="1" s="1"/>
  <c r="T6" i="1"/>
  <c r="BH5" i="1"/>
  <c r="BJ5" i="1" s="1"/>
  <c r="BG5" i="1"/>
  <c r="BA5" i="1"/>
  <c r="AX5" i="1"/>
  <c r="AU5" i="1"/>
  <c r="AR5" i="1"/>
  <c r="AP5" i="1"/>
  <c r="AN5" i="1"/>
  <c r="AL5" i="1"/>
  <c r="BB5" i="1" s="1"/>
  <c r="AH5" i="1"/>
  <c r="AC5" i="1"/>
  <c r="AD5" i="1" s="1"/>
  <c r="AF5" i="1" s="1"/>
  <c r="U5" i="1"/>
  <c r="T5" i="1"/>
  <c r="BH4" i="1"/>
  <c r="BJ4" i="1" s="1"/>
  <c r="BG4" i="1"/>
  <c r="BA4" i="1"/>
  <c r="AX4" i="1"/>
  <c r="AU4" i="1"/>
  <c r="AR4" i="1"/>
  <c r="AP4" i="1"/>
  <c r="AN4" i="1"/>
  <c r="AL4" i="1"/>
  <c r="BB4" i="1" s="1"/>
  <c r="AH4" i="1"/>
  <c r="AC4" i="1"/>
  <c r="AD4" i="1" s="1"/>
  <c r="AF4" i="1" s="1"/>
  <c r="U4" i="1"/>
  <c r="T4" i="1"/>
  <c r="BH3" i="1"/>
  <c r="BJ3" i="1" s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H2" i="1"/>
  <c r="BJ2" i="1" s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7" i="1" l="1"/>
  <c r="BB3" i="1"/>
  <c r="AI4" i="1"/>
  <c r="AJ4" i="1" s="1"/>
  <c r="BC4" i="1" s="1"/>
  <c r="AI5" i="1"/>
  <c r="AJ5" i="1" s="1"/>
  <c r="BC5" i="1" s="1"/>
  <c r="BD5" i="1" s="1"/>
  <c r="AJ6" i="1"/>
  <c r="BB2" i="1"/>
  <c r="BB6" i="1"/>
  <c r="AI2" i="1"/>
  <c r="AJ2" i="1" s="1"/>
  <c r="BC2" i="1" s="1"/>
  <c r="AI3" i="1"/>
  <c r="AJ3" i="1" s="1"/>
  <c r="BC3" i="1" s="1"/>
  <c r="AI7" i="1"/>
  <c r="AJ7" i="1" s="1"/>
  <c r="BC7" i="1" s="1"/>
  <c r="BC6" i="1" l="1"/>
  <c r="BI6" i="1" s="1"/>
  <c r="BI4" i="1"/>
  <c r="BD4" i="1"/>
  <c r="BD6" i="1"/>
  <c r="BI5" i="1"/>
  <c r="BI3" i="1"/>
  <c r="BD3" i="1"/>
  <c r="BI2" i="1"/>
  <c r="BD2" i="1"/>
  <c r="BI7" i="1"/>
  <c r="B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86B33F74-9F0C-4903-9178-248701CDB51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F1D87E7-208F-4A69-965C-86D6AF9BAC7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FECCF320-0D95-45F6-B8A5-8AC931896DC4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6B6FCA4F-908D-4450-A100-4FF6B32E3A9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321E037F-2A51-4265-9612-07046D2C9306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9908B198-3ED0-4C84-9DDE-5053DF10086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5046B8F7-B73D-4BB2-B9AA-416093BE2FF6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372F5186-8F94-47DC-B3B5-31D97AB29C3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FB5EE242-6BCF-474B-BFAE-C67A17EEF569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3036BCCE-D47E-418C-8A1C-81EEDCA02B7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38981C1C-4787-4D8C-8EFB-20115F55657D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7D89D609-0AC1-4D57-8BDD-69861C467FC5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901F04B8-DC18-4BE6-87FF-A49E1912021F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75BC6794-3FEC-431F-8E1D-85735D6393E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C3ABA96A-6B49-467C-8669-1BF206C7AF0A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294066CD-89EA-4F5B-A330-8DC6E9CC53DE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77DF45CF-481A-4F34-A713-8D6B76BD12D2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0B4D9483-7D1A-4BE6-B4BB-313F53BC4F27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1C644302-BB8A-408D-93ED-906FC5A2A2CD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3D17C510-02D3-455A-8D68-017A4B266493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<sst xmlns="http://schemas.openxmlformats.org/spreadsheetml/2006/main" count="152" uniqueCount="87">
  <si>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</si>
  <si>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</si>
  <si>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</si>
  <si>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</si>
  <si>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</si>
  <si>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</si>
  <si>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</si>
  <si>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</si>
  <si>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</si>
  <si>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</si>
  <si>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</si>
  <si>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</si>
  <si>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</si>
  <si>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</si>
  <si>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</si>
  <si>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</si>
  <si>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</si>
  <si>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</si>
  <si>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</si>
  <si>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</si>
  <si>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</si>
  <si>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</si>
  <si>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</si>
  <si>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</si>
  <si>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</si>
  <si>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</si>
  <si>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</si>
  <si>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</si>
  <si>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</si>
  <si>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</si>
  <si>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</si>
  <si>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</si>
  <si>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</si>
  <si>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</si>
  <si>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</si>
  <si>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</si>
  <si>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</si>
  <si>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</si>
  <si>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</si>
  <si>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</si>
  <si>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</si>
  <si>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</si>
  <si>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</si>
  <si>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</si>
  <si>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</si>
  <si>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</si>
  <si>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</si>
  <si>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</si>
  <si>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</si>
  <si>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</si>
  <si>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</si>
  <si>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</si>
  <si>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</si>
  <si>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</si>
  <si>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</si>
  <si>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</si>
  <si>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</si>
  <si>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</si>
  <si>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</si>
  <si>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</si>
  <si>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</si>
  <si>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</si>
  <si>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</t>
  </si>
  <si>
    <t>Beautyrest 6%</t>
  </si>
  <si>
    <t>MATT PAD/TOPPER</t>
  </si>
  <si>
    <t>embossed stripe</t>
  </si>
  <si>
    <t>100% polyester Microfiber Mpad</t>
  </si>
  <si>
    <t>Wonder Comfort Mpad</t>
  </si>
  <si>
    <t>TOP: 135gsm 100% Polyester brushed microfiber Embossed Stripe; 6oz/y2 poly filling +100% polyester Non-woven, Diamond quilted; 25gsm TPU laminated; Skirt: 70gsm 100% polyester stretch knit</t>
  </si>
  <si>
    <t>100% polyester overall</t>
  </si>
  <si>
    <t>Twin: 39"W x 75"L + 15”D</t>
  </si>
  <si>
    <t>white</t>
  </si>
  <si>
    <t>BR16-5511</t>
  </si>
  <si>
    <t>Piece</t>
  </si>
  <si>
    <t>Normal</t>
  </si>
  <si>
    <t>9404.90.9622</t>
  </si>
  <si>
    <t>Royalty fee</t>
  </si>
  <si>
    <t>Twin-xl 39"W x 80"L + 15”D</t>
  </si>
  <si>
    <t>BR16-5512</t>
  </si>
  <si>
    <t>Full: 54"W x 75"L + 15”D</t>
  </si>
  <si>
    <t>BR16-5513</t>
  </si>
  <si>
    <t>Queen: 60"W x 80"L + 15”D</t>
  </si>
  <si>
    <t>BR16-5514</t>
  </si>
  <si>
    <t>King 78"W x 80"L + 15"D</t>
  </si>
  <si>
    <t>BR16-5515</t>
  </si>
  <si>
    <t>Cal-King 72"W x 83"L + 15"D</t>
  </si>
  <si>
    <t>BR16-5516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</si>
</sst>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8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8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8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</cellXfs>
  <cellStyles count="5">
    <cellStyle name="Currency 2" xfId="3" xr:uid="{7543CFC4-0A4B-4E6D-9C01-D86ABBF0BC61}"/>
    <cellStyle name="Normal 2" xfId="1" xr:uid="{ADF12680-0F69-4B6A-A8C7-0D53E4E10BFE}"/>
    <cellStyle name="Normal 2 18 2" xfId="2" xr:uid="{24DD0DC7-9214-4C32-94B0-8CABA06BCF63}"/>
    <cellStyle name="Percent 2" xfId="4" xr:uid="{5631404F-9F3E-40B8-BB46-9D4FAE6A4B47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BR%20Wonder%20Comfort%20MPad%20POE%20commit%2010tariff%206.04.26.xlsx" TargetMode="External"/><Relationship Id="rId2" Type="http://schemas.openxmlformats.org/officeDocument/2006/relationships/externalLinkPath" Target="file:///C:\Users\liujie\Downloads\RS%20BR%20Wonder%20Comfort%20MPad%20POE%20commit%2010tariff%206.04.26.xlsx" TargetMode="External"/><Relationship Id="rId1" Type="http://schemas.openxmlformats.org/officeDocument/2006/relationships/externalLinkPath" Target="/Users/liujie/Downloads/RS%20BR%20Wonder%20Comfort%20MPad%20POE%20commit%2010tariff%206.04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HZO 9.04.25"/>
      <sheetName val="RS Oct26 proj"/>
      <sheetName val="ValueSelection"/>
      <sheetName val="Data"/>
    </sheetNames>
    <sheetDataSet>
      <sheetData sheetId="0"/>
      <sheetData sheetId="1"/>
      <sheetData sheetId="2">
        <row r="12">
          <cell r="F12">
            <v>4.96</v>
          </cell>
        </row>
        <row r="13">
          <cell r="F13">
            <v>5.12</v>
          </cell>
        </row>
        <row r="14">
          <cell r="F14">
            <v>5.74</v>
          </cell>
        </row>
        <row r="15">
          <cell r="F15">
            <v>6.56</v>
          </cell>
        </row>
        <row r="16">
          <cell r="F16">
            <v>8.14</v>
          </cell>
        </row>
        <row r="17">
          <cell r="F17">
            <v>8.14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5F31-5B2E-4DB2-B692-F521F14A4EC1}">
  <dimension ref="A1:BL7"/>
  <sheetViews>
    <sheetView tabSelected="1" topLeftCell="C1" workbookViewId="0">
      <selection activeCell="C8" sqref="A8:XFD53"/>
    </sheetView>
  </sheetViews>
  <sheetFormatPr defaultColWidth="9.1796875" defaultRowHeight="14.5" x14ac:dyDescent="0.35"/>
  <cols>
    <col min="1" max="1" width="8.2695312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453125" style="2" customWidth="1"/>
    <col min="7" max="7" width="9.81640625" style="2" customWidth="1"/>
    <col min="8" max="8" width="14.54296875" style="2" customWidth="1"/>
    <col min="9" max="9" width="8.453125" style="2" customWidth="1"/>
    <col min="10" max="10" width="47.1796875" style="2" customWidth="1"/>
    <col min="11" max="11" width="9.1796875" style="3" customWidth="1"/>
    <col min="12" max="12" width="11.1796875" style="2" customWidth="1"/>
    <col min="13" max="14" width="6.1796875" style="2" customWidth="1"/>
    <col min="15" max="15" width="6.81640625" style="2" customWidth="1"/>
    <col min="16" max="17" width="5.54296875" style="2" customWidth="1"/>
    <col min="18" max="18" width="9.7265625" style="4" customWidth="1"/>
    <col min="19" max="19" width="8" style="5" customWidth="1"/>
    <col min="20" max="20" width="9.453125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4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  <c r="BL1" s="39">
        <v>46321</v>
      </c>
    </row>
    <row r="2" spans="1:64" ht="60.75" customHeight="1" x14ac:dyDescent="0.3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2" t="s">
        <v>65</v>
      </c>
      <c r="H2" s="42" t="s">
        <v>66</v>
      </c>
      <c r="I2" s="42" t="s">
        <v>67</v>
      </c>
      <c r="J2" s="42" t="s">
        <v>68</v>
      </c>
      <c r="K2" s="43" t="s">
        <v>69</v>
      </c>
      <c r="L2" s="42" t="s">
        <v>70</v>
      </c>
      <c r="M2" s="42" t="s">
        <v>71</v>
      </c>
      <c r="N2" s="41"/>
      <c r="O2" s="44" t="s">
        <v>72</v>
      </c>
      <c r="P2" s="41"/>
      <c r="Q2" s="41" t="s">
        <v>73</v>
      </c>
      <c r="R2" s="45"/>
      <c r="S2" s="46">
        <v>7.7</v>
      </c>
      <c r="T2" s="47">
        <f>IF(ISERROR(R2/S2),"",R2/S2)</f>
        <v>0</v>
      </c>
      <c r="U2" s="48">
        <f>'[1]HZO 9.04.25'!F12</f>
        <v>4.96</v>
      </c>
      <c r="V2" s="11"/>
      <c r="W2" s="41" t="s">
        <v>74</v>
      </c>
      <c r="X2" s="49">
        <v>75</v>
      </c>
      <c r="Y2" s="49">
        <v>46</v>
      </c>
      <c r="Z2" s="49">
        <v>38</v>
      </c>
      <c r="AA2" s="46"/>
      <c r="AB2" s="50">
        <v>8</v>
      </c>
      <c r="AC2" s="51">
        <f>IF(X2="","",X2*Y2*Z2/1000000)</f>
        <v>0.13109999999999999</v>
      </c>
      <c r="AD2" s="52">
        <f>IF(AB2="","",65/AC2*AB2)</f>
        <v>3966.4378337147218</v>
      </c>
      <c r="AE2" s="53">
        <v>2250</v>
      </c>
      <c r="AF2" s="54">
        <f>IF(ISERROR(AE2/AD2),"",AE2/AD2)</f>
        <v>0.56725961538461533</v>
      </c>
      <c r="AG2" s="41" t="s">
        <v>75</v>
      </c>
      <c r="AH2" s="55">
        <f>7.3%+10%</f>
        <v>0.17299999999999999</v>
      </c>
      <c r="AI2" s="54">
        <f>IF(ISERROR(U2*AH2),"",U2*AH2)</f>
        <v>0.85807999999999995</v>
      </c>
      <c r="AJ2" s="54">
        <f t="shared" ref="AJ2:AJ7" si="0">IF(ISERROR(U2+AF2+AI2),"",U2+AF2+AI2)</f>
        <v>6.3853396153846154</v>
      </c>
      <c r="AK2" s="56">
        <v>0.01</v>
      </c>
      <c r="AL2" s="54">
        <f t="shared" ref="AL2:AL7" si="1">IF(ISERROR(BE2*AK2),"",BE2*AK2)</f>
        <v>8.7100000000000011E-2</v>
      </c>
      <c r="AM2" s="56"/>
      <c r="AN2" s="54">
        <f t="shared" ref="AN2:AN7" si="2">IF(ISERROR(BE2*AM2),"",BE2*AM2)</f>
        <v>0</v>
      </c>
      <c r="AO2" s="56"/>
      <c r="AP2" s="54">
        <f t="shared" ref="AP2:AP7" si="3">IF(ISERROR(BE2*AO2),"",BE2*AO2)</f>
        <v>0</v>
      </c>
      <c r="AQ2" s="56"/>
      <c r="AR2" s="54">
        <f>IF(ISERROR(BE2*AQ2),"",BE2*AQ2)</f>
        <v>0</v>
      </c>
      <c r="AS2" s="42" t="s">
        <v>76</v>
      </c>
      <c r="AT2" s="55">
        <v>0.06</v>
      </c>
      <c r="AU2" s="54">
        <f t="shared" ref="AU2:AU7" si="4">IF(ISERROR(BE2*AT2),"",BE2*AT2)</f>
        <v>0.52260000000000006</v>
      </c>
      <c r="AV2" s="54"/>
      <c r="AW2" s="56"/>
      <c r="AX2" s="54">
        <f>IF(ISERROR(BE2*AW2),"",BE2*AW2)</f>
        <v>0</v>
      </c>
      <c r="AY2" s="54"/>
      <c r="AZ2" s="56"/>
      <c r="BA2" s="54">
        <f>IF(ISERROR(BE2*AZ2),"",BE2*AZ2)</f>
        <v>0</v>
      </c>
      <c r="BB2" s="54">
        <f t="shared" ref="BB2:BB7" si="5">IF(ISERROR(AL2+AN2+AP2+AU2),"",AL2+AN2+AP2+AU2)</f>
        <v>0.60970000000000013</v>
      </c>
      <c r="BC2" s="54">
        <f t="shared" ref="BC2:BC7" si="6">IF(ISERROR(AJ2+BB2),"",AJ2+BB2)</f>
        <v>6.9950396153846155</v>
      </c>
      <c r="BD2" s="57">
        <f t="shared" ref="BD2:BD7" si="7">IF(ISERROR((BE2-BC2)/BE2),"",(BE2-BC2)/BE2)</f>
        <v>0.19689556654596846</v>
      </c>
      <c r="BE2" s="58">
        <v>8.7100000000000009</v>
      </c>
      <c r="BF2" s="11">
        <v>16.989999999999998</v>
      </c>
      <c r="BG2" s="57">
        <f>IF(ISERROR((BF2-BE2)/BF2),"",(BF2-BE2)/BF2)</f>
        <v>0.48734549735138305</v>
      </c>
      <c r="BH2" s="50">
        <f>BL2</f>
        <v>1000</v>
      </c>
      <c r="BI2" s="54">
        <f>IF(ISERROR(BC2*BH2),"",BC2*BH2)</f>
        <v>6995.0396153846159</v>
      </c>
      <c r="BJ2" s="54">
        <f>IF(ISERROR(BE2*BH2),"",BE2*BH2)</f>
        <v>8710</v>
      </c>
      <c r="BL2" s="50">
        <v>1000</v>
      </c>
    </row>
    <row r="3" spans="1:64" ht="60.75" customHeight="1" x14ac:dyDescent="0.3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2" t="s">
        <v>65</v>
      </c>
      <c r="H3" s="42" t="s">
        <v>66</v>
      </c>
      <c r="I3" s="42" t="s">
        <v>67</v>
      </c>
      <c r="J3" s="42" t="s">
        <v>68</v>
      </c>
      <c r="K3" s="43" t="s">
        <v>69</v>
      </c>
      <c r="L3" s="42" t="s">
        <v>77</v>
      </c>
      <c r="M3" s="42" t="s">
        <v>71</v>
      </c>
      <c r="N3" s="41"/>
      <c r="O3" s="44" t="s">
        <v>78</v>
      </c>
      <c r="P3" s="41"/>
      <c r="Q3" s="41" t="s">
        <v>73</v>
      </c>
      <c r="R3" s="45"/>
      <c r="S3" s="46">
        <v>7.7</v>
      </c>
      <c r="T3" s="47">
        <f t="shared" ref="T3:T7" si="8">IF(ISERROR(R3/S3),"",R3/S3)</f>
        <v>0</v>
      </c>
      <c r="U3" s="48">
        <f>'[1]HZO 9.04.25'!F13</f>
        <v>5.12</v>
      </c>
      <c r="V3" s="11"/>
      <c r="W3" s="41" t="s">
        <v>74</v>
      </c>
      <c r="X3" s="49">
        <v>75</v>
      </c>
      <c r="Y3" s="49">
        <v>46</v>
      </c>
      <c r="Z3" s="49">
        <v>38</v>
      </c>
      <c r="AA3" s="46"/>
      <c r="AB3" s="50">
        <v>8</v>
      </c>
      <c r="AC3" s="51">
        <f t="shared" ref="AC3:AC7" si="9">IF(X3="","",X3*Y3*Z3/1000000)</f>
        <v>0.13109999999999999</v>
      </c>
      <c r="AD3" s="52">
        <f t="shared" ref="AD3:AD7" si="10">IF(AB3="","",65/AC3*AB3)</f>
        <v>3966.4378337147218</v>
      </c>
      <c r="AE3" s="53">
        <v>2250</v>
      </c>
      <c r="AF3" s="54">
        <f t="shared" ref="AF3:AF7" si="11">IF(ISERROR(AE3/AD3),"",AE3/AD3)</f>
        <v>0.56725961538461533</v>
      </c>
      <c r="AG3" s="41" t="s">
        <v>75</v>
      </c>
      <c r="AH3" s="55">
        <f t="shared" ref="AH3:AH7" si="12">7.3%+10%</f>
        <v>0.17299999999999999</v>
      </c>
      <c r="AI3" s="54">
        <f>IF(ISERROR(U3*AH3),"",U3*AH3)</f>
        <v>0.88575999999999999</v>
      </c>
      <c r="AJ3" s="54">
        <f t="shared" si="0"/>
        <v>6.5730196153846157</v>
      </c>
      <c r="AK3" s="56">
        <v>0.01</v>
      </c>
      <c r="AL3" s="54">
        <f t="shared" si="1"/>
        <v>9.1700000000000004E-2</v>
      </c>
      <c r="AM3" s="56"/>
      <c r="AN3" s="54">
        <f t="shared" si="2"/>
        <v>0</v>
      </c>
      <c r="AO3" s="56"/>
      <c r="AP3" s="54">
        <f t="shared" si="3"/>
        <v>0</v>
      </c>
      <c r="AQ3" s="56"/>
      <c r="AR3" s="54">
        <f t="shared" ref="AR3:AR7" si="13">IF(ISERROR(BE3*AQ3),"",BE3*AQ3)</f>
        <v>0</v>
      </c>
      <c r="AS3" s="42" t="s">
        <v>76</v>
      </c>
      <c r="AT3" s="55">
        <v>0.06</v>
      </c>
      <c r="AU3" s="54">
        <f t="shared" si="4"/>
        <v>0.55020000000000002</v>
      </c>
      <c r="AV3" s="54"/>
      <c r="AW3" s="56"/>
      <c r="AX3" s="54">
        <f t="shared" ref="AX3:AX7" si="14">IF(ISERROR(BE3*AW3),"",BE3*AW3)</f>
        <v>0</v>
      </c>
      <c r="AY3" s="54"/>
      <c r="AZ3" s="56"/>
      <c r="BA3" s="54">
        <f t="shared" ref="BA3:BA7" si="15">IF(ISERROR(BE3*AZ3),"",BE3*AZ3)</f>
        <v>0</v>
      </c>
      <c r="BB3" s="54">
        <f t="shared" si="5"/>
        <v>0.64190000000000003</v>
      </c>
      <c r="BC3" s="54">
        <f t="shared" si="6"/>
        <v>7.2149196153846153</v>
      </c>
      <c r="BD3" s="57">
        <f t="shared" si="7"/>
        <v>0.21320396778793727</v>
      </c>
      <c r="BE3" s="58">
        <v>9.17</v>
      </c>
      <c r="BF3" s="11">
        <v>17.989999999999998</v>
      </c>
      <c r="BG3" s="57">
        <f t="shared" ref="BG3:BG7" si="16">IF(ISERROR((BF3-BE3)/BF3),"",(BF3-BE3)/BF3)</f>
        <v>0.49027237354085601</v>
      </c>
      <c r="BH3" s="50">
        <f t="shared" ref="BH3:BH7" si="17">BL3</f>
        <v>0</v>
      </c>
      <c r="BI3" s="54">
        <f t="shared" ref="BI3:BI7" si="18">IF(ISERROR(BC3*BH3),"",BC3*BH3)</f>
        <v>0</v>
      </c>
      <c r="BJ3" s="54">
        <f t="shared" ref="BJ3:BJ7" si="19">IF(ISERROR(BE3*BH3),"",BE3*BH3)</f>
        <v>0</v>
      </c>
      <c r="BL3" s="50">
        <v>0</v>
      </c>
    </row>
    <row r="4" spans="1:64" ht="60.75" customHeight="1" x14ac:dyDescent="0.3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2" t="s">
        <v>65</v>
      </c>
      <c r="H4" s="42" t="s">
        <v>66</v>
      </c>
      <c r="I4" s="42" t="s">
        <v>67</v>
      </c>
      <c r="J4" s="42" t="s">
        <v>68</v>
      </c>
      <c r="K4" s="43" t="s">
        <v>69</v>
      </c>
      <c r="L4" s="42" t="s">
        <v>79</v>
      </c>
      <c r="M4" s="42" t="s">
        <v>71</v>
      </c>
      <c r="N4" s="41"/>
      <c r="O4" s="44" t="s">
        <v>80</v>
      </c>
      <c r="P4" s="41"/>
      <c r="Q4" s="41" t="s">
        <v>73</v>
      </c>
      <c r="R4" s="45"/>
      <c r="S4" s="46">
        <v>7.7</v>
      </c>
      <c r="T4" s="47">
        <f t="shared" si="8"/>
        <v>0</v>
      </c>
      <c r="U4" s="48">
        <f>'[1]HZO 9.04.25'!F14</f>
        <v>5.74</v>
      </c>
      <c r="V4" s="11"/>
      <c r="W4" s="41" t="s">
        <v>74</v>
      </c>
      <c r="X4" s="49">
        <v>75</v>
      </c>
      <c r="Y4" s="49">
        <v>46</v>
      </c>
      <c r="Z4" s="49">
        <v>42</v>
      </c>
      <c r="AA4" s="46"/>
      <c r="AB4" s="50">
        <v>8</v>
      </c>
      <c r="AC4" s="51">
        <f t="shared" si="9"/>
        <v>0.1449</v>
      </c>
      <c r="AD4" s="52">
        <f t="shared" si="10"/>
        <v>3588.6818495514149</v>
      </c>
      <c r="AE4" s="53">
        <v>2250</v>
      </c>
      <c r="AF4" s="54">
        <f t="shared" si="11"/>
        <v>0.62697115384615387</v>
      </c>
      <c r="AG4" s="41" t="s">
        <v>75</v>
      </c>
      <c r="AH4" s="55">
        <f t="shared" si="12"/>
        <v>0.17299999999999999</v>
      </c>
      <c r="AI4" s="54">
        <f t="shared" ref="AI4:AI7" si="20">IF(ISERROR(U4*AH4),"",U4*AH4)</f>
        <v>0.99302000000000001</v>
      </c>
      <c r="AJ4" s="54">
        <f t="shared" si="0"/>
        <v>7.3599911538461544</v>
      </c>
      <c r="AK4" s="56">
        <v>0.01</v>
      </c>
      <c r="AL4" s="54">
        <f t="shared" si="1"/>
        <v>0.10349999999999999</v>
      </c>
      <c r="AM4" s="56"/>
      <c r="AN4" s="54">
        <f t="shared" si="2"/>
        <v>0</v>
      </c>
      <c r="AO4" s="56"/>
      <c r="AP4" s="54">
        <f t="shared" si="3"/>
        <v>0</v>
      </c>
      <c r="AQ4" s="56"/>
      <c r="AR4" s="54">
        <f t="shared" si="13"/>
        <v>0</v>
      </c>
      <c r="AS4" s="42" t="s">
        <v>76</v>
      </c>
      <c r="AT4" s="55">
        <v>0.06</v>
      </c>
      <c r="AU4" s="54">
        <f t="shared" si="4"/>
        <v>0.621</v>
      </c>
      <c r="AV4" s="54"/>
      <c r="AW4" s="56"/>
      <c r="AX4" s="54">
        <f t="shared" si="14"/>
        <v>0</v>
      </c>
      <c r="AY4" s="54"/>
      <c r="AZ4" s="56"/>
      <c r="BA4" s="54">
        <f t="shared" si="15"/>
        <v>0</v>
      </c>
      <c r="BB4" s="54">
        <f t="shared" si="5"/>
        <v>0.72450000000000003</v>
      </c>
      <c r="BC4" s="54">
        <f t="shared" si="6"/>
        <v>8.0844911538461552</v>
      </c>
      <c r="BD4" s="57">
        <f t="shared" si="7"/>
        <v>0.21888974358974342</v>
      </c>
      <c r="BE4" s="58">
        <v>10.35</v>
      </c>
      <c r="BF4" s="11">
        <v>19.989999999999998</v>
      </c>
      <c r="BG4" s="57">
        <f t="shared" si="16"/>
        <v>0.48224112056028012</v>
      </c>
      <c r="BH4" s="50">
        <f t="shared" si="17"/>
        <v>1120</v>
      </c>
      <c r="BI4" s="54">
        <f t="shared" si="18"/>
        <v>9054.6300923076942</v>
      </c>
      <c r="BJ4" s="54">
        <f t="shared" si="19"/>
        <v>11592</v>
      </c>
      <c r="BL4" s="50">
        <v>1120</v>
      </c>
    </row>
    <row r="5" spans="1:64" ht="60.75" customHeight="1" x14ac:dyDescent="0.35">
      <c r="A5" s="40">
        <v>4</v>
      </c>
      <c r="B5" s="41"/>
      <c r="C5" s="41"/>
      <c r="D5" s="41" t="s">
        <v>62</v>
      </c>
      <c r="E5" s="41" t="s">
        <v>63</v>
      </c>
      <c r="F5" s="41" t="s">
        <v>64</v>
      </c>
      <c r="G5" s="42" t="s">
        <v>65</v>
      </c>
      <c r="H5" s="42" t="s">
        <v>66</v>
      </c>
      <c r="I5" s="42" t="s">
        <v>67</v>
      </c>
      <c r="J5" s="42" t="s">
        <v>68</v>
      </c>
      <c r="K5" s="43" t="s">
        <v>69</v>
      </c>
      <c r="L5" s="42" t="s">
        <v>81</v>
      </c>
      <c r="M5" s="42" t="s">
        <v>71</v>
      </c>
      <c r="N5" s="41"/>
      <c r="O5" s="44" t="s">
        <v>82</v>
      </c>
      <c r="P5" s="41"/>
      <c r="Q5" s="41" t="s">
        <v>73</v>
      </c>
      <c r="R5" s="45"/>
      <c r="S5" s="46">
        <v>7.7</v>
      </c>
      <c r="T5" s="47">
        <f t="shared" si="8"/>
        <v>0</v>
      </c>
      <c r="U5" s="48">
        <f>'[1]HZO 9.04.25'!F15</f>
        <v>6.56</v>
      </c>
      <c r="V5" s="11"/>
      <c r="W5" s="41" t="s">
        <v>74</v>
      </c>
      <c r="X5" s="49">
        <v>75</v>
      </c>
      <c r="Y5" s="49">
        <v>46</v>
      </c>
      <c r="Z5" s="49">
        <v>38</v>
      </c>
      <c r="AA5" s="46"/>
      <c r="AB5" s="59">
        <v>6</v>
      </c>
      <c r="AC5" s="51">
        <f t="shared" si="9"/>
        <v>0.13109999999999999</v>
      </c>
      <c r="AD5" s="52">
        <f t="shared" si="10"/>
        <v>2974.8283752860416</v>
      </c>
      <c r="AE5" s="53">
        <v>2250</v>
      </c>
      <c r="AF5" s="54">
        <f t="shared" si="11"/>
        <v>0.75634615384615378</v>
      </c>
      <c r="AG5" s="41" t="s">
        <v>75</v>
      </c>
      <c r="AH5" s="55">
        <f t="shared" si="12"/>
        <v>0.17299999999999999</v>
      </c>
      <c r="AI5" s="54">
        <f t="shared" si="20"/>
        <v>1.1348799999999999</v>
      </c>
      <c r="AJ5" s="54">
        <f t="shared" si="0"/>
        <v>8.4512261538461537</v>
      </c>
      <c r="AK5" s="56">
        <v>0.01</v>
      </c>
      <c r="AL5" s="54">
        <f t="shared" si="1"/>
        <v>0.1183</v>
      </c>
      <c r="AM5" s="56"/>
      <c r="AN5" s="54">
        <f t="shared" si="2"/>
        <v>0</v>
      </c>
      <c r="AO5" s="56"/>
      <c r="AP5" s="54">
        <f t="shared" si="3"/>
        <v>0</v>
      </c>
      <c r="AQ5" s="56"/>
      <c r="AR5" s="54">
        <f t="shared" si="13"/>
        <v>0</v>
      </c>
      <c r="AS5" s="42" t="s">
        <v>76</v>
      </c>
      <c r="AT5" s="55">
        <v>0.06</v>
      </c>
      <c r="AU5" s="54">
        <f t="shared" si="4"/>
        <v>0.70979999999999999</v>
      </c>
      <c r="AV5" s="54"/>
      <c r="AW5" s="56"/>
      <c r="AX5" s="54">
        <f t="shared" si="14"/>
        <v>0</v>
      </c>
      <c r="AY5" s="54"/>
      <c r="AZ5" s="56"/>
      <c r="BA5" s="54">
        <f t="shared" si="15"/>
        <v>0</v>
      </c>
      <c r="BB5" s="54">
        <f t="shared" si="5"/>
        <v>0.82809999999999995</v>
      </c>
      <c r="BC5" s="54">
        <f t="shared" si="6"/>
        <v>9.2793261538461529</v>
      </c>
      <c r="BD5" s="57">
        <f t="shared" si="7"/>
        <v>0.21561063788282731</v>
      </c>
      <c r="BE5" s="58">
        <v>11.83</v>
      </c>
      <c r="BF5" s="11">
        <v>22.99</v>
      </c>
      <c r="BG5" s="57">
        <f t="shared" si="16"/>
        <v>0.48542844715093514</v>
      </c>
      <c r="BH5" s="50">
        <f t="shared" si="17"/>
        <v>2748</v>
      </c>
      <c r="BI5" s="54">
        <f t="shared" si="18"/>
        <v>25499.588270769229</v>
      </c>
      <c r="BJ5" s="54">
        <f t="shared" si="19"/>
        <v>32508.84</v>
      </c>
      <c r="BL5" s="50">
        <v>2748</v>
      </c>
    </row>
    <row r="6" spans="1:64" ht="60.75" customHeight="1" x14ac:dyDescent="0.35">
      <c r="A6" s="40">
        <v>5</v>
      </c>
      <c r="B6" s="41"/>
      <c r="C6" s="41"/>
      <c r="D6" s="41" t="s">
        <v>62</v>
      </c>
      <c r="E6" s="41" t="s">
        <v>63</v>
      </c>
      <c r="F6" s="41" t="s">
        <v>64</v>
      </c>
      <c r="G6" s="42" t="s">
        <v>65</v>
      </c>
      <c r="H6" s="42" t="s">
        <v>66</v>
      </c>
      <c r="I6" s="42" t="s">
        <v>67</v>
      </c>
      <c r="J6" s="42" t="s">
        <v>68</v>
      </c>
      <c r="K6" s="43" t="s">
        <v>69</v>
      </c>
      <c r="L6" s="42" t="s">
        <v>83</v>
      </c>
      <c r="M6" s="42" t="s">
        <v>71</v>
      </c>
      <c r="N6" s="41"/>
      <c r="O6" s="44" t="s">
        <v>84</v>
      </c>
      <c r="P6" s="41"/>
      <c r="Q6" s="41" t="s">
        <v>73</v>
      </c>
      <c r="R6" s="45"/>
      <c r="S6" s="46">
        <v>7.7</v>
      </c>
      <c r="T6" s="47">
        <f t="shared" si="8"/>
        <v>0</v>
      </c>
      <c r="U6" s="48">
        <f>'[1]HZO 9.04.25'!F16</f>
        <v>8.14</v>
      </c>
      <c r="V6" s="11"/>
      <c r="W6" s="41" t="s">
        <v>74</v>
      </c>
      <c r="X6" s="49">
        <v>75</v>
      </c>
      <c r="Y6" s="49">
        <v>46</v>
      </c>
      <c r="Z6" s="49">
        <v>44</v>
      </c>
      <c r="AA6" s="46"/>
      <c r="AB6" s="59">
        <v>6</v>
      </c>
      <c r="AC6" s="51">
        <f t="shared" si="9"/>
        <v>0.15179999999999999</v>
      </c>
      <c r="AD6" s="52">
        <f t="shared" si="10"/>
        <v>2569.1699604743085</v>
      </c>
      <c r="AE6" s="53">
        <v>2250</v>
      </c>
      <c r="AF6" s="54">
        <f t="shared" si="11"/>
        <v>0.87576923076923074</v>
      </c>
      <c r="AG6" s="41" t="s">
        <v>75</v>
      </c>
      <c r="AH6" s="55">
        <f t="shared" si="12"/>
        <v>0.17299999999999999</v>
      </c>
      <c r="AI6" s="54">
        <f t="shared" si="20"/>
        <v>1.40822</v>
      </c>
      <c r="AJ6" s="54">
        <f t="shared" si="0"/>
        <v>10.423989230769232</v>
      </c>
      <c r="AK6" s="56">
        <v>0.01</v>
      </c>
      <c r="AL6" s="54">
        <f t="shared" si="1"/>
        <v>0.14470000000000002</v>
      </c>
      <c r="AM6" s="56"/>
      <c r="AN6" s="54">
        <f t="shared" si="2"/>
        <v>0</v>
      </c>
      <c r="AO6" s="56"/>
      <c r="AP6" s="54">
        <f t="shared" si="3"/>
        <v>0</v>
      </c>
      <c r="AQ6" s="56"/>
      <c r="AR6" s="54">
        <f t="shared" si="13"/>
        <v>0</v>
      </c>
      <c r="AS6" s="42" t="s">
        <v>76</v>
      </c>
      <c r="AT6" s="55">
        <v>0.06</v>
      </c>
      <c r="AU6" s="54">
        <f t="shared" si="4"/>
        <v>0.86819999999999997</v>
      </c>
      <c r="AV6" s="54"/>
      <c r="AW6" s="56"/>
      <c r="AX6" s="54">
        <f t="shared" si="14"/>
        <v>0</v>
      </c>
      <c r="AY6" s="54"/>
      <c r="AZ6" s="56"/>
      <c r="BA6" s="54">
        <f t="shared" si="15"/>
        <v>0</v>
      </c>
      <c r="BB6" s="54">
        <f t="shared" si="5"/>
        <v>1.0128999999999999</v>
      </c>
      <c r="BC6" s="54">
        <f t="shared" si="6"/>
        <v>11.436889230769232</v>
      </c>
      <c r="BD6" s="57">
        <f t="shared" si="7"/>
        <v>0.20961373664345326</v>
      </c>
      <c r="BE6" s="58">
        <v>14.47</v>
      </c>
      <c r="BF6" s="11">
        <v>27.99</v>
      </c>
      <c r="BG6" s="57">
        <f t="shared" si="16"/>
        <v>0.4830296534476598</v>
      </c>
      <c r="BH6" s="50">
        <f t="shared" si="17"/>
        <v>1002</v>
      </c>
      <c r="BI6" s="54">
        <f t="shared" si="18"/>
        <v>11459.76300923077</v>
      </c>
      <c r="BJ6" s="54">
        <f t="shared" si="19"/>
        <v>14498.94</v>
      </c>
      <c r="BL6" s="50">
        <v>1002</v>
      </c>
    </row>
    <row r="7" spans="1:64" ht="60.75" customHeight="1" x14ac:dyDescent="0.35">
      <c r="A7" s="40">
        <v>6</v>
      </c>
      <c r="B7" s="41"/>
      <c r="C7" s="41"/>
      <c r="D7" s="41" t="s">
        <v>62</v>
      </c>
      <c r="E7" s="41" t="s">
        <v>63</v>
      </c>
      <c r="F7" s="41" t="s">
        <v>64</v>
      </c>
      <c r="G7" s="42" t="s">
        <v>65</v>
      </c>
      <c r="H7" s="42" t="s">
        <v>66</v>
      </c>
      <c r="I7" s="42" t="s">
        <v>67</v>
      </c>
      <c r="J7" s="42" t="s">
        <v>68</v>
      </c>
      <c r="K7" s="43" t="s">
        <v>69</v>
      </c>
      <c r="L7" s="42" t="s">
        <v>85</v>
      </c>
      <c r="M7" s="42" t="s">
        <v>71</v>
      </c>
      <c r="N7" s="41"/>
      <c r="O7" s="44" t="s">
        <v>86</v>
      </c>
      <c r="P7" s="41"/>
      <c r="Q7" s="41" t="s">
        <v>73</v>
      </c>
      <c r="R7" s="45"/>
      <c r="S7" s="46">
        <v>7.7</v>
      </c>
      <c r="T7" s="47">
        <f t="shared" si="8"/>
        <v>0</v>
      </c>
      <c r="U7" s="48">
        <f>'[1]HZO 9.04.25'!F17</f>
        <v>8.14</v>
      </c>
      <c r="V7" s="11"/>
      <c r="W7" s="41" t="s">
        <v>74</v>
      </c>
      <c r="X7" s="49">
        <v>75</v>
      </c>
      <c r="Y7" s="49">
        <v>46</v>
      </c>
      <c r="Z7" s="49">
        <v>44</v>
      </c>
      <c r="AA7" s="46"/>
      <c r="AB7" s="59">
        <v>6</v>
      </c>
      <c r="AC7" s="51">
        <f t="shared" si="9"/>
        <v>0.15179999999999999</v>
      </c>
      <c r="AD7" s="52">
        <f t="shared" si="10"/>
        <v>2569.1699604743085</v>
      </c>
      <c r="AE7" s="53">
        <v>2250</v>
      </c>
      <c r="AF7" s="54">
        <f t="shared" si="11"/>
        <v>0.87576923076923074</v>
      </c>
      <c r="AG7" s="41" t="s">
        <v>75</v>
      </c>
      <c r="AH7" s="55">
        <f t="shared" si="12"/>
        <v>0.17299999999999999</v>
      </c>
      <c r="AI7" s="54">
        <f t="shared" si="20"/>
        <v>1.40822</v>
      </c>
      <c r="AJ7" s="54">
        <f t="shared" si="0"/>
        <v>10.423989230769232</v>
      </c>
      <c r="AK7" s="56">
        <v>0.01</v>
      </c>
      <c r="AL7" s="54">
        <f t="shared" si="1"/>
        <v>0.14470000000000002</v>
      </c>
      <c r="AM7" s="56"/>
      <c r="AN7" s="54">
        <f t="shared" si="2"/>
        <v>0</v>
      </c>
      <c r="AO7" s="56"/>
      <c r="AP7" s="54">
        <f t="shared" si="3"/>
        <v>0</v>
      </c>
      <c r="AQ7" s="56"/>
      <c r="AR7" s="54">
        <f t="shared" si="13"/>
        <v>0</v>
      </c>
      <c r="AS7" s="42" t="s">
        <v>76</v>
      </c>
      <c r="AT7" s="55">
        <v>0.06</v>
      </c>
      <c r="AU7" s="54">
        <f t="shared" si="4"/>
        <v>0.86819999999999997</v>
      </c>
      <c r="AV7" s="54"/>
      <c r="AW7" s="56"/>
      <c r="AX7" s="54">
        <f t="shared" si="14"/>
        <v>0</v>
      </c>
      <c r="AY7" s="54"/>
      <c r="AZ7" s="56"/>
      <c r="BA7" s="54">
        <f t="shared" si="15"/>
        <v>0</v>
      </c>
      <c r="BB7" s="54">
        <f t="shared" si="5"/>
        <v>1.0128999999999999</v>
      </c>
      <c r="BC7" s="54">
        <f t="shared" si="6"/>
        <v>11.436889230769232</v>
      </c>
      <c r="BD7" s="57">
        <f t="shared" si="7"/>
        <v>0.20961373664345326</v>
      </c>
      <c r="BE7" s="58">
        <v>14.47</v>
      </c>
      <c r="BF7" s="11">
        <v>27.99</v>
      </c>
      <c r="BG7" s="57">
        <f t="shared" si="16"/>
        <v>0.4830296534476598</v>
      </c>
      <c r="BH7" s="50">
        <f t="shared" si="17"/>
        <v>360</v>
      </c>
      <c r="BI7" s="54">
        <f t="shared" si="18"/>
        <v>4117.2801230769237</v>
      </c>
      <c r="BJ7" s="54">
        <f t="shared" si="19"/>
        <v>5209.2</v>
      </c>
      <c r="BL7" s="50">
        <v>360</v>
      </c>
    </row>
  </sheetData>
  <sheetProtection insertRows="0" deleteRows="0" sort="0"/>
  <protectedRanges>
    <protectedRange sqref="L2:N7 AQ1:AR1 AV1 AY1 L8:BA246 A2:J246 P2:BD7 BF2:BH7 BL2:BL7" name="Range1"/>
    <protectedRange sqref="K2:K251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2026-06-04T05:19:24Z</dcterms:created>
  <dcterms:modified xsi:type="dcterms:W3CDTF">2026-06-04T05:19:55Z</dcterms:modified>
</cp:coreProperties>
</file>