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__xlfn.BAHTTEXT">#NAME?</definedName>
    <definedName name="___xlfn.BAHTTEXT">#NAME?</definedName>
    <definedName name="__xlfn.BAHTTEXT">#NAME?</definedName>
    <definedName name="_021BPB">'[2]021BPB'!$B$33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'[2]720BPB _N_'!$B$34</definedName>
    <definedName name="_735BKO">#REF!</definedName>
    <definedName name="_866BWA">'[3]866BWM'!$K$32</definedName>
    <definedName name="_866BWM">'[3]866BWM'!$C$32</definedName>
    <definedName name="_878BBB">'[3]878BBB'!$B$34</definedName>
    <definedName name="_878HBB">'[3]878BBB'!$D$34</definedName>
    <definedName name="_878SBB">'[3]878BBB'!$F$34</definedName>
    <definedName name="_978MBB">'[3]878BBB'!$H$34</definedName>
    <definedName name="_bu">'[4]POI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'[5]x-Lists'!$AH$2:$AH$18</definedName>
    <definedName name="AD">'[6]other data'!$T$2:$T$5</definedName>
    <definedName name="aer">#REF!</definedName>
    <definedName name="AF">#REF!</definedName>
    <definedName name="AIM">#REF!</definedName>
    <definedName name="ALLOCATE">[7]comments!$F$3:$F$26</definedName>
    <definedName name="ALLOCATION">'[8]x-Lists'!$R$2</definedName>
    <definedName name="AN">#REF!</definedName>
    <definedName name="Archive_fcst">[9]Archive_fcst!$D$16</definedName>
    <definedName name="Artwork">#REF!</definedName>
    <definedName name="AS" hidden="1">#REF!</definedName>
    <definedName name="ASC">#REF!</definedName>
    <definedName name="ASD">#REF!</definedName>
    <definedName name="AssortedSKU_Range">[10]Mapping!$J$2:$J$3</definedName>
    <definedName name="Assortment">#REF!</definedName>
    <definedName name="ASW">#REF!</definedName>
    <definedName name="ATTR">'[11]PT TABLE'!$B$2:$F$2</definedName>
    <definedName name="Attributes">#REF!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'[8]x-Lists'!$AJ$2:$AJ$14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'[8]x-Lists'!$AK$2:$AK$9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IG_IDEAS">'[8]x-Lists'!$AS$2:$AS$17</definedName>
    <definedName name="BIGIDEAS">'[12]x-list'!$AI$2:$AI$18</definedName>
    <definedName name="Blankets_Throws">#REF!</definedName>
    <definedName name="bm">#REF!</definedName>
    <definedName name="BNBNBNBN">#REF!</definedName>
    <definedName name="brand">'[13]Drop Downs'!$H$2:$H$68</definedName>
    <definedName name="BRANDED">#REF!</definedName>
    <definedName name="brands">'[6]other data'!$K$2:$K$48</definedName>
    <definedName name="brown">#REF!</definedName>
    <definedName name="BU">#REF!</definedName>
    <definedName name="BULKPREPACKTYPE">'[14]x-Lists'!$I$2:$I$6</definedName>
    <definedName name="BuyUnits_Range">[10]Mapping!$B$2:$B$55</definedName>
    <definedName name="ca_available_Range">[10]Mapping!$AB$2:$AB$5</definedName>
    <definedName name="ca_Compliant_Range">[10]Mapping!$BF$2:$BF$4</definedName>
    <definedName name="ca_CompliantReason_Range">[10]Mapping!$BH$2:$BH$13</definedName>
    <definedName name="ca_SisVendor_Range">[10]Mapping!$BD$2:$BD$3</definedName>
    <definedName name="ca_stuffedarticlesreg_Range">[10]Mapping!$AD$2:$AD$6</definedName>
    <definedName name="Case_Freight_Range">[10]Mapping!$F$2:$F$19</definedName>
    <definedName name="CATEGORY">[15]Sheet1!$DW$2:$DW$3</definedName>
    <definedName name="categoryfinal">'[16]Import Quote Sheet'!$A$90:$A$190</definedName>
    <definedName name="CB_s_PER__MASTER">#REF!</definedName>
    <definedName name="CB_s_PER_MASTER">#REF!</definedName>
    <definedName name="CBM_or_CBF">#REF!</definedName>
    <definedName name="CCCCC">#REF!</definedName>
    <definedName name="CENTENNIAL_FOR_BBB">'[3]878BBB'!$A$4</definedName>
    <definedName name="CFSCY">'[8]x-imports'!$A$2:$A$3</definedName>
    <definedName name="CH">'[11]COMMON ATTR'!$C$4:$C$249</definedName>
    <definedName name="chargeback">'[6]other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HNL">#REF!</definedName>
    <definedName name="Class">#REF!</definedName>
    <definedName name="class1">#REF!</definedName>
    <definedName name="class2">#REF!</definedName>
    <definedName name="class3">#REF!</definedName>
    <definedName name="CLIMATE">'[8]x-Lists'!$P$2:$P$11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'[17]x-Lists'!$AB$2:$AB$30</definedName>
    <definedName name="COLOR_FAMILY">'[5]x-Lists'!$AC$2:$AC$25</definedName>
    <definedName name="colour">#REF!</definedName>
    <definedName name="COLUMN">'[11]PT TABLE'!$A$2</definedName>
    <definedName name="Combined">#REF!</definedName>
    <definedName name="COMF..">#REF!</definedName>
    <definedName name="Comments">#REF!</definedName>
    <definedName name="Commitment">#REF!</definedName>
    <definedName name="Company">#REF!</definedName>
    <definedName name="COMPETITOR">'[8]x-Lists'!$AA$2:$AA$22</definedName>
    <definedName name="COMPONENT">#REF!</definedName>
    <definedName name="COMPRODUCT">'[8]x-Lists'!$AB$2:$AB$3</definedName>
    <definedName name="CON">'[18]317-TOP'!#REF!</definedName>
    <definedName name="CONS">#REF!</definedName>
    <definedName name="CONSTRUCTION">'[5]x-Lists'!$AI$2:$AI$13</definedName>
    <definedName name="converter">#REF!</definedName>
    <definedName name="COO">'[13]Drop Downs'!$I$2:$I$83</definedName>
    <definedName name="COO_Dest">[10]COO!$D$1:$D$3:'[10]COO'!$D$2</definedName>
    <definedName name="COOCountry_Range">[10]Mapping!$R$2:$R$245</definedName>
    <definedName name="COODest_Range">[10]Mapping!$P$2:$P$3</definedName>
    <definedName name="COOKWARE">'[8]x-Lists'!$AH$2:$AH$5</definedName>
    <definedName name="COOKWARE_OPEN">'[8]x-Lists'!$AI$2:$AI$17</definedName>
    <definedName name="COTTON">'[19]POI DATA ENTRY CHASE'!#REF!</definedName>
    <definedName name="countries">'[6]other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CT" hidden="1">#REF!</definedName>
    <definedName name="CTN">'[19]POI DATA ENTRY CHASE'!#REF!</definedName>
    <definedName name="cube">[20]list!$B$3:$B$4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'[14]x-Lists'!$A$2:$A$9</definedName>
    <definedName name="DBase">'[21]Domestic Calc'!$A$34:$BU$134</definedName>
    <definedName name="DDL.Periods">'[22]Assortment Plan'!#REF!</definedName>
    <definedName name="DDL.ShipType">'[22]Assortment Plan'!#REF!</definedName>
    <definedName name="DDL.YesNo">'[22]Assortment Plan'!#REF!</definedName>
    <definedName name="DDL.YN">'[22]Assortment Plan'!#REF!</definedName>
    <definedName name="dealPricing_Range">[10]Mapping!$AZ$2:$AZ$3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[10]Mapping!$AM$2:$AM$72</definedName>
    <definedName name="Description2_Range">[10]Mapping!$AN$2:$AN$84</definedName>
    <definedName name="DesignStrat">[23]Info!$F$3:$F$5</definedName>
    <definedName name="DESTINATIONPORT">'[8]x-imports'!$B$2:$B$3</definedName>
    <definedName name="DF">#REF!</definedName>
    <definedName name="DFD">#REF!</definedName>
    <definedName name="DFSGBSDFGDG">#REF!</definedName>
    <definedName name="DG">#REF!</definedName>
    <definedName name="DIAMETER">'[5]x-Lists'!$AN$2:$AN$9</definedName>
    <definedName name="diffgrp">'[6]diff group head'!$A$2:$A$47</definedName>
    <definedName name="DIFFS">'[6]other data'!$AF$2:$AF$13</definedName>
    <definedName name="DINNERWARE_STYLE">'[24]x-Lists'!$AD$2:$AD$8</definedName>
    <definedName name="DISCOUNT">#REF!</definedName>
    <definedName name="divya">#REF!</definedName>
    <definedName name="DOMESTIC">#REF!</definedName>
    <definedName name="Down_Comforters">#REF!</definedName>
    <definedName name="DPCostCal">#REF!</definedName>
    <definedName name="DPCostCal_1">#REF!</definedName>
    <definedName name="DS">'[4]POI DATA ENTRY CHASE'!#REF!</definedName>
    <definedName name="DSZGVS">#REF!</definedName>
    <definedName name="dumb">#REF!</definedName>
    <definedName name="Duty_Rate">#REF!</definedName>
    <definedName name="Duvet_Covers">#REF!</definedName>
    <definedName name="E">#REF!</definedName>
    <definedName name="EEW">#REF!</definedName>
    <definedName name="EF">#REF!</definedName>
    <definedName name="ELC">#REF!</definedName>
    <definedName name="Electrics">#REF!</definedName>
    <definedName name="ELITELANES">#REF!</definedName>
    <definedName name="embellishment">'[13]Drop Downs'!$F$2:$F$31</definedName>
    <definedName name="ENERGY_EFFICIENT">'[5]x-Lists'!$AK$2:$AK$7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'[17]x-Lists'!$AQ$2:$AQ$3</definedName>
    <definedName name="Excel_BuiltIn_Print_Area_2">'[25]#REF!'!$O$1:$S$51</definedName>
    <definedName name="Excel_BuiltIn_Print_Area_2_1">#REF!</definedName>
    <definedName name="Excel_BuiltIn_Print_Area_256">'[26]#REF!'!$A$1:$E$49</definedName>
    <definedName name="Excel_BuiltIn_Print_Area_257">'[27]#REF!'!$A$1:$E$49</definedName>
    <definedName name="Excel_BuiltIn_Print_Area_258">'[27]#REF!'!$A$1:$E$49</definedName>
    <definedName name="Excel_BuiltIn_Print_Area_259">'[27]#REF!'!$A$1:$E$49</definedName>
    <definedName name="Excel_BuiltIn_Print_Area_260">'[27]#REF!'!$A$1:$E$49</definedName>
    <definedName name="Excel_BuiltIn_Print_Area_261">'[27]#REF!'!$A$1:$E$49</definedName>
    <definedName name="Excel_BuiltIn_Print_Area_262">'[27]#REF!'!$A$1:$E$49</definedName>
    <definedName name="Excel_BuiltIn_Print_Area_263">'[27]#REF!'!$A$1:$E$49</definedName>
    <definedName name="Excel_BuiltIn_Print_Area_264">'[27]#REF!'!$A$1:$E$49</definedName>
    <definedName name="Excel_BuiltIn_Print_Area_265">'[27]#REF!'!$A$1:$E$49</definedName>
    <definedName name="Excel_BuiltIn_Print_Area_266">'[27]#REF!'!$A$1:$E$49</definedName>
    <definedName name="Excel_BuiltIn_Print_Area_267">'[27]#REF!'!$A$1:$E$49</definedName>
    <definedName name="Excel_BuiltIn_Print_Area_268">'[27]#REF!'!$A$1:$E$49</definedName>
    <definedName name="Excel_BuiltIn_Print_Area_269">'[27]#REF!'!$A$1:$E$49</definedName>
    <definedName name="Excel_BuiltIn_Print_Area_270">'[27]#REF!'!$A$1:$E$49</definedName>
    <definedName name="Excel_BuiltIn_Print_Area_271">'[27]#REF!'!$A$1:$E$49</definedName>
    <definedName name="Excel_BuiltIn_Print_Area_272">'[27]#REF!'!$A$1:$E$49</definedName>
    <definedName name="Excel_BuiltIn_Print_Area_273">'[27]#REF!'!$A$1:$E$49</definedName>
    <definedName name="Excel_BuiltIn_Print_Area_274">'[27]#REF!'!$A$1:$E$49</definedName>
    <definedName name="Excel_BuiltIn_Print_Area_276">'[27]#REF!'!$A$1:$E$49</definedName>
    <definedName name="Excel_BuiltIn_Print_Area_277">'[27]#REF!'!$A$1:$E$49</definedName>
    <definedName name="Excel_BuiltIn_Print_Area_278">'[27]#REF!'!$A$1:$E$49</definedName>
    <definedName name="Excel_BuiltIn_Print_Area_279">'[27]#REF!'!$A$1:$E$49</definedName>
    <definedName name="Excel_BuiltIn_Print_Area_280">'[27]#REF!'!$A$1:$E$49</definedName>
    <definedName name="Excel_BuiltIn_Print_Area_281">'[27]#REF!'!$A$1:$E$49</definedName>
    <definedName name="Excel_BuiltIn_Print_Area_282">'[27]#REF!'!$A$1:$E$49</definedName>
    <definedName name="Excel_BuiltIn_Print_Area_283">'[27]#REF!'!$A$1:$E$49</definedName>
    <definedName name="Excel_BuiltIn_Print_Area_284">'[27]#REF!'!$A$1:$E$49</definedName>
    <definedName name="Excel_BuiltIn_Print_Area_285">'[27]#REF!'!$A$52:$E$87</definedName>
    <definedName name="Excel_BuiltIn_Print_Area_286">'[27]#REF!'!$G$1:$K$49</definedName>
    <definedName name="Excel_BuiltIn_Print_Area_287">'[27]#REF!'!$A$1:$E$49</definedName>
    <definedName name="Excel_BuiltIn_Print_Area_288">'[27]#REF!'!$A$1:$E$49</definedName>
    <definedName name="Excel_BuiltIn_Print_Area_289">'[27]#REF!'!$A$1:$E$49</definedName>
    <definedName name="Excel_BuiltIn_Print_Area_290">'[27]#REF!'!$A$1:$E$30</definedName>
    <definedName name="Excel_BuiltIn_Print_Area_291">'[27]#REF!'!$A$1:$E$49</definedName>
    <definedName name="Excel_BuiltIn_Print_Area_292">'[27]#REF!'!$A$51:$E$89</definedName>
    <definedName name="Excel_BuiltIn_Print_Area_293">'[27]#REF!'!$A$1:$E$49</definedName>
    <definedName name="Excel_BuiltIn_Print_Area_294">'[27]#REF!'!$A$1:$E$49</definedName>
    <definedName name="Excel_BuiltIn_Print_Area_295">'[27]#REF!'!$A$1:$E$49</definedName>
    <definedName name="Excel_BuiltIn_Print_Area_296">'[27]#REF!'!$A$1:$E$49</definedName>
    <definedName name="Excel_BuiltIn_Print_Area_297">'[27]#REF!'!$A$1:$E$49</definedName>
    <definedName name="Exchange_Rate">[28]Costs!$J$11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'[29]02.FACTORY LIST'!$B$2:$B$43</definedName>
    <definedName name="factory">[30]LIST!$J$2:$J$8</definedName>
    <definedName name="FACTORY_NAME">#REF!</definedName>
    <definedName name="FAF">#REF!</definedName>
    <definedName name="FANCY">#REF!</definedName>
    <definedName name="FBase">'[21]FCA Calc'!$A$34:$CA$134</definedName>
    <definedName name="FCAVendor">[31]DropDownInfoPage!$B$4:$B$6</definedName>
    <definedName name="FD" hidden="1">#REF!</definedName>
    <definedName name="FDGH">#REF!</definedName>
    <definedName name="FDGHGGFDHG">#REF!</definedName>
    <definedName name="Feature1_Range">[10]Mapping!$AG$2:$AG$25</definedName>
    <definedName name="Feature10_Range">[32]Mapping!$AP$2:$AP$17</definedName>
    <definedName name="Feature2_Range">[10]Mapping!$AH$2:$AH$17</definedName>
    <definedName name="Feature3_Range">[10]Mapping!$AI$2:$AI$21</definedName>
    <definedName name="Feature4_Range">[10]Mapping!$AJ$2:$AJ$9</definedName>
    <definedName name="Feature5_Range">[10]Mapping!$AK$2:$AK$5</definedName>
    <definedName name="Feature6_Range">[10]Mapping!$AL$2:$AL$20</definedName>
    <definedName name="Feature7_Range">[32]Mapping!$AM$2:$AM$21</definedName>
    <definedName name="Feature8_Range">[32]Mapping!$AN$2:$AN$9</definedName>
    <definedName name="Feature9_Range">[32]Mapping!$AO$2:$AO$5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FRACompliance_Range">[10]Mapping!$L$2:$L$10</definedName>
    <definedName name="FIFRAExemption_Range">[10]Mapping!$N$2:$N$3</definedName>
    <definedName name="FILL">'[5]x-Lists'!$AS$2:$AS$9</definedName>
    <definedName name="finalports">'[16]Import Quote Sheet'!$B$90:$B$123</definedName>
    <definedName name="FINDEF">#REF!</definedName>
    <definedName name="FIRST_COST">#REF!</definedName>
    <definedName name="Five">#REF!</definedName>
    <definedName name="FJADSKLFJA">#REF!</definedName>
    <definedName name="FLATWARE">'[24]x-Lists'!$AF$2:$AF$10</definedName>
    <definedName name="FLATWARE_SINGLES">'[24]x-Lists'!$AG$2:$AG$9</definedName>
    <definedName name="foam">[15]Sheet1!$EC$2:$EC$3</definedName>
    <definedName name="FOB">#REF!</definedName>
    <definedName name="FOBPORT">'[8]x-imports'!$C$2:$C$48</definedName>
    <definedName name="FREIGHT">'[14]x-Lists'!$J$2:$J$4</definedName>
    <definedName name="FRGT">#REF!</definedName>
    <definedName name="fterms">'[24]x-imports'!$H$2:$H$6</definedName>
    <definedName name="FULKGHK">'[4]POI DATA ENTRY CHASE'!#REF!</definedName>
    <definedName name="G">#REF!</definedName>
    <definedName name="gdgd">#REF!</definedName>
    <definedName name="gen_nontxtl_UOM_Range">[10]Mapping!$Z$2:$Z$11</definedName>
    <definedName name="gen_txtl_permlbl_careinstr_Range">[10]Mapping!$V$2:$V$9</definedName>
    <definedName name="gen_txtl_permlbl_fabrcont_Range">[10]Mapping!$X$2:$X$12</definedName>
    <definedName name="gen_txtl_permlbl_vendinfo_Range">[10]Mapping!$T$2:$T$8</definedName>
    <definedName name="gen_ulreq_Range">[33]Mapping!$X$2:$X$5</definedName>
    <definedName name="GENDER">[30]LIST!$C$2:$C$3</definedName>
    <definedName name="GF">#REF!</definedName>
    <definedName name="GGF">#REF!</definedName>
    <definedName name="GH">#REF!</definedName>
    <definedName name="GHKFTYGUKJN">#REF!</definedName>
    <definedName name="GLASSWARE">'[24]x-Lists'!$AI$2:$AI$16</definedName>
    <definedName name="Gold1">#REF!</definedName>
    <definedName name="GSAGD">#REF!</definedName>
    <definedName name="h">#REF!</definedName>
    <definedName name="HANGER">[6]hangers!$B$3:$B$42</definedName>
    <definedName name="hanger2">[6]hangers!$G$3:$G$42</definedName>
    <definedName name="HBC">'[34]Spec Sheet'!#REF!</definedName>
    <definedName name="Height">#REF!</definedName>
    <definedName name="help">#REF!</definedName>
    <definedName name="here">#REF!</definedName>
    <definedName name="HG">#REF!</definedName>
    <definedName name="HH">#REF!</definedName>
    <definedName name="hhh">'[35]895BBB'!$H$33</definedName>
    <definedName name="HJMNHJ">#REF!</definedName>
    <definedName name="HOLIDAY">'[8]x-Lists'!$AR$2:$AR$10</definedName>
    <definedName name="Home_Décor">#REF!</definedName>
    <definedName name="Home_Décor.">#REF!</definedName>
    <definedName name="HOMEGOODS">#REF!</definedName>
    <definedName name="HOOD">#REF!</definedName>
    <definedName name="Hos_Mat_Const">'[13]Drop Downs'!$N$2:$N$17</definedName>
    <definedName name="Hos_Mat_Type">'[13]Drop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hy">#REF!</definedName>
    <definedName name="HYDRATION">'[24]x-Lists'!$AN$2:$AN$7</definedName>
    <definedName name="i">'[36]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">#REF!</definedName>
    <definedName name="IAN">'[37]FLASH WK 23'!$F$1:$AJ$65536</definedName>
    <definedName name="IBase">'[21]Import Calc'!$A$34:$BZ$134</definedName>
    <definedName name="II">#REF!</definedName>
    <definedName name="IMPERIA" hidden="1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Dimensions">#REF!</definedName>
    <definedName name="ItemIDC">[9]ItemIDC_BI!$A$3:$A$1323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'[38]POI DATA ENTRY CHASE'!#REF!</definedName>
    <definedName name="JHFJFJ">'[4]POI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[15]Sheet1!$DS$2:$DS$2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'[8]x-Lists'!$AN$2:$AN$19</definedName>
    <definedName name="KJ">#REF!</definedName>
    <definedName name="KL">'[39]POI DATA ENTRY CHASE'!#REF!</definedName>
    <definedName name="KLLJH">#REF!</definedName>
    <definedName name="KNIT">[30]LIST!$H$2:$H$3</definedName>
    <definedName name="KO">#REF!</definedName>
    <definedName name="L">'[40]KEY QC PARAMETERS '!#REF!</definedName>
    <definedName name="LENGTHS">#REF!</definedName>
    <definedName name="LICENSED">#REF!</definedName>
    <definedName name="LicensedProduct_Range">[10]Mapping!$AF$2:$AF$3</definedName>
    <definedName name="LIFESTYLE">'[8]x-Lists'!$U$2:$U$5</definedName>
    <definedName name="Lighting_or_Candleholders">#REF!</definedName>
    <definedName name="LK">#REF!</definedName>
    <definedName name="LL">#REF!</definedName>
    <definedName name="lnk">[41]Sheet1!$A$2</definedName>
    <definedName name="LOAD">#REF!</definedName>
    <definedName name="LOCALIZATION__PRICEPOINT">'[8]x-Lists'!$AD$2:$AD$4</definedName>
    <definedName name="loctype">'[6]other data'!$BN$2:$BN$6</definedName>
    <definedName name="loiuppuipui">#REF!</definedName>
    <definedName name="M">[15]Sheet1!$EA$2:$EA$3</definedName>
    <definedName name="M_fcst">[9]M_fcst!$A$2:$BC$2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">'[4]POI DATA ENTRY CHASE'!#REF!</definedName>
    <definedName name="MATERIAL">'[8]x-Lists'!$AO$2:$AO$23</definedName>
    <definedName name="materialconstruction">'[13]Drop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ASURE">[30]LIST!$D$2:$D$3</definedName>
    <definedName name="metrics">#REF!</definedName>
    <definedName name="MFM">#REF!</definedName>
    <definedName name="MFMFM">'[4]POI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A">[31]DropDownInfoPage!$I$2</definedName>
    <definedName name="NATURAL_CHEETAH">#REF!</definedName>
    <definedName name="new">#REF!</definedName>
    <definedName name="no">'[42]POI DATA ENTRY CHASE'!#REF!</definedName>
    <definedName name="NO_PENDING">'[4]POI DATA ENTRY CHASE'!#REF!</definedName>
    <definedName name="Non_Down_Comforters_Full_Queen_King">#REF!</definedName>
    <definedName name="Non_Down_Comforters_Twin">#REF!</definedName>
    <definedName name="NONE">'[43]NEW SC'!$A$80:$M$119</definedName>
    <definedName name="NOVELTY_MUG">'[24]x-Lists'!$AO$2:$AO$9</definedName>
    <definedName name="NZCustomers">#REF!</definedName>
    <definedName name="O">#REF!</definedName>
    <definedName name="Office">#REF!</definedName>
    <definedName name="ok">[44]Sheet1!$A$1:$C$65536</definedName>
    <definedName name="one">#REF!</definedName>
    <definedName name="OnOrder">#REF!</definedName>
    <definedName name="ORDERTYPE">'[6]other data'!$AN$2:$AN$6</definedName>
    <definedName name="OTB">'[6]other data'!$R$2:$R$14</definedName>
    <definedName name="OTB_WE">'[7]other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[15]Sheet1!$EE$2:$EE$3</definedName>
    <definedName name="PACK_SET">'[8]x-Lists'!$AP$2:$AP$35</definedName>
    <definedName name="packaging">'[13]Drop Downs'!$D$2:$D$39</definedName>
    <definedName name="Packaging_Code">#REF!</definedName>
    <definedName name="packagingrecommendations">'[13]Drop Downs'!$E$2:$E$52</definedName>
    <definedName name="PACKBYSTORE">'[14]x-Lists'!$C$2:$C$3</definedName>
    <definedName name="PACKING">'[8]x-Lists'!$G$2:$G$4</definedName>
    <definedName name="Packing_Code">#REF!</definedName>
    <definedName name="PANTRY">'[24]x-Lists'!$AK$2:$AK$20</definedName>
    <definedName name="PAPERPRODUCTS">'[45]x-list'!$AC$2:$AC$7</definedName>
    <definedName name="Parent">#REF!</definedName>
    <definedName name="PATTERN">'[5]x-Lists'!$AF$2:$AF$56</definedName>
    <definedName name="payment">'[24]x-imports'!$E$2:$E$9</definedName>
    <definedName name="PAYMENT_TERMS">'[14]x-Lists'!$AF$2:$AF$58</definedName>
    <definedName name="PERSONAL_CARE">'[8]x-Lists'!$AG$2:$AG$10</definedName>
    <definedName name="Pet_Care">#REF!</definedName>
    <definedName name="PETBED">'[4]POI DATA ENTRY CHASE'!#REF!</definedName>
    <definedName name="PHYDEF">#REF!</definedName>
    <definedName name="Pillow_Shams">#REF!</definedName>
    <definedName name="Pillowcases">#REF!</definedName>
    <definedName name="PkgFormat">[23]Info!$E$2:$E$49</definedName>
    <definedName name="PL">'[46]UNIQUE ATTR 2'!#REF!</definedName>
    <definedName name="PM">'[38]POI DATA ENTRY CHASE'!#REF!</definedName>
    <definedName name="PO_BUY_TYPE">'[14]x-Lists'!$X$2:$X$6</definedName>
    <definedName name="po_type">'[6]other data'!$AU$2:$AU$11</definedName>
    <definedName name="PODATA">#REF!</definedName>
    <definedName name="PORT_IFF">[47]a!$A$10:$B$35</definedName>
    <definedName name="POtype">#REF!</definedName>
    <definedName name="PQPQPQPQPPQPQP">#REF!</definedName>
    <definedName name="Preticketed_Range">[10]Mapping!$H$2:$H$3</definedName>
    <definedName name="PRICE_QUALITY">#REF!</definedName>
    <definedName name="PRIMARY_BUY_TYPE">'[8]x-Lists'!$W$2:$W$6</definedName>
    <definedName name="pRINT">#REF!</definedName>
    <definedName name="_xlnm.Print_Area">#REF!</definedName>
    <definedName name="PRINT_AREA_MI">#REF!</definedName>
    <definedName name="Print_Area2">#REF!</definedName>
    <definedName name="_xlnm.Print_Titles">#N/A</definedName>
    <definedName name="PRINT1">#REF!</definedName>
    <definedName name="Prints">#REF!</definedName>
    <definedName name="Product">#REF!</definedName>
    <definedName name="productcategory">'[13]Drop Downs'!$L$2:$L$3</definedName>
    <definedName name="ProductCatergories">#REF!</definedName>
    <definedName name="PT">'[11]PT TABLE'!$A$4:$A$42</definedName>
    <definedName name="PurchProSpecViscaya">#REF!</definedName>
    <definedName name="PW">'[46]UNIQUE ATTR 2'!#REF!</definedName>
    <definedName name="Q">#REF!</definedName>
    <definedName name="QQ">#REF!</definedName>
    <definedName name="QQQ">#REF!</definedName>
    <definedName name="QSFOB">[48]Q1!$C$38</definedName>
    <definedName name="Qty">#REF!</definedName>
    <definedName name="quantity">'[13]Drop Downs'!$A$2:$A$8</definedName>
    <definedName name="QUEUING">'[49]x-list'!$P$2:$P$4</definedName>
    <definedName name="QUEUING_ITEMS">'[8]x-Lists'!$Z$2:$Z$48</definedName>
    <definedName name="Quilts">#REF!</definedName>
    <definedName name="QW">#REF!</definedName>
    <definedName name="QWER">'[4]POI DATA ENTRY CHASE'!#REF!</definedName>
    <definedName name="QWERWQERQR">#REF!</definedName>
    <definedName name="QWS">#REF!</definedName>
    <definedName name="R_Archive_fcst">[9]Archive_fcst!$D$16:$BF$16</definedName>
    <definedName name="R_ItemIDC">[9]ItemIDC_BI!$A$3:$BC$1323</definedName>
    <definedName name="R_SQL_Data">[9]SQL_data!$A$16:$FJ$1315</definedName>
    <definedName name="ReplacementRange">#REF!</definedName>
    <definedName name="ReplacementRangeDesc">#REF!</definedName>
    <definedName name="RETAIL">#REF!</definedName>
    <definedName name="retailAK_O_YN_Range">[10]Mapping!$AR$2:$AR$3</definedName>
    <definedName name="retailCA_O_YN_Range">[10]Mapping!$AV$2:$AV$3</definedName>
    <definedName name="retailHA_O_YN_Range">[10]Mapping!$AX$2:$AX$3</definedName>
    <definedName name="retailPR_O_YN_Range">[10]Mapping!$AT$2:$AT$3</definedName>
    <definedName name="retailPR_o_YN_Rangee">[33]Mapping!$AL$2:$AL$3</definedName>
    <definedName name="retailUS_O_YN_Range">[10]Mapping!$AP$2:$AP$3</definedName>
    <definedName name="RF" hidden="1">#REF!</definedName>
    <definedName name="RN">'[11]RN_Item Disposition'!$A$12:$A$81</definedName>
    <definedName name="RO">#REF!</definedName>
    <definedName name="ROPETRUCK">'[14]x-Lists'!$E$2</definedName>
    <definedName name="ROSS">#REF!</definedName>
    <definedName name="ROW">'[11]PT TABLE'!$A$1</definedName>
    <definedName name="RR_NEW">#REF!</definedName>
    <definedName name="runnum">'[6]other data'!$BI$2:$BI$18</definedName>
    <definedName name="S">#REF!</definedName>
    <definedName name="SAF">#REF!</definedName>
    <definedName name="SAR">#REF!</definedName>
    <definedName name="sbm">#REF!</definedName>
    <definedName name="SC1TH">#REF!</definedName>
    <definedName name="sc2th">#REF!</definedName>
    <definedName name="scalenum">'[6]other data'!$BG$2:$BG$18</definedName>
    <definedName name="SCORECARD">'[14]x-Lists'!$F$2:$F$5</definedName>
    <definedName name="SCXL_DOW">'[14]x-Lists'!$AH$2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'[14]x-Lists'!$M$2:$M$8</definedName>
    <definedName name="Seasonal">#REF!</definedName>
    <definedName name="SellUnits_Range">[10]Mapping!$D$2:$D$53</definedName>
    <definedName name="SERVEWARE">'[24]x-Lists'!$AH$2:$AH$20</definedName>
    <definedName name="SHAPE">'[24]x-Lists'!$AE$2:$AE$7</definedName>
    <definedName name="Sheets_Full_Queen_King">#REF!</definedName>
    <definedName name="Sheets_Twin">#REF!</definedName>
    <definedName name="SHIP_WIN_LEN">'[14]x-Lists'!$AI$2</definedName>
    <definedName name="SHIPTO">'[14]x-Lists'!$B$2:$B$3</definedName>
    <definedName name="Shower_Curtains">#REF!</definedName>
    <definedName name="SIZE">'[8]x-Lists'!$AQ$2:$AQ$33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MALL_ELECTRONICS">'[8]x-Lists'!$AM$2:$AM$34</definedName>
    <definedName name="soap" hidden="1">{"'Sheet1'!$A$54:$A$57","'Sheet1'!$A$1:$K$57"}</definedName>
    <definedName name="spajan">#REF!</definedName>
    <definedName name="SPECIAL">[6]comments!$B$3:$B$54</definedName>
    <definedName name="SPECIAL_INSTRUCTIONS">#REF!</definedName>
    <definedName name="SPECIAL_PROCESSING">'[14]x-Lists'!$S$2:$S$25</definedName>
    <definedName name="SQ">#REF!</definedName>
    <definedName name="SQL_Data">[9]SQL_data!$A$16:$A$1315</definedName>
    <definedName name="ssn_code">'[6]other data'!$AQ$2:$AQ$110</definedName>
    <definedName name="ssn_phase">'[6]other data'!$AS$2:$AS$83</definedName>
    <definedName name="sss">#REF!</definedName>
    <definedName name="Standardofmeasure">[20]list!$J$3:$J$5</definedName>
    <definedName name="StdofMeasure">'[8]x-imports'!$F$2:$F$3</definedName>
    <definedName name="STEMWARE">'[24]x-Lists'!$AJ$2:$AJ$7</definedName>
    <definedName name="STORAGE">'[24]x-Lists'!$AL$2:$AL$7</definedName>
    <definedName name="Style">#REF!</definedName>
    <definedName name="Style1">#REF!</definedName>
    <definedName name="SUB">#REF!</definedName>
    <definedName name="subcat">#REF!</definedName>
    <definedName name="suggestedMessage_Range">[10]Mapping!$BB$2:$BB$3</definedName>
    <definedName name="SUPPLIER">'[6]vendor info'!$A$4:$A$400</definedName>
    <definedName name="suzi">[50]Sheet3!$A:$IV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'[24]x-Lists'!$AC$2:$AC$11</definedName>
    <definedName name="Tag">#REF!</definedName>
    <definedName name="TBJ">'[6]other data'!$AK$2:$AK$10</definedName>
    <definedName name="TBL" hidden="1">#REF!</definedName>
    <definedName name="TE">#REF!</definedName>
    <definedName name="TEA_AND_COFFEE">'[8]x-Lists'!$AL$2:$AL$7</definedName>
    <definedName name="TERM_SET">'[14]x-Lists'!$Q$2:$Q$4</definedName>
    <definedName name="TERMS">'[6]other data'!$P$2:$P$7</definedName>
    <definedName name="TERRY">[30]LIST!$I$2:$I$3</definedName>
    <definedName name="TEST">#REF!</definedName>
    <definedName name="TEST1">#REF!</definedName>
    <definedName name="test5">#REF!</definedName>
    <definedName name="TESTING">'[8]x-Lists'!$AR$2:$AR$3</definedName>
    <definedName name="TEXTILE_ITEM">'[5]x-Lists'!$AG$2:$AG$64</definedName>
    <definedName name="THEME">'[5]x-Lists'!$AT$2:$AT$14</definedName>
    <definedName name="THREAD_COUNT">'[5]x-Lists'!$AO$2:$AO$27</definedName>
    <definedName name="three">[50]Sheet3!$A:$IV</definedName>
    <definedName name="TICKET">[6]tickets!$B$3:$B$27</definedName>
    <definedName name="TICKET_QTY">'[14]x-Lists'!$AG$2:$AG$5</definedName>
    <definedName name="ticket2">[6]tickets!$G$3:$G$27</definedName>
    <definedName name="TICKETTEXT">'[8]x-Lists'!$AC$2:$AC$4</definedName>
    <definedName name="TICKETTYPE">'[14]x-Lists'!$O$2:$O$32</definedName>
    <definedName name="tiff">'[39]POI DATA ENTRY CHASE'!#REF!</definedName>
    <definedName name="TJMA">#REF!</definedName>
    <definedName name="tli">#REF!</definedName>
    <definedName name="TOTAL">#REF!</definedName>
    <definedName name="totals">#REF!</definedName>
    <definedName name="TOTES">'[24]x-Lists'!$AM$2:$AM$7</definedName>
    <definedName name="Towels_Bath_Sheets">#REF!</definedName>
    <definedName name="toys">#REF!</definedName>
    <definedName name="TRADELINES">#REF!</definedName>
    <definedName name="TREATMENT">'[5]x-Lists'!$AU$2:$AU$32</definedName>
    <definedName name="trim">'[13]Drop Downs'!$J$2:$J$15</definedName>
    <definedName name="trim_type">'[13]Drop Downs'!$K$2:$K$70</definedName>
    <definedName name="TRYUY">#REF!</definedName>
    <definedName name="TSSVendor">#REF!</definedName>
    <definedName name="TTT">#REF!</definedName>
    <definedName name="tu">#REF!</definedName>
    <definedName name="two">[50]Sheet2!$A:$IV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DA3A">'[6]other data'!$AY$2:$AY$4</definedName>
    <definedName name="UDA3B">'[6]other data'!$AZ$2:$AZ$6</definedName>
    <definedName name="UI">#REF!</definedName>
    <definedName name="UK">#REF!</definedName>
    <definedName name="UNIT">[15]Sheet1!$EF$2:$EF$3</definedName>
    <definedName name="upc">#REF!</definedName>
    <definedName name="UPC1A">'[6]other data'!$BD$2:$BD$5</definedName>
    <definedName name="UPC2A">'[6]other data'!$BF$2:$BF$5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dnorn">[51]Dong!$A$1:$DC$65536</definedName>
    <definedName name="VELVET">#REF!</definedName>
    <definedName name="vendora">#REF!</definedName>
    <definedName name="volume">#REF!</definedName>
    <definedName name="VVVVVVVVVVVVVVV">#REF!</definedName>
    <definedName name="W">#REF!</definedName>
    <definedName name="w3452q">#REF!</definedName>
    <definedName name="WAREHOUSE">'[6]other data'!$BL$2:$BL$24</definedName>
    <definedName name="WD">'[46]UNIQUE ATTR 2'!#REF!</definedName>
    <definedName name="WDW">#REF!</definedName>
    <definedName name="WEB_SIZE_CHART">'[8]x-Lists'!$Y$2:$Y$46</definedName>
    <definedName name="Weight">'[8]x-imports'!$G$2:$G$3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[15]Sheet1!$EG$2:$EG$3</definedName>
    <definedName name="WW">#REF!</definedName>
    <definedName name="WWW">'[19]POI DATA ENTRY CHASE'!#REF!</definedName>
    <definedName name="X">'[40]KEY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'[8]x-Lists'!$D$2</definedName>
    <definedName name="YESNO">'[14]x-Lists'!$D$2:$D$3</definedName>
    <definedName name="YESORNO">[30]LIST!$G$2:$G$3</definedName>
    <definedName name="YL">#REF!</definedName>
    <definedName name="YN">[30]LIST!$B$2:$B$3</definedName>
    <definedName name="YNE">'[6]other data'!$BB$2:$BB$5</definedName>
    <definedName name="YNES">'[6]other data'!$BR$2:$BR$6</definedName>
    <definedName name="YZ">#REF!</definedName>
    <definedName name="z">#REF!</definedName>
    <definedName name="ZA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'[40]KEY QC PARAMETERS '!#REF!</definedName>
    <definedName name="先说说">[52]Mapping!$D$2:$D$53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1" i="1" l="1"/>
  <c r="BN21" i="1"/>
  <c r="BJ21" i="1"/>
  <c r="BD21" i="1"/>
  <c r="BB21" i="1"/>
  <c r="AY21" i="1"/>
  <c r="AV21" i="1"/>
  <c r="AS21" i="1"/>
  <c r="AQ21" i="1"/>
  <c r="AO21" i="1"/>
  <c r="AK21" i="1"/>
  <c r="AL21" i="1" s="1"/>
  <c r="AB21" i="1"/>
  <c r="AE21" i="1" s="1"/>
  <c r="AG21" i="1" s="1"/>
  <c r="AI21" i="1" s="1"/>
  <c r="AM21" i="1" s="1"/>
  <c r="AA21" i="1"/>
  <c r="Y21" i="1"/>
  <c r="X21" i="1"/>
  <c r="BP21" i="1" s="1"/>
  <c r="BO20" i="1"/>
  <c r="BN20" i="1"/>
  <c r="BJ20" i="1"/>
  <c r="BD20" i="1"/>
  <c r="BB20" i="1"/>
  <c r="AY20" i="1"/>
  <c r="AV20" i="1"/>
  <c r="AS20" i="1"/>
  <c r="AQ20" i="1"/>
  <c r="AO20" i="1"/>
  <c r="AK20" i="1"/>
  <c r="AL20" i="1" s="1"/>
  <c r="AB20" i="1"/>
  <c r="AE20" i="1" s="1"/>
  <c r="AG20" i="1" s="1"/>
  <c r="AI20" i="1" s="1"/>
  <c r="AA20" i="1"/>
  <c r="Y20" i="1"/>
  <c r="X20" i="1"/>
  <c r="BP20" i="1" s="1"/>
  <c r="BO19" i="1"/>
  <c r="BN19" i="1"/>
  <c r="BJ19" i="1"/>
  <c r="BD19" i="1"/>
  <c r="BB19" i="1"/>
  <c r="AY19" i="1"/>
  <c r="AV19" i="1"/>
  <c r="AS19" i="1"/>
  <c r="AQ19" i="1"/>
  <c r="AO19" i="1"/>
  <c r="AK19" i="1"/>
  <c r="AL19" i="1" s="1"/>
  <c r="AB19" i="1"/>
  <c r="AA19" i="1"/>
  <c r="Y19" i="1"/>
  <c r="X19" i="1"/>
  <c r="BP18" i="1"/>
  <c r="BO18" i="1"/>
  <c r="BN18" i="1"/>
  <c r="BJ18" i="1"/>
  <c r="BD18" i="1"/>
  <c r="BB18" i="1"/>
  <c r="AY18" i="1"/>
  <c r="AV18" i="1"/>
  <c r="AS18" i="1"/>
  <c r="AQ18" i="1"/>
  <c r="AO18" i="1"/>
  <c r="AK18" i="1"/>
  <c r="AL18" i="1" s="1"/>
  <c r="AG18" i="1"/>
  <c r="AI18" i="1" s="1"/>
  <c r="AE18" i="1"/>
  <c r="BP17" i="1"/>
  <c r="BO17" i="1"/>
  <c r="BN17" i="1"/>
  <c r="BJ17" i="1"/>
  <c r="BD17" i="1"/>
  <c r="BB17" i="1"/>
  <c r="AY17" i="1"/>
  <c r="AV17" i="1"/>
  <c r="AS17" i="1"/>
  <c r="AQ17" i="1"/>
  <c r="AO17" i="1"/>
  <c r="BE17" i="1" s="1"/>
  <c r="AK17" i="1"/>
  <c r="AL17" i="1" s="1"/>
  <c r="AE17" i="1"/>
  <c r="AG17" i="1" s="1"/>
  <c r="AI17" i="1" s="1"/>
  <c r="BP16" i="1"/>
  <c r="BO16" i="1"/>
  <c r="BN16" i="1"/>
  <c r="BJ16" i="1"/>
  <c r="BD16" i="1"/>
  <c r="BB16" i="1"/>
  <c r="AY16" i="1"/>
  <c r="AV16" i="1"/>
  <c r="AS16" i="1"/>
  <c r="AQ16" i="1"/>
  <c r="AO16" i="1"/>
  <c r="AK16" i="1"/>
  <c r="AL16" i="1" s="1"/>
  <c r="AE16" i="1"/>
  <c r="AG16" i="1" s="1"/>
  <c r="AI16" i="1" s="1"/>
  <c r="BO15" i="1"/>
  <c r="BN15" i="1"/>
  <c r="BJ15" i="1"/>
  <c r="BD15" i="1"/>
  <c r="BB15" i="1"/>
  <c r="AY15" i="1"/>
  <c r="AV15" i="1"/>
  <c r="AS15" i="1"/>
  <c r="AQ15" i="1"/>
  <c r="AO15" i="1"/>
  <c r="AL15" i="1"/>
  <c r="AK15" i="1"/>
  <c r="AB15" i="1"/>
  <c r="AA15" i="1"/>
  <c r="Y15" i="1"/>
  <c r="X15" i="1"/>
  <c r="BO14" i="1"/>
  <c r="BN14" i="1"/>
  <c r="BJ14" i="1"/>
  <c r="BD14" i="1"/>
  <c r="BB14" i="1"/>
  <c r="AY14" i="1"/>
  <c r="AV14" i="1"/>
  <c r="AS14" i="1"/>
  <c r="AQ14" i="1"/>
  <c r="AO14" i="1"/>
  <c r="AK14" i="1"/>
  <c r="AL14" i="1" s="1"/>
  <c r="AB14" i="1"/>
  <c r="AA14" i="1"/>
  <c r="AE14" i="1" s="1"/>
  <c r="AG14" i="1" s="1"/>
  <c r="AI14" i="1" s="1"/>
  <c r="AM14" i="1" s="1"/>
  <c r="Y14" i="1"/>
  <c r="X14" i="1"/>
  <c r="BP14" i="1" s="1"/>
  <c r="BO13" i="1"/>
  <c r="BN13" i="1"/>
  <c r="BJ13" i="1"/>
  <c r="BD13" i="1"/>
  <c r="BB13" i="1"/>
  <c r="AY13" i="1"/>
  <c r="AV13" i="1"/>
  <c r="AS13" i="1"/>
  <c r="AQ13" i="1"/>
  <c r="AO13" i="1"/>
  <c r="AK13" i="1"/>
  <c r="AL13" i="1" s="1"/>
  <c r="AB13" i="1"/>
  <c r="AA13" i="1"/>
  <c r="Y13" i="1"/>
  <c r="X13" i="1"/>
  <c r="BO12" i="1"/>
  <c r="BN12" i="1"/>
  <c r="BJ12" i="1"/>
  <c r="BD12" i="1"/>
  <c r="BB12" i="1"/>
  <c r="AY12" i="1"/>
  <c r="AV12" i="1"/>
  <c r="AS12" i="1"/>
  <c r="AQ12" i="1"/>
  <c r="AO12" i="1"/>
  <c r="AL12" i="1"/>
  <c r="AK12" i="1"/>
  <c r="AB12" i="1"/>
  <c r="AA12" i="1"/>
  <c r="Y12" i="1"/>
  <c r="X12" i="1"/>
  <c r="BO11" i="1"/>
  <c r="BN11" i="1"/>
  <c r="BJ11" i="1"/>
  <c r="BD11" i="1"/>
  <c r="BB11" i="1"/>
  <c r="AY11" i="1"/>
  <c r="AV11" i="1"/>
  <c r="AS11" i="1"/>
  <c r="AQ11" i="1"/>
  <c r="AO11" i="1"/>
  <c r="AK11" i="1"/>
  <c r="AL11" i="1" s="1"/>
  <c r="AB11" i="1"/>
  <c r="AA11" i="1"/>
  <c r="AE11" i="1" s="1"/>
  <c r="AG11" i="1" s="1"/>
  <c r="AI11" i="1" s="1"/>
  <c r="Y11" i="1"/>
  <c r="X11" i="1"/>
  <c r="BP11" i="1" s="1"/>
  <c r="BO10" i="1"/>
  <c r="BN10" i="1"/>
  <c r="BJ10" i="1"/>
  <c r="BD10" i="1"/>
  <c r="BB10" i="1"/>
  <c r="AY10" i="1"/>
  <c r="AV10" i="1"/>
  <c r="AS10" i="1"/>
  <c r="AQ10" i="1"/>
  <c r="AO10" i="1"/>
  <c r="AK10" i="1"/>
  <c r="AL10" i="1" s="1"/>
  <c r="AB10" i="1"/>
  <c r="AA10" i="1"/>
  <c r="Y10" i="1"/>
  <c r="X10" i="1"/>
  <c r="BO9" i="1"/>
  <c r="BN9" i="1"/>
  <c r="BJ9" i="1"/>
  <c r="BD9" i="1"/>
  <c r="BB9" i="1"/>
  <c r="AY9" i="1"/>
  <c r="AV9" i="1"/>
  <c r="AS9" i="1"/>
  <c r="AQ9" i="1"/>
  <c r="AO9" i="1"/>
  <c r="AK9" i="1"/>
  <c r="AL9" i="1" s="1"/>
  <c r="AB9" i="1"/>
  <c r="AA9" i="1"/>
  <c r="Y9" i="1"/>
  <c r="X9" i="1"/>
  <c r="BP9" i="1" s="1"/>
  <c r="BO8" i="1"/>
  <c r="BN8" i="1"/>
  <c r="BJ8" i="1"/>
  <c r="BD8" i="1"/>
  <c r="BB8" i="1"/>
  <c r="AY8" i="1"/>
  <c r="AV8" i="1"/>
  <c r="AS8" i="1"/>
  <c r="AQ8" i="1"/>
  <c r="AO8" i="1"/>
  <c r="AK8" i="1"/>
  <c r="AL8" i="1" s="1"/>
  <c r="AB8" i="1"/>
  <c r="AA8" i="1"/>
  <c r="AE8" i="1" s="1"/>
  <c r="AG8" i="1" s="1"/>
  <c r="AI8" i="1" s="1"/>
  <c r="Y8" i="1"/>
  <c r="X8" i="1"/>
  <c r="BP8" i="1" s="1"/>
  <c r="BO7" i="1"/>
  <c r="BN7" i="1"/>
  <c r="BJ7" i="1"/>
  <c r="BD7" i="1"/>
  <c r="BB7" i="1"/>
  <c r="AY7" i="1"/>
  <c r="AV7" i="1"/>
  <c r="AS7" i="1"/>
  <c r="AQ7" i="1"/>
  <c r="AO7" i="1"/>
  <c r="AK7" i="1"/>
  <c r="AL7" i="1" s="1"/>
  <c r="AB7" i="1"/>
  <c r="AA7" i="1"/>
  <c r="Y7" i="1"/>
  <c r="X7" i="1"/>
  <c r="BO6" i="1"/>
  <c r="BN6" i="1"/>
  <c r="BJ6" i="1"/>
  <c r="BD6" i="1"/>
  <c r="BB6" i="1"/>
  <c r="AY6" i="1"/>
  <c r="AV6" i="1"/>
  <c r="AS6" i="1"/>
  <c r="AQ6" i="1"/>
  <c r="AO6" i="1"/>
  <c r="AK6" i="1"/>
  <c r="AL6" i="1" s="1"/>
  <c r="AB6" i="1"/>
  <c r="AA6" i="1"/>
  <c r="Z6" i="1"/>
  <c r="Y6" i="1"/>
  <c r="X6" i="1"/>
  <c r="W6" i="1"/>
  <c r="BO5" i="1"/>
  <c r="BN5" i="1"/>
  <c r="BD5" i="1"/>
  <c r="BB5" i="1"/>
  <c r="AY5" i="1"/>
  <c r="AV5" i="1"/>
  <c r="AS5" i="1"/>
  <c r="AQ5" i="1"/>
  <c r="AO5" i="1"/>
  <c r="AK5" i="1"/>
  <c r="AL5" i="1" s="1"/>
  <c r="AB5" i="1"/>
  <c r="AA5" i="1"/>
  <c r="Z5" i="1"/>
  <c r="AE5" i="1" s="1"/>
  <c r="AG5" i="1" s="1"/>
  <c r="AI5" i="1" s="1"/>
  <c r="Y5" i="1"/>
  <c r="X5" i="1"/>
  <c r="W5" i="1"/>
  <c r="BO4" i="1"/>
  <c r="BN4" i="1"/>
  <c r="BD4" i="1"/>
  <c r="BB4" i="1"/>
  <c r="AY4" i="1"/>
  <c r="AV4" i="1"/>
  <c r="AS4" i="1"/>
  <c r="AQ4" i="1"/>
  <c r="AO4" i="1"/>
  <c r="AK4" i="1"/>
  <c r="AL4" i="1" s="1"/>
  <c r="AB4" i="1"/>
  <c r="AA4" i="1"/>
  <c r="Z4" i="1"/>
  <c r="Y4" i="1"/>
  <c r="X4" i="1"/>
  <c r="W4" i="1"/>
  <c r="BO3" i="1"/>
  <c r="BN3" i="1"/>
  <c r="BJ3" i="1"/>
  <c r="BD3" i="1"/>
  <c r="BB3" i="1"/>
  <c r="AY3" i="1"/>
  <c r="AV3" i="1"/>
  <c r="AS3" i="1"/>
  <c r="AQ3" i="1"/>
  <c r="AO3" i="1"/>
  <c r="AK3" i="1"/>
  <c r="AL3" i="1" s="1"/>
  <c r="AB3" i="1"/>
  <c r="AA3" i="1"/>
  <c r="AE3" i="1" s="1"/>
  <c r="AG3" i="1" s="1"/>
  <c r="AI3" i="1" s="1"/>
  <c r="Y3" i="1"/>
  <c r="X3" i="1"/>
  <c r="BO2" i="1"/>
  <c r="BN2" i="1"/>
  <c r="BJ2" i="1"/>
  <c r="BD2" i="1"/>
  <c r="BB2" i="1"/>
  <c r="AY2" i="1"/>
  <c r="AV2" i="1"/>
  <c r="AS2" i="1"/>
  <c r="AQ2" i="1"/>
  <c r="AO2" i="1"/>
  <c r="AK2" i="1"/>
  <c r="AL2" i="1" s="1"/>
  <c r="AB2" i="1"/>
  <c r="AA2" i="1"/>
  <c r="Y2" i="1"/>
  <c r="X2" i="1"/>
  <c r="AE12" i="1" l="1"/>
  <c r="AG12" i="1" s="1"/>
  <c r="AI12" i="1" s="1"/>
  <c r="BP15" i="1"/>
  <c r="BP19" i="1"/>
  <c r="AM8" i="1"/>
  <c r="BP6" i="1"/>
  <c r="BE10" i="1"/>
  <c r="BE3" i="1"/>
  <c r="AE10" i="1"/>
  <c r="AG10" i="1" s="1"/>
  <c r="AI10" i="1" s="1"/>
  <c r="AM10" i="1" s="1"/>
  <c r="BP12" i="1"/>
  <c r="BE14" i="1"/>
  <c r="BF14" i="1" s="1"/>
  <c r="AE15" i="1"/>
  <c r="AG15" i="1" s="1"/>
  <c r="AI15" i="1" s="1"/>
  <c r="AM15" i="1" s="1"/>
  <c r="BF15" i="1" s="1"/>
  <c r="AE19" i="1"/>
  <c r="AG19" i="1" s="1"/>
  <c r="AI19" i="1" s="1"/>
  <c r="AM19" i="1" s="1"/>
  <c r="AM3" i="1"/>
  <c r="AM5" i="1"/>
  <c r="AM11" i="1"/>
  <c r="AM20" i="1"/>
  <c r="BF10" i="1"/>
  <c r="BE15" i="1"/>
  <c r="BE16" i="1"/>
  <c r="BE19" i="1"/>
  <c r="BF19" i="1" s="1"/>
  <c r="BE20" i="1"/>
  <c r="BP4" i="1"/>
  <c r="AE13" i="1"/>
  <c r="AG13" i="1" s="1"/>
  <c r="AI13" i="1" s="1"/>
  <c r="AM13" i="1" s="1"/>
  <c r="BF13" i="1" s="1"/>
  <c r="BE21" i="1"/>
  <c r="BF21" i="1" s="1"/>
  <c r="AM16" i="1"/>
  <c r="BE4" i="1"/>
  <c r="BE5" i="1"/>
  <c r="BF5" i="1" s="1"/>
  <c r="BP2" i="1"/>
  <c r="BE6" i="1"/>
  <c r="AE7" i="1"/>
  <c r="AG7" i="1" s="1"/>
  <c r="AI7" i="1" s="1"/>
  <c r="AM7" i="1" s="1"/>
  <c r="BE7" i="1"/>
  <c r="BE8" i="1"/>
  <c r="AE9" i="1"/>
  <c r="AG9" i="1" s="1"/>
  <c r="AI9" i="1" s="1"/>
  <c r="AM9" i="1" s="1"/>
  <c r="BP10" i="1"/>
  <c r="BE11" i="1"/>
  <c r="BE12" i="1"/>
  <c r="BP13" i="1"/>
  <c r="BE18" i="1"/>
  <c r="BM10" i="1"/>
  <c r="BG10" i="1"/>
  <c r="BE13" i="1"/>
  <c r="AE2" i="1"/>
  <c r="AG2" i="1" s="1"/>
  <c r="AI2" i="1" s="1"/>
  <c r="AM2" i="1" s="1"/>
  <c r="BE2" i="1"/>
  <c r="BP3" i="1"/>
  <c r="AE4" i="1"/>
  <c r="AG4" i="1" s="1"/>
  <c r="AI4" i="1" s="1"/>
  <c r="AM4" i="1" s="1"/>
  <c r="BF4" i="1" s="1"/>
  <c r="BP5" i="1"/>
  <c r="BE9" i="1"/>
  <c r="BF9" i="1" s="1"/>
  <c r="AM12" i="1"/>
  <c r="AE6" i="1"/>
  <c r="AG6" i="1" s="1"/>
  <c r="AI6" i="1" s="1"/>
  <c r="AM6" i="1" s="1"/>
  <c r="BF6" i="1" s="1"/>
  <c r="BP7" i="1"/>
  <c r="AM17" i="1"/>
  <c r="BF17" i="1" s="1"/>
  <c r="AM18" i="1"/>
  <c r="BF18" i="1" s="1"/>
  <c r="BG14" i="1" l="1"/>
  <c r="BM14" i="1"/>
  <c r="BF3" i="1"/>
  <c r="BF8" i="1"/>
  <c r="BG8" i="1" s="1"/>
  <c r="BF20" i="1"/>
  <c r="BF7" i="1"/>
  <c r="BF11" i="1"/>
  <c r="BF12" i="1"/>
  <c r="BG12" i="1" s="1"/>
  <c r="BF16" i="1"/>
  <c r="BM9" i="1"/>
  <c r="BG9" i="1"/>
  <c r="BM17" i="1"/>
  <c r="BG17" i="1"/>
  <c r="BG19" i="1"/>
  <c r="BM19" i="1"/>
  <c r="BM13" i="1"/>
  <c r="BG13" i="1"/>
  <c r="BG5" i="1"/>
  <c r="BM5" i="1"/>
  <c r="BF2" i="1"/>
  <c r="BM6" i="1"/>
  <c r="BG6" i="1"/>
  <c r="BM8" i="1"/>
  <c r="BM21" i="1"/>
  <c r="BG21" i="1"/>
  <c r="BG15" i="1"/>
  <c r="BM15" i="1"/>
  <c r="BG20" i="1"/>
  <c r="BM20" i="1"/>
  <c r="BM4" i="1"/>
  <c r="BG4" i="1"/>
  <c r="BM18" i="1"/>
  <c r="BG18" i="1"/>
  <c r="BM12" i="1" l="1"/>
  <c r="BM3" i="1"/>
  <c r="BG3" i="1"/>
  <c r="BM16" i="1"/>
  <c r="BG16" i="1"/>
  <c r="BG11" i="1"/>
  <c r="BM11" i="1"/>
  <c r="BG7" i="1"/>
  <c r="BM7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<sst xmlns="http://schemas.openxmlformats.org/spreadsheetml/2006/main" count="389" uniqueCount="151">
  <si>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</si>
  <si>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</si>
  <si>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</si>
  <si>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</si>
  <si>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</si>
  <si>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</si>
  <si>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</si>
  <si>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</si>
  <si>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</si>
  <si>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</si>
  <si>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</si>
  <si>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</si>
  <si>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</si>
  <si>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</si>
  <si>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</si>
  <si>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</si>
  <si>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</si>
  <si>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</si>
  <si>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</si>
  <si>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</si>
  <si>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</si>
  <si>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</si>
  <si>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</si>
  <si>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</si>
  <si>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</si>
  <si>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</si>
  <si>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</si>
  <si>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</si>
  <si>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</si>
  <si>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</si>
  <si>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</si>
  <si>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</si>
  <si>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</si>
  <si>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</si>
  <si>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</si>
  <si>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</si>
  <si>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</si>
  <si>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</si>
  <si>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</si>
  <si>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</si>
  <si>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</si>
  <si>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</si>
  <si>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</si>
  <si>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</si>
  <si>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</si>
  <si>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</si>
  <si>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</si>
  <si>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</si>
  <si>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</si>
  <si>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</si>
  <si>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</si>
  <si>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</si>
  <si>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</si>
  <si>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</si>
  <si>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</si>
  <si>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</si>
  <si>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</si>
  <si>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</si>
  <si>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</si>
  <si>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</si>
  <si>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</si>
  <si>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</si>
  <si>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</si>
  <si>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</si>
  <si>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</si>
  <si>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</si>
  <si>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</si>
  <si>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</si>
  <si>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</si>
  <si>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Laura Ashley</t>
  </si>
  <si>
    <t>Laura Ashley 4%</t>
  </si>
  <si>
    <t>Bath Accessories</t>
  </si>
  <si>
    <t>UT212 Oval Bubble</t>
    <phoneticPr fontId="2" type="noConversion"/>
  </si>
  <si>
    <t>PVC Tub Mat</t>
    <phoneticPr fontId="2" type="noConversion"/>
  </si>
  <si>
    <t>pvc</t>
    <phoneticPr fontId="2" type="noConversion"/>
  </si>
  <si>
    <t>15.7X34.64"</t>
    <phoneticPr fontId="2" type="noConversion"/>
  </si>
  <si>
    <t xml:space="preserve">Blue </t>
    <phoneticPr fontId="2" type="noConversion"/>
  </si>
  <si>
    <t>LA71-0659</t>
  </si>
  <si>
    <t>Piece</t>
  </si>
  <si>
    <t>Normal</t>
  </si>
  <si>
    <t>each pc rolled with Belly band, 12 pcs/ carton.</t>
    <phoneticPr fontId="2" type="noConversion"/>
  </si>
  <si>
    <t>3924.90.1050</t>
    <phoneticPr fontId="10" type="noConversion"/>
  </si>
  <si>
    <t>Photography</t>
  </si>
  <si>
    <t>PVC Tub Mat</t>
    <phoneticPr fontId="2" type="noConversion"/>
  </si>
  <si>
    <t>15.7X34.64"</t>
    <phoneticPr fontId="2" type="noConversion"/>
  </si>
  <si>
    <t>Cream</t>
    <phoneticPr fontId="2" type="noConversion"/>
  </si>
  <si>
    <t>LA71-0660</t>
  </si>
  <si>
    <t>Martha Stewart</t>
  </si>
  <si>
    <t>Martha Stewart (Bath) 5%</t>
  </si>
  <si>
    <t>UT205 Quatrefoil</t>
    <phoneticPr fontId="2" type="noConversion"/>
  </si>
  <si>
    <t>TPE TUB MAT</t>
    <phoneticPr fontId="2" type="noConversion"/>
  </si>
  <si>
    <t>TPE TUB MAT</t>
    <phoneticPr fontId="2" type="noConversion"/>
  </si>
  <si>
    <t>TPE</t>
  </si>
  <si>
    <t>15.75x27.5"</t>
    <phoneticPr fontId="2" type="noConversion"/>
  </si>
  <si>
    <t>White</t>
  </si>
  <si>
    <t>MT71-0997</t>
  </si>
  <si>
    <t>each pc rolled with Belly band, 24 pcs/ carton.</t>
    <phoneticPr fontId="2" type="noConversion"/>
  </si>
  <si>
    <t>UT205 Quatrefoil</t>
    <phoneticPr fontId="2" type="noConversion"/>
  </si>
  <si>
    <t>Taupe</t>
  </si>
  <si>
    <t>MT71-0998</t>
  </si>
  <si>
    <t>each pc rolled with Belly band, 24 pcs/ carton.</t>
    <phoneticPr fontId="2" type="noConversion"/>
  </si>
  <si>
    <t>UT205 Quatrefoil</t>
    <phoneticPr fontId="2" type="noConversion"/>
  </si>
  <si>
    <t>Light Grey</t>
  </si>
  <si>
    <t>MT71-0999</t>
  </si>
  <si>
    <t>3924.90.1050</t>
    <phoneticPr fontId="10" type="noConversion"/>
  </si>
  <si>
    <t>UT209 Medallion</t>
    <phoneticPr fontId="2" type="noConversion"/>
  </si>
  <si>
    <t>PVC</t>
    <phoneticPr fontId="2" type="noConversion"/>
  </si>
  <si>
    <t>15.7X39.37"</t>
    <phoneticPr fontId="2" type="noConversion"/>
  </si>
  <si>
    <t xml:space="preserve">White </t>
  </si>
  <si>
    <t>MT71-1000</t>
  </si>
  <si>
    <t>UT209 Medallion</t>
    <phoneticPr fontId="2" type="noConversion"/>
  </si>
  <si>
    <t>PVC Tub Mat</t>
    <phoneticPr fontId="2" type="noConversion"/>
  </si>
  <si>
    <t>PVC</t>
    <phoneticPr fontId="2" type="noConversion"/>
  </si>
  <si>
    <t>15.7X39.37"</t>
    <phoneticPr fontId="2" type="noConversion"/>
  </si>
  <si>
    <t xml:space="preserve">Clear </t>
  </si>
  <si>
    <t>MT71-1001</t>
  </si>
  <si>
    <t>3924.90.1050</t>
    <phoneticPr fontId="10" type="noConversion"/>
  </si>
  <si>
    <t xml:space="preserve">Blue </t>
  </si>
  <si>
    <t>MT71-1002</t>
  </si>
  <si>
    <t>N Natori</t>
  </si>
  <si>
    <t>N Natori 5%</t>
  </si>
  <si>
    <t>UT206 Hexagon</t>
    <phoneticPr fontId="2" type="noConversion"/>
  </si>
  <si>
    <t>15.75x27.5"</t>
    <phoneticPr fontId="2" type="noConversion"/>
  </si>
  <si>
    <t>NN71-0558</t>
  </si>
  <si>
    <t>UT206 Hexagon</t>
    <phoneticPr fontId="2" type="noConversion"/>
  </si>
  <si>
    <t>PVC Tub Mat</t>
    <phoneticPr fontId="2" type="noConversion"/>
  </si>
  <si>
    <t>pvc</t>
    <phoneticPr fontId="2" type="noConversion"/>
  </si>
  <si>
    <t>Grey</t>
  </si>
  <si>
    <t>NN71-0559</t>
  </si>
  <si>
    <t>UT206 Hexagon</t>
    <phoneticPr fontId="2" type="noConversion"/>
  </si>
  <si>
    <t>Black</t>
  </si>
  <si>
    <t>NN71-0560</t>
  </si>
  <si>
    <t>UT239 Herring</t>
    <phoneticPr fontId="2" type="noConversion"/>
  </si>
  <si>
    <t>14.6x26.18"</t>
    <phoneticPr fontId="2" type="noConversion"/>
  </si>
  <si>
    <t>NN71-0561</t>
  </si>
  <si>
    <t>UT239 Herring</t>
    <phoneticPr fontId="2" type="noConversion"/>
  </si>
  <si>
    <t>14.6x26.18"</t>
    <phoneticPr fontId="2" type="noConversion"/>
  </si>
  <si>
    <t>Birch</t>
    <phoneticPr fontId="2" type="noConversion"/>
  </si>
  <si>
    <t>NN71-0562</t>
  </si>
  <si>
    <t>NN71-0563</t>
  </si>
  <si>
    <t>UT228 Swirl</t>
    <phoneticPr fontId="2" type="noConversion"/>
  </si>
  <si>
    <t>15x28"</t>
    <phoneticPr fontId="2" type="noConversion"/>
  </si>
  <si>
    <t>NN71-0564</t>
  </si>
  <si>
    <t xml:space="preserve">Black </t>
  </si>
  <si>
    <t>NN71-0565</t>
  </si>
  <si>
    <t>NN71-0566</t>
  </si>
  <si>
    <t>UT211 Gem</t>
    <phoneticPr fontId="2" type="noConversion"/>
  </si>
  <si>
    <t>NN71-0567</t>
  </si>
  <si>
    <t>Smoke</t>
  </si>
  <si>
    <t>NN71-0568</t>
  </si>
  <si>
    <t>NN71-0569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</si>
</sst>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[$$-409]* #,##0.00_);_([$$-409]* \(#,##0.00\);_([$$-409]* &quot;-&quot;??_);_(@_)"/>
    <numFmt numFmtId="181" formatCode="0.0%"/>
    <numFmt numFmtId="182" formatCode="0_);[Red]\(0\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9" fillId="0" borderId="0"/>
    <xf numFmtId="180" fontId="6" fillId="0" borderId="0"/>
    <xf numFmtId="9" fontId="1" fillId="0" borderId="0" applyFont="0" applyFill="0" applyBorder="0" applyAlignment="0" applyProtection="0"/>
    <xf numFmtId="180" fontId="9" fillId="0" borderId="0"/>
    <xf numFmtId="0" fontId="9" fillId="0" borderId="0"/>
    <xf numFmtId="0" fontId="10" fillId="0" borderId="0">
      <alignment vertical="center"/>
    </xf>
  </cellStyleXfs>
  <cellXfs count="11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horizontal="center"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5" borderId="2" xfId="0" applyNumberForma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178" fontId="0" fillId="8" borderId="2" xfId="0" applyNumberFormat="1" applyFill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1" fontId="0" fillId="8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8" borderId="2" xfId="0" applyNumberFormat="1" applyFill="1" applyBorder="1" applyAlignment="1">
      <alignment vertical="center"/>
    </xf>
    <xf numFmtId="180" fontId="1" fillId="0" borderId="2" xfId="4" applyFont="1" applyBorder="1" applyAlignment="1">
      <alignment horizontal="center" vertical="center" wrapText="1"/>
    </xf>
    <xf numFmtId="181" fontId="11" fillId="5" borderId="2" xfId="3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9" fontId="1" fillId="0" borderId="2" xfId="3" applyNumberFormat="1" applyFont="1" applyBorder="1" applyAlignment="1">
      <alignment horizontal="center" vertical="center"/>
    </xf>
    <xf numFmtId="10" fontId="0" fillId="8" borderId="2" xfId="5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/>
    </xf>
    <xf numFmtId="2" fontId="0" fillId="8" borderId="2" xfId="0" applyNumberFormat="1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180" fontId="1" fillId="0" borderId="2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7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176" fontId="3" fillId="5" borderId="2" xfId="8" applyNumberFormat="1" applyFont="1" applyFill="1" applyBorder="1" applyAlignment="1">
      <alignment horizontal="right" vertical="center"/>
    </xf>
    <xf numFmtId="0" fontId="10" fillId="0" borderId="2" xfId="8" applyBorder="1" applyAlignment="1">
      <alignment horizontal="center" vertical="center" wrapText="1"/>
    </xf>
    <xf numFmtId="1" fontId="10" fillId="0" borderId="2" xfId="8" applyNumberForma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/>
    </xf>
    <xf numFmtId="176" fontId="4" fillId="5" borderId="2" xfId="3" applyNumberFormat="1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8" fontId="0" fillId="8" borderId="2" xfId="0" applyNumberFormat="1" applyFill="1" applyBorder="1" applyAlignment="1">
      <alignment vertical="center" wrapText="1"/>
    </xf>
    <xf numFmtId="176" fontId="0" fillId="8" borderId="2" xfId="0" applyNumberFormat="1" applyFill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0" fontId="0" fillId="8" borderId="2" xfId="5" applyNumberFormat="1" applyFont="1" applyFill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5" borderId="2" xfId="0" applyNumberFormat="1" applyFill="1" applyBorder="1" applyAlignment="1">
      <alignment vertical="center" wrapText="1"/>
    </xf>
    <xf numFmtId="176" fontId="1" fillId="5" borderId="2" xfId="0" applyNumberFormat="1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 wrapText="1"/>
    </xf>
    <xf numFmtId="176" fontId="1" fillId="5" borderId="5" xfId="0" applyNumberFormat="1" applyFont="1" applyFill="1" applyBorder="1" applyAlignment="1">
      <alignment horizontal="right" vertical="center"/>
    </xf>
    <xf numFmtId="0" fontId="1" fillId="9" borderId="5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 wrapText="1"/>
    </xf>
    <xf numFmtId="178" fontId="0" fillId="8" borderId="5" xfId="0" applyNumberFormat="1" applyFill="1" applyBorder="1" applyAlignment="1">
      <alignment vertical="center" wrapText="1"/>
    </xf>
    <xf numFmtId="0" fontId="1" fillId="0" borderId="5" xfId="3" applyFont="1" applyBorder="1" applyAlignment="1">
      <alignment horizontal="center" vertical="center"/>
    </xf>
    <xf numFmtId="1" fontId="0" fillId="8" borderId="5" xfId="0" applyNumberFormat="1" applyFill="1" applyBorder="1" applyAlignment="1">
      <alignment vertical="center"/>
    </xf>
    <xf numFmtId="176" fontId="0" fillId="8" borderId="5" xfId="0" applyNumberFormat="1" applyFill="1" applyBorder="1" applyAlignment="1">
      <alignment vertical="center" wrapText="1"/>
    </xf>
    <xf numFmtId="180" fontId="1" fillId="0" borderId="5" xfId="4" applyFont="1" applyBorder="1" applyAlignment="1">
      <alignment horizontal="center" vertical="center" wrapText="1"/>
    </xf>
    <xf numFmtId="181" fontId="11" fillId="5" borderId="5" xfId="3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vertical="center" wrapText="1"/>
    </xf>
    <xf numFmtId="9" fontId="1" fillId="0" borderId="5" xfId="3" applyNumberFormat="1" applyFont="1" applyBorder="1" applyAlignment="1">
      <alignment horizontal="center" vertical="center"/>
    </xf>
    <xf numFmtId="176" fontId="0" fillId="8" borderId="5" xfId="0" applyNumberFormat="1" applyFill="1" applyBorder="1" applyAlignment="1">
      <alignment vertical="center"/>
    </xf>
    <xf numFmtId="10" fontId="0" fillId="0" borderId="5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0" fontId="0" fillId="8" borderId="5" xfId="5" applyNumberFormat="1" applyFont="1" applyFill="1" applyBorder="1" applyAlignment="1">
      <alignment vertical="center" wrapText="1"/>
    </xf>
    <xf numFmtId="176" fontId="4" fillId="5" borderId="5" xfId="3" applyNumberFormat="1" applyFont="1" applyFill="1" applyBorder="1" applyAlignment="1">
      <alignment horizontal="center" vertical="center"/>
    </xf>
    <xf numFmtId="182" fontId="1" fillId="0" borderId="5" xfId="0" applyNumberFormat="1" applyFont="1" applyBorder="1" applyAlignment="1">
      <alignment horizontal="center" vertical="center"/>
    </xf>
    <xf numFmtId="2" fontId="0" fillId="8" borderId="5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</cellXfs>
  <cellStyles count="9">
    <cellStyle name="Normal 2" xfId="1"/>
    <cellStyle name="Normal 2 18 2" xfId="2"/>
    <cellStyle name="Normal 2 2" xfId="7"/>
    <cellStyle name="Normal 2 31 2 2" xfId="3"/>
    <cellStyle name="Percent 2" xfId="5"/>
    <cellStyle name="常规" xfId="0" builtinId="0"/>
    <cellStyle name="常规 2" xfId="8"/>
    <cellStyle name="常规_quotation-Mercury  3.22.2011 (for BBB)_BBB Spring 12 Styleout Belize - Heather 102111" xfId="6"/>
    <cellStyle name="样式 1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70556</xdr:colOff>
      <xdr:row>1</xdr:row>
      <xdr:rowOff>89798</xdr:rowOff>
    </xdr:from>
    <xdr:ext cx="1651491" cy="801768"/>
    <xdr:pic>
      <xdr:nvPicPr>
        <xdr:cNvPr id="2" name="图片 4" descr="图片包含 形状&#10;&#10;AI 生成的内容可能不正确。">
          <a:extLst>
            <a:ext uri="{FF2B5EF4-FFF2-40B4-BE49-F238E27FC236}">
              <a16:creationId xmlns:a16="http://schemas.microsoft.com/office/drawing/2014/main" xmlns="" id="{E018B372-52DA-44F6-ABCD-B9F2A371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831" y="947048"/>
          <a:ext cx="1651491" cy="801768"/>
        </a:xfrm>
        <a:prstGeom prst="rect">
          <a:avLst/>
        </a:prstGeom>
      </xdr:spPr>
    </xdr:pic>
    <xdr:clientData/>
  </xdr:oneCellAnchor>
  <xdr:oneCellAnchor>
    <xdr:from>
      <xdr:col>1</xdr:col>
      <xdr:colOff>72608</xdr:colOff>
      <xdr:row>2</xdr:row>
      <xdr:rowOff>38475</xdr:rowOff>
    </xdr:from>
    <xdr:ext cx="1595040" cy="864349"/>
    <xdr:pic>
      <xdr:nvPicPr>
        <xdr:cNvPr id="3" name="图片 10">
          <a:extLst>
            <a:ext uri="{FF2B5EF4-FFF2-40B4-BE49-F238E27FC236}">
              <a16:creationId xmlns:a16="http://schemas.microsoft.com/office/drawing/2014/main" xmlns="" id="{F95E8D1F-9E1C-4777-B64E-44B30D40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114228" y="1549555"/>
          <a:ext cx="864349" cy="1595040"/>
        </a:xfrm>
        <a:prstGeom prst="rect">
          <a:avLst/>
        </a:prstGeom>
      </xdr:spPr>
    </xdr:pic>
    <xdr:clientData/>
  </xdr:oneCellAnchor>
  <xdr:twoCellAnchor editAs="oneCell">
    <xdr:from>
      <xdr:col>1</xdr:col>
      <xdr:colOff>268941</xdr:colOff>
      <xdr:row>3</xdr:row>
      <xdr:rowOff>74706</xdr:rowOff>
    </xdr:from>
    <xdr:to>
      <xdr:col>1</xdr:col>
      <xdr:colOff>1463812</xdr:colOff>
      <xdr:row>3</xdr:row>
      <xdr:rowOff>974706</xdr:rowOff>
    </xdr:to>
    <xdr:pic>
      <xdr:nvPicPr>
        <xdr:cNvPr id="4" name="图片 19">
          <a:extLst>
            <a:ext uri="{FF2B5EF4-FFF2-40B4-BE49-F238E27FC236}">
              <a16:creationId xmlns:a16="http://schemas.microsoft.com/office/drawing/2014/main" xmlns="" id="{1B28390D-80CE-4A0D-8981-25362296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2970306"/>
          <a:ext cx="1194871" cy="900000"/>
        </a:xfrm>
        <a:prstGeom prst="rect">
          <a:avLst/>
        </a:prstGeom>
      </xdr:spPr>
    </xdr:pic>
    <xdr:clientData/>
  </xdr:twoCellAnchor>
  <xdr:oneCellAnchor>
    <xdr:from>
      <xdr:col>1</xdr:col>
      <xdr:colOff>268941</xdr:colOff>
      <xdr:row>4</xdr:row>
      <xdr:rowOff>67235</xdr:rowOff>
    </xdr:from>
    <xdr:ext cx="1194871" cy="900000"/>
    <xdr:pic>
      <xdr:nvPicPr>
        <xdr:cNvPr id="5" name="图片 19">
          <a:extLst>
            <a:ext uri="{FF2B5EF4-FFF2-40B4-BE49-F238E27FC236}">
              <a16:creationId xmlns:a16="http://schemas.microsoft.com/office/drawing/2014/main" xmlns="" id="{D930E7D9-ABD9-4C67-950E-E7D80D72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4010585"/>
          <a:ext cx="1194871" cy="900000"/>
        </a:xfrm>
        <a:prstGeom prst="rect">
          <a:avLst/>
        </a:prstGeom>
      </xdr:spPr>
    </xdr:pic>
    <xdr:clientData/>
  </xdr:oneCellAnchor>
  <xdr:oneCellAnchor>
    <xdr:from>
      <xdr:col>1</xdr:col>
      <xdr:colOff>268941</xdr:colOff>
      <xdr:row>5</xdr:row>
      <xdr:rowOff>59764</xdr:rowOff>
    </xdr:from>
    <xdr:ext cx="1194871" cy="900000"/>
    <xdr:pic>
      <xdr:nvPicPr>
        <xdr:cNvPr id="6" name="图片 19">
          <a:extLst>
            <a:ext uri="{FF2B5EF4-FFF2-40B4-BE49-F238E27FC236}">
              <a16:creationId xmlns:a16="http://schemas.microsoft.com/office/drawing/2014/main" xmlns="" id="{D0105268-D936-4B65-BA2C-167ADE2E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5050864"/>
          <a:ext cx="1194871" cy="90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1344705</xdr:colOff>
      <xdr:row>3</xdr:row>
      <xdr:rowOff>351118</xdr:rowOff>
    </xdr:from>
    <xdr:to>
      <xdr:col>1</xdr:col>
      <xdr:colOff>1720592</xdr:colOff>
      <xdr:row>3</xdr:row>
      <xdr:rowOff>1004005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xmlns="" id="{B14D2D97-8866-4810-A259-BA624167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0980" y="3246718"/>
          <a:ext cx="375887" cy="65288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55126</xdr:colOff>
      <xdr:row>6</xdr:row>
      <xdr:rowOff>126284</xdr:rowOff>
    </xdr:from>
    <xdr:to>
      <xdr:col>1</xdr:col>
      <xdr:colOff>1697181</xdr:colOff>
      <xdr:row>6</xdr:row>
      <xdr:rowOff>877465</xdr:rowOff>
    </xdr:to>
    <xdr:pic>
      <xdr:nvPicPr>
        <xdr:cNvPr id="8" name="图片 4">
          <a:extLst>
            <a:ext uri="{FF2B5EF4-FFF2-40B4-BE49-F238E27FC236}">
              <a16:creationId xmlns:a16="http://schemas.microsoft.com/office/drawing/2014/main" xmlns="" id="{6920FBF0-4556-4E80-BB58-3A21D327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1176838" y="5719697"/>
          <a:ext cx="751181" cy="164205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34637</xdr:colOff>
      <xdr:row>7</xdr:row>
      <xdr:rowOff>109470</xdr:rowOff>
    </xdr:from>
    <xdr:to>
      <xdr:col>1</xdr:col>
      <xdr:colOff>1716730</xdr:colOff>
      <xdr:row>7</xdr:row>
      <xdr:rowOff>850788</xdr:rowOff>
    </xdr:to>
    <xdr:pic>
      <xdr:nvPicPr>
        <xdr:cNvPr id="9" name="图片 14">
          <a:extLst>
            <a:ext uri="{FF2B5EF4-FFF2-40B4-BE49-F238E27FC236}">
              <a16:creationId xmlns:a16="http://schemas.microsoft.com/office/drawing/2014/main" xmlns="" id="{9B8FC158-8893-49F7-85D7-F608AFF2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181300" y="6744732"/>
          <a:ext cx="741318" cy="1682093"/>
        </a:xfrm>
        <a:prstGeom prst="rect">
          <a:avLst/>
        </a:prstGeom>
      </xdr:spPr>
    </xdr:pic>
    <xdr:clientData/>
  </xdr:twoCellAnchor>
  <xdr:twoCellAnchor editAs="oneCell">
    <xdr:from>
      <xdr:col>1</xdr:col>
      <xdr:colOff>120333</xdr:colOff>
      <xdr:row>8</xdr:row>
      <xdr:rowOff>99765</xdr:rowOff>
    </xdr:from>
    <xdr:to>
      <xdr:col>1</xdr:col>
      <xdr:colOff>1719422</xdr:colOff>
      <xdr:row>8</xdr:row>
      <xdr:rowOff>834854</xdr:rowOff>
    </xdr:to>
    <xdr:pic>
      <xdr:nvPicPr>
        <xdr:cNvPr id="10" name="图片 12">
          <a:extLst>
            <a:ext uri="{FF2B5EF4-FFF2-40B4-BE49-F238E27FC236}">
              <a16:creationId xmlns:a16="http://schemas.microsoft.com/office/drawing/2014/main" xmlns="" id="{33E980DA-A823-459E-B2E4-25C9560A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1228608" y="7840215"/>
          <a:ext cx="735089" cy="1599089"/>
        </a:xfrm>
        <a:prstGeom prst="rect">
          <a:avLst/>
        </a:prstGeom>
      </xdr:spPr>
    </xdr:pic>
    <xdr:clientData/>
  </xdr:twoCellAnchor>
  <xdr:twoCellAnchor editAs="oneCell">
    <xdr:from>
      <xdr:col>1</xdr:col>
      <xdr:colOff>155229</xdr:colOff>
      <xdr:row>9</xdr:row>
      <xdr:rowOff>37353</xdr:rowOff>
    </xdr:from>
    <xdr:to>
      <xdr:col>1</xdr:col>
      <xdr:colOff>1533553</xdr:colOff>
      <xdr:row>9</xdr:row>
      <xdr:rowOff>1072954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xmlns="" id="{099B6CA9-55F1-4378-8D4F-D5A9818A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4" y="9276603"/>
          <a:ext cx="1378324" cy="1035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155230</xdr:colOff>
      <xdr:row>10</xdr:row>
      <xdr:rowOff>32715</xdr:rowOff>
    </xdr:from>
    <xdr:ext cx="1378324" cy="1037716"/>
    <xdr:pic>
      <xdr:nvPicPr>
        <xdr:cNvPr id="12" name="Picture 3">
          <a:extLst>
            <a:ext uri="{FF2B5EF4-FFF2-40B4-BE49-F238E27FC236}">
              <a16:creationId xmlns:a16="http://schemas.microsoft.com/office/drawing/2014/main" xmlns="" id="{DB0BFEDC-A87C-45F2-B7AC-A171EE1E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5" y="10376865"/>
          <a:ext cx="1378324" cy="10377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97118</xdr:colOff>
      <xdr:row>11</xdr:row>
      <xdr:rowOff>91468</xdr:rowOff>
    </xdr:from>
    <xdr:to>
      <xdr:col>1</xdr:col>
      <xdr:colOff>1655764</xdr:colOff>
      <xdr:row>11</xdr:row>
      <xdr:rowOff>994348</xdr:rowOff>
    </xdr:to>
    <xdr:pic>
      <xdr:nvPicPr>
        <xdr:cNvPr id="13" name="图片 4">
          <a:extLst>
            <a:ext uri="{FF2B5EF4-FFF2-40B4-BE49-F238E27FC236}">
              <a16:creationId xmlns:a16="http://schemas.microsoft.com/office/drawing/2014/main" xmlns="" id="{42D793D2-383B-4FE7-AE4B-BBEFAD3F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393" y="11540518"/>
          <a:ext cx="1558646" cy="902880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12</xdr:row>
      <xdr:rowOff>163286</xdr:rowOff>
    </xdr:from>
    <xdr:to>
      <xdr:col>1</xdr:col>
      <xdr:colOff>1708467</xdr:colOff>
      <xdr:row>12</xdr:row>
      <xdr:rowOff>1047399</xdr:rowOff>
    </xdr:to>
    <xdr:pic>
      <xdr:nvPicPr>
        <xdr:cNvPr id="14" name="图片 35" descr="电脑屏幕的照片&#10;&#10;AI 生成的内容可能不正确。">
          <a:extLst>
            <a:ext uri="{FF2B5EF4-FFF2-40B4-BE49-F238E27FC236}">
              <a16:creationId xmlns:a16="http://schemas.microsoft.com/office/drawing/2014/main" xmlns="" id="{6E36DEA6-BC5E-488C-A649-BD4F552A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1133681" y="12350289"/>
          <a:ext cx="884113" cy="1618008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13</xdr:row>
      <xdr:rowOff>63656</xdr:rowOff>
    </xdr:from>
    <xdr:to>
      <xdr:col>1</xdr:col>
      <xdr:colOff>1721074</xdr:colOff>
      <xdr:row>13</xdr:row>
      <xdr:rowOff>1011683</xdr:rowOff>
    </xdr:to>
    <xdr:pic>
      <xdr:nvPicPr>
        <xdr:cNvPr id="15" name="图片 12">
          <a:extLst>
            <a:ext uri="{FF2B5EF4-FFF2-40B4-BE49-F238E27FC236}">
              <a16:creationId xmlns:a16="http://schemas.microsoft.com/office/drawing/2014/main" xmlns="" id="{409049C8-958A-46F6-A03D-C799D74B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6734" y="13760606"/>
          <a:ext cx="1630615" cy="94802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</xdr:row>
      <xdr:rowOff>64737</xdr:rowOff>
    </xdr:from>
    <xdr:to>
      <xdr:col>2</xdr:col>
      <xdr:colOff>1833</xdr:colOff>
      <xdr:row>14</xdr:row>
      <xdr:rowOff>1031183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xmlns="" id="{663B6EB0-2D6D-42F7-A37F-B417155C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9775" y="14904687"/>
          <a:ext cx="1662358" cy="96644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</xdr:row>
      <xdr:rowOff>99786</xdr:rowOff>
    </xdr:from>
    <xdr:to>
      <xdr:col>1</xdr:col>
      <xdr:colOff>1673238</xdr:colOff>
      <xdr:row>15</xdr:row>
      <xdr:rowOff>973846</xdr:rowOff>
    </xdr:to>
    <xdr:pic>
      <xdr:nvPicPr>
        <xdr:cNvPr id="17" name="图片 36">
          <a:extLst>
            <a:ext uri="{FF2B5EF4-FFF2-40B4-BE49-F238E27FC236}">
              <a16:creationId xmlns:a16="http://schemas.microsoft.com/office/drawing/2014/main" xmlns="" id="{3975D507-53DF-4032-B239-655F0916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275" y="16082736"/>
          <a:ext cx="1546238" cy="874060"/>
        </a:xfrm>
        <a:prstGeom prst="rect">
          <a:avLst/>
        </a:prstGeom>
      </xdr:spPr>
    </xdr:pic>
    <xdr:clientData/>
  </xdr:twoCellAnchor>
  <xdr:twoCellAnchor editAs="oneCell">
    <xdr:from>
      <xdr:col>1</xdr:col>
      <xdr:colOff>126430</xdr:colOff>
      <xdr:row>16</xdr:row>
      <xdr:rowOff>182775</xdr:rowOff>
    </xdr:from>
    <xdr:to>
      <xdr:col>1</xdr:col>
      <xdr:colOff>1628965</xdr:colOff>
      <xdr:row>16</xdr:row>
      <xdr:rowOff>1061045</xdr:rowOff>
    </xdr:to>
    <xdr:pic>
      <xdr:nvPicPr>
        <xdr:cNvPr id="18" name="图片 8">
          <a:extLst>
            <a:ext uri="{FF2B5EF4-FFF2-40B4-BE49-F238E27FC236}">
              <a16:creationId xmlns:a16="http://schemas.microsoft.com/office/drawing/2014/main" xmlns="" id="{0307D5C8-1732-49C7-BAD2-659F26998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705" y="17337300"/>
          <a:ext cx="1502535" cy="87827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144702</xdr:colOff>
      <xdr:row>17</xdr:row>
      <xdr:rowOff>144598</xdr:rowOff>
    </xdr:from>
    <xdr:to>
      <xdr:col>1</xdr:col>
      <xdr:colOff>1638294</xdr:colOff>
      <xdr:row>17</xdr:row>
      <xdr:rowOff>998761</xdr:rowOff>
    </xdr:to>
    <xdr:pic>
      <xdr:nvPicPr>
        <xdr:cNvPr id="19" name="图片 16">
          <a:extLst>
            <a:ext uri="{FF2B5EF4-FFF2-40B4-BE49-F238E27FC236}">
              <a16:creationId xmlns:a16="http://schemas.microsoft.com/office/drawing/2014/main" xmlns="" id="{1A48FA26-B877-4B20-9B91-CEA7002C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977" y="18470698"/>
          <a:ext cx="1493592" cy="854163"/>
        </a:xfrm>
        <a:prstGeom prst="rect">
          <a:avLst/>
        </a:prstGeom>
      </xdr:spPr>
    </xdr:pic>
    <xdr:clientData/>
  </xdr:twoCellAnchor>
  <xdr:oneCellAnchor>
    <xdr:from>
      <xdr:col>1</xdr:col>
      <xdr:colOff>50087</xdr:colOff>
      <xdr:row>20</xdr:row>
      <xdr:rowOff>193033</xdr:rowOff>
    </xdr:from>
    <xdr:ext cx="1735119" cy="714109"/>
    <xdr:pic>
      <xdr:nvPicPr>
        <xdr:cNvPr id="20" name="图片 19" descr="背景图案&#10;&#10;AI 生成的内容可能不正确。">
          <a:extLst>
            <a:ext uri="{FF2B5EF4-FFF2-40B4-BE49-F238E27FC236}">
              <a16:creationId xmlns:a16="http://schemas.microsoft.com/office/drawing/2014/main" xmlns="" id="{E1E170A2-0D7A-4C47-BDA8-AB79B081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0800000">
          <a:off x="726362" y="22033858"/>
          <a:ext cx="1735119" cy="714109"/>
        </a:xfrm>
        <a:prstGeom prst="rect">
          <a:avLst/>
        </a:prstGeom>
      </xdr:spPr>
    </xdr:pic>
    <xdr:clientData/>
  </xdr:oneCellAnchor>
  <xdr:twoCellAnchor editAs="oneCell">
    <xdr:from>
      <xdr:col>1</xdr:col>
      <xdr:colOff>54171</xdr:colOff>
      <xdr:row>19</xdr:row>
      <xdr:rowOff>210872</xdr:rowOff>
    </xdr:from>
    <xdr:to>
      <xdr:col>1</xdr:col>
      <xdr:colOff>1721262</xdr:colOff>
      <xdr:row>19</xdr:row>
      <xdr:rowOff>961571</xdr:rowOff>
    </xdr:to>
    <xdr:pic>
      <xdr:nvPicPr>
        <xdr:cNvPr id="21" name="图片 7">
          <a:extLst>
            <a:ext uri="{FF2B5EF4-FFF2-40B4-BE49-F238E27FC236}">
              <a16:creationId xmlns:a16="http://schemas.microsoft.com/office/drawing/2014/main" xmlns="" id="{578A3950-705F-4B33-BA83-3CF9D8A7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0446" y="20880122"/>
          <a:ext cx="1667091" cy="750699"/>
        </a:xfrm>
        <a:prstGeom prst="rect">
          <a:avLst/>
        </a:prstGeom>
      </xdr:spPr>
    </xdr:pic>
    <xdr:clientData/>
  </xdr:twoCellAnchor>
  <xdr:twoCellAnchor editAs="oneCell">
    <xdr:from>
      <xdr:col>1</xdr:col>
      <xdr:colOff>99785</xdr:colOff>
      <xdr:row>18</xdr:row>
      <xdr:rowOff>253999</xdr:rowOff>
    </xdr:from>
    <xdr:to>
      <xdr:col>2</xdr:col>
      <xdr:colOff>2236</xdr:colOff>
      <xdr:row>18</xdr:row>
      <xdr:rowOff>1015999</xdr:rowOff>
    </xdr:to>
    <xdr:pic>
      <xdr:nvPicPr>
        <xdr:cNvPr id="22" name="图片 3">
          <a:extLst>
            <a:ext uri="{FF2B5EF4-FFF2-40B4-BE49-F238E27FC236}">
              <a16:creationId xmlns:a16="http://schemas.microsoft.com/office/drawing/2014/main" xmlns="" id="{A9EF5AC9-E2F9-471B-BE99-033D8E26D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200000">
          <a:off x="1208298" y="19319436"/>
          <a:ext cx="762000" cy="1626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HG%20%20Bath%20Utility%20%20Tub%20Mat%20Warehouse%20Commitment%20Sheet%20202606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s/Documents/PNP/PNP%20OPERATION%20MANUAL%20JULY%2010%20ANNEXU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Quote - Final Selection"/>
      <sheetName val="Lucy 5.2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COO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PT TABLE"/>
      <sheetName val="COMMON ATTR"/>
      <sheetName val="RN_Item Disposition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  <sheetName val="Transit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317-TOP"/>
      <sheetName val="Mapping"/>
      <sheetName val="drop down box reference"/>
      <sheetName val="Info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Costs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  <sheetName val="x-Lists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1"/>
  <sheetViews>
    <sheetView tabSelected="1" zoomScale="80" zoomScaleNormal="80" workbookViewId="0">
      <pane ySplit="1" topLeftCell="A2" activePane="bottomLeft" state="frozen"/>
      <selection activeCell="A3" sqref="A3"/>
      <selection pane="bottomLeft" activeCell="A22" sqref="A22:XFD69"/>
    </sheetView>
  </sheetViews>
  <sheetFormatPr defaultColWidth="9.140625" defaultRowHeight="15" x14ac:dyDescent="0.25"/>
  <cols>
    <col min="1" max="1" width="10.140625" style="1" customWidth="1"/>
    <col min="2" max="2" width="25.85546875" style="2" customWidth="1"/>
    <col min="3" max="3" width="8.42578125" style="2" customWidth="1"/>
    <col min="4" max="4" width="16.85546875" style="2" customWidth="1"/>
    <col min="5" max="5" width="24.140625" style="2" customWidth="1"/>
    <col min="6" max="6" width="11.28515625" style="2" customWidth="1"/>
    <col min="7" max="7" width="17.85546875" style="2" customWidth="1"/>
    <col min="8" max="8" width="14.28515625" style="1" customWidth="1"/>
    <col min="9" max="9" width="16.140625" style="1" customWidth="1"/>
    <col min="10" max="10" width="12" style="1" customWidth="1"/>
    <col min="11" max="11" width="8.42578125" style="3" customWidth="1"/>
    <col min="12" max="12" width="14.140625" style="1" customWidth="1"/>
    <col min="13" max="13" width="10.28515625" style="1" customWidth="1"/>
    <col min="14" max="14" width="13.140625" style="2" customWidth="1"/>
    <col min="15" max="15" width="8.7109375" style="2" customWidth="1"/>
    <col min="16" max="17" width="11" style="2" customWidth="1"/>
    <col min="18" max="18" width="8.85546875" style="2" customWidth="1"/>
    <col min="19" max="19" width="8.140625" style="4" hidden="1" customWidth="1"/>
    <col min="20" max="20" width="8.5703125" style="4" customWidth="1"/>
    <col min="21" max="21" width="9.42578125" style="2" customWidth="1"/>
    <col min="22" max="22" width="12.5703125" style="2" customWidth="1"/>
    <col min="23" max="23" width="8.140625" style="111" customWidth="1"/>
    <col min="24" max="24" width="8.7109375" style="111" customWidth="1"/>
    <col min="25" max="25" width="8.5703125" style="111" customWidth="1"/>
    <col min="26" max="26" width="8.140625" style="111" customWidth="1"/>
    <col min="27" max="27" width="8.7109375" style="111" customWidth="1"/>
    <col min="28" max="28" width="7.140625" style="111" customWidth="1"/>
    <col min="29" max="29" width="9" style="6" customWidth="1"/>
    <col min="30" max="30" width="6.28515625" style="112" customWidth="1"/>
    <col min="31" max="31" width="10" style="113" customWidth="1"/>
    <col min="32" max="32" width="10" style="6" customWidth="1"/>
    <col min="33" max="33" width="9.85546875" style="112" customWidth="1"/>
    <col min="34" max="34" width="7.85546875" style="2" customWidth="1"/>
    <col min="35" max="35" width="8.85546875" style="4" customWidth="1"/>
    <col min="36" max="36" width="13.42578125" style="2" customWidth="1"/>
    <col min="37" max="37" width="8.42578125" style="5" customWidth="1"/>
    <col min="38" max="38" width="9" style="4" customWidth="1"/>
    <col min="39" max="39" width="8.42578125" style="4" customWidth="1"/>
    <col min="40" max="40" width="7.85546875" style="5" customWidth="1"/>
    <col min="41" max="41" width="5.85546875" style="4" customWidth="1"/>
    <col min="42" max="42" width="8.140625" style="5" customWidth="1"/>
    <col min="43" max="43" width="9.28515625" style="4" customWidth="1"/>
    <col min="44" max="44" width="7.28515625" style="5" customWidth="1"/>
    <col min="45" max="46" width="7.28515625" style="4" customWidth="1"/>
    <col min="47" max="47" width="7.28515625" style="5" customWidth="1"/>
    <col min="48" max="49" width="7.28515625" style="4" customWidth="1"/>
    <col min="50" max="50" width="7.28515625" style="5" customWidth="1"/>
    <col min="51" max="52" width="7.28515625" style="4" customWidth="1"/>
    <col min="53" max="53" width="7.28515625" style="5" customWidth="1"/>
    <col min="54" max="54" width="7.28515625" style="4" customWidth="1"/>
    <col min="55" max="55" width="11.5703125" style="5" customWidth="1"/>
    <col min="56" max="56" width="10.85546875" style="4" customWidth="1"/>
    <col min="57" max="57" width="7.85546875" style="4" customWidth="1"/>
    <col min="58" max="58" width="9.5703125" style="4" customWidth="1"/>
    <col min="59" max="59" width="12" style="4" customWidth="1"/>
    <col min="60" max="60" width="7.7109375" style="114" customWidth="1"/>
    <col min="61" max="62" width="6.85546875" style="2" customWidth="1"/>
    <col min="63" max="63" width="6.85546875" style="4" customWidth="1"/>
    <col min="64" max="64" width="9.140625" style="2"/>
    <col min="65" max="65" width="12.7109375" style="4" customWidth="1"/>
    <col min="66" max="66" width="13.42578125" style="4" customWidth="1"/>
    <col min="67" max="67" width="8.5703125" style="4" customWidth="1"/>
    <col min="68" max="68" width="8.5703125" style="2" customWidth="1"/>
    <col min="69" max="69" width="9.140625" style="6"/>
    <col min="70" max="16384" width="9.140625" style="2"/>
  </cols>
  <sheetData>
    <row r="1" spans="1:69" ht="68.099999999999994" customHeight="1" x14ac:dyDescent="0.25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1" customFormat="1" ht="80.45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71</v>
      </c>
      <c r="G2" s="36" t="s">
        <v>72</v>
      </c>
      <c r="H2" s="37" t="s">
        <v>73</v>
      </c>
      <c r="I2" s="37" t="s">
        <v>73</v>
      </c>
      <c r="J2" s="37" t="s">
        <v>74</v>
      </c>
      <c r="K2" s="37" t="s">
        <v>74</v>
      </c>
      <c r="L2" s="37" t="s">
        <v>75</v>
      </c>
      <c r="M2" s="37" t="s">
        <v>76</v>
      </c>
      <c r="N2" s="35"/>
      <c r="O2" s="38"/>
      <c r="P2" s="39" t="s">
        <v>77</v>
      </c>
      <c r="Q2" s="35"/>
      <c r="R2" s="35" t="s">
        <v>78</v>
      </c>
      <c r="S2" s="40"/>
      <c r="T2" s="41">
        <v>1.58</v>
      </c>
      <c r="U2" s="35" t="s">
        <v>79</v>
      </c>
      <c r="V2" s="42" t="s">
        <v>80</v>
      </c>
      <c r="W2" s="43">
        <v>42</v>
      </c>
      <c r="X2" s="43">
        <f t="shared" ref="X2:X3" si="0">9*4+2</f>
        <v>38</v>
      </c>
      <c r="Y2" s="44">
        <f t="shared" ref="Y2:Y3" si="1">9*3+2</f>
        <v>29</v>
      </c>
      <c r="Z2" s="43">
        <v>42</v>
      </c>
      <c r="AA2" s="43">
        <f t="shared" ref="AA2:AA3" si="2">9*4+2</f>
        <v>38</v>
      </c>
      <c r="AB2" s="44">
        <f t="shared" ref="AB2:AB3" si="3">9*3+2</f>
        <v>29</v>
      </c>
      <c r="AC2" s="45">
        <v>8</v>
      </c>
      <c r="AD2" s="43">
        <v>12</v>
      </c>
      <c r="AE2" s="46">
        <f>IF(Z2="","",Z2*AA2*AB2/1000000)</f>
        <v>4.6283999999999999E-2</v>
      </c>
      <c r="AF2" s="47">
        <v>63</v>
      </c>
      <c r="AG2" s="48">
        <f>IF(AD2="","",AF2/AE2*AD2)</f>
        <v>16333.93829401089</v>
      </c>
      <c r="AH2" s="49">
        <v>3300</v>
      </c>
      <c r="AI2" s="50">
        <f>IF(ISERROR(AH2/AG2),"",AH2/AG2)</f>
        <v>0.20203333333333331</v>
      </c>
      <c r="AJ2" s="51" t="s">
        <v>81</v>
      </c>
      <c r="AK2" s="52">
        <f t="shared" ref="AK2:AK21" si="4">3.3%+15%</f>
        <v>0.183</v>
      </c>
      <c r="AL2" s="50">
        <f t="shared" ref="AL2:AL21" si="5">IF(ISERROR(T2*AK2),"",T2*AK2)</f>
        <v>0.28914000000000001</v>
      </c>
      <c r="AM2" s="50">
        <f>IF(ISERROR(T2+AI2+AL2),"",T2+AI2+AL2)</f>
        <v>2.0711733333333333</v>
      </c>
      <c r="AN2" s="53">
        <v>0</v>
      </c>
      <c r="AO2" s="50">
        <f t="shared" ref="AO2:AO21" si="6">IF(ISERROR(BH2*AN2),"",BH2*AN2)</f>
        <v>0</v>
      </c>
      <c r="AP2" s="54">
        <v>0.06</v>
      </c>
      <c r="AQ2" s="50">
        <f>IF(ISERROR(BH2*AP2),"",BH2*AP2)</f>
        <v>0.23399999999999999</v>
      </c>
      <c r="AR2" s="53">
        <v>0</v>
      </c>
      <c r="AS2" s="50">
        <f>IF(ISERROR(BH2*AR2),"",BH2*AR2)</f>
        <v>0</v>
      </c>
      <c r="AT2" s="40" t="s">
        <v>82</v>
      </c>
      <c r="AU2" s="53">
        <v>0</v>
      </c>
      <c r="AV2" s="50">
        <f t="shared" ref="AV2:AV21" si="7">IF(ISERROR(BH2*AU2),"",BH2*AU2)</f>
        <v>0</v>
      </c>
      <c r="AW2" s="40">
        <v>0</v>
      </c>
      <c r="AX2" s="53">
        <v>0</v>
      </c>
      <c r="AY2" s="50">
        <f>IF(ISERROR(BH2*AX2),"",BH2*AX2)</f>
        <v>0</v>
      </c>
      <c r="AZ2" s="40">
        <v>0</v>
      </c>
      <c r="BA2" s="53">
        <v>0</v>
      </c>
      <c r="BB2" s="50">
        <f>IF(ISERROR(BH2*BA2),"",BH2*BA2)</f>
        <v>0</v>
      </c>
      <c r="BC2" s="53">
        <v>0.08</v>
      </c>
      <c r="BD2" s="50">
        <f t="shared" ref="BD2:BD21" si="8">IF(ISERROR(BH2*BC2),"",BH2*BC2)</f>
        <v>0.312</v>
      </c>
      <c r="BE2" s="50">
        <f>IF(ISERROR(AO2+AQ2+AS2+AV2+AY2+BB2+BD2),"",AO2+AQ2+AS2+AV2+AY2+BB2+BD2)</f>
        <v>0.54600000000000004</v>
      </c>
      <c r="BF2" s="50">
        <f t="shared" ref="BF2:BF21" si="9">IF(ISERROR(AM2+BE2),"",AM2+BE2)</f>
        <v>2.6171733333333336</v>
      </c>
      <c r="BG2" s="55">
        <f t="shared" ref="BG2:BG21" si="10">IF(ISERROR((BH2-BF2)/BH2),"",(BH2-BF2)/BH2)</f>
        <v>0.32892991452991444</v>
      </c>
      <c r="BH2" s="56">
        <v>3.9</v>
      </c>
      <c r="BI2" s="40"/>
      <c r="BJ2" s="55" t="str">
        <f>IF(ISERROR((BI2-BH2)/BI2),"",(BI2-BH2)/BI2)</f>
        <v/>
      </c>
      <c r="BK2" s="57"/>
      <c r="BL2" s="58">
        <v>3000</v>
      </c>
      <c r="BM2" s="50">
        <f>IF(ISERROR(BF2*BL2),"",BF2*BL2)</f>
        <v>7851.52</v>
      </c>
      <c r="BN2" s="50">
        <f>IF(ISERROR(BH2*BL2),"",BH2*BL2)</f>
        <v>11700</v>
      </c>
      <c r="BO2" s="50">
        <f>IF(ISERROR(BI2*BL2),"",BI2*BL2)</f>
        <v>0</v>
      </c>
      <c r="BP2" s="59">
        <f>IF(W2="","",W2*X2*Y2/1000000/AD2*BL2)</f>
        <v>11.571</v>
      </c>
      <c r="BQ2" s="60"/>
    </row>
    <row r="3" spans="1:69" s="61" customFormat="1" ht="80.45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71</v>
      </c>
      <c r="G3" s="36" t="s">
        <v>72</v>
      </c>
      <c r="H3" s="37" t="s">
        <v>73</v>
      </c>
      <c r="I3" s="37" t="s">
        <v>83</v>
      </c>
      <c r="J3" s="37" t="s">
        <v>74</v>
      </c>
      <c r="K3" s="37" t="s">
        <v>74</v>
      </c>
      <c r="L3" s="37" t="s">
        <v>84</v>
      </c>
      <c r="M3" s="37" t="s">
        <v>85</v>
      </c>
      <c r="N3" s="35"/>
      <c r="O3" s="38"/>
      <c r="P3" s="39" t="s">
        <v>86</v>
      </c>
      <c r="Q3" s="35"/>
      <c r="R3" s="35" t="s">
        <v>78</v>
      </c>
      <c r="S3" s="40"/>
      <c r="T3" s="41">
        <v>1.58</v>
      </c>
      <c r="U3" s="35" t="s">
        <v>79</v>
      </c>
      <c r="V3" s="42" t="s">
        <v>80</v>
      </c>
      <c r="W3" s="43">
        <v>42</v>
      </c>
      <c r="X3" s="43">
        <f t="shared" si="0"/>
        <v>38</v>
      </c>
      <c r="Y3" s="44">
        <f t="shared" si="1"/>
        <v>29</v>
      </c>
      <c r="Z3" s="43">
        <v>42</v>
      </c>
      <c r="AA3" s="43">
        <f t="shared" si="2"/>
        <v>38</v>
      </c>
      <c r="AB3" s="44">
        <f t="shared" si="3"/>
        <v>29</v>
      </c>
      <c r="AC3" s="45">
        <v>8</v>
      </c>
      <c r="AD3" s="43">
        <v>12</v>
      </c>
      <c r="AE3" s="46">
        <f t="shared" ref="AE3:AE21" si="11">IF(Z3="","",Z3*AA3*AB3/1000000)</f>
        <v>4.6283999999999999E-2</v>
      </c>
      <c r="AF3" s="47">
        <v>63</v>
      </c>
      <c r="AG3" s="48">
        <f t="shared" ref="AG3:AG21" si="12">IF(AD3="","",AF3/AE3*AD3)</f>
        <v>16333.93829401089</v>
      </c>
      <c r="AH3" s="49">
        <v>3300</v>
      </c>
      <c r="AI3" s="50">
        <f t="shared" ref="AI3:AI21" si="13">IF(ISERROR(AH3/AG3),"",AH3/AG3)</f>
        <v>0.20203333333333331</v>
      </c>
      <c r="AJ3" s="51" t="s">
        <v>81</v>
      </c>
      <c r="AK3" s="52">
        <f t="shared" si="4"/>
        <v>0.183</v>
      </c>
      <c r="AL3" s="50">
        <f t="shared" si="5"/>
        <v>0.28914000000000001</v>
      </c>
      <c r="AM3" s="50">
        <f t="shared" ref="AM3:AM21" si="14">IF(ISERROR(T3+AI3+AL3),"",T3+AI3+AL3)</f>
        <v>2.0711733333333333</v>
      </c>
      <c r="AN3" s="53">
        <v>0</v>
      </c>
      <c r="AO3" s="50">
        <f t="shared" si="6"/>
        <v>0</v>
      </c>
      <c r="AP3" s="54">
        <v>0.06</v>
      </c>
      <c r="AQ3" s="50">
        <f t="shared" ref="AQ3:AQ21" si="15">IF(ISERROR(BH3*AP3),"",BH3*AP3)</f>
        <v>0.23399999999999999</v>
      </c>
      <c r="AR3" s="53">
        <v>0</v>
      </c>
      <c r="AS3" s="50">
        <f t="shared" ref="AS3:AS21" si="16">IF(ISERROR(BH3*AR3),"",BH3*AR3)</f>
        <v>0</v>
      </c>
      <c r="AT3" s="40" t="s">
        <v>82</v>
      </c>
      <c r="AU3" s="53">
        <v>0</v>
      </c>
      <c r="AV3" s="50">
        <f t="shared" si="7"/>
        <v>0</v>
      </c>
      <c r="AW3" s="40">
        <v>0</v>
      </c>
      <c r="AX3" s="53">
        <v>0</v>
      </c>
      <c r="AY3" s="50">
        <f t="shared" ref="AY3:AY21" si="17">IF(ISERROR(BH3*AX3),"",BH3*AX3)</f>
        <v>0</v>
      </c>
      <c r="AZ3" s="40">
        <v>0</v>
      </c>
      <c r="BA3" s="53">
        <v>0</v>
      </c>
      <c r="BB3" s="50">
        <f t="shared" ref="BB3:BB21" si="18">IF(ISERROR(BH3*BA3),"",BH3*BA3)</f>
        <v>0</v>
      </c>
      <c r="BC3" s="53">
        <v>0.08</v>
      </c>
      <c r="BD3" s="50">
        <f t="shared" si="8"/>
        <v>0.312</v>
      </c>
      <c r="BE3" s="50">
        <f t="shared" ref="BE3:BE21" si="19">IF(ISERROR(AO3+AQ3+AS3+AV3+AY3+BB3+BD3),"",AO3+AQ3+AS3+AV3+AY3+BB3+BD3)</f>
        <v>0.54600000000000004</v>
      </c>
      <c r="BF3" s="50">
        <f t="shared" si="9"/>
        <v>2.6171733333333336</v>
      </c>
      <c r="BG3" s="55">
        <f t="shared" si="10"/>
        <v>0.32892991452991444</v>
      </c>
      <c r="BH3" s="56">
        <v>3.9</v>
      </c>
      <c r="BI3" s="40"/>
      <c r="BJ3" s="55" t="str">
        <f t="shared" ref="BJ3:BJ21" si="20">IF(ISERROR((BI3-BH3)/BI3),"",(BI3-BH3)/BI3)</f>
        <v/>
      </c>
      <c r="BK3" s="57"/>
      <c r="BL3" s="58">
        <v>3000</v>
      </c>
      <c r="BM3" s="50">
        <f t="shared" ref="BM3:BM21" si="21">IF(ISERROR(BF3*BL3),"",BF3*BL3)</f>
        <v>7851.52</v>
      </c>
      <c r="BN3" s="50">
        <f t="shared" ref="BN3:BN21" si="22">IF(ISERROR(BH3*BL3),"",BH3*BL3)</f>
        <v>11700</v>
      </c>
      <c r="BO3" s="50">
        <f t="shared" ref="BO3:BO21" si="23">IF(ISERROR(BI3*BL3),"",BI3*BL3)</f>
        <v>0</v>
      </c>
      <c r="BP3" s="59">
        <f t="shared" ref="BP3:BP21" si="24">IF(W3="","",W3*X3*Y3/1000000/AD3*BL3)</f>
        <v>11.571</v>
      </c>
      <c r="BQ3" s="60"/>
    </row>
    <row r="4" spans="1:69" s="61" customFormat="1" ht="82.5" customHeight="1" x14ac:dyDescent="0.25">
      <c r="A4" s="34">
        <v>3</v>
      </c>
      <c r="B4" s="35"/>
      <c r="C4" s="35"/>
      <c r="D4" s="35" t="s">
        <v>87</v>
      </c>
      <c r="E4" s="35" t="s">
        <v>88</v>
      </c>
      <c r="F4" s="35" t="s">
        <v>71</v>
      </c>
      <c r="G4" s="36" t="s">
        <v>89</v>
      </c>
      <c r="H4" s="37" t="s">
        <v>90</v>
      </c>
      <c r="I4" s="37" t="s">
        <v>91</v>
      </c>
      <c r="J4" s="62" t="s">
        <v>92</v>
      </c>
      <c r="K4" s="62" t="s">
        <v>92</v>
      </c>
      <c r="L4" s="63" t="s">
        <v>93</v>
      </c>
      <c r="M4" s="64" t="s">
        <v>94</v>
      </c>
      <c r="N4" s="35"/>
      <c r="O4" s="38"/>
      <c r="P4" s="65" t="s">
        <v>95</v>
      </c>
      <c r="Q4" s="35"/>
      <c r="R4" s="35" t="s">
        <v>78</v>
      </c>
      <c r="S4" s="40"/>
      <c r="T4" s="66">
        <v>1.42</v>
      </c>
      <c r="U4" s="35" t="s">
        <v>79</v>
      </c>
      <c r="V4" s="42" t="s">
        <v>96</v>
      </c>
      <c r="W4" s="67">
        <f t="shared" ref="W4:W6" si="25">7.5*6+2</f>
        <v>47</v>
      </c>
      <c r="X4" s="67">
        <f t="shared" ref="X4:X6" si="26">7.5*4+2</f>
        <v>32</v>
      </c>
      <c r="Y4" s="68">
        <f>7.5*3+2</f>
        <v>24.5</v>
      </c>
      <c r="Z4" s="67">
        <f t="shared" ref="Z4:Z6" si="27">7.5*6+2</f>
        <v>47</v>
      </c>
      <c r="AA4" s="67">
        <f t="shared" ref="AA4:AA6" si="28">7.5*4+2</f>
        <v>32</v>
      </c>
      <c r="AB4" s="68">
        <f>7.5*3+2</f>
        <v>24.5</v>
      </c>
      <c r="AC4" s="45">
        <v>8</v>
      </c>
      <c r="AD4" s="69">
        <v>24</v>
      </c>
      <c r="AE4" s="46">
        <f t="shared" si="11"/>
        <v>3.6847999999999999E-2</v>
      </c>
      <c r="AF4" s="47">
        <v>63</v>
      </c>
      <c r="AG4" s="48">
        <f t="shared" si="12"/>
        <v>41033.434650455929</v>
      </c>
      <c r="AH4" s="47">
        <v>3300</v>
      </c>
      <c r="AI4" s="50">
        <f t="shared" si="13"/>
        <v>8.0422222222222214E-2</v>
      </c>
      <c r="AJ4" s="51" t="s">
        <v>81</v>
      </c>
      <c r="AK4" s="52">
        <f t="shared" si="4"/>
        <v>0.183</v>
      </c>
      <c r="AL4" s="50">
        <f t="shared" si="5"/>
        <v>0.25985999999999998</v>
      </c>
      <c r="AM4" s="50">
        <f t="shared" si="14"/>
        <v>1.7602822222222221</v>
      </c>
      <c r="AN4" s="53">
        <v>0</v>
      </c>
      <c r="AO4" s="50">
        <f t="shared" si="6"/>
        <v>0</v>
      </c>
      <c r="AP4" s="54">
        <v>0.05</v>
      </c>
      <c r="AQ4" s="50">
        <f t="shared" si="15"/>
        <v>0.1575</v>
      </c>
      <c r="AR4" s="53">
        <v>0</v>
      </c>
      <c r="AS4" s="50">
        <f t="shared" si="16"/>
        <v>0</v>
      </c>
      <c r="AT4" s="40" t="s">
        <v>82</v>
      </c>
      <c r="AU4" s="53">
        <v>0</v>
      </c>
      <c r="AV4" s="50">
        <f t="shared" si="7"/>
        <v>0</v>
      </c>
      <c r="AW4" s="40">
        <v>0</v>
      </c>
      <c r="AX4" s="53">
        <v>0</v>
      </c>
      <c r="AY4" s="50">
        <f t="shared" si="17"/>
        <v>0</v>
      </c>
      <c r="AZ4" s="40">
        <v>0</v>
      </c>
      <c r="BA4" s="53">
        <v>0</v>
      </c>
      <c r="BB4" s="50">
        <f t="shared" si="18"/>
        <v>0</v>
      </c>
      <c r="BC4" s="54">
        <v>0.08</v>
      </c>
      <c r="BD4" s="50">
        <f t="shared" si="8"/>
        <v>0.252</v>
      </c>
      <c r="BE4" s="50">
        <f t="shared" si="19"/>
        <v>0.40949999999999998</v>
      </c>
      <c r="BF4" s="50">
        <f t="shared" si="9"/>
        <v>2.1697822222222221</v>
      </c>
      <c r="BG4" s="55">
        <f t="shared" si="10"/>
        <v>0.31118024691358026</v>
      </c>
      <c r="BH4" s="70">
        <v>3.15</v>
      </c>
      <c r="BI4" s="40"/>
      <c r="BJ4" s="55"/>
      <c r="BK4" s="57"/>
      <c r="BL4" s="71">
        <v>3000</v>
      </c>
      <c r="BM4" s="50">
        <f t="shared" si="21"/>
        <v>6509.3466666666664</v>
      </c>
      <c r="BN4" s="50">
        <f t="shared" si="22"/>
        <v>9450</v>
      </c>
      <c r="BO4" s="50">
        <f t="shared" si="23"/>
        <v>0</v>
      </c>
      <c r="BP4" s="59">
        <f t="shared" si="24"/>
        <v>4.6059999999999999</v>
      </c>
      <c r="BQ4" s="60"/>
    </row>
    <row r="5" spans="1:69" s="61" customFormat="1" ht="82.5" customHeight="1" x14ac:dyDescent="0.25">
      <c r="A5" s="34">
        <v>4</v>
      </c>
      <c r="B5" s="35"/>
      <c r="C5" s="35"/>
      <c r="D5" s="35" t="s">
        <v>87</v>
      </c>
      <c r="E5" s="35" t="s">
        <v>88</v>
      </c>
      <c r="F5" s="35" t="s">
        <v>71</v>
      </c>
      <c r="G5" s="36" t="s">
        <v>97</v>
      </c>
      <c r="H5" s="37" t="s">
        <v>91</v>
      </c>
      <c r="I5" s="37" t="s">
        <v>91</v>
      </c>
      <c r="J5" s="62" t="s">
        <v>92</v>
      </c>
      <c r="K5" s="62" t="s">
        <v>92</v>
      </c>
      <c r="L5" s="63" t="s">
        <v>93</v>
      </c>
      <c r="M5" s="64" t="s">
        <v>98</v>
      </c>
      <c r="N5" s="35"/>
      <c r="O5" s="38"/>
      <c r="P5" s="65" t="s">
        <v>99</v>
      </c>
      <c r="Q5" s="35"/>
      <c r="R5" s="35" t="s">
        <v>78</v>
      </c>
      <c r="S5" s="40"/>
      <c r="T5" s="66">
        <v>1.42</v>
      </c>
      <c r="U5" s="35" t="s">
        <v>79</v>
      </c>
      <c r="V5" s="42" t="s">
        <v>100</v>
      </c>
      <c r="W5" s="67">
        <f t="shared" si="25"/>
        <v>47</v>
      </c>
      <c r="X5" s="67">
        <f t="shared" si="26"/>
        <v>32</v>
      </c>
      <c r="Y5" s="68">
        <f>7.5*3+2</f>
        <v>24.5</v>
      </c>
      <c r="Z5" s="67">
        <f t="shared" si="27"/>
        <v>47</v>
      </c>
      <c r="AA5" s="67">
        <f t="shared" si="28"/>
        <v>32</v>
      </c>
      <c r="AB5" s="68">
        <f>7.5*3+2</f>
        <v>24.5</v>
      </c>
      <c r="AC5" s="45">
        <v>8</v>
      </c>
      <c r="AD5" s="69">
        <v>24</v>
      </c>
      <c r="AE5" s="46">
        <f t="shared" si="11"/>
        <v>3.6847999999999999E-2</v>
      </c>
      <c r="AF5" s="47">
        <v>63</v>
      </c>
      <c r="AG5" s="48">
        <f t="shared" si="12"/>
        <v>41033.434650455929</v>
      </c>
      <c r="AH5" s="47">
        <v>3300</v>
      </c>
      <c r="AI5" s="50">
        <f t="shared" si="13"/>
        <v>8.0422222222222214E-2</v>
      </c>
      <c r="AJ5" s="51" t="s">
        <v>81</v>
      </c>
      <c r="AK5" s="52">
        <f t="shared" si="4"/>
        <v>0.183</v>
      </c>
      <c r="AL5" s="50">
        <f t="shared" si="5"/>
        <v>0.25985999999999998</v>
      </c>
      <c r="AM5" s="50">
        <f t="shared" si="14"/>
        <v>1.7602822222222221</v>
      </c>
      <c r="AN5" s="53">
        <v>0</v>
      </c>
      <c r="AO5" s="50">
        <f t="shared" si="6"/>
        <v>0</v>
      </c>
      <c r="AP5" s="54">
        <v>0.05</v>
      </c>
      <c r="AQ5" s="50">
        <f t="shared" si="15"/>
        <v>0.1575</v>
      </c>
      <c r="AR5" s="53">
        <v>0</v>
      </c>
      <c r="AS5" s="50">
        <f t="shared" si="16"/>
        <v>0</v>
      </c>
      <c r="AT5" s="40" t="s">
        <v>82</v>
      </c>
      <c r="AU5" s="53">
        <v>0</v>
      </c>
      <c r="AV5" s="50">
        <f t="shared" si="7"/>
        <v>0</v>
      </c>
      <c r="AW5" s="40">
        <v>0</v>
      </c>
      <c r="AX5" s="53">
        <v>0</v>
      </c>
      <c r="AY5" s="50">
        <f t="shared" si="17"/>
        <v>0</v>
      </c>
      <c r="AZ5" s="40">
        <v>0</v>
      </c>
      <c r="BA5" s="53">
        <v>0</v>
      </c>
      <c r="BB5" s="50">
        <f t="shared" si="18"/>
        <v>0</v>
      </c>
      <c r="BC5" s="54">
        <v>0.08</v>
      </c>
      <c r="BD5" s="50">
        <f t="shared" si="8"/>
        <v>0.252</v>
      </c>
      <c r="BE5" s="50">
        <f t="shared" si="19"/>
        <v>0.40949999999999998</v>
      </c>
      <c r="BF5" s="50">
        <f t="shared" si="9"/>
        <v>2.1697822222222221</v>
      </c>
      <c r="BG5" s="55">
        <f t="shared" si="10"/>
        <v>0.31118024691358026</v>
      </c>
      <c r="BH5" s="70">
        <v>3.15</v>
      </c>
      <c r="BI5" s="40"/>
      <c r="BJ5" s="55"/>
      <c r="BK5" s="57"/>
      <c r="BL5" s="71">
        <v>3000</v>
      </c>
      <c r="BM5" s="50">
        <f t="shared" si="21"/>
        <v>6509.3466666666664</v>
      </c>
      <c r="BN5" s="50">
        <f t="shared" si="22"/>
        <v>9450</v>
      </c>
      <c r="BO5" s="50">
        <f t="shared" si="23"/>
        <v>0</v>
      </c>
      <c r="BP5" s="59">
        <f t="shared" si="24"/>
        <v>4.6059999999999999</v>
      </c>
      <c r="BQ5" s="60"/>
    </row>
    <row r="6" spans="1:69" s="78" customFormat="1" ht="82.5" customHeight="1" x14ac:dyDescent="0.25">
      <c r="A6" s="72">
        <v>5</v>
      </c>
      <c r="B6" s="38"/>
      <c r="C6" s="38"/>
      <c r="D6" s="35" t="s">
        <v>87</v>
      </c>
      <c r="E6" s="35" t="s">
        <v>88</v>
      </c>
      <c r="F6" s="35" t="s">
        <v>71</v>
      </c>
      <c r="G6" s="36" t="s">
        <v>101</v>
      </c>
      <c r="H6" s="37" t="s">
        <v>91</v>
      </c>
      <c r="I6" s="37" t="s">
        <v>90</v>
      </c>
      <c r="J6" s="62" t="s">
        <v>92</v>
      </c>
      <c r="K6" s="62" t="s">
        <v>92</v>
      </c>
      <c r="L6" s="63" t="s">
        <v>93</v>
      </c>
      <c r="M6" s="64" t="s">
        <v>102</v>
      </c>
      <c r="N6" s="38"/>
      <c r="O6" s="38"/>
      <c r="P6" s="65" t="s">
        <v>103</v>
      </c>
      <c r="Q6" s="38"/>
      <c r="R6" s="35" t="s">
        <v>78</v>
      </c>
      <c r="S6" s="57"/>
      <c r="T6" s="66">
        <v>1.42</v>
      </c>
      <c r="U6" s="35" t="s">
        <v>79</v>
      </c>
      <c r="V6" s="42" t="s">
        <v>96</v>
      </c>
      <c r="W6" s="67">
        <f t="shared" si="25"/>
        <v>47</v>
      </c>
      <c r="X6" s="67">
        <f t="shared" si="26"/>
        <v>32</v>
      </c>
      <c r="Y6" s="68">
        <f>7.5*3+2</f>
        <v>24.5</v>
      </c>
      <c r="Z6" s="67">
        <f t="shared" si="27"/>
        <v>47</v>
      </c>
      <c r="AA6" s="67">
        <f t="shared" si="28"/>
        <v>32</v>
      </c>
      <c r="AB6" s="68">
        <f>7.5*3+2</f>
        <v>24.5</v>
      </c>
      <c r="AC6" s="45">
        <v>8</v>
      </c>
      <c r="AD6" s="69">
        <v>24</v>
      </c>
      <c r="AE6" s="73">
        <f t="shared" si="11"/>
        <v>3.6847999999999999E-2</v>
      </c>
      <c r="AF6" s="47">
        <v>63</v>
      </c>
      <c r="AG6" s="48">
        <f t="shared" si="12"/>
        <v>41033.434650455929</v>
      </c>
      <c r="AH6" s="47">
        <v>3300</v>
      </c>
      <c r="AI6" s="74">
        <f t="shared" si="13"/>
        <v>8.0422222222222214E-2</v>
      </c>
      <c r="AJ6" s="51" t="s">
        <v>104</v>
      </c>
      <c r="AK6" s="52">
        <f t="shared" si="4"/>
        <v>0.183</v>
      </c>
      <c r="AL6" s="74">
        <f t="shared" si="5"/>
        <v>0.25985999999999998</v>
      </c>
      <c r="AM6" s="74">
        <f t="shared" si="14"/>
        <v>1.7602822222222221</v>
      </c>
      <c r="AN6" s="75">
        <v>0</v>
      </c>
      <c r="AO6" s="74">
        <f t="shared" si="6"/>
        <v>0</v>
      </c>
      <c r="AP6" s="54">
        <v>0.05</v>
      </c>
      <c r="AQ6" s="50">
        <f t="shared" si="15"/>
        <v>0.1575</v>
      </c>
      <c r="AR6" s="53">
        <v>0</v>
      </c>
      <c r="AS6" s="50">
        <f t="shared" si="16"/>
        <v>0</v>
      </c>
      <c r="AT6" s="40" t="s">
        <v>82</v>
      </c>
      <c r="AU6" s="53">
        <v>0</v>
      </c>
      <c r="AV6" s="74">
        <f t="shared" si="7"/>
        <v>0</v>
      </c>
      <c r="AW6" s="40">
        <v>0</v>
      </c>
      <c r="AX6" s="53">
        <v>0</v>
      </c>
      <c r="AY6" s="50">
        <f t="shared" si="17"/>
        <v>0</v>
      </c>
      <c r="AZ6" s="40">
        <v>0</v>
      </c>
      <c r="BA6" s="53">
        <v>0</v>
      </c>
      <c r="BB6" s="50">
        <f t="shared" si="18"/>
        <v>0</v>
      </c>
      <c r="BC6" s="54">
        <v>0.08</v>
      </c>
      <c r="BD6" s="74">
        <f t="shared" si="8"/>
        <v>0.252</v>
      </c>
      <c r="BE6" s="50">
        <f t="shared" si="19"/>
        <v>0.40949999999999998</v>
      </c>
      <c r="BF6" s="74">
        <f t="shared" si="9"/>
        <v>2.1697822222222221</v>
      </c>
      <c r="BG6" s="76">
        <f t="shared" si="10"/>
        <v>0.31118024691358026</v>
      </c>
      <c r="BH6" s="70">
        <v>3.15</v>
      </c>
      <c r="BI6" s="57"/>
      <c r="BJ6" s="76" t="str">
        <f t="shared" si="20"/>
        <v/>
      </c>
      <c r="BK6" s="57"/>
      <c r="BL6" s="71">
        <v>3000</v>
      </c>
      <c r="BM6" s="50">
        <f t="shared" si="21"/>
        <v>6509.3466666666664</v>
      </c>
      <c r="BN6" s="74">
        <f t="shared" si="22"/>
        <v>9450</v>
      </c>
      <c r="BO6" s="74">
        <f t="shared" si="23"/>
        <v>0</v>
      </c>
      <c r="BP6" s="59">
        <f t="shared" si="24"/>
        <v>4.6059999999999999</v>
      </c>
      <c r="BQ6" s="77"/>
    </row>
    <row r="7" spans="1:69" s="78" customFormat="1" ht="84.6" customHeight="1" x14ac:dyDescent="0.25">
      <c r="A7" s="72">
        <v>6</v>
      </c>
      <c r="B7" s="38"/>
      <c r="C7" s="38"/>
      <c r="D7" s="35" t="s">
        <v>87</v>
      </c>
      <c r="E7" s="35" t="s">
        <v>88</v>
      </c>
      <c r="F7" s="35" t="s">
        <v>71</v>
      </c>
      <c r="G7" s="42" t="s">
        <v>105</v>
      </c>
      <c r="H7" s="63" t="s">
        <v>73</v>
      </c>
      <c r="I7" s="63" t="s">
        <v>73</v>
      </c>
      <c r="J7" s="63" t="s">
        <v>106</v>
      </c>
      <c r="K7" s="63" t="s">
        <v>106</v>
      </c>
      <c r="L7" s="43" t="s">
        <v>107</v>
      </c>
      <c r="M7" s="79" t="s">
        <v>108</v>
      </c>
      <c r="N7" s="38"/>
      <c r="O7" s="38"/>
      <c r="P7" s="65" t="s">
        <v>109</v>
      </c>
      <c r="Q7" s="38"/>
      <c r="R7" s="35" t="s">
        <v>78</v>
      </c>
      <c r="S7" s="57"/>
      <c r="T7" s="80">
        <v>1.75</v>
      </c>
      <c r="U7" s="35" t="s">
        <v>79</v>
      </c>
      <c r="V7" s="42" t="s">
        <v>80</v>
      </c>
      <c r="W7" s="43">
        <v>42</v>
      </c>
      <c r="X7" s="43">
        <f>9*4+2</f>
        <v>38</v>
      </c>
      <c r="Y7" s="44">
        <f>9*3+2</f>
        <v>29</v>
      </c>
      <c r="Z7" s="43">
        <v>42</v>
      </c>
      <c r="AA7" s="43">
        <f>9*4+2</f>
        <v>38</v>
      </c>
      <c r="AB7" s="44">
        <f>9*3+2</f>
        <v>29</v>
      </c>
      <c r="AC7" s="45">
        <v>8</v>
      </c>
      <c r="AD7" s="43">
        <v>12</v>
      </c>
      <c r="AE7" s="73">
        <f t="shared" si="11"/>
        <v>4.6283999999999999E-2</v>
      </c>
      <c r="AF7" s="47">
        <v>63</v>
      </c>
      <c r="AG7" s="48">
        <f t="shared" si="12"/>
        <v>16333.93829401089</v>
      </c>
      <c r="AH7" s="47">
        <v>3300</v>
      </c>
      <c r="AI7" s="74">
        <f t="shared" si="13"/>
        <v>0.20203333333333331</v>
      </c>
      <c r="AJ7" s="51" t="s">
        <v>81</v>
      </c>
      <c r="AK7" s="52">
        <f t="shared" si="4"/>
        <v>0.183</v>
      </c>
      <c r="AL7" s="74">
        <f t="shared" si="5"/>
        <v>0.32024999999999998</v>
      </c>
      <c r="AM7" s="74">
        <f t="shared" si="14"/>
        <v>2.2722833333333332</v>
      </c>
      <c r="AN7" s="53">
        <v>0</v>
      </c>
      <c r="AO7" s="74">
        <f t="shared" si="6"/>
        <v>0</v>
      </c>
      <c r="AP7" s="54">
        <v>0.05</v>
      </c>
      <c r="AQ7" s="50">
        <f t="shared" si="15"/>
        <v>0.20499999999999999</v>
      </c>
      <c r="AR7" s="53">
        <v>0</v>
      </c>
      <c r="AS7" s="50">
        <f t="shared" si="16"/>
        <v>0</v>
      </c>
      <c r="AT7" s="40" t="s">
        <v>82</v>
      </c>
      <c r="AU7" s="53">
        <v>0</v>
      </c>
      <c r="AV7" s="74">
        <f t="shared" si="7"/>
        <v>0</v>
      </c>
      <c r="AW7" s="40">
        <v>0</v>
      </c>
      <c r="AX7" s="53">
        <v>0</v>
      </c>
      <c r="AY7" s="50">
        <f t="shared" si="17"/>
        <v>0</v>
      </c>
      <c r="AZ7" s="40">
        <v>0</v>
      </c>
      <c r="BA7" s="53">
        <v>0</v>
      </c>
      <c r="BB7" s="50">
        <f t="shared" si="18"/>
        <v>0</v>
      </c>
      <c r="BC7" s="54">
        <v>0.08</v>
      </c>
      <c r="BD7" s="74">
        <f t="shared" si="8"/>
        <v>0.32799999999999996</v>
      </c>
      <c r="BE7" s="50">
        <f t="shared" si="19"/>
        <v>0.53299999999999992</v>
      </c>
      <c r="BF7" s="74">
        <f t="shared" si="9"/>
        <v>2.8052833333333331</v>
      </c>
      <c r="BG7" s="76">
        <f t="shared" si="10"/>
        <v>0.31578455284552842</v>
      </c>
      <c r="BH7" s="70">
        <v>4.0999999999999996</v>
      </c>
      <c r="BI7" s="57"/>
      <c r="BJ7" s="76" t="str">
        <f t="shared" si="20"/>
        <v/>
      </c>
      <c r="BK7" s="57"/>
      <c r="BL7" s="71">
        <v>3000</v>
      </c>
      <c r="BM7" s="50">
        <f t="shared" si="21"/>
        <v>8415.8499999999985</v>
      </c>
      <c r="BN7" s="74">
        <f t="shared" si="22"/>
        <v>12299.999999999998</v>
      </c>
      <c r="BO7" s="74">
        <f t="shared" si="23"/>
        <v>0</v>
      </c>
      <c r="BP7" s="59">
        <f t="shared" si="24"/>
        <v>11.571</v>
      </c>
      <c r="BQ7" s="77"/>
    </row>
    <row r="8" spans="1:69" s="78" customFormat="1" ht="84.6" customHeight="1" x14ac:dyDescent="0.25">
      <c r="A8" s="72">
        <v>7</v>
      </c>
      <c r="B8" s="38"/>
      <c r="C8" s="38"/>
      <c r="D8" s="35" t="s">
        <v>87</v>
      </c>
      <c r="E8" s="35" t="s">
        <v>88</v>
      </c>
      <c r="F8" s="35" t="s">
        <v>71</v>
      </c>
      <c r="G8" s="42" t="s">
        <v>110</v>
      </c>
      <c r="H8" s="63" t="s">
        <v>111</v>
      </c>
      <c r="I8" s="63" t="s">
        <v>73</v>
      </c>
      <c r="J8" s="63" t="s">
        <v>112</v>
      </c>
      <c r="K8" s="63" t="s">
        <v>112</v>
      </c>
      <c r="L8" s="43" t="s">
        <v>113</v>
      </c>
      <c r="M8" s="79" t="s">
        <v>114</v>
      </c>
      <c r="N8" s="38"/>
      <c r="O8" s="38"/>
      <c r="P8" s="65" t="s">
        <v>115</v>
      </c>
      <c r="Q8" s="38"/>
      <c r="R8" s="35" t="s">
        <v>78</v>
      </c>
      <c r="S8" s="57"/>
      <c r="T8" s="80">
        <v>1.75</v>
      </c>
      <c r="U8" s="35" t="s">
        <v>79</v>
      </c>
      <c r="V8" s="42" t="s">
        <v>80</v>
      </c>
      <c r="W8" s="43">
        <v>42</v>
      </c>
      <c r="X8" s="43">
        <f>9*4+2</f>
        <v>38</v>
      </c>
      <c r="Y8" s="44">
        <f>9*3+2</f>
        <v>29</v>
      </c>
      <c r="Z8" s="43">
        <v>42</v>
      </c>
      <c r="AA8" s="43">
        <f>9*4+2</f>
        <v>38</v>
      </c>
      <c r="AB8" s="44">
        <f>9*3+2</f>
        <v>29</v>
      </c>
      <c r="AC8" s="45">
        <v>8</v>
      </c>
      <c r="AD8" s="43">
        <v>12</v>
      </c>
      <c r="AE8" s="73">
        <f t="shared" si="11"/>
        <v>4.6283999999999999E-2</v>
      </c>
      <c r="AF8" s="47">
        <v>63</v>
      </c>
      <c r="AG8" s="48">
        <f t="shared" si="12"/>
        <v>16333.93829401089</v>
      </c>
      <c r="AH8" s="47">
        <v>3300</v>
      </c>
      <c r="AI8" s="74">
        <f t="shared" si="13"/>
        <v>0.20203333333333331</v>
      </c>
      <c r="AJ8" s="51" t="s">
        <v>116</v>
      </c>
      <c r="AK8" s="52">
        <f t="shared" si="4"/>
        <v>0.183</v>
      </c>
      <c r="AL8" s="74">
        <f t="shared" si="5"/>
        <v>0.32024999999999998</v>
      </c>
      <c r="AM8" s="74">
        <f t="shared" si="14"/>
        <v>2.2722833333333332</v>
      </c>
      <c r="AN8" s="53">
        <v>0</v>
      </c>
      <c r="AO8" s="74">
        <f t="shared" si="6"/>
        <v>0</v>
      </c>
      <c r="AP8" s="54">
        <v>0.05</v>
      </c>
      <c r="AQ8" s="50">
        <f t="shared" si="15"/>
        <v>0.20499999999999999</v>
      </c>
      <c r="AR8" s="53">
        <v>0</v>
      </c>
      <c r="AS8" s="50">
        <f t="shared" si="16"/>
        <v>0</v>
      </c>
      <c r="AT8" s="40" t="s">
        <v>82</v>
      </c>
      <c r="AU8" s="53">
        <v>0</v>
      </c>
      <c r="AV8" s="74">
        <f t="shared" si="7"/>
        <v>0</v>
      </c>
      <c r="AW8" s="40">
        <v>0</v>
      </c>
      <c r="AX8" s="53">
        <v>0</v>
      </c>
      <c r="AY8" s="50">
        <f t="shared" si="17"/>
        <v>0</v>
      </c>
      <c r="AZ8" s="40">
        <v>0</v>
      </c>
      <c r="BA8" s="53">
        <v>0</v>
      </c>
      <c r="BB8" s="50">
        <f t="shared" si="18"/>
        <v>0</v>
      </c>
      <c r="BC8" s="54">
        <v>0.08</v>
      </c>
      <c r="BD8" s="74">
        <f t="shared" si="8"/>
        <v>0.32799999999999996</v>
      </c>
      <c r="BE8" s="50">
        <f t="shared" si="19"/>
        <v>0.53299999999999992</v>
      </c>
      <c r="BF8" s="74">
        <f t="shared" si="9"/>
        <v>2.8052833333333331</v>
      </c>
      <c r="BG8" s="76">
        <f t="shared" si="10"/>
        <v>0.31578455284552842</v>
      </c>
      <c r="BH8" s="70">
        <v>4.0999999999999996</v>
      </c>
      <c r="BI8" s="57"/>
      <c r="BJ8" s="76" t="str">
        <f t="shared" si="20"/>
        <v/>
      </c>
      <c r="BK8" s="57"/>
      <c r="BL8" s="71">
        <v>3000</v>
      </c>
      <c r="BM8" s="50">
        <f t="shared" si="21"/>
        <v>8415.8499999999985</v>
      </c>
      <c r="BN8" s="74">
        <f t="shared" si="22"/>
        <v>12299.999999999998</v>
      </c>
      <c r="BO8" s="74">
        <f t="shared" si="23"/>
        <v>0</v>
      </c>
      <c r="BP8" s="59">
        <f t="shared" si="24"/>
        <v>11.571</v>
      </c>
      <c r="BQ8" s="77"/>
    </row>
    <row r="9" spans="1:69" s="78" customFormat="1" ht="84.6" customHeight="1" x14ac:dyDescent="0.25">
      <c r="A9" s="72">
        <v>8</v>
      </c>
      <c r="B9" s="38"/>
      <c r="C9" s="38"/>
      <c r="D9" s="35" t="s">
        <v>87</v>
      </c>
      <c r="E9" s="35" t="s">
        <v>88</v>
      </c>
      <c r="F9" s="35" t="s">
        <v>71</v>
      </c>
      <c r="G9" s="42" t="s">
        <v>105</v>
      </c>
      <c r="H9" s="63" t="s">
        <v>73</v>
      </c>
      <c r="I9" s="63" t="s">
        <v>73</v>
      </c>
      <c r="J9" s="63" t="s">
        <v>112</v>
      </c>
      <c r="K9" s="63" t="s">
        <v>112</v>
      </c>
      <c r="L9" s="43" t="s">
        <v>113</v>
      </c>
      <c r="M9" s="79" t="s">
        <v>117</v>
      </c>
      <c r="N9" s="38"/>
      <c r="O9" s="38"/>
      <c r="P9" s="65" t="s">
        <v>118</v>
      </c>
      <c r="Q9" s="38"/>
      <c r="R9" s="35" t="s">
        <v>78</v>
      </c>
      <c r="S9" s="57"/>
      <c r="T9" s="80">
        <v>1.75</v>
      </c>
      <c r="U9" s="35" t="s">
        <v>79</v>
      </c>
      <c r="V9" s="42" t="s">
        <v>80</v>
      </c>
      <c r="W9" s="43">
        <v>42</v>
      </c>
      <c r="X9" s="43">
        <f>9*4+2</f>
        <v>38</v>
      </c>
      <c r="Y9" s="44">
        <f>9*3+2</f>
        <v>29</v>
      </c>
      <c r="Z9" s="43">
        <v>42</v>
      </c>
      <c r="AA9" s="43">
        <f>9*4+2</f>
        <v>38</v>
      </c>
      <c r="AB9" s="44">
        <f>9*3+2</f>
        <v>29</v>
      </c>
      <c r="AC9" s="45">
        <v>8</v>
      </c>
      <c r="AD9" s="43">
        <v>12</v>
      </c>
      <c r="AE9" s="73">
        <f t="shared" si="11"/>
        <v>4.6283999999999999E-2</v>
      </c>
      <c r="AF9" s="47">
        <v>63</v>
      </c>
      <c r="AG9" s="48">
        <f t="shared" si="12"/>
        <v>16333.93829401089</v>
      </c>
      <c r="AH9" s="47">
        <v>3300</v>
      </c>
      <c r="AI9" s="74">
        <f t="shared" si="13"/>
        <v>0.20203333333333331</v>
      </c>
      <c r="AJ9" s="51" t="s">
        <v>81</v>
      </c>
      <c r="AK9" s="52">
        <f t="shared" si="4"/>
        <v>0.183</v>
      </c>
      <c r="AL9" s="74">
        <f t="shared" si="5"/>
        <v>0.32024999999999998</v>
      </c>
      <c r="AM9" s="74">
        <f t="shared" si="14"/>
        <v>2.2722833333333332</v>
      </c>
      <c r="AN9" s="75">
        <v>0</v>
      </c>
      <c r="AO9" s="74">
        <f t="shared" si="6"/>
        <v>0</v>
      </c>
      <c r="AP9" s="54">
        <v>0.05</v>
      </c>
      <c r="AQ9" s="50">
        <f t="shared" si="15"/>
        <v>0.20499999999999999</v>
      </c>
      <c r="AR9" s="53">
        <v>0</v>
      </c>
      <c r="AS9" s="50">
        <f t="shared" si="16"/>
        <v>0</v>
      </c>
      <c r="AT9" s="40" t="s">
        <v>82</v>
      </c>
      <c r="AU9" s="53">
        <v>0</v>
      </c>
      <c r="AV9" s="74">
        <f t="shared" si="7"/>
        <v>0</v>
      </c>
      <c r="AW9" s="40">
        <v>0</v>
      </c>
      <c r="AX9" s="53">
        <v>0</v>
      </c>
      <c r="AY9" s="50">
        <f t="shared" si="17"/>
        <v>0</v>
      </c>
      <c r="AZ9" s="40">
        <v>0</v>
      </c>
      <c r="BA9" s="53">
        <v>0</v>
      </c>
      <c r="BB9" s="50">
        <f t="shared" si="18"/>
        <v>0</v>
      </c>
      <c r="BC9" s="54">
        <v>0.08</v>
      </c>
      <c r="BD9" s="74">
        <f t="shared" si="8"/>
        <v>0.32799999999999996</v>
      </c>
      <c r="BE9" s="50">
        <f t="shared" si="19"/>
        <v>0.53299999999999992</v>
      </c>
      <c r="BF9" s="74">
        <f t="shared" si="9"/>
        <v>2.8052833333333331</v>
      </c>
      <c r="BG9" s="76">
        <f t="shared" si="10"/>
        <v>0.31578455284552842</v>
      </c>
      <c r="BH9" s="70">
        <v>4.0999999999999996</v>
      </c>
      <c r="BI9" s="57"/>
      <c r="BJ9" s="76" t="str">
        <f t="shared" si="20"/>
        <v/>
      </c>
      <c r="BK9" s="57"/>
      <c r="BL9" s="71">
        <v>3000</v>
      </c>
      <c r="BM9" s="50">
        <f t="shared" si="21"/>
        <v>8415.8499999999985</v>
      </c>
      <c r="BN9" s="74">
        <f t="shared" si="22"/>
        <v>12299.999999999998</v>
      </c>
      <c r="BO9" s="74">
        <f t="shared" si="23"/>
        <v>0</v>
      </c>
      <c r="BP9" s="59">
        <f t="shared" si="24"/>
        <v>11.571</v>
      </c>
      <c r="BQ9" s="77"/>
    </row>
    <row r="10" spans="1:69" s="78" customFormat="1" ht="87.6" customHeight="1" x14ac:dyDescent="0.25">
      <c r="A10" s="72">
        <v>9</v>
      </c>
      <c r="B10" s="38"/>
      <c r="C10" s="38"/>
      <c r="D10" s="38" t="s">
        <v>119</v>
      </c>
      <c r="E10" s="35" t="s">
        <v>120</v>
      </c>
      <c r="F10" s="35" t="s">
        <v>71</v>
      </c>
      <c r="G10" s="42" t="s">
        <v>121</v>
      </c>
      <c r="H10" s="43" t="s">
        <v>73</v>
      </c>
      <c r="I10" s="43" t="s">
        <v>73</v>
      </c>
      <c r="J10" s="43" t="s">
        <v>74</v>
      </c>
      <c r="K10" s="43" t="s">
        <v>74</v>
      </c>
      <c r="L10" s="43" t="s">
        <v>122</v>
      </c>
      <c r="M10" s="79" t="s">
        <v>98</v>
      </c>
      <c r="N10" s="38"/>
      <c r="O10" s="38"/>
      <c r="P10" s="39" t="s">
        <v>123</v>
      </c>
      <c r="Q10" s="38"/>
      <c r="R10" s="35" t="s">
        <v>78</v>
      </c>
      <c r="S10" s="57"/>
      <c r="T10" s="81">
        <v>1.19</v>
      </c>
      <c r="U10" s="82" t="s">
        <v>79</v>
      </c>
      <c r="V10" s="42" t="s">
        <v>100</v>
      </c>
      <c r="W10" s="43">
        <v>42</v>
      </c>
      <c r="X10" s="43">
        <f>7.5*4+2</f>
        <v>32</v>
      </c>
      <c r="Y10" s="44">
        <f>7.5*3+2</f>
        <v>24.5</v>
      </c>
      <c r="Z10" s="43">
        <v>42</v>
      </c>
      <c r="AA10" s="43">
        <f>7.5*4+2</f>
        <v>32</v>
      </c>
      <c r="AB10" s="44">
        <f>7.5*3+2</f>
        <v>24.5</v>
      </c>
      <c r="AC10" s="45">
        <v>8</v>
      </c>
      <c r="AD10" s="69">
        <v>24</v>
      </c>
      <c r="AE10" s="73">
        <f t="shared" si="11"/>
        <v>3.2927999999999999E-2</v>
      </c>
      <c r="AF10" s="47">
        <v>63</v>
      </c>
      <c r="AG10" s="48">
        <f t="shared" si="12"/>
        <v>45918.36734693878</v>
      </c>
      <c r="AH10" s="47">
        <v>3300</v>
      </c>
      <c r="AI10" s="74">
        <f t="shared" si="13"/>
        <v>7.1866666666666662E-2</v>
      </c>
      <c r="AJ10" s="51" t="s">
        <v>81</v>
      </c>
      <c r="AK10" s="52">
        <f t="shared" si="4"/>
        <v>0.183</v>
      </c>
      <c r="AL10" s="74">
        <f t="shared" si="5"/>
        <v>0.21776999999999999</v>
      </c>
      <c r="AM10" s="74">
        <f t="shared" si="14"/>
        <v>1.4796366666666667</v>
      </c>
      <c r="AN10" s="53">
        <v>0</v>
      </c>
      <c r="AO10" s="74">
        <f t="shared" si="6"/>
        <v>0</v>
      </c>
      <c r="AP10" s="54">
        <v>0.05</v>
      </c>
      <c r="AQ10" s="50">
        <f t="shared" si="15"/>
        <v>0.14750000000000002</v>
      </c>
      <c r="AR10" s="53">
        <v>0</v>
      </c>
      <c r="AS10" s="50">
        <f t="shared" si="16"/>
        <v>0</v>
      </c>
      <c r="AT10" s="40" t="s">
        <v>82</v>
      </c>
      <c r="AU10" s="53">
        <v>0</v>
      </c>
      <c r="AV10" s="74">
        <f t="shared" si="7"/>
        <v>0</v>
      </c>
      <c r="AW10" s="40">
        <v>0</v>
      </c>
      <c r="AX10" s="53">
        <v>0</v>
      </c>
      <c r="AY10" s="50">
        <f t="shared" si="17"/>
        <v>0</v>
      </c>
      <c r="AZ10" s="40">
        <v>0</v>
      </c>
      <c r="BA10" s="53">
        <v>0</v>
      </c>
      <c r="BB10" s="50">
        <f t="shared" si="18"/>
        <v>0</v>
      </c>
      <c r="BC10" s="54">
        <v>0.08</v>
      </c>
      <c r="BD10" s="74">
        <f t="shared" si="8"/>
        <v>0.23600000000000002</v>
      </c>
      <c r="BE10" s="50">
        <f t="shared" si="19"/>
        <v>0.38350000000000006</v>
      </c>
      <c r="BF10" s="74">
        <f t="shared" si="9"/>
        <v>1.8631366666666667</v>
      </c>
      <c r="BG10" s="76">
        <f t="shared" si="10"/>
        <v>0.36842824858757067</v>
      </c>
      <c r="BH10" s="70">
        <v>2.95</v>
      </c>
      <c r="BI10" s="57"/>
      <c r="BJ10" s="76" t="str">
        <f t="shared" si="20"/>
        <v/>
      </c>
      <c r="BK10" s="57"/>
      <c r="BL10" s="83">
        <v>3000</v>
      </c>
      <c r="BM10" s="50">
        <f t="shared" si="21"/>
        <v>5589.41</v>
      </c>
      <c r="BN10" s="74">
        <f t="shared" si="22"/>
        <v>8850</v>
      </c>
      <c r="BO10" s="74">
        <f t="shared" si="23"/>
        <v>0</v>
      </c>
      <c r="BP10" s="59">
        <f t="shared" si="24"/>
        <v>4.1159999999999997</v>
      </c>
      <c r="BQ10" s="77"/>
    </row>
    <row r="11" spans="1:69" s="78" customFormat="1" ht="87.6" customHeight="1" x14ac:dyDescent="0.25">
      <c r="A11" s="72">
        <v>10</v>
      </c>
      <c r="B11" s="38"/>
      <c r="C11" s="38"/>
      <c r="D11" s="38" t="s">
        <v>119</v>
      </c>
      <c r="E11" s="35" t="s">
        <v>120</v>
      </c>
      <c r="F11" s="35" t="s">
        <v>71</v>
      </c>
      <c r="G11" s="42" t="s">
        <v>124</v>
      </c>
      <c r="H11" s="43" t="s">
        <v>125</v>
      </c>
      <c r="I11" s="43" t="s">
        <v>73</v>
      </c>
      <c r="J11" s="43" t="s">
        <v>126</v>
      </c>
      <c r="K11" s="43" t="s">
        <v>74</v>
      </c>
      <c r="L11" s="43" t="s">
        <v>93</v>
      </c>
      <c r="M11" s="79" t="s">
        <v>127</v>
      </c>
      <c r="N11" s="38"/>
      <c r="O11" s="38"/>
      <c r="P11" s="39" t="s">
        <v>128</v>
      </c>
      <c r="Q11" s="38"/>
      <c r="R11" s="35" t="s">
        <v>78</v>
      </c>
      <c r="S11" s="57"/>
      <c r="T11" s="81">
        <v>1.19</v>
      </c>
      <c r="U11" s="82" t="s">
        <v>79</v>
      </c>
      <c r="V11" s="42" t="s">
        <v>100</v>
      </c>
      <c r="W11" s="43">
        <v>42</v>
      </c>
      <c r="X11" s="43">
        <f>7.5*4+2</f>
        <v>32</v>
      </c>
      <c r="Y11" s="44">
        <f>7.5*3+2</f>
        <v>24.5</v>
      </c>
      <c r="Z11" s="43">
        <v>42</v>
      </c>
      <c r="AA11" s="43">
        <f>7.5*4+2</f>
        <v>32</v>
      </c>
      <c r="AB11" s="44">
        <f>7.5*3+2</f>
        <v>24.5</v>
      </c>
      <c r="AC11" s="45">
        <v>8</v>
      </c>
      <c r="AD11" s="69">
        <v>24</v>
      </c>
      <c r="AE11" s="73">
        <f t="shared" si="11"/>
        <v>3.2927999999999999E-2</v>
      </c>
      <c r="AF11" s="47">
        <v>63</v>
      </c>
      <c r="AG11" s="48">
        <f t="shared" si="12"/>
        <v>45918.36734693878</v>
      </c>
      <c r="AH11" s="47">
        <v>3300</v>
      </c>
      <c r="AI11" s="74">
        <f t="shared" si="13"/>
        <v>7.1866666666666662E-2</v>
      </c>
      <c r="AJ11" s="51" t="s">
        <v>81</v>
      </c>
      <c r="AK11" s="52">
        <f t="shared" si="4"/>
        <v>0.183</v>
      </c>
      <c r="AL11" s="74">
        <f t="shared" si="5"/>
        <v>0.21776999999999999</v>
      </c>
      <c r="AM11" s="74">
        <f t="shared" si="14"/>
        <v>1.4796366666666667</v>
      </c>
      <c r="AN11" s="53">
        <v>0</v>
      </c>
      <c r="AO11" s="74">
        <f t="shared" si="6"/>
        <v>0</v>
      </c>
      <c r="AP11" s="54">
        <v>0.05</v>
      </c>
      <c r="AQ11" s="50">
        <f t="shared" si="15"/>
        <v>0.14750000000000002</v>
      </c>
      <c r="AR11" s="53">
        <v>0</v>
      </c>
      <c r="AS11" s="50">
        <f t="shared" si="16"/>
        <v>0</v>
      </c>
      <c r="AT11" s="40" t="s">
        <v>82</v>
      </c>
      <c r="AU11" s="53">
        <v>0</v>
      </c>
      <c r="AV11" s="74">
        <f t="shared" si="7"/>
        <v>0</v>
      </c>
      <c r="AW11" s="40">
        <v>0</v>
      </c>
      <c r="AX11" s="53">
        <v>0</v>
      </c>
      <c r="AY11" s="50">
        <f t="shared" si="17"/>
        <v>0</v>
      </c>
      <c r="AZ11" s="40">
        <v>0</v>
      </c>
      <c r="BA11" s="53">
        <v>0</v>
      </c>
      <c r="BB11" s="50">
        <f t="shared" si="18"/>
        <v>0</v>
      </c>
      <c r="BC11" s="54">
        <v>0.08</v>
      </c>
      <c r="BD11" s="74">
        <f t="shared" si="8"/>
        <v>0.23600000000000002</v>
      </c>
      <c r="BE11" s="50">
        <f t="shared" si="19"/>
        <v>0.38350000000000006</v>
      </c>
      <c r="BF11" s="74">
        <f t="shared" si="9"/>
        <v>1.8631366666666667</v>
      </c>
      <c r="BG11" s="76">
        <f t="shared" si="10"/>
        <v>0.36842824858757067</v>
      </c>
      <c r="BH11" s="70">
        <v>2.95</v>
      </c>
      <c r="BI11" s="57"/>
      <c r="BJ11" s="76" t="str">
        <f t="shared" si="20"/>
        <v/>
      </c>
      <c r="BK11" s="57"/>
      <c r="BL11" s="83">
        <v>3000</v>
      </c>
      <c r="BM11" s="50">
        <f t="shared" si="21"/>
        <v>5589.41</v>
      </c>
      <c r="BN11" s="74">
        <f t="shared" si="22"/>
        <v>8850</v>
      </c>
      <c r="BO11" s="74">
        <f t="shared" si="23"/>
        <v>0</v>
      </c>
      <c r="BP11" s="59">
        <f t="shared" si="24"/>
        <v>4.1159999999999997</v>
      </c>
      <c r="BQ11" s="77"/>
    </row>
    <row r="12" spans="1:69" s="78" customFormat="1" ht="87.6" customHeight="1" x14ac:dyDescent="0.25">
      <c r="A12" s="72">
        <v>11</v>
      </c>
      <c r="B12" s="38"/>
      <c r="C12" s="38"/>
      <c r="D12" s="38" t="s">
        <v>119</v>
      </c>
      <c r="E12" s="35" t="s">
        <v>120</v>
      </c>
      <c r="F12" s="35" t="s">
        <v>71</v>
      </c>
      <c r="G12" s="42" t="s">
        <v>129</v>
      </c>
      <c r="H12" s="43" t="s">
        <v>111</v>
      </c>
      <c r="I12" s="43" t="s">
        <v>73</v>
      </c>
      <c r="J12" s="43" t="s">
        <v>126</v>
      </c>
      <c r="K12" s="43" t="s">
        <v>126</v>
      </c>
      <c r="L12" s="43" t="s">
        <v>93</v>
      </c>
      <c r="M12" s="79" t="s">
        <v>130</v>
      </c>
      <c r="N12" s="38"/>
      <c r="O12" s="38"/>
      <c r="P12" s="39" t="s">
        <v>131</v>
      </c>
      <c r="Q12" s="38"/>
      <c r="R12" s="35" t="s">
        <v>78</v>
      </c>
      <c r="S12" s="57"/>
      <c r="T12" s="81">
        <v>1.19</v>
      </c>
      <c r="U12" s="82" t="s">
        <v>79</v>
      </c>
      <c r="V12" s="42" t="s">
        <v>100</v>
      </c>
      <c r="W12" s="43">
        <v>42</v>
      </c>
      <c r="X12" s="43">
        <f>7.5*4+2</f>
        <v>32</v>
      </c>
      <c r="Y12" s="44">
        <f>7.5*3+2</f>
        <v>24.5</v>
      </c>
      <c r="Z12" s="43">
        <v>42</v>
      </c>
      <c r="AA12" s="43">
        <f>7.5*4+2</f>
        <v>32</v>
      </c>
      <c r="AB12" s="44">
        <f>7.5*3+2</f>
        <v>24.5</v>
      </c>
      <c r="AC12" s="45">
        <v>8</v>
      </c>
      <c r="AD12" s="69">
        <v>24</v>
      </c>
      <c r="AE12" s="73">
        <f t="shared" si="11"/>
        <v>3.2927999999999999E-2</v>
      </c>
      <c r="AF12" s="47">
        <v>63</v>
      </c>
      <c r="AG12" s="48">
        <f t="shared" si="12"/>
        <v>45918.36734693878</v>
      </c>
      <c r="AH12" s="47">
        <v>3300</v>
      </c>
      <c r="AI12" s="74">
        <f t="shared" si="13"/>
        <v>7.1866666666666662E-2</v>
      </c>
      <c r="AJ12" s="51" t="s">
        <v>81</v>
      </c>
      <c r="AK12" s="52">
        <f t="shared" si="4"/>
        <v>0.183</v>
      </c>
      <c r="AL12" s="74">
        <f t="shared" si="5"/>
        <v>0.21776999999999999</v>
      </c>
      <c r="AM12" s="74">
        <f t="shared" si="14"/>
        <v>1.4796366666666667</v>
      </c>
      <c r="AN12" s="75">
        <v>0</v>
      </c>
      <c r="AO12" s="74">
        <f t="shared" si="6"/>
        <v>0</v>
      </c>
      <c r="AP12" s="54">
        <v>0.05</v>
      </c>
      <c r="AQ12" s="50">
        <f t="shared" si="15"/>
        <v>0.14750000000000002</v>
      </c>
      <c r="AR12" s="53">
        <v>0</v>
      </c>
      <c r="AS12" s="50">
        <f t="shared" si="16"/>
        <v>0</v>
      </c>
      <c r="AT12" s="40" t="s">
        <v>82</v>
      </c>
      <c r="AU12" s="53">
        <v>0</v>
      </c>
      <c r="AV12" s="74">
        <f t="shared" si="7"/>
        <v>0</v>
      </c>
      <c r="AW12" s="40">
        <v>0</v>
      </c>
      <c r="AX12" s="53">
        <v>0</v>
      </c>
      <c r="AY12" s="50">
        <f t="shared" si="17"/>
        <v>0</v>
      </c>
      <c r="AZ12" s="40">
        <v>0</v>
      </c>
      <c r="BA12" s="53">
        <v>0</v>
      </c>
      <c r="BB12" s="50">
        <f t="shared" si="18"/>
        <v>0</v>
      </c>
      <c r="BC12" s="54">
        <v>0.08</v>
      </c>
      <c r="BD12" s="74">
        <f t="shared" si="8"/>
        <v>0.23600000000000002</v>
      </c>
      <c r="BE12" s="50">
        <f t="shared" si="19"/>
        <v>0.38350000000000006</v>
      </c>
      <c r="BF12" s="74">
        <f t="shared" si="9"/>
        <v>1.8631366666666667</v>
      </c>
      <c r="BG12" s="76">
        <f t="shared" si="10"/>
        <v>0.36842824858757067</v>
      </c>
      <c r="BH12" s="70">
        <v>2.95</v>
      </c>
      <c r="BI12" s="57"/>
      <c r="BJ12" s="76" t="str">
        <f t="shared" si="20"/>
        <v/>
      </c>
      <c r="BK12" s="57"/>
      <c r="BL12" s="83">
        <v>3000</v>
      </c>
      <c r="BM12" s="50">
        <f t="shared" si="21"/>
        <v>5589.41</v>
      </c>
      <c r="BN12" s="74">
        <f t="shared" si="22"/>
        <v>8850</v>
      </c>
      <c r="BO12" s="74">
        <f t="shared" si="23"/>
        <v>0</v>
      </c>
      <c r="BP12" s="59">
        <f t="shared" si="24"/>
        <v>4.1159999999999997</v>
      </c>
      <c r="BQ12" s="77"/>
    </row>
    <row r="13" spans="1:69" s="78" customFormat="1" ht="90.6" customHeight="1" x14ac:dyDescent="0.25">
      <c r="A13" s="72">
        <v>12</v>
      </c>
      <c r="B13" s="38"/>
      <c r="C13" s="38"/>
      <c r="D13" s="38" t="s">
        <v>119</v>
      </c>
      <c r="E13" s="35" t="s">
        <v>120</v>
      </c>
      <c r="F13" s="35" t="s">
        <v>71</v>
      </c>
      <c r="G13" s="42" t="s">
        <v>132</v>
      </c>
      <c r="H13" s="43" t="s">
        <v>73</v>
      </c>
      <c r="I13" s="43" t="s">
        <v>73</v>
      </c>
      <c r="J13" s="43" t="s">
        <v>126</v>
      </c>
      <c r="K13" s="43" t="s">
        <v>126</v>
      </c>
      <c r="L13" s="43" t="s">
        <v>133</v>
      </c>
      <c r="M13" s="79" t="s">
        <v>114</v>
      </c>
      <c r="N13" s="38"/>
      <c r="O13" s="38"/>
      <c r="P13" s="39" t="s">
        <v>134</v>
      </c>
      <c r="Q13" s="38"/>
      <c r="R13" s="35" t="s">
        <v>78</v>
      </c>
      <c r="S13" s="57"/>
      <c r="T13" s="81">
        <v>1.08</v>
      </c>
      <c r="U13" s="82" t="s">
        <v>79</v>
      </c>
      <c r="V13" s="42" t="s">
        <v>80</v>
      </c>
      <c r="W13" s="43">
        <v>39</v>
      </c>
      <c r="X13" s="43">
        <f>7*4+2</f>
        <v>30</v>
      </c>
      <c r="Y13" s="44">
        <f>7*3+2</f>
        <v>23</v>
      </c>
      <c r="Z13" s="43">
        <v>39</v>
      </c>
      <c r="AA13" s="43">
        <f>7*4+2</f>
        <v>30</v>
      </c>
      <c r="AB13" s="44">
        <f>7*3+2</f>
        <v>23</v>
      </c>
      <c r="AC13" s="45">
        <v>8</v>
      </c>
      <c r="AD13" s="47">
        <v>12</v>
      </c>
      <c r="AE13" s="73">
        <f t="shared" si="11"/>
        <v>2.691E-2</v>
      </c>
      <c r="AF13" s="47">
        <v>63</v>
      </c>
      <c r="AG13" s="48">
        <f t="shared" si="12"/>
        <v>28093.645484949833</v>
      </c>
      <c r="AH13" s="47">
        <v>3300</v>
      </c>
      <c r="AI13" s="74">
        <f t="shared" si="13"/>
        <v>0.11746428571428572</v>
      </c>
      <c r="AJ13" s="51" t="s">
        <v>81</v>
      </c>
      <c r="AK13" s="52">
        <f t="shared" si="4"/>
        <v>0.183</v>
      </c>
      <c r="AL13" s="74">
        <f t="shared" si="5"/>
        <v>0.19764000000000001</v>
      </c>
      <c r="AM13" s="74">
        <f t="shared" si="14"/>
        <v>1.3951042857142859</v>
      </c>
      <c r="AN13" s="53">
        <v>0</v>
      </c>
      <c r="AO13" s="74">
        <f t="shared" si="6"/>
        <v>0</v>
      </c>
      <c r="AP13" s="54">
        <v>0.05</v>
      </c>
      <c r="AQ13" s="50">
        <f t="shared" si="15"/>
        <v>0.13</v>
      </c>
      <c r="AR13" s="53">
        <v>0</v>
      </c>
      <c r="AS13" s="50">
        <f t="shared" si="16"/>
        <v>0</v>
      </c>
      <c r="AT13" s="40" t="s">
        <v>82</v>
      </c>
      <c r="AU13" s="53">
        <v>0</v>
      </c>
      <c r="AV13" s="74">
        <f t="shared" si="7"/>
        <v>0</v>
      </c>
      <c r="AW13" s="40">
        <v>0</v>
      </c>
      <c r="AX13" s="53">
        <v>0</v>
      </c>
      <c r="AY13" s="50">
        <f t="shared" si="17"/>
        <v>0</v>
      </c>
      <c r="AZ13" s="40">
        <v>0</v>
      </c>
      <c r="BA13" s="53">
        <v>0</v>
      </c>
      <c r="BB13" s="50">
        <f t="shared" si="18"/>
        <v>0</v>
      </c>
      <c r="BC13" s="54">
        <v>0.08</v>
      </c>
      <c r="BD13" s="74">
        <f t="shared" si="8"/>
        <v>0.20800000000000002</v>
      </c>
      <c r="BE13" s="50">
        <f t="shared" si="19"/>
        <v>0.33800000000000002</v>
      </c>
      <c r="BF13" s="74">
        <f t="shared" si="9"/>
        <v>1.733104285714286</v>
      </c>
      <c r="BG13" s="76">
        <f t="shared" si="10"/>
        <v>0.33342142857142848</v>
      </c>
      <c r="BH13" s="70">
        <v>2.6</v>
      </c>
      <c r="BI13" s="57"/>
      <c r="BJ13" s="76" t="str">
        <f t="shared" si="20"/>
        <v/>
      </c>
      <c r="BK13" s="57"/>
      <c r="BL13" s="83">
        <v>3000</v>
      </c>
      <c r="BM13" s="50">
        <f t="shared" si="21"/>
        <v>5199.3128571428579</v>
      </c>
      <c r="BN13" s="74">
        <f t="shared" si="22"/>
        <v>7800</v>
      </c>
      <c r="BO13" s="74">
        <f t="shared" si="23"/>
        <v>0</v>
      </c>
      <c r="BP13" s="59">
        <f t="shared" si="24"/>
        <v>6.7275</v>
      </c>
      <c r="BQ13" s="77"/>
    </row>
    <row r="14" spans="1:69" s="78" customFormat="1" ht="90.6" customHeight="1" x14ac:dyDescent="0.25">
      <c r="A14" s="72">
        <v>13</v>
      </c>
      <c r="B14" s="38"/>
      <c r="C14" s="38"/>
      <c r="D14" s="38" t="s">
        <v>119</v>
      </c>
      <c r="E14" s="35" t="s">
        <v>120</v>
      </c>
      <c r="F14" s="35" t="s">
        <v>71</v>
      </c>
      <c r="G14" s="42" t="s">
        <v>135</v>
      </c>
      <c r="H14" s="43" t="s">
        <v>73</v>
      </c>
      <c r="I14" s="43" t="s">
        <v>73</v>
      </c>
      <c r="J14" s="43" t="s">
        <v>74</v>
      </c>
      <c r="K14" s="43" t="s">
        <v>126</v>
      </c>
      <c r="L14" s="43" t="s">
        <v>136</v>
      </c>
      <c r="M14" s="84" t="s">
        <v>137</v>
      </c>
      <c r="N14" s="38"/>
      <c r="O14" s="38"/>
      <c r="P14" s="39" t="s">
        <v>138</v>
      </c>
      <c r="Q14" s="38"/>
      <c r="R14" s="35" t="s">
        <v>78</v>
      </c>
      <c r="S14" s="57"/>
      <c r="T14" s="81">
        <v>1.08</v>
      </c>
      <c r="U14" s="82" t="s">
        <v>79</v>
      </c>
      <c r="V14" s="42" t="s">
        <v>80</v>
      </c>
      <c r="W14" s="43">
        <v>39</v>
      </c>
      <c r="X14" s="43">
        <f>7*4+2</f>
        <v>30</v>
      </c>
      <c r="Y14" s="44">
        <f>7*3+2</f>
        <v>23</v>
      </c>
      <c r="Z14" s="43">
        <v>39</v>
      </c>
      <c r="AA14" s="43">
        <f>7*4+2</f>
        <v>30</v>
      </c>
      <c r="AB14" s="44">
        <f>7*3+2</f>
        <v>23</v>
      </c>
      <c r="AC14" s="45">
        <v>8</v>
      </c>
      <c r="AD14" s="47">
        <v>12</v>
      </c>
      <c r="AE14" s="73">
        <f t="shared" si="11"/>
        <v>2.691E-2</v>
      </c>
      <c r="AF14" s="47">
        <v>63</v>
      </c>
      <c r="AG14" s="48">
        <f t="shared" si="12"/>
        <v>28093.645484949833</v>
      </c>
      <c r="AH14" s="47">
        <v>3300</v>
      </c>
      <c r="AI14" s="74">
        <f t="shared" si="13"/>
        <v>0.11746428571428572</v>
      </c>
      <c r="AJ14" s="51" t="s">
        <v>81</v>
      </c>
      <c r="AK14" s="52">
        <f t="shared" si="4"/>
        <v>0.183</v>
      </c>
      <c r="AL14" s="74">
        <f t="shared" si="5"/>
        <v>0.19764000000000001</v>
      </c>
      <c r="AM14" s="74">
        <f t="shared" si="14"/>
        <v>1.3951042857142859</v>
      </c>
      <c r="AN14" s="53">
        <v>0</v>
      </c>
      <c r="AO14" s="74">
        <f t="shared" si="6"/>
        <v>0</v>
      </c>
      <c r="AP14" s="54">
        <v>0.05</v>
      </c>
      <c r="AQ14" s="50">
        <f t="shared" si="15"/>
        <v>0.13</v>
      </c>
      <c r="AR14" s="53">
        <v>0</v>
      </c>
      <c r="AS14" s="50">
        <f t="shared" si="16"/>
        <v>0</v>
      </c>
      <c r="AT14" s="40" t="s">
        <v>82</v>
      </c>
      <c r="AU14" s="53">
        <v>0</v>
      </c>
      <c r="AV14" s="74">
        <f t="shared" si="7"/>
        <v>0</v>
      </c>
      <c r="AW14" s="40">
        <v>0</v>
      </c>
      <c r="AX14" s="53">
        <v>0</v>
      </c>
      <c r="AY14" s="50">
        <f t="shared" si="17"/>
        <v>0</v>
      </c>
      <c r="AZ14" s="40">
        <v>0</v>
      </c>
      <c r="BA14" s="53">
        <v>0</v>
      </c>
      <c r="BB14" s="50">
        <f t="shared" si="18"/>
        <v>0</v>
      </c>
      <c r="BC14" s="54">
        <v>0.08</v>
      </c>
      <c r="BD14" s="74">
        <f t="shared" si="8"/>
        <v>0.20800000000000002</v>
      </c>
      <c r="BE14" s="50">
        <f t="shared" si="19"/>
        <v>0.33800000000000002</v>
      </c>
      <c r="BF14" s="74">
        <f t="shared" si="9"/>
        <v>1.733104285714286</v>
      </c>
      <c r="BG14" s="76">
        <f t="shared" si="10"/>
        <v>0.33342142857142848</v>
      </c>
      <c r="BH14" s="70">
        <v>2.6</v>
      </c>
      <c r="BI14" s="57"/>
      <c r="BJ14" s="76" t="str">
        <f t="shared" si="20"/>
        <v/>
      </c>
      <c r="BK14" s="57"/>
      <c r="BL14" s="83">
        <v>3000</v>
      </c>
      <c r="BM14" s="50">
        <f t="shared" si="21"/>
        <v>5199.3128571428579</v>
      </c>
      <c r="BN14" s="74">
        <f t="shared" si="22"/>
        <v>7800</v>
      </c>
      <c r="BO14" s="74">
        <f t="shared" si="23"/>
        <v>0</v>
      </c>
      <c r="BP14" s="59">
        <f t="shared" si="24"/>
        <v>6.7275</v>
      </c>
      <c r="BQ14" s="77"/>
    </row>
    <row r="15" spans="1:69" s="78" customFormat="1" ht="90.6" customHeight="1" x14ac:dyDescent="0.25">
      <c r="A15" s="72">
        <v>14</v>
      </c>
      <c r="B15" s="38"/>
      <c r="C15" s="38"/>
      <c r="D15" s="38" t="s">
        <v>119</v>
      </c>
      <c r="E15" s="35" t="s">
        <v>120</v>
      </c>
      <c r="F15" s="35" t="s">
        <v>71</v>
      </c>
      <c r="G15" s="42" t="s">
        <v>135</v>
      </c>
      <c r="H15" s="43" t="s">
        <v>111</v>
      </c>
      <c r="I15" s="43" t="s">
        <v>73</v>
      </c>
      <c r="J15" s="43" t="s">
        <v>74</v>
      </c>
      <c r="K15" s="43" t="s">
        <v>74</v>
      </c>
      <c r="L15" s="43" t="s">
        <v>133</v>
      </c>
      <c r="M15" s="79" t="s">
        <v>130</v>
      </c>
      <c r="N15" s="38"/>
      <c r="O15" s="38"/>
      <c r="P15" s="39" t="s">
        <v>139</v>
      </c>
      <c r="Q15" s="38"/>
      <c r="R15" s="35" t="s">
        <v>78</v>
      </c>
      <c r="S15" s="57"/>
      <c r="T15" s="81">
        <v>1.08</v>
      </c>
      <c r="U15" s="82" t="s">
        <v>79</v>
      </c>
      <c r="V15" s="42" t="s">
        <v>80</v>
      </c>
      <c r="W15" s="43">
        <v>39</v>
      </c>
      <c r="X15" s="43">
        <f>7*4+2</f>
        <v>30</v>
      </c>
      <c r="Y15" s="44">
        <f>7*3+2</f>
        <v>23</v>
      </c>
      <c r="Z15" s="43">
        <v>39</v>
      </c>
      <c r="AA15" s="43">
        <f>7*4+2</f>
        <v>30</v>
      </c>
      <c r="AB15" s="44">
        <f>7*3+2</f>
        <v>23</v>
      </c>
      <c r="AC15" s="45">
        <v>8</v>
      </c>
      <c r="AD15" s="47">
        <v>12</v>
      </c>
      <c r="AE15" s="73">
        <f t="shared" si="11"/>
        <v>2.691E-2</v>
      </c>
      <c r="AF15" s="47">
        <v>63</v>
      </c>
      <c r="AG15" s="48">
        <f t="shared" si="12"/>
        <v>28093.645484949833</v>
      </c>
      <c r="AH15" s="47">
        <v>3300</v>
      </c>
      <c r="AI15" s="74">
        <f t="shared" si="13"/>
        <v>0.11746428571428572</v>
      </c>
      <c r="AJ15" s="51" t="s">
        <v>81</v>
      </c>
      <c r="AK15" s="52">
        <f t="shared" si="4"/>
        <v>0.183</v>
      </c>
      <c r="AL15" s="74">
        <f t="shared" si="5"/>
        <v>0.19764000000000001</v>
      </c>
      <c r="AM15" s="74">
        <f t="shared" si="14"/>
        <v>1.3951042857142859</v>
      </c>
      <c r="AN15" s="75">
        <v>0</v>
      </c>
      <c r="AO15" s="74">
        <f t="shared" si="6"/>
        <v>0</v>
      </c>
      <c r="AP15" s="54">
        <v>0.05</v>
      </c>
      <c r="AQ15" s="50">
        <f t="shared" si="15"/>
        <v>0.13</v>
      </c>
      <c r="AR15" s="53">
        <v>0</v>
      </c>
      <c r="AS15" s="50">
        <f t="shared" si="16"/>
        <v>0</v>
      </c>
      <c r="AT15" s="40" t="s">
        <v>82</v>
      </c>
      <c r="AU15" s="53">
        <v>0</v>
      </c>
      <c r="AV15" s="74">
        <f t="shared" si="7"/>
        <v>0</v>
      </c>
      <c r="AW15" s="40">
        <v>0</v>
      </c>
      <c r="AX15" s="53">
        <v>0</v>
      </c>
      <c r="AY15" s="50">
        <f t="shared" si="17"/>
        <v>0</v>
      </c>
      <c r="AZ15" s="40">
        <v>0</v>
      </c>
      <c r="BA15" s="53">
        <v>0</v>
      </c>
      <c r="BB15" s="50">
        <f t="shared" si="18"/>
        <v>0</v>
      </c>
      <c r="BC15" s="54">
        <v>0.08</v>
      </c>
      <c r="BD15" s="74">
        <f t="shared" si="8"/>
        <v>0.20800000000000002</v>
      </c>
      <c r="BE15" s="50">
        <f t="shared" si="19"/>
        <v>0.33800000000000002</v>
      </c>
      <c r="BF15" s="74">
        <f t="shared" si="9"/>
        <v>1.733104285714286</v>
      </c>
      <c r="BG15" s="76">
        <f t="shared" si="10"/>
        <v>0.33342142857142848</v>
      </c>
      <c r="BH15" s="70">
        <v>2.6</v>
      </c>
      <c r="BI15" s="57"/>
      <c r="BJ15" s="76" t="str">
        <f t="shared" si="20"/>
        <v/>
      </c>
      <c r="BK15" s="57"/>
      <c r="BL15" s="83">
        <v>3000</v>
      </c>
      <c r="BM15" s="50">
        <f t="shared" si="21"/>
        <v>5199.3128571428579</v>
      </c>
      <c r="BN15" s="74">
        <f t="shared" si="22"/>
        <v>7800</v>
      </c>
      <c r="BO15" s="74">
        <f t="shared" si="23"/>
        <v>0</v>
      </c>
      <c r="BP15" s="59">
        <f t="shared" si="24"/>
        <v>6.7275</v>
      </c>
      <c r="BQ15" s="77"/>
    </row>
    <row r="16" spans="1:69" s="78" customFormat="1" ht="92.45" customHeight="1" x14ac:dyDescent="0.25">
      <c r="A16" s="72">
        <v>15</v>
      </c>
      <c r="B16" s="38"/>
      <c r="C16" s="38"/>
      <c r="D16" s="38" t="s">
        <v>119</v>
      </c>
      <c r="E16" s="35" t="s">
        <v>120</v>
      </c>
      <c r="F16" s="35" t="s">
        <v>71</v>
      </c>
      <c r="G16" s="42" t="s">
        <v>140</v>
      </c>
      <c r="H16" s="43" t="s">
        <v>73</v>
      </c>
      <c r="I16" s="43" t="s">
        <v>73</v>
      </c>
      <c r="J16" s="43" t="s">
        <v>74</v>
      </c>
      <c r="K16" s="43" t="s">
        <v>74</v>
      </c>
      <c r="L16" s="43" t="s">
        <v>141</v>
      </c>
      <c r="M16" s="79" t="s">
        <v>94</v>
      </c>
      <c r="N16" s="38"/>
      <c r="O16" s="38"/>
      <c r="P16" s="39" t="s">
        <v>142</v>
      </c>
      <c r="Q16" s="38"/>
      <c r="R16" s="35" t="s">
        <v>78</v>
      </c>
      <c r="S16" s="57"/>
      <c r="T16" s="81">
        <v>1.1000000000000001</v>
      </c>
      <c r="U16" s="82" t="s">
        <v>79</v>
      </c>
      <c r="V16" s="42" t="s">
        <v>96</v>
      </c>
      <c r="W16" s="43">
        <v>40</v>
      </c>
      <c r="X16" s="43">
        <v>32</v>
      </c>
      <c r="Y16" s="44">
        <v>25</v>
      </c>
      <c r="Z16" s="43">
        <v>40</v>
      </c>
      <c r="AA16" s="43">
        <v>32</v>
      </c>
      <c r="AB16" s="44">
        <v>25</v>
      </c>
      <c r="AC16" s="45">
        <v>8</v>
      </c>
      <c r="AD16" s="69">
        <v>24</v>
      </c>
      <c r="AE16" s="73">
        <f t="shared" si="11"/>
        <v>3.2000000000000001E-2</v>
      </c>
      <c r="AF16" s="47">
        <v>63</v>
      </c>
      <c r="AG16" s="48">
        <f t="shared" si="12"/>
        <v>47250</v>
      </c>
      <c r="AH16" s="47">
        <v>3300</v>
      </c>
      <c r="AI16" s="74">
        <f t="shared" si="13"/>
        <v>6.9841269841269843E-2</v>
      </c>
      <c r="AJ16" s="51" t="s">
        <v>81</v>
      </c>
      <c r="AK16" s="52">
        <f t="shared" si="4"/>
        <v>0.183</v>
      </c>
      <c r="AL16" s="74">
        <f t="shared" si="5"/>
        <v>0.20130000000000001</v>
      </c>
      <c r="AM16" s="74">
        <f t="shared" si="14"/>
        <v>1.3711412698412699</v>
      </c>
      <c r="AN16" s="53">
        <v>0</v>
      </c>
      <c r="AO16" s="74">
        <f t="shared" si="6"/>
        <v>0</v>
      </c>
      <c r="AP16" s="54">
        <v>0.05</v>
      </c>
      <c r="AQ16" s="50">
        <f t="shared" si="15"/>
        <v>0.13</v>
      </c>
      <c r="AR16" s="53">
        <v>0</v>
      </c>
      <c r="AS16" s="50">
        <f t="shared" si="16"/>
        <v>0</v>
      </c>
      <c r="AT16" s="40" t="s">
        <v>82</v>
      </c>
      <c r="AU16" s="53">
        <v>0</v>
      </c>
      <c r="AV16" s="74">
        <f t="shared" si="7"/>
        <v>0</v>
      </c>
      <c r="AW16" s="40">
        <v>0</v>
      </c>
      <c r="AX16" s="53">
        <v>0</v>
      </c>
      <c r="AY16" s="50">
        <f t="shared" si="17"/>
        <v>0</v>
      </c>
      <c r="AZ16" s="40">
        <v>0</v>
      </c>
      <c r="BA16" s="53">
        <v>0</v>
      </c>
      <c r="BB16" s="50">
        <f t="shared" si="18"/>
        <v>0</v>
      </c>
      <c r="BC16" s="54">
        <v>0.08</v>
      </c>
      <c r="BD16" s="74">
        <f t="shared" si="8"/>
        <v>0.20800000000000002</v>
      </c>
      <c r="BE16" s="50">
        <f t="shared" si="19"/>
        <v>0.33800000000000002</v>
      </c>
      <c r="BF16" s="74">
        <f t="shared" si="9"/>
        <v>1.70914126984127</v>
      </c>
      <c r="BG16" s="76">
        <f t="shared" si="10"/>
        <v>0.34263797313797312</v>
      </c>
      <c r="BH16" s="70">
        <v>2.6</v>
      </c>
      <c r="BI16" s="57"/>
      <c r="BJ16" s="76" t="str">
        <f t="shared" si="20"/>
        <v/>
      </c>
      <c r="BK16" s="57"/>
      <c r="BL16" s="83">
        <v>3000</v>
      </c>
      <c r="BM16" s="50">
        <f t="shared" si="21"/>
        <v>5127.4238095238097</v>
      </c>
      <c r="BN16" s="74">
        <f t="shared" si="22"/>
        <v>7800</v>
      </c>
      <c r="BO16" s="74">
        <f t="shared" si="23"/>
        <v>0</v>
      </c>
      <c r="BP16" s="59">
        <f t="shared" si="24"/>
        <v>4</v>
      </c>
      <c r="BQ16" s="77"/>
    </row>
    <row r="17" spans="1:69" s="78" customFormat="1" ht="92.45" customHeight="1" x14ac:dyDescent="0.25">
      <c r="A17" s="72">
        <v>16</v>
      </c>
      <c r="B17" s="38"/>
      <c r="C17" s="38"/>
      <c r="D17" s="38" t="s">
        <v>119</v>
      </c>
      <c r="E17" s="35" t="s">
        <v>120</v>
      </c>
      <c r="F17" s="35" t="s">
        <v>71</v>
      </c>
      <c r="G17" s="42" t="s">
        <v>140</v>
      </c>
      <c r="H17" s="43" t="s">
        <v>73</v>
      </c>
      <c r="I17" s="43" t="s">
        <v>73</v>
      </c>
      <c r="J17" s="43" t="s">
        <v>74</v>
      </c>
      <c r="K17" s="43" t="s">
        <v>74</v>
      </c>
      <c r="L17" s="43" t="s">
        <v>141</v>
      </c>
      <c r="M17" s="79" t="s">
        <v>143</v>
      </c>
      <c r="N17" s="38"/>
      <c r="O17" s="38"/>
      <c r="P17" s="39" t="s">
        <v>144</v>
      </c>
      <c r="Q17" s="38"/>
      <c r="R17" s="35" t="s">
        <v>78</v>
      </c>
      <c r="S17" s="57"/>
      <c r="T17" s="81">
        <v>1.1000000000000001</v>
      </c>
      <c r="U17" s="82" t="s">
        <v>79</v>
      </c>
      <c r="V17" s="42" t="s">
        <v>96</v>
      </c>
      <c r="W17" s="43">
        <v>40</v>
      </c>
      <c r="X17" s="43">
        <v>32</v>
      </c>
      <c r="Y17" s="44">
        <v>25</v>
      </c>
      <c r="Z17" s="43">
        <v>40</v>
      </c>
      <c r="AA17" s="43">
        <v>32</v>
      </c>
      <c r="AB17" s="44">
        <v>25</v>
      </c>
      <c r="AC17" s="45">
        <v>8</v>
      </c>
      <c r="AD17" s="69">
        <v>24</v>
      </c>
      <c r="AE17" s="73">
        <f t="shared" si="11"/>
        <v>3.2000000000000001E-2</v>
      </c>
      <c r="AF17" s="47">
        <v>63</v>
      </c>
      <c r="AG17" s="48">
        <f t="shared" si="12"/>
        <v>47250</v>
      </c>
      <c r="AH17" s="47">
        <v>3300</v>
      </c>
      <c r="AI17" s="74">
        <f t="shared" si="13"/>
        <v>6.9841269841269843E-2</v>
      </c>
      <c r="AJ17" s="51" t="s">
        <v>81</v>
      </c>
      <c r="AK17" s="52">
        <f t="shared" si="4"/>
        <v>0.183</v>
      </c>
      <c r="AL17" s="74">
        <f t="shared" si="5"/>
        <v>0.20130000000000001</v>
      </c>
      <c r="AM17" s="74">
        <f t="shared" si="14"/>
        <v>1.3711412698412699</v>
      </c>
      <c r="AN17" s="53">
        <v>0</v>
      </c>
      <c r="AO17" s="74">
        <f t="shared" si="6"/>
        <v>0</v>
      </c>
      <c r="AP17" s="54">
        <v>0.05</v>
      </c>
      <c r="AQ17" s="50">
        <f t="shared" si="15"/>
        <v>0.13</v>
      </c>
      <c r="AR17" s="53">
        <v>0</v>
      </c>
      <c r="AS17" s="50">
        <f t="shared" si="16"/>
        <v>0</v>
      </c>
      <c r="AT17" s="40" t="s">
        <v>82</v>
      </c>
      <c r="AU17" s="53">
        <v>0</v>
      </c>
      <c r="AV17" s="74">
        <f t="shared" si="7"/>
        <v>0</v>
      </c>
      <c r="AW17" s="40">
        <v>0</v>
      </c>
      <c r="AX17" s="53">
        <v>0</v>
      </c>
      <c r="AY17" s="50">
        <f t="shared" si="17"/>
        <v>0</v>
      </c>
      <c r="AZ17" s="40">
        <v>0</v>
      </c>
      <c r="BA17" s="53">
        <v>0</v>
      </c>
      <c r="BB17" s="50">
        <f t="shared" si="18"/>
        <v>0</v>
      </c>
      <c r="BC17" s="54">
        <v>0.08</v>
      </c>
      <c r="BD17" s="74">
        <f t="shared" si="8"/>
        <v>0.20800000000000002</v>
      </c>
      <c r="BE17" s="50">
        <f t="shared" si="19"/>
        <v>0.33800000000000002</v>
      </c>
      <c r="BF17" s="74">
        <f t="shared" si="9"/>
        <v>1.70914126984127</v>
      </c>
      <c r="BG17" s="76">
        <f t="shared" si="10"/>
        <v>0.34263797313797312</v>
      </c>
      <c r="BH17" s="70">
        <v>2.6</v>
      </c>
      <c r="BI17" s="57"/>
      <c r="BJ17" s="76" t="str">
        <f t="shared" si="20"/>
        <v/>
      </c>
      <c r="BK17" s="57"/>
      <c r="BL17" s="83">
        <v>3000</v>
      </c>
      <c r="BM17" s="50">
        <f t="shared" si="21"/>
        <v>5127.4238095238097</v>
      </c>
      <c r="BN17" s="74">
        <f t="shared" si="22"/>
        <v>7800</v>
      </c>
      <c r="BO17" s="74">
        <f t="shared" si="23"/>
        <v>0</v>
      </c>
      <c r="BP17" s="59">
        <f t="shared" si="24"/>
        <v>4</v>
      </c>
      <c r="BQ17" s="77"/>
    </row>
    <row r="18" spans="1:69" s="78" customFormat="1" ht="92.45" customHeight="1" x14ac:dyDescent="0.25">
      <c r="A18" s="72">
        <v>17</v>
      </c>
      <c r="B18" s="38"/>
      <c r="C18" s="38"/>
      <c r="D18" s="38" t="s">
        <v>119</v>
      </c>
      <c r="E18" s="35" t="s">
        <v>120</v>
      </c>
      <c r="F18" s="35" t="s">
        <v>71</v>
      </c>
      <c r="G18" s="42" t="s">
        <v>140</v>
      </c>
      <c r="H18" s="43" t="s">
        <v>73</v>
      </c>
      <c r="I18" s="43" t="s">
        <v>73</v>
      </c>
      <c r="J18" s="43" t="s">
        <v>74</v>
      </c>
      <c r="K18" s="43" t="s">
        <v>74</v>
      </c>
      <c r="L18" s="43" t="s">
        <v>141</v>
      </c>
      <c r="M18" s="79" t="s">
        <v>114</v>
      </c>
      <c r="N18" s="38"/>
      <c r="O18" s="38"/>
      <c r="P18" s="39" t="s">
        <v>145</v>
      </c>
      <c r="Q18" s="38"/>
      <c r="R18" s="35" t="s">
        <v>78</v>
      </c>
      <c r="S18" s="57"/>
      <c r="T18" s="81">
        <v>1.1000000000000001</v>
      </c>
      <c r="U18" s="82" t="s">
        <v>79</v>
      </c>
      <c r="V18" s="42" t="s">
        <v>96</v>
      </c>
      <c r="W18" s="43">
        <v>40</v>
      </c>
      <c r="X18" s="43">
        <v>32</v>
      </c>
      <c r="Y18" s="44">
        <v>25</v>
      </c>
      <c r="Z18" s="43">
        <v>40</v>
      </c>
      <c r="AA18" s="43">
        <v>32</v>
      </c>
      <c r="AB18" s="44">
        <v>25</v>
      </c>
      <c r="AC18" s="45">
        <v>8</v>
      </c>
      <c r="AD18" s="69">
        <v>24</v>
      </c>
      <c r="AE18" s="73">
        <f t="shared" si="11"/>
        <v>3.2000000000000001E-2</v>
      </c>
      <c r="AF18" s="47">
        <v>63</v>
      </c>
      <c r="AG18" s="48">
        <f t="shared" si="12"/>
        <v>47250</v>
      </c>
      <c r="AH18" s="47">
        <v>3300</v>
      </c>
      <c r="AI18" s="74">
        <f t="shared" si="13"/>
        <v>6.9841269841269843E-2</v>
      </c>
      <c r="AJ18" s="51" t="s">
        <v>81</v>
      </c>
      <c r="AK18" s="52">
        <f t="shared" si="4"/>
        <v>0.183</v>
      </c>
      <c r="AL18" s="74">
        <f t="shared" si="5"/>
        <v>0.20130000000000001</v>
      </c>
      <c r="AM18" s="74">
        <f t="shared" si="14"/>
        <v>1.3711412698412699</v>
      </c>
      <c r="AN18" s="75">
        <v>0</v>
      </c>
      <c r="AO18" s="74">
        <f t="shared" si="6"/>
        <v>0</v>
      </c>
      <c r="AP18" s="54">
        <v>0.05</v>
      </c>
      <c r="AQ18" s="50">
        <f t="shared" si="15"/>
        <v>0.13</v>
      </c>
      <c r="AR18" s="53">
        <v>0</v>
      </c>
      <c r="AS18" s="50">
        <f t="shared" si="16"/>
        <v>0</v>
      </c>
      <c r="AT18" s="40" t="s">
        <v>82</v>
      </c>
      <c r="AU18" s="53">
        <v>0</v>
      </c>
      <c r="AV18" s="74">
        <f t="shared" si="7"/>
        <v>0</v>
      </c>
      <c r="AW18" s="40">
        <v>0</v>
      </c>
      <c r="AX18" s="53">
        <v>0</v>
      </c>
      <c r="AY18" s="50">
        <f t="shared" si="17"/>
        <v>0</v>
      </c>
      <c r="AZ18" s="40">
        <v>0</v>
      </c>
      <c r="BA18" s="53">
        <v>0</v>
      </c>
      <c r="BB18" s="50">
        <f t="shared" si="18"/>
        <v>0</v>
      </c>
      <c r="BC18" s="54">
        <v>0.08</v>
      </c>
      <c r="BD18" s="74">
        <f t="shared" si="8"/>
        <v>0.20800000000000002</v>
      </c>
      <c r="BE18" s="50">
        <f t="shared" si="19"/>
        <v>0.33800000000000002</v>
      </c>
      <c r="BF18" s="74">
        <f t="shared" si="9"/>
        <v>1.70914126984127</v>
      </c>
      <c r="BG18" s="76">
        <f t="shared" si="10"/>
        <v>0.34263797313797312</v>
      </c>
      <c r="BH18" s="70">
        <v>2.6</v>
      </c>
      <c r="BI18" s="57"/>
      <c r="BJ18" s="76" t="str">
        <f t="shared" si="20"/>
        <v/>
      </c>
      <c r="BK18" s="57"/>
      <c r="BL18" s="83">
        <v>3000</v>
      </c>
      <c r="BM18" s="50">
        <f t="shared" si="21"/>
        <v>5127.4238095238097</v>
      </c>
      <c r="BN18" s="74">
        <f t="shared" si="22"/>
        <v>7800</v>
      </c>
      <c r="BO18" s="74">
        <f t="shared" si="23"/>
        <v>0</v>
      </c>
      <c r="BP18" s="59">
        <f t="shared" si="24"/>
        <v>4</v>
      </c>
      <c r="BQ18" s="77"/>
    </row>
    <row r="19" spans="1:69" s="78" customFormat="1" ht="92.45" customHeight="1" x14ac:dyDescent="0.25">
      <c r="A19" s="72">
        <v>18</v>
      </c>
      <c r="B19" s="38"/>
      <c r="C19" s="38"/>
      <c r="D19" s="38" t="s">
        <v>119</v>
      </c>
      <c r="E19" s="35" t="s">
        <v>120</v>
      </c>
      <c r="F19" s="35" t="s">
        <v>71</v>
      </c>
      <c r="G19" s="42" t="s">
        <v>146</v>
      </c>
      <c r="H19" s="43" t="s">
        <v>73</v>
      </c>
      <c r="I19" s="43" t="s">
        <v>73</v>
      </c>
      <c r="J19" s="43" t="s">
        <v>74</v>
      </c>
      <c r="K19" s="43" t="s">
        <v>74</v>
      </c>
      <c r="L19" s="43" t="s">
        <v>113</v>
      </c>
      <c r="M19" s="79" t="s">
        <v>114</v>
      </c>
      <c r="N19" s="38"/>
      <c r="O19" s="38"/>
      <c r="P19" s="39" t="s">
        <v>147</v>
      </c>
      <c r="Q19" s="38"/>
      <c r="R19" s="35" t="s">
        <v>78</v>
      </c>
      <c r="S19" s="57"/>
      <c r="T19" s="81">
        <v>1.42</v>
      </c>
      <c r="U19" s="82" t="s">
        <v>79</v>
      </c>
      <c r="V19" s="42" t="s">
        <v>80</v>
      </c>
      <c r="W19" s="43">
        <v>42</v>
      </c>
      <c r="X19" s="43">
        <f t="shared" ref="X19:X21" si="29">9*4+2</f>
        <v>38</v>
      </c>
      <c r="Y19" s="44">
        <f t="shared" ref="Y19:Y21" si="30">9*3+2</f>
        <v>29</v>
      </c>
      <c r="Z19" s="43">
        <v>42</v>
      </c>
      <c r="AA19" s="43">
        <f t="shared" ref="AA19:AA21" si="31">9*4+2</f>
        <v>38</v>
      </c>
      <c r="AB19" s="44">
        <f t="shared" ref="AB19:AB21" si="32">9*3+2</f>
        <v>29</v>
      </c>
      <c r="AC19" s="45">
        <v>8</v>
      </c>
      <c r="AD19" s="43">
        <v>12</v>
      </c>
      <c r="AE19" s="73">
        <f t="shared" si="11"/>
        <v>4.6283999999999999E-2</v>
      </c>
      <c r="AF19" s="47">
        <v>63</v>
      </c>
      <c r="AG19" s="48">
        <f t="shared" si="12"/>
        <v>16333.93829401089</v>
      </c>
      <c r="AH19" s="47">
        <v>3300</v>
      </c>
      <c r="AI19" s="74">
        <f t="shared" si="13"/>
        <v>0.20203333333333331</v>
      </c>
      <c r="AJ19" s="51" t="s">
        <v>81</v>
      </c>
      <c r="AK19" s="52">
        <f t="shared" si="4"/>
        <v>0.183</v>
      </c>
      <c r="AL19" s="74">
        <f t="shared" si="5"/>
        <v>0.25985999999999998</v>
      </c>
      <c r="AM19" s="74">
        <f t="shared" si="14"/>
        <v>1.8818933333333332</v>
      </c>
      <c r="AN19" s="53">
        <v>0</v>
      </c>
      <c r="AO19" s="74">
        <f t="shared" si="6"/>
        <v>0</v>
      </c>
      <c r="AP19" s="54">
        <v>0.05</v>
      </c>
      <c r="AQ19" s="50">
        <f t="shared" si="15"/>
        <v>0.18500000000000003</v>
      </c>
      <c r="AR19" s="53">
        <v>0</v>
      </c>
      <c r="AS19" s="50">
        <f t="shared" si="16"/>
        <v>0</v>
      </c>
      <c r="AT19" s="40" t="s">
        <v>82</v>
      </c>
      <c r="AU19" s="53">
        <v>0</v>
      </c>
      <c r="AV19" s="74">
        <f t="shared" si="7"/>
        <v>0</v>
      </c>
      <c r="AW19" s="40">
        <v>0</v>
      </c>
      <c r="AX19" s="53">
        <v>0</v>
      </c>
      <c r="AY19" s="50">
        <f t="shared" si="17"/>
        <v>0</v>
      </c>
      <c r="AZ19" s="40">
        <v>0</v>
      </c>
      <c r="BA19" s="53">
        <v>0</v>
      </c>
      <c r="BB19" s="50">
        <f t="shared" si="18"/>
        <v>0</v>
      </c>
      <c r="BC19" s="54">
        <v>0.08</v>
      </c>
      <c r="BD19" s="74">
        <f t="shared" si="8"/>
        <v>0.29600000000000004</v>
      </c>
      <c r="BE19" s="50">
        <f t="shared" si="19"/>
        <v>0.48100000000000009</v>
      </c>
      <c r="BF19" s="74">
        <f t="shared" si="9"/>
        <v>2.3628933333333331</v>
      </c>
      <c r="BG19" s="76">
        <f t="shared" si="10"/>
        <v>0.36138018018018025</v>
      </c>
      <c r="BH19" s="70">
        <v>3.7</v>
      </c>
      <c r="BI19" s="57"/>
      <c r="BJ19" s="76" t="str">
        <f t="shared" si="20"/>
        <v/>
      </c>
      <c r="BK19" s="57"/>
      <c r="BL19" s="83">
        <v>3000</v>
      </c>
      <c r="BM19" s="50">
        <f t="shared" si="21"/>
        <v>7088.6799999999994</v>
      </c>
      <c r="BN19" s="74">
        <f t="shared" si="22"/>
        <v>11100</v>
      </c>
      <c r="BO19" s="74">
        <f t="shared" si="23"/>
        <v>0</v>
      </c>
      <c r="BP19" s="59">
        <f t="shared" si="24"/>
        <v>11.571</v>
      </c>
      <c r="BQ19" s="77"/>
    </row>
    <row r="20" spans="1:69" s="78" customFormat="1" ht="92.45" customHeight="1" x14ac:dyDescent="0.25">
      <c r="A20" s="72">
        <v>19</v>
      </c>
      <c r="B20" s="38"/>
      <c r="C20" s="38"/>
      <c r="D20" s="38" t="s">
        <v>119</v>
      </c>
      <c r="E20" s="35" t="s">
        <v>120</v>
      </c>
      <c r="F20" s="35" t="s">
        <v>71</v>
      </c>
      <c r="G20" s="42" t="s">
        <v>146</v>
      </c>
      <c r="H20" s="43" t="s">
        <v>73</v>
      </c>
      <c r="I20" s="43" t="s">
        <v>73</v>
      </c>
      <c r="J20" s="43" t="s">
        <v>74</v>
      </c>
      <c r="K20" s="43" t="s">
        <v>74</v>
      </c>
      <c r="L20" s="43" t="s">
        <v>113</v>
      </c>
      <c r="M20" s="79" t="s">
        <v>148</v>
      </c>
      <c r="N20" s="38"/>
      <c r="O20" s="38"/>
      <c r="P20" s="39" t="s">
        <v>149</v>
      </c>
      <c r="Q20" s="38"/>
      <c r="R20" s="35" t="s">
        <v>78</v>
      </c>
      <c r="S20" s="57"/>
      <c r="T20" s="81">
        <v>1.42</v>
      </c>
      <c r="U20" s="82" t="s">
        <v>79</v>
      </c>
      <c r="V20" s="42" t="s">
        <v>80</v>
      </c>
      <c r="W20" s="43">
        <v>42</v>
      </c>
      <c r="X20" s="43">
        <f t="shared" si="29"/>
        <v>38</v>
      </c>
      <c r="Y20" s="44">
        <f t="shared" si="30"/>
        <v>29</v>
      </c>
      <c r="Z20" s="43">
        <v>42</v>
      </c>
      <c r="AA20" s="43">
        <f t="shared" si="31"/>
        <v>38</v>
      </c>
      <c r="AB20" s="44">
        <f t="shared" si="32"/>
        <v>29</v>
      </c>
      <c r="AC20" s="45">
        <v>8</v>
      </c>
      <c r="AD20" s="43">
        <v>12</v>
      </c>
      <c r="AE20" s="73">
        <f t="shared" si="11"/>
        <v>4.6283999999999999E-2</v>
      </c>
      <c r="AF20" s="47">
        <v>63</v>
      </c>
      <c r="AG20" s="48">
        <f t="shared" si="12"/>
        <v>16333.93829401089</v>
      </c>
      <c r="AH20" s="47">
        <v>3300</v>
      </c>
      <c r="AI20" s="74">
        <f t="shared" si="13"/>
        <v>0.20203333333333331</v>
      </c>
      <c r="AJ20" s="51" t="s">
        <v>81</v>
      </c>
      <c r="AK20" s="52">
        <f t="shared" si="4"/>
        <v>0.183</v>
      </c>
      <c r="AL20" s="74">
        <f t="shared" si="5"/>
        <v>0.25985999999999998</v>
      </c>
      <c r="AM20" s="74">
        <f t="shared" si="14"/>
        <v>1.8818933333333332</v>
      </c>
      <c r="AN20" s="53">
        <v>0</v>
      </c>
      <c r="AO20" s="74">
        <f t="shared" si="6"/>
        <v>0</v>
      </c>
      <c r="AP20" s="54">
        <v>0.05</v>
      </c>
      <c r="AQ20" s="50">
        <f t="shared" si="15"/>
        <v>0.18500000000000003</v>
      </c>
      <c r="AR20" s="53">
        <v>0</v>
      </c>
      <c r="AS20" s="50">
        <f t="shared" si="16"/>
        <v>0</v>
      </c>
      <c r="AT20" s="40" t="s">
        <v>82</v>
      </c>
      <c r="AU20" s="53">
        <v>0</v>
      </c>
      <c r="AV20" s="74">
        <f t="shared" si="7"/>
        <v>0</v>
      </c>
      <c r="AW20" s="40">
        <v>0</v>
      </c>
      <c r="AX20" s="53">
        <v>0</v>
      </c>
      <c r="AY20" s="50">
        <f t="shared" si="17"/>
        <v>0</v>
      </c>
      <c r="AZ20" s="40">
        <v>0</v>
      </c>
      <c r="BA20" s="53">
        <v>0</v>
      </c>
      <c r="BB20" s="50">
        <f t="shared" si="18"/>
        <v>0</v>
      </c>
      <c r="BC20" s="54">
        <v>0.08</v>
      </c>
      <c r="BD20" s="74">
        <f t="shared" si="8"/>
        <v>0.29600000000000004</v>
      </c>
      <c r="BE20" s="50">
        <f t="shared" si="19"/>
        <v>0.48100000000000009</v>
      </c>
      <c r="BF20" s="74">
        <f t="shared" si="9"/>
        <v>2.3628933333333331</v>
      </c>
      <c r="BG20" s="76">
        <f t="shared" si="10"/>
        <v>0.36138018018018025</v>
      </c>
      <c r="BH20" s="70">
        <v>3.7</v>
      </c>
      <c r="BI20" s="57"/>
      <c r="BJ20" s="76" t="str">
        <f t="shared" si="20"/>
        <v/>
      </c>
      <c r="BK20" s="57"/>
      <c r="BL20" s="83">
        <v>3000</v>
      </c>
      <c r="BM20" s="50">
        <f t="shared" si="21"/>
        <v>7088.6799999999994</v>
      </c>
      <c r="BN20" s="74">
        <f t="shared" si="22"/>
        <v>11100</v>
      </c>
      <c r="BO20" s="74">
        <f t="shared" si="23"/>
        <v>0</v>
      </c>
      <c r="BP20" s="59">
        <f t="shared" si="24"/>
        <v>11.571</v>
      </c>
      <c r="BQ20" s="77"/>
    </row>
    <row r="21" spans="1:69" s="78" customFormat="1" ht="92.45" customHeight="1" thickBot="1" x14ac:dyDescent="0.3">
      <c r="A21" s="85">
        <v>20</v>
      </c>
      <c r="B21" s="86"/>
      <c r="C21" s="86"/>
      <c r="D21" s="86" t="s">
        <v>119</v>
      </c>
      <c r="E21" s="87" t="s">
        <v>120</v>
      </c>
      <c r="F21" s="87" t="s">
        <v>71</v>
      </c>
      <c r="G21" s="88" t="s">
        <v>146</v>
      </c>
      <c r="H21" s="89" t="s">
        <v>73</v>
      </c>
      <c r="I21" s="89" t="s">
        <v>83</v>
      </c>
      <c r="J21" s="89" t="s">
        <v>126</v>
      </c>
      <c r="K21" s="89" t="s">
        <v>74</v>
      </c>
      <c r="L21" s="89" t="s">
        <v>113</v>
      </c>
      <c r="M21" s="90" t="s">
        <v>130</v>
      </c>
      <c r="N21" s="86"/>
      <c r="O21" s="86"/>
      <c r="P21" s="39" t="s">
        <v>150</v>
      </c>
      <c r="Q21" s="86"/>
      <c r="R21" s="87" t="s">
        <v>78</v>
      </c>
      <c r="S21" s="91"/>
      <c r="T21" s="92">
        <v>1.42</v>
      </c>
      <c r="U21" s="93" t="s">
        <v>79</v>
      </c>
      <c r="V21" s="88" t="s">
        <v>80</v>
      </c>
      <c r="W21" s="89">
        <v>42</v>
      </c>
      <c r="X21" s="89">
        <f t="shared" si="29"/>
        <v>38</v>
      </c>
      <c r="Y21" s="94">
        <f t="shared" si="30"/>
        <v>29</v>
      </c>
      <c r="Z21" s="89">
        <v>42</v>
      </c>
      <c r="AA21" s="89">
        <f t="shared" si="31"/>
        <v>38</v>
      </c>
      <c r="AB21" s="94">
        <f t="shared" si="32"/>
        <v>29</v>
      </c>
      <c r="AC21" s="45">
        <v>8</v>
      </c>
      <c r="AD21" s="89">
        <v>12</v>
      </c>
      <c r="AE21" s="95">
        <f t="shared" si="11"/>
        <v>4.6283999999999999E-2</v>
      </c>
      <c r="AF21" s="96">
        <v>63</v>
      </c>
      <c r="AG21" s="97">
        <f t="shared" si="12"/>
        <v>16333.93829401089</v>
      </c>
      <c r="AH21" s="96">
        <v>3300</v>
      </c>
      <c r="AI21" s="98">
        <f t="shared" si="13"/>
        <v>0.20203333333333331</v>
      </c>
      <c r="AJ21" s="99" t="s">
        <v>81</v>
      </c>
      <c r="AK21" s="100">
        <f t="shared" si="4"/>
        <v>0.183</v>
      </c>
      <c r="AL21" s="98">
        <f t="shared" si="5"/>
        <v>0.25985999999999998</v>
      </c>
      <c r="AM21" s="98">
        <f t="shared" si="14"/>
        <v>1.8818933333333332</v>
      </c>
      <c r="AN21" s="101">
        <v>0</v>
      </c>
      <c r="AO21" s="98">
        <f t="shared" si="6"/>
        <v>0</v>
      </c>
      <c r="AP21" s="102">
        <v>0.05</v>
      </c>
      <c r="AQ21" s="103">
        <f t="shared" si="15"/>
        <v>0.18500000000000003</v>
      </c>
      <c r="AR21" s="104">
        <v>0</v>
      </c>
      <c r="AS21" s="103">
        <f t="shared" si="16"/>
        <v>0</v>
      </c>
      <c r="AT21" s="105" t="s">
        <v>82</v>
      </c>
      <c r="AU21" s="104">
        <v>0</v>
      </c>
      <c r="AV21" s="98">
        <f t="shared" si="7"/>
        <v>0</v>
      </c>
      <c r="AW21" s="40">
        <v>0</v>
      </c>
      <c r="AX21" s="104">
        <v>0</v>
      </c>
      <c r="AY21" s="103">
        <f t="shared" si="17"/>
        <v>0</v>
      </c>
      <c r="AZ21" s="40">
        <v>0</v>
      </c>
      <c r="BA21" s="104">
        <v>0</v>
      </c>
      <c r="BB21" s="103">
        <f t="shared" si="18"/>
        <v>0</v>
      </c>
      <c r="BC21" s="102">
        <v>0.08</v>
      </c>
      <c r="BD21" s="98">
        <f t="shared" si="8"/>
        <v>0.29600000000000004</v>
      </c>
      <c r="BE21" s="103">
        <f t="shared" si="19"/>
        <v>0.48100000000000009</v>
      </c>
      <c r="BF21" s="98">
        <f t="shared" si="9"/>
        <v>2.3628933333333331</v>
      </c>
      <c r="BG21" s="106">
        <f t="shared" si="10"/>
        <v>0.36138018018018025</v>
      </c>
      <c r="BH21" s="107">
        <v>3.7</v>
      </c>
      <c r="BI21" s="91"/>
      <c r="BJ21" s="106" t="str">
        <f t="shared" si="20"/>
        <v/>
      </c>
      <c r="BK21" s="91"/>
      <c r="BL21" s="108">
        <v>3000</v>
      </c>
      <c r="BM21" s="103">
        <f t="shared" si="21"/>
        <v>7088.6799999999994</v>
      </c>
      <c r="BN21" s="98">
        <f t="shared" si="22"/>
        <v>11100</v>
      </c>
      <c r="BO21" s="98">
        <f t="shared" si="23"/>
        <v>0</v>
      </c>
      <c r="BP21" s="109">
        <f t="shared" si="24"/>
        <v>11.571</v>
      </c>
      <c r="BQ21" s="110"/>
    </row>
  </sheetData>
  <sheetProtection insertRows="0" deleteRows="0" sort="0"/>
  <protectedRanges>
    <protectedRange sqref="BP2:BP21 BJ2:BJ5 BC2:BG3 AG2:AG21 A2:N3 L22:N215 U4:V6 AI2:AI21 BC22:BH215 BI6:BJ21 A22:J215 A4:G21 N4:N21 P22:AO215 V10:V21 AE2:AE21 AL2:AO21 BD4:BG21 Q2:V3 Q4:S6 Q7:V9 Q10:S21 AT2:AV215" name="Range1"/>
    <protectedRange sqref="AC2:AC21" name="Range1_2"/>
    <protectedRange sqref="AH2:AH3" name="Range1_3"/>
    <protectedRange sqref="BI2:BI5" name="Range1_5"/>
    <protectedRange sqref="BL2:BL3" name="Range1_6"/>
    <protectedRange sqref="AP22:AS177 AQ2:AS21" name="Range1_1"/>
    <protectedRange sqref="AW2:BB177" name="Range1_7"/>
    <protectedRange sqref="K22:K218" name="Range1_1_1"/>
    <protectedRange sqref="O2:O213" name="Range1_8"/>
    <protectedRange sqref="BK2:BK213" name="Range1_9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[1]ValueSelect!#REF!</xm:f>
          </x14:formula1>
          <xm:sqref>E2:E21</xm:sqref>
        </x14:dataValidation>
        <x14:dataValidation type="list" allowBlank="1" showInputMessage="1" showErrorMessage="1">
          <x14:formula1>
            <xm:f>[1]Data!#REF!</xm:f>
          </x14:formula1>
          <xm:sqref>U2:U21</xm:sqref>
        </x14:dataValidation>
        <x14:dataValidation type="list" allowBlank="1" showInputMessage="1" showErrorMessage="1">
          <x14:formula1>
            <xm:f>[1]ValueSelect!#REF!</xm:f>
          </x14:formula1>
          <xm:sqref>D2:D21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2026-06-08T01:34:27Z</dcterms:created>
  <dcterms:modified xsi:type="dcterms:W3CDTF">2026-06-08T01:35:53Z</dcterms:modified>
</cp:coreProperties>
</file>