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GBBB">'[5]317-TOP'!#REF!</definedName>
    <definedName name="HGHG">'[5]317-TOP'!#REF!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9" i="1" l="1"/>
  <c r="AR19" i="1"/>
  <c r="AO19" i="1"/>
  <c r="AM19" i="1"/>
  <c r="AS19" i="1" s="1"/>
  <c r="AI19" i="1"/>
  <c r="AJ19" i="1" s="1"/>
  <c r="AC19" i="1"/>
  <c r="AE19" i="1" s="1"/>
  <c r="AG19" i="1" s="1"/>
  <c r="BA18" i="1"/>
  <c r="AR18" i="1"/>
  <c r="AO18" i="1"/>
  <c r="AM18" i="1"/>
  <c r="AI18" i="1"/>
  <c r="AJ18" i="1" s="1"/>
  <c r="AC18" i="1"/>
  <c r="AE18" i="1" s="1"/>
  <c r="AG18" i="1" s="1"/>
  <c r="BA17" i="1"/>
  <c r="AR17" i="1"/>
  <c r="AO17" i="1"/>
  <c r="AM17" i="1"/>
  <c r="AI17" i="1"/>
  <c r="AJ17" i="1" s="1"/>
  <c r="AC17" i="1"/>
  <c r="AE17" i="1" s="1"/>
  <c r="AG17" i="1" s="1"/>
  <c r="BA16" i="1"/>
  <c r="AR16" i="1"/>
  <c r="AO16" i="1"/>
  <c r="AM16" i="1"/>
  <c r="AI16" i="1"/>
  <c r="AJ16" i="1" s="1"/>
  <c r="AC16" i="1"/>
  <c r="AE16" i="1" s="1"/>
  <c r="AG16" i="1" s="1"/>
  <c r="BA15" i="1"/>
  <c r="AR15" i="1"/>
  <c r="AO15" i="1"/>
  <c r="AM15" i="1"/>
  <c r="AI15" i="1"/>
  <c r="AJ15" i="1" s="1"/>
  <c r="AC15" i="1"/>
  <c r="AE15" i="1" s="1"/>
  <c r="AG15" i="1" s="1"/>
  <c r="BC14" i="1"/>
  <c r="BA14" i="1"/>
  <c r="AR14" i="1"/>
  <c r="AO14" i="1"/>
  <c r="AM14" i="1"/>
  <c r="AJ14" i="1"/>
  <c r="AC14" i="1"/>
  <c r="AE14" i="1" s="1"/>
  <c r="AG14" i="1" s="1"/>
  <c r="BA13" i="1"/>
  <c r="AR13" i="1"/>
  <c r="AO13" i="1"/>
  <c r="AM13" i="1"/>
  <c r="AJ13" i="1"/>
  <c r="AC13" i="1"/>
  <c r="AE13" i="1" s="1"/>
  <c r="AG13" i="1" s="1"/>
  <c r="BA12" i="1"/>
  <c r="AR12" i="1"/>
  <c r="AO12" i="1"/>
  <c r="AM12" i="1"/>
  <c r="AJ12" i="1"/>
  <c r="AC12" i="1"/>
  <c r="AE12" i="1" s="1"/>
  <c r="AG12" i="1" s="1"/>
  <c r="BA11" i="1"/>
  <c r="AR11" i="1"/>
  <c r="AO11" i="1"/>
  <c r="AM11" i="1"/>
  <c r="AJ11" i="1"/>
  <c r="AC11" i="1"/>
  <c r="AE11" i="1" s="1"/>
  <c r="AG11" i="1" s="1"/>
  <c r="BA10" i="1"/>
  <c r="AR10" i="1"/>
  <c r="AO10" i="1"/>
  <c r="AM10" i="1"/>
  <c r="AJ10" i="1"/>
  <c r="AC10" i="1"/>
  <c r="AE10" i="1" s="1"/>
  <c r="AG10" i="1" s="1"/>
  <c r="BA9" i="1"/>
  <c r="AR9" i="1"/>
  <c r="AO9" i="1"/>
  <c r="AM9" i="1"/>
  <c r="AJ9" i="1"/>
  <c r="AC9" i="1"/>
  <c r="AE9" i="1" s="1"/>
  <c r="AG9" i="1" s="1"/>
  <c r="BA8" i="1"/>
  <c r="AR8" i="1"/>
  <c r="AO8" i="1"/>
  <c r="AM8" i="1"/>
  <c r="AJ8" i="1"/>
  <c r="AC8" i="1"/>
  <c r="AE8" i="1" s="1"/>
  <c r="AG8" i="1" s="1"/>
  <c r="BA7" i="1"/>
  <c r="AR7" i="1"/>
  <c r="AO7" i="1"/>
  <c r="AM7" i="1"/>
  <c r="AJ7" i="1"/>
  <c r="AC7" i="1"/>
  <c r="AE7" i="1" s="1"/>
  <c r="AG7" i="1" s="1"/>
  <c r="BA6" i="1"/>
  <c r="AR6" i="1"/>
  <c r="AO6" i="1"/>
  <c r="AM6" i="1"/>
  <c r="AJ6" i="1"/>
  <c r="AC6" i="1"/>
  <c r="AE6" i="1" s="1"/>
  <c r="AG6" i="1" s="1"/>
  <c r="BA5" i="1"/>
  <c r="AR5" i="1"/>
  <c r="AO5" i="1"/>
  <c r="AM5" i="1"/>
  <c r="AJ5" i="1"/>
  <c r="AC5" i="1"/>
  <c r="AE5" i="1" s="1"/>
  <c r="AG5" i="1" s="1"/>
  <c r="BA4" i="1"/>
  <c r="AR4" i="1"/>
  <c r="AO4" i="1"/>
  <c r="AM4" i="1"/>
  <c r="AJ4" i="1"/>
  <c r="AC4" i="1"/>
  <c r="AE4" i="1" s="1"/>
  <c r="AG4" i="1" s="1"/>
  <c r="BA3" i="1"/>
  <c r="AR3" i="1"/>
  <c r="AO3" i="1"/>
  <c r="AM3" i="1"/>
  <c r="AJ3" i="1"/>
  <c r="AC3" i="1"/>
  <c r="AE3" i="1" s="1"/>
  <c r="AG3" i="1" s="1"/>
  <c r="BC2" i="1"/>
  <c r="BA2" i="1"/>
  <c r="AR2" i="1"/>
  <c r="AO2" i="1"/>
  <c r="AM2" i="1"/>
  <c r="AJ2" i="1"/>
  <c r="AC2" i="1"/>
  <c r="AE2" i="1" s="1"/>
  <c r="AG2" i="1" s="1"/>
  <c r="AK19" i="1" l="1"/>
  <c r="AT19" i="1" s="1"/>
  <c r="AK10" i="1"/>
  <c r="AK12" i="1"/>
  <c r="AK14" i="1"/>
  <c r="AS17" i="1"/>
  <c r="AK15" i="1"/>
  <c r="AK3" i="1"/>
  <c r="AS4" i="1"/>
  <c r="AK11" i="1"/>
  <c r="AS18" i="1"/>
  <c r="AS12" i="1"/>
  <c r="AT12" i="1" s="1"/>
  <c r="AS5" i="1"/>
  <c r="AK6" i="1"/>
  <c r="AK8" i="1"/>
  <c r="AS15" i="1"/>
  <c r="AS6" i="1"/>
  <c r="AK7" i="1"/>
  <c r="AS8" i="1"/>
  <c r="AS2" i="1"/>
  <c r="AS13" i="1"/>
  <c r="AS16" i="1"/>
  <c r="AS11" i="1"/>
  <c r="AK17" i="1"/>
  <c r="AT17" i="1" s="1"/>
  <c r="AU17" i="1" s="1"/>
  <c r="AS3" i="1"/>
  <c r="AK4" i="1"/>
  <c r="AS7" i="1"/>
  <c r="AS10" i="1"/>
  <c r="AK9" i="1"/>
  <c r="AS14" i="1"/>
  <c r="AK16" i="1"/>
  <c r="AK2" i="1"/>
  <c r="AT2" i="1" s="1"/>
  <c r="AK5" i="1"/>
  <c r="AT5" i="1" s="1"/>
  <c r="AS9" i="1"/>
  <c r="AK13" i="1"/>
  <c r="AK18" i="1"/>
  <c r="AT18" i="1" s="1"/>
  <c r="AZ19" i="1" l="1"/>
  <c r="AU19" i="1"/>
  <c r="AT7" i="1"/>
  <c r="AU7" i="1" s="1"/>
  <c r="AT11" i="1"/>
  <c r="AU11" i="1" s="1"/>
  <c r="AT15" i="1"/>
  <c r="AZ17" i="1"/>
  <c r="AT4" i="1"/>
  <c r="AZ4" i="1" s="1"/>
  <c r="AT10" i="1"/>
  <c r="AZ10" i="1" s="1"/>
  <c r="AT14" i="1"/>
  <c r="AU15" i="1"/>
  <c r="AZ15" i="1"/>
  <c r="AT13" i="1"/>
  <c r="AU13" i="1" s="1"/>
  <c r="AT3" i="1"/>
  <c r="AU3" i="1" s="1"/>
  <c r="AZ12" i="1"/>
  <c r="AU12" i="1"/>
  <c r="AT16" i="1"/>
  <c r="AZ16" i="1" s="1"/>
  <c r="AT8" i="1"/>
  <c r="AT6" i="1"/>
  <c r="AZ3" i="1"/>
  <c r="AU5" i="1"/>
  <c r="AZ5" i="1"/>
  <c r="AU2" i="1"/>
  <c r="AZ2" i="1"/>
  <c r="AZ18" i="1"/>
  <c r="AU18" i="1"/>
  <c r="AU14" i="1"/>
  <c r="AZ14" i="1"/>
  <c r="AU10" i="1"/>
  <c r="AT9" i="1"/>
  <c r="AZ11" i="1" l="1"/>
  <c r="AU4" i="1"/>
  <c r="AU16" i="1"/>
  <c r="AZ7" i="1"/>
  <c r="AZ13" i="1"/>
  <c r="AZ6" i="1"/>
  <c r="AU6" i="1"/>
  <c r="AZ8" i="1"/>
  <c r="AU8" i="1"/>
  <c r="AU9" i="1"/>
  <c r="AZ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<sst xmlns="http://schemas.openxmlformats.org/spreadsheetml/2006/main" count="378" uniqueCount="173">
  <si>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</si>
  <si>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</si>
  <si>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</si>
  <si>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</si>
  <si>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</si>
  <si>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</si>
  <si>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</si>
  <si>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</si>
  <si>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</si>
  <si>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</si>
  <si>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</si>
  <si>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</si>
  <si>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</si>
  <si>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</si>
  <si>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</si>
  <si>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</si>
  <si>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</si>
  <si>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</si>
  <si>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</si>
  <si>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</si>
  <si>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</si>
  <si>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</si>
  <si>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</si>
  <si>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</si>
  <si>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</si>
  <si>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</si>
  <si>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</si>
  <si>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</si>
  <si>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</si>
  <si>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</si>
  <si>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</si>
  <si>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</si>
  <si>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</si>
  <si>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</si>
  <si>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</si>
  <si>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</si>
  <si>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</si>
  <si>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</si>
  <si>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</si>
  <si>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</si>
  <si>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</si>
  <si>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</si>
  <si>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</si>
  <si>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</si>
  <si>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</si>
  <si>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</si>
  <si>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</si>
  <si>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</si>
  <si>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</si>
  <si>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</si>
  <si>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</si>
  <si>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</si>
  <si>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</si>
  <si>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</si>
  <si>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</si>
  <si>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</si>
  <si>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</si>
  <si>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</si>
  <si>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</si>
  <si>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</si>
  <si>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</si>
  <si>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Glass</t>
  </si>
  <si>
    <t>3x3x8.2"</t>
  </si>
  <si>
    <t>Piece</t>
  </si>
  <si>
    <t>Normal</t>
  </si>
  <si>
    <t>8424.89.9000</t>
  </si>
  <si>
    <t>Yantian,China</t>
  </si>
  <si>
    <t>China</t>
  </si>
  <si>
    <t>ASP</t>
  </si>
  <si>
    <t>7013.99.5010</t>
  </si>
  <si>
    <t>7013.99.8090</t>
  </si>
  <si>
    <t>Glass toothbrush holder</t>
  </si>
  <si>
    <t>Glass soap dish</t>
  </si>
  <si>
    <t xml:space="preserve">Resin Toothbrush holder </t>
  </si>
  <si>
    <t xml:space="preserve">Toothbrush holder </t>
    <phoneticPr fontId="2" type="noConversion"/>
  </si>
  <si>
    <t>4.25x2.28x4.45"</t>
  </si>
  <si>
    <t>3924.10.4000</t>
  </si>
  <si>
    <t>3x3x4.45"</t>
  </si>
  <si>
    <t>5.5x3.94x1"</t>
  </si>
  <si>
    <t>3.94x3.94x4.5"</t>
  </si>
  <si>
    <t>Resin 2Hole Organizer</t>
  </si>
  <si>
    <t>5.9x3.07x3.94"</t>
  </si>
  <si>
    <t>Resin  Tray</t>
  </si>
  <si>
    <t>10x5.5x1"</t>
  </si>
  <si>
    <t xml:space="preserve">Resin Brush holder with chrome steel handle </t>
  </si>
  <si>
    <t>Brush holder</t>
    <phoneticPr fontId="2" type="noConversion"/>
  </si>
  <si>
    <t>3.86x3.86x15"</t>
  </si>
  <si>
    <t>Resin Spinner Organizer</t>
  </si>
  <si>
    <t>6x6x5.3"</t>
  </si>
  <si>
    <t>5x5x12"</t>
  </si>
  <si>
    <t xml:space="preserve">Resin Tissue Cover </t>
  </si>
  <si>
    <t>5.75x5.75x5.9"</t>
  </si>
  <si>
    <t xml:space="preserve">Resin Wastebasket </t>
  </si>
  <si>
    <t>8x8x10"</t>
  </si>
  <si>
    <t>Resin Tumbler</t>
  </si>
  <si>
    <t>Resin Soap dish</t>
  </si>
  <si>
    <t>N Natori</t>
  </si>
  <si>
    <t>N Natori 5%</t>
  </si>
  <si>
    <t>Lotion Pump</t>
    <phoneticPr fontId="2" type="noConversion"/>
  </si>
  <si>
    <t>Hayden</t>
    <phoneticPr fontId="2" type="noConversion"/>
  </si>
  <si>
    <t>Resin Lotion Pump(w/stainless  pump)</t>
  </si>
  <si>
    <t>Resin sand</t>
  </si>
  <si>
    <t>White Marble</t>
  </si>
  <si>
    <t>NN71-0595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</si>
  <si>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</si>
  <si>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China</t>
    <phoneticPr fontId="15" type="noConversion"/>
  </si>
  <si>
    <t>S-DGJY</t>
    <phoneticPr fontId="15" type="noConversion"/>
  </si>
  <si>
    <t>Hayden</t>
    <phoneticPr fontId="2" type="noConversion"/>
  </si>
  <si>
    <t>NN71-0596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</si>
  <si>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</si>
  <si>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China</t>
    <phoneticPr fontId="15" type="noConversion"/>
  </si>
  <si>
    <t>S-DGJY</t>
    <phoneticPr fontId="15" type="noConversion"/>
  </si>
  <si>
    <t>Hayden</t>
    <phoneticPr fontId="2" type="noConversion"/>
  </si>
  <si>
    <t>Tumbler</t>
    <phoneticPr fontId="2" type="noConversion"/>
  </si>
  <si>
    <t>NN71-0597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</si>
  <si>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</si>
  <si>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China</t>
    <phoneticPr fontId="15" type="noConversion"/>
  </si>
  <si>
    <t>S-DGJY</t>
    <phoneticPr fontId="15" type="noConversion"/>
  </si>
  <si>
    <t>Hayden</t>
    <phoneticPr fontId="2" type="noConversion"/>
  </si>
  <si>
    <t>Soap dish</t>
    <phoneticPr fontId="2" type="noConversion"/>
  </si>
  <si>
    <t>NN71-0598</t>
  </si>
  <si>
    <t>Resin cotton jar</t>
  </si>
  <si>
    <t>Cotton jar</t>
    <phoneticPr fontId="2" type="noConversion"/>
  </si>
  <si>
    <t>NN71-0599</t>
  </si>
  <si>
    <t>S-DGJY</t>
    <phoneticPr fontId="15" type="noConversion"/>
  </si>
  <si>
    <t>2Hole Organizer</t>
    <phoneticPr fontId="2" type="noConversion"/>
  </si>
  <si>
    <t>NN71-0600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</si>
  <si>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</si>
  <si>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Tray</t>
    <phoneticPr fontId="2" type="noConversion"/>
  </si>
  <si>
    <t>NN71-0601</t>
  </si>
  <si>
    <t>NN71-0602</t>
  </si>
  <si>
    <t>Resin Towel holder with chrome steel handle</t>
  </si>
  <si>
    <t>Towel holder</t>
    <phoneticPr fontId="2" type="noConversion"/>
  </si>
  <si>
    <t>NN71-0603</t>
  </si>
  <si>
    <t>China</t>
    <phoneticPr fontId="15" type="noConversion"/>
  </si>
  <si>
    <t>Spinner Organizer</t>
    <phoneticPr fontId="2" type="noConversion"/>
  </si>
  <si>
    <t>NN71-0604</t>
  </si>
  <si>
    <t xml:space="preserve">Tissue Cover </t>
    <phoneticPr fontId="2" type="noConversion"/>
  </si>
  <si>
    <t>NN71-0605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</si>
  <si>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</si>
  <si>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 xml:space="preserve">Wastebasket </t>
    <phoneticPr fontId="2" type="noConversion"/>
  </si>
  <si>
    <t>NN71-0606</t>
  </si>
  <si>
    <t>Apothecary Home</t>
    <phoneticPr fontId="2" type="noConversion"/>
  </si>
  <si>
    <t>Cindy</t>
    <phoneticPr fontId="2" type="noConversion"/>
  </si>
  <si>
    <t>Glass Lotion Dispenser,black printed ABS pump head</t>
  </si>
  <si>
    <t>2.76x2.76x7.87"</t>
  </si>
  <si>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purple</t>
    </r>
    <phoneticPr fontId="2" type="noConversion"/>
  </si>
  <si>
    <t>HG71-5344</t>
  </si>
  <si>
    <t>2 pcs LP+1 pc TBH+1 pc TUM+1pc SD+1 pc CJ+1 pc TR,mixed into master carton</t>
    <phoneticPr fontId="2" type="noConversion"/>
  </si>
  <si>
    <t>Apothecary Home</t>
    <phoneticPr fontId="2" type="noConversion"/>
  </si>
  <si>
    <t>3.15x3.15x4.25"</t>
  </si>
  <si>
    <t>HG71-5345</t>
  </si>
  <si>
    <t>Apothecary Home</t>
    <phoneticPr fontId="2" type="noConversion"/>
  </si>
  <si>
    <t>Glass tumbler</t>
    <phoneticPr fontId="2" type="noConversion"/>
  </si>
  <si>
    <t>Glass tumbler</t>
    <phoneticPr fontId="2" type="noConversion"/>
  </si>
  <si>
    <t>3.07x3.07x4.25"</t>
  </si>
  <si>
    <t>HG71-5346</t>
  </si>
  <si>
    <t>2 pcs LP+1 pc TBH+1 pc TUM+1pc SD+1 pc CJ+1 pc TR,mixed into master carton</t>
    <phoneticPr fontId="2" type="noConversion"/>
  </si>
  <si>
    <t>7013.99.5010</t>
    <phoneticPr fontId="11" type="noConversion"/>
  </si>
  <si>
    <t>5.43x3.7x1.1"</t>
  </si>
  <si>
    <t>HG71-5347</t>
  </si>
  <si>
    <t>2 pcs LP+1 pc TBH+1 pc TUM+1pc SD+1 pc CJ+1 pc TR,mixed into master carton</t>
    <phoneticPr fontId="2" type="noConversion"/>
  </si>
  <si>
    <t>7013.99.5010</t>
    <phoneticPr fontId="12" type="noConversion"/>
  </si>
  <si>
    <t>Glass cotton jar</t>
  </si>
  <si>
    <t>4.02x4.02x5.51"</t>
  </si>
  <si>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purple</t>
    </r>
    <phoneticPr fontId="2" type="noConversion"/>
  </si>
  <si>
    <t>HG71-5348</t>
  </si>
  <si>
    <t>7013.99.8090</t>
    <phoneticPr fontId="12" type="noConversion"/>
  </si>
  <si>
    <t>Cindy</t>
    <phoneticPr fontId="2" type="noConversion"/>
  </si>
  <si>
    <t>Glass tray</t>
  </si>
  <si>
    <t>9.13x5.20x1.26"</t>
  </si>
  <si>
    <t>HG71-5349</t>
  </si>
  <si>
    <t>2 pcs LP+1 pc TBH+1 pc TUM+1pc SD+1 pc CJ+1 pc TR,mixed into master carton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</si>
</sst>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_([$$-409]* #,##0.00_);_([$$-409]* \(#,##0.00\);_([$$-409]* &quot;-&quot;??_);_(@_)"/>
    <numFmt numFmtId="184" formatCode="#,##0_ "/>
    <numFmt numFmtId="185" formatCode="0.0_);[Red]\(0.0\)"/>
    <numFmt numFmtId="186" formatCode="0.0%"/>
    <numFmt numFmtId="187" formatCode="\$#,##0.00"/>
    <numFmt numFmtId="188" formatCode="[$-409]d/mmm;@"/>
    <numFmt numFmtId="192" formatCode="[$¥-804]#,##0.00"/>
  </numFmts>
  <fonts count="18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  <font>
      <sz val="11"/>
      <name val="Aptos Display"/>
      <family val="2"/>
    </font>
    <font>
      <b/>
      <sz val="11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6" fillId="0" borderId="0"/>
    <xf numFmtId="181" fontId="9" fillId="0" borderId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92" fontId="13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2" fillId="0" borderId="0"/>
  </cellStyleXfs>
  <cellXfs count="8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8" fontId="7" fillId="0" borderId="3" xfId="2" applyNumberFormat="1" applyFont="1" applyBorder="1" applyAlignment="1">
      <alignment wrapText="1"/>
    </xf>
    <xf numFmtId="2" fontId="8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6" fontId="7" fillId="4" borderId="3" xfId="2" applyNumberFormat="1" applyFont="1" applyFill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76" fontId="7" fillId="2" borderId="3" xfId="2" applyNumberFormat="1" applyFont="1" applyFill="1" applyBorder="1" applyAlignment="1">
      <alignment wrapText="1"/>
    </xf>
    <xf numFmtId="10" fontId="7" fillId="2" borderId="3" xfId="2" applyNumberFormat="1" applyFont="1" applyFill="1" applyBorder="1" applyAlignment="1">
      <alignment wrapText="1"/>
    </xf>
    <xf numFmtId="176" fontId="8" fillId="6" borderId="3" xfId="2" applyNumberFormat="1" applyFont="1" applyFill="1" applyBorder="1" applyAlignment="1">
      <alignment wrapText="1"/>
    </xf>
    <xf numFmtId="176" fontId="4" fillId="2" borderId="3" xfId="0" applyNumberFormat="1" applyFont="1" applyFill="1" applyBorder="1" applyAlignment="1">
      <alignment horizontal="center" wrapText="1"/>
    </xf>
    <xf numFmtId="2" fontId="7" fillId="0" borderId="3" xfId="2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/>
    <xf numFmtId="0" fontId="1" fillId="0" borderId="3" xfId="1" applyBorder="1"/>
    <xf numFmtId="0" fontId="1" fillId="0" borderId="3" xfId="0" applyFont="1" applyBorder="1"/>
    <xf numFmtId="176" fontId="0" fillId="7" borderId="3" xfId="0" applyNumberFormat="1" applyFill="1" applyBorder="1"/>
    <xf numFmtId="186" fontId="1" fillId="0" borderId="3" xfId="1" applyNumberFormat="1" applyBorder="1" applyAlignment="1">
      <alignment horizontal="right"/>
    </xf>
    <xf numFmtId="186" fontId="1" fillId="0" borderId="3" xfId="1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3" xfId="1" applyBorder="1" applyAlignment="1">
      <alignment horizontal="left" wrapText="1"/>
    </xf>
    <xf numFmtId="0" fontId="1" fillId="0" borderId="3" xfId="0" applyFont="1" applyBorder="1" applyAlignment="1">
      <alignment wrapText="1"/>
    </xf>
    <xf numFmtId="185" fontId="1" fillId="0" borderId="3" xfId="1" applyNumberFormat="1" applyBorder="1" applyAlignment="1">
      <alignment horizontal="left"/>
    </xf>
    <xf numFmtId="2" fontId="0" fillId="0" borderId="3" xfId="0" applyNumberFormat="1" applyBorder="1" applyAlignment="1">
      <alignment wrapText="1"/>
    </xf>
    <xf numFmtId="176" fontId="0" fillId="7" borderId="3" xfId="0" applyNumberFormat="1" applyFill="1" applyBorder="1" applyAlignment="1">
      <alignment wrapText="1"/>
    </xf>
    <xf numFmtId="0" fontId="1" fillId="0" borderId="3" xfId="6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77" fontId="0" fillId="0" borderId="2" xfId="0" applyNumberFormat="1" applyBorder="1" applyAlignment="1">
      <alignment horizontal="center" vertical="center" wrapText="1"/>
    </xf>
    <xf numFmtId="184" fontId="1" fillId="0" borderId="3" xfId="1" applyNumberFormat="1" applyBorder="1" applyAlignment="1">
      <alignment horizontal="center"/>
    </xf>
    <xf numFmtId="177" fontId="0" fillId="0" borderId="4" xfId="0" applyNumberFormat="1" applyBorder="1" applyAlignment="1">
      <alignment horizontal="center" vertical="center" wrapText="1"/>
    </xf>
    <xf numFmtId="2" fontId="1" fillId="0" borderId="3" xfId="1" applyNumberFormat="1" applyBorder="1" applyAlignment="1">
      <alignment wrapText="1"/>
    </xf>
    <xf numFmtId="177" fontId="0" fillId="0" borderId="5" xfId="0" applyNumberFormat="1" applyBorder="1" applyAlignment="1">
      <alignment horizontal="center" vertical="center" wrapText="1"/>
    </xf>
    <xf numFmtId="178" fontId="0" fillId="7" borderId="2" xfId="0" applyNumberFormat="1" applyFill="1" applyBorder="1"/>
    <xf numFmtId="1" fontId="0" fillId="7" borderId="2" xfId="0" applyNumberFormat="1" applyFill="1" applyBorder="1"/>
    <xf numFmtId="186" fontId="1" fillId="0" borderId="3" xfId="1" applyNumberFormat="1" applyBorder="1"/>
    <xf numFmtId="187" fontId="1" fillId="0" borderId="3" xfId="1" applyNumberFormat="1" applyBorder="1"/>
    <xf numFmtId="2" fontId="0" fillId="7" borderId="2" xfId="0" applyNumberFormat="1" applyFill="1" applyBorder="1"/>
    <xf numFmtId="180" fontId="1" fillId="0" borderId="3" xfId="0" applyNumberFormat="1" applyFont="1" applyBorder="1" applyAlignment="1">
      <alignment horizontal="left" vertical="center"/>
    </xf>
    <xf numFmtId="185" fontId="1" fillId="0" borderId="3" xfId="0" applyNumberFormat="1" applyFont="1" applyBorder="1" applyAlignment="1">
      <alignment horizontal="left" vertical="center"/>
    </xf>
    <xf numFmtId="188" fontId="10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1" fillId="0" borderId="3" xfId="10" applyBorder="1" applyAlignment="1">
      <alignment horizontal="left" vertical="center"/>
    </xf>
    <xf numFmtId="0" fontId="6" fillId="4" borderId="3" xfId="0" applyFont="1" applyFill="1" applyBorder="1"/>
    <xf numFmtId="26" fontId="4" fillId="4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87" fontId="17" fillId="4" borderId="3" xfId="1" applyNumberFormat="1" applyFont="1" applyFill="1" applyBorder="1"/>
    <xf numFmtId="1" fontId="1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/>
    </xf>
    <xf numFmtId="188" fontId="1" fillId="0" borderId="3" xfId="10" applyNumberFormat="1" applyBorder="1" applyAlignment="1">
      <alignment horizontal="left" vertical="center"/>
    </xf>
    <xf numFmtId="188" fontId="1" fillId="0" borderId="3" xfId="0" applyNumberFormat="1" applyFont="1" applyBorder="1" applyAlignment="1">
      <alignment horizontal="left" vertical="center"/>
    </xf>
    <xf numFmtId="187" fontId="17" fillId="4" borderId="3" xfId="1" applyNumberFormat="1" applyFont="1" applyFill="1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1" fillId="4" borderId="3" xfId="0" applyFont="1" applyFill="1" applyBorder="1" applyAlignment="1">
      <alignment wrapText="1"/>
    </xf>
    <xf numFmtId="176" fontId="4" fillId="4" borderId="3" xfId="0" applyNumberFormat="1" applyFont="1" applyFill="1" applyBorder="1" applyAlignment="1">
      <alignment horizontal="right" vertical="center" wrapText="1"/>
    </xf>
    <xf numFmtId="2" fontId="0" fillId="0" borderId="3" xfId="0" applyNumberFormat="1" applyBorder="1" applyAlignment="1">
      <alignment horizontal="left" wrapText="1"/>
    </xf>
    <xf numFmtId="1" fontId="0" fillId="0" borderId="3" xfId="0" applyNumberFormat="1" applyBorder="1" applyAlignment="1">
      <alignment horizontal="right" vertical="center" wrapText="1"/>
    </xf>
    <xf numFmtId="0" fontId="10" fillId="8" borderId="3" xfId="10" applyFont="1" applyFill="1" applyBorder="1" applyAlignment="1">
      <alignment horizontal="left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3">
    <cellStyle name="Normal 2" xfId="1"/>
    <cellStyle name="Normal 2 18 2" xfId="2"/>
    <cellStyle name="Normal 2 2" xfId="10"/>
    <cellStyle name="Normal 2 2 2" xfId="8"/>
    <cellStyle name="Normal 2 53" xfId="3"/>
    <cellStyle name="Normal 3" xfId="7"/>
    <cellStyle name="Normal 4 2" xfId="6"/>
    <cellStyle name="Normal 6" xfId="9"/>
    <cellStyle name="Percent 2" xfId="5"/>
    <cellStyle name="百分比 3" xfId="11"/>
    <cellStyle name="常规" xfId="0" builtinId="0"/>
    <cellStyle name="常规 5" xfId="12"/>
    <cellStyle name="常规 5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444219</xdr:colOff>
      <xdr:row>1</xdr:row>
      <xdr:rowOff>0</xdr:rowOff>
    </xdr:from>
    <xdr:to>
      <xdr:col>1</xdr:col>
      <xdr:colOff>813462</xdr:colOff>
      <xdr:row>1</xdr:row>
      <xdr:rowOff>0</xdr:rowOff>
    </xdr:to>
    <xdr:pic>
      <xdr:nvPicPr>
        <xdr:cNvPr id="15" name="Picture 2" descr="IMG_2201">
          <a:extLst>
            <a:ext uri="{FF2B5EF4-FFF2-40B4-BE49-F238E27FC236}">
              <a16:creationId xmlns="" xmlns:a16="http://schemas.microsoft.com/office/drawing/2014/main" id="{872169AA-5302-4592-A9F7-D683F25FB7B1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17112" y="21797786"/>
          <a:ext cx="576007" cy="369243"/>
        </a:xfrm>
        <a:prstGeom prst="rect">
          <a:avLst/>
        </a:prstGeom>
      </xdr:spPr>
    </xdr:pic>
    <xdr:clientData/>
  </xdr:twoCellAnchor>
  <xdr:twoCellAnchor editAs="oneCell">
    <xdr:from>
      <xdr:col>1</xdr:col>
      <xdr:colOff>52294</xdr:colOff>
      <xdr:row>4</xdr:row>
      <xdr:rowOff>134470</xdr:rowOff>
    </xdr:from>
    <xdr:to>
      <xdr:col>1</xdr:col>
      <xdr:colOff>827714</xdr:colOff>
      <xdr:row>8</xdr:row>
      <xdr:rowOff>179293</xdr:rowOff>
    </xdr:to>
    <xdr:pic>
      <xdr:nvPicPr>
        <xdr:cNvPr id="19" name="Picture 21">
          <a:extLst>
            <a:ext uri="{FF2B5EF4-FFF2-40B4-BE49-F238E27FC236}">
              <a16:creationId xmlns="" xmlns:a16="http://schemas.microsoft.com/office/drawing/2014/main" id="{A29CB995-5B2C-4A88-84DF-D2B23717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28569" y="29652445"/>
          <a:ext cx="775420" cy="8830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37353</xdr:colOff>
      <xdr:row>15</xdr:row>
      <xdr:rowOff>4737</xdr:rowOff>
    </xdr:from>
    <xdr:to>
      <xdr:col>1</xdr:col>
      <xdr:colOff>836706</xdr:colOff>
      <xdr:row>17</xdr:row>
      <xdr:rowOff>141942</xdr:rowOff>
    </xdr:to>
    <xdr:pic>
      <xdr:nvPicPr>
        <xdr:cNvPr id="20" name="图片 19">
          <a:extLst>
            <a:ext uri="{FF2B5EF4-FFF2-40B4-BE49-F238E27FC236}">
              <a16:creationId xmlns="" xmlns:a16="http://schemas.microsoft.com/office/drawing/2014/main" id="{6756BE82-6E3E-4CEE-95A1-721D541D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628" y="31980162"/>
          <a:ext cx="799353" cy="518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HG%20BATH%20Nov%20POE%20COMMITMENT%20%20-%20202606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lahome1-my.sharepoint.com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nny 6.25"/>
      <sheetName val="Commitment"/>
      <sheetName val="Item"/>
      <sheetName val="ValueSelect"/>
      <sheetName val="Data"/>
      <sheetName val="July '26 POE"/>
      <sheetName val="Jan'26 POE"/>
      <sheetName val="Feb '26 POE"/>
      <sheetName val="Sunny 6.23"/>
      <sheetName val="Sunny 6.22"/>
      <sheetName val="HG selection"/>
      <sheetName val="HG April' 26 Short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9"/>
  <sheetViews>
    <sheetView tabSelected="1" zoomScale="70" zoomScaleNormal="70" workbookViewId="0">
      <selection activeCell="K41" sqref="K41"/>
    </sheetView>
  </sheetViews>
  <sheetFormatPr defaultColWidth="9.140625" defaultRowHeight="15"/>
  <cols>
    <col min="1" max="1" width="10.140625" style="1" customWidth="1"/>
    <col min="2" max="2" width="13" style="2" customWidth="1"/>
    <col min="3" max="3" width="8.42578125" style="2" customWidth="1"/>
    <col min="4" max="4" width="18.5703125" style="2" customWidth="1"/>
    <col min="5" max="5" width="20.28515625" style="2" customWidth="1"/>
    <col min="6" max="6" width="18.42578125" style="2" customWidth="1"/>
    <col min="7" max="7" width="13.140625" style="2" customWidth="1"/>
    <col min="8" max="8" width="22.85546875" style="2" customWidth="1"/>
    <col min="9" max="9" width="27.140625" style="2" customWidth="1"/>
    <col min="10" max="10" width="14.5703125" style="2" customWidth="1"/>
    <col min="11" max="11" width="13.140625" style="3" customWidth="1"/>
    <col min="12" max="12" width="16.5703125" style="2" customWidth="1"/>
    <col min="13" max="13" width="15" style="2" customWidth="1"/>
    <col min="14" max="14" width="6.140625" style="2" customWidth="1"/>
    <col min="15" max="16" width="14.8554687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82" customWidth="1"/>
    <col min="22" max="22" width="8.7109375" style="82" customWidth="1"/>
    <col min="23" max="23" width="8.5703125" style="82" customWidth="1"/>
    <col min="24" max="24" width="8.140625" style="82" customWidth="1"/>
    <col min="25" max="25" width="8.7109375" style="82" customWidth="1"/>
    <col min="26" max="26" width="7.140625" style="82" customWidth="1"/>
    <col min="27" max="27" width="9" style="83" customWidth="1"/>
    <col min="28" max="28" width="6.28515625" style="84" customWidth="1"/>
    <col min="29" max="29" width="14.7109375" style="85" customWidth="1"/>
    <col min="30" max="30" width="10" style="83" customWidth="1"/>
    <col min="31" max="31" width="11.85546875" style="84" customWidth="1"/>
    <col min="32" max="32" width="11.5703125" style="2" customWidth="1"/>
    <col min="33" max="33" width="8.85546875" style="5" customWidth="1"/>
    <col min="34" max="34" width="14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7" width="7.7109375" style="5" customWidth="1"/>
    <col min="48" max="48" width="12.140625" style="5" customWidth="1"/>
    <col min="49" max="49" width="9.140625" style="2" customWidth="1"/>
    <col min="50" max="51" width="9.140625" style="2"/>
    <col min="52" max="53" width="14.140625" style="5" customWidth="1"/>
    <col min="54" max="54" width="11.85546875" style="5" customWidth="1"/>
    <col min="55" max="55" width="13.140625" style="2" customWidth="1"/>
    <col min="56" max="16384" width="9.140625" style="2"/>
  </cols>
  <sheetData>
    <row r="1" spans="1:60" ht="68.09999999999999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4" t="s">
        <v>41</v>
      </c>
      <c r="AQ1" s="22" t="s">
        <v>42</v>
      </c>
      <c r="AR1" s="21" t="s">
        <v>43</v>
      </c>
      <c r="AS1" s="21" t="s">
        <v>44</v>
      </c>
      <c r="AT1" s="25" t="s">
        <v>45</v>
      </c>
      <c r="AU1" s="26" t="s">
        <v>46</v>
      </c>
      <c r="AV1" s="27" t="s">
        <v>47</v>
      </c>
      <c r="AW1" s="28" t="s">
        <v>48</v>
      </c>
      <c r="AX1" s="26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29" t="s">
        <v>54</v>
      </c>
      <c r="BD1" s="30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</row>
    <row r="2" spans="1:60" ht="16.5">
      <c r="A2" s="64">
        <v>133</v>
      </c>
      <c r="B2" s="39"/>
      <c r="C2" s="38"/>
      <c r="D2" s="38" t="s">
        <v>96</v>
      </c>
      <c r="E2" s="32" t="s">
        <v>97</v>
      </c>
      <c r="F2" s="32" t="s">
        <v>60</v>
      </c>
      <c r="G2" s="41" t="s">
        <v>99</v>
      </c>
      <c r="H2" s="65" t="s">
        <v>100</v>
      </c>
      <c r="I2" s="65" t="s">
        <v>98</v>
      </c>
      <c r="J2" s="63" t="s">
        <v>101</v>
      </c>
      <c r="K2" s="63" t="s">
        <v>101</v>
      </c>
      <c r="L2" s="59" t="s">
        <v>62</v>
      </c>
      <c r="M2" s="63" t="s">
        <v>102</v>
      </c>
      <c r="N2" s="38"/>
      <c r="O2" s="66" t="s">
        <v>103</v>
      </c>
      <c r="P2" s="38"/>
      <c r="Q2" s="33" t="s">
        <v>63</v>
      </c>
      <c r="R2" s="67">
        <v>2.38</v>
      </c>
      <c r="S2" s="46" t="s">
        <v>64</v>
      </c>
      <c r="T2" s="34" t="s">
        <v>104</v>
      </c>
      <c r="U2" s="49">
        <v>59.5</v>
      </c>
      <c r="V2" s="49">
        <v>26</v>
      </c>
      <c r="W2" s="49">
        <v>45</v>
      </c>
      <c r="X2" s="60">
        <v>19</v>
      </c>
      <c r="Y2" s="60">
        <v>9</v>
      </c>
      <c r="Z2" s="60">
        <v>22.5</v>
      </c>
      <c r="AA2" s="43">
        <v>8</v>
      </c>
      <c r="AB2" s="68">
        <v>2</v>
      </c>
      <c r="AC2" s="54">
        <f t="shared" ref="AC2:AC19" si="0">IF(X2="","",X2*Y2*Z2/1000000)</f>
        <v>3.8474999999999998E-3</v>
      </c>
      <c r="AD2" s="52">
        <v>63</v>
      </c>
      <c r="AE2" s="55">
        <f t="shared" ref="AE2:AE19" si="1">IF(AB2="","",AD2/AC2*AB2)</f>
        <v>32748.53801169591</v>
      </c>
      <c r="AF2" s="50">
        <v>2650</v>
      </c>
      <c r="AG2" s="44">
        <f t="shared" ref="AG2:AG19" si="2">IF(ISERROR(AF2/AE2),"",AF2/AE2)</f>
        <v>8.0919642857142843E-2</v>
      </c>
      <c r="AH2" s="33" t="s">
        <v>65</v>
      </c>
      <c r="AI2" s="56">
        <v>0.16800000000000001</v>
      </c>
      <c r="AJ2" s="44">
        <f t="shared" ref="AJ2:AJ13" si="3">IF(ISERROR(R2*AI2),"",R2*AI2)</f>
        <v>0.39984000000000003</v>
      </c>
      <c r="AK2" s="44">
        <f t="shared" ref="AK2:AK13" si="4">IF(ISERROR(R2+AG2+AJ2),"",R2+AG2+AJ2)</f>
        <v>2.8607596428571429</v>
      </c>
      <c r="AL2" s="56">
        <v>0</v>
      </c>
      <c r="AM2" s="44">
        <f t="shared" ref="AM2:AM19" si="5">IF(ISERROR(AV2*AL2),"",AV2*AL2)</f>
        <v>0</v>
      </c>
      <c r="AN2" s="56">
        <v>0.05</v>
      </c>
      <c r="AO2" s="44">
        <f t="shared" ref="AO2:AO19" si="6">IF(ISERROR(AV2*AN2),"",AV2*AN2)</f>
        <v>0.25750000000000001</v>
      </c>
      <c r="AP2" s="6">
        <v>0</v>
      </c>
      <c r="AQ2" s="56">
        <v>0</v>
      </c>
      <c r="AR2" s="57">
        <f t="shared" ref="AR2:AR19" si="7">IF(ISERROR(AV2*AQ2),"",AV2*AQ2)</f>
        <v>0</v>
      </c>
      <c r="AS2" s="57">
        <f t="shared" ref="AS2:AS19" si="8">IF(ISERROR(AM2+AO2+AR2),"",AM2+AO2+AR2)</f>
        <v>0.25750000000000001</v>
      </c>
      <c r="AT2" s="57">
        <f t="shared" ref="AT2:AT19" si="9">IF(ISERROR(AK2+AS2),"",AK2+AS2)</f>
        <v>3.1182596428571427</v>
      </c>
      <c r="AU2" s="56">
        <f t="shared" ref="AU2:AU19" si="10">IF(ISERROR((AV2-AT2)/AV2),"",(AV2-AT2)/AV2)</f>
        <v>0.39451269070735095</v>
      </c>
      <c r="AV2" s="69">
        <v>5.15</v>
      </c>
      <c r="AW2" s="38"/>
      <c r="AX2" s="38"/>
      <c r="AY2" s="70">
        <v>1000</v>
      </c>
      <c r="AZ2" s="35">
        <f t="shared" ref="AZ2:AZ13" si="11">IF(ISERROR(AT2*AY2),"",AT2*AY2)</f>
        <v>3118.2596428571428</v>
      </c>
      <c r="BA2" s="44">
        <f t="shared" ref="BA2:BA13" si="12">IF(ISERROR(AV2*AY2),"",AV2*AY2)</f>
        <v>5150</v>
      </c>
      <c r="BB2" s="6"/>
      <c r="BC2" s="58">
        <f t="shared" ref="BC2" si="13">IF(U2="","",U2*V2*W2/1000000/AB2*AY2)</f>
        <v>34.807499999999997</v>
      </c>
      <c r="BD2" s="38"/>
      <c r="BE2" s="38"/>
      <c r="BF2" s="62" t="s">
        <v>66</v>
      </c>
      <c r="BG2" s="62" t="s">
        <v>105</v>
      </c>
      <c r="BH2" s="62" t="s">
        <v>106</v>
      </c>
    </row>
    <row r="3" spans="1:60" ht="16.5">
      <c r="A3" s="71">
        <v>134</v>
      </c>
      <c r="B3" s="47"/>
      <c r="C3" s="38"/>
      <c r="D3" s="38" t="s">
        <v>96</v>
      </c>
      <c r="E3" s="32" t="s">
        <v>97</v>
      </c>
      <c r="F3" s="32" t="s">
        <v>60</v>
      </c>
      <c r="G3" s="41" t="s">
        <v>107</v>
      </c>
      <c r="H3" s="65" t="s">
        <v>73</v>
      </c>
      <c r="I3" s="65" t="s">
        <v>74</v>
      </c>
      <c r="J3" s="63" t="s">
        <v>101</v>
      </c>
      <c r="K3" s="63" t="s">
        <v>101</v>
      </c>
      <c r="L3" s="59" t="s">
        <v>75</v>
      </c>
      <c r="M3" s="63" t="s">
        <v>102</v>
      </c>
      <c r="N3" s="38"/>
      <c r="O3" s="66" t="s">
        <v>108</v>
      </c>
      <c r="P3" s="38"/>
      <c r="Q3" s="33" t="s">
        <v>63</v>
      </c>
      <c r="R3" s="67">
        <v>1.48</v>
      </c>
      <c r="S3" s="46" t="s">
        <v>64</v>
      </c>
      <c r="T3" s="34" t="s">
        <v>109</v>
      </c>
      <c r="U3" s="51"/>
      <c r="V3" s="51"/>
      <c r="W3" s="51"/>
      <c r="X3" s="60">
        <v>12.5</v>
      </c>
      <c r="Y3" s="60">
        <v>8.5</v>
      </c>
      <c r="Z3" s="60">
        <v>12.5</v>
      </c>
      <c r="AA3" s="43">
        <v>8</v>
      </c>
      <c r="AB3" s="68">
        <v>1</v>
      </c>
      <c r="AC3" s="54">
        <f t="shared" si="0"/>
        <v>1.3281250000000001E-3</v>
      </c>
      <c r="AD3" s="52">
        <v>63</v>
      </c>
      <c r="AE3" s="55">
        <f t="shared" si="1"/>
        <v>47435.294117647056</v>
      </c>
      <c r="AF3" s="50">
        <v>2650</v>
      </c>
      <c r="AG3" s="44">
        <f t="shared" si="2"/>
        <v>5.58655753968254E-2</v>
      </c>
      <c r="AH3" s="33" t="s">
        <v>76</v>
      </c>
      <c r="AI3" s="56">
        <v>0.184</v>
      </c>
      <c r="AJ3" s="44">
        <f t="shared" si="3"/>
        <v>0.27232000000000001</v>
      </c>
      <c r="AK3" s="44">
        <f t="shared" si="4"/>
        <v>1.8081855753968252</v>
      </c>
      <c r="AL3" s="56">
        <v>0</v>
      </c>
      <c r="AM3" s="44">
        <f t="shared" si="5"/>
        <v>0</v>
      </c>
      <c r="AN3" s="56">
        <v>0.05</v>
      </c>
      <c r="AO3" s="44">
        <f t="shared" si="6"/>
        <v>0.1575</v>
      </c>
      <c r="AP3" s="6">
        <v>0</v>
      </c>
      <c r="AQ3" s="56">
        <v>0</v>
      </c>
      <c r="AR3" s="57">
        <f t="shared" si="7"/>
        <v>0</v>
      </c>
      <c r="AS3" s="57">
        <f t="shared" si="8"/>
        <v>0.1575</v>
      </c>
      <c r="AT3" s="57">
        <f t="shared" si="9"/>
        <v>1.9656855753968252</v>
      </c>
      <c r="AU3" s="56">
        <f t="shared" si="10"/>
        <v>0.37597283320735708</v>
      </c>
      <c r="AV3" s="69">
        <v>3.15</v>
      </c>
      <c r="AW3" s="38"/>
      <c r="AX3" s="38"/>
      <c r="AY3" s="70">
        <v>500</v>
      </c>
      <c r="AZ3" s="35">
        <f t="shared" si="11"/>
        <v>982.84278769841262</v>
      </c>
      <c r="BA3" s="44">
        <f t="shared" si="12"/>
        <v>1575</v>
      </c>
      <c r="BB3" s="6"/>
      <c r="BC3" s="38"/>
      <c r="BD3" s="38"/>
      <c r="BE3" s="38"/>
      <c r="BF3" s="62" t="s">
        <v>66</v>
      </c>
      <c r="BG3" s="62" t="s">
        <v>110</v>
      </c>
      <c r="BH3" s="62" t="s">
        <v>111</v>
      </c>
    </row>
    <row r="4" spans="1:60" ht="16.5">
      <c r="A4" s="64">
        <v>135</v>
      </c>
      <c r="B4" s="47"/>
      <c r="C4" s="38"/>
      <c r="D4" s="38" t="s">
        <v>96</v>
      </c>
      <c r="E4" s="32" t="s">
        <v>97</v>
      </c>
      <c r="F4" s="32" t="s">
        <v>60</v>
      </c>
      <c r="G4" s="41" t="s">
        <v>112</v>
      </c>
      <c r="H4" s="65" t="s">
        <v>94</v>
      </c>
      <c r="I4" s="65" t="s">
        <v>113</v>
      </c>
      <c r="J4" s="63" t="s">
        <v>101</v>
      </c>
      <c r="K4" s="63" t="s">
        <v>101</v>
      </c>
      <c r="L4" s="59" t="s">
        <v>77</v>
      </c>
      <c r="M4" s="63" t="s">
        <v>102</v>
      </c>
      <c r="N4" s="38"/>
      <c r="O4" s="66" t="s">
        <v>114</v>
      </c>
      <c r="P4" s="38"/>
      <c r="Q4" s="33" t="s">
        <v>63</v>
      </c>
      <c r="R4" s="67">
        <v>1.35</v>
      </c>
      <c r="S4" s="46" t="s">
        <v>64</v>
      </c>
      <c r="T4" s="34" t="s">
        <v>115</v>
      </c>
      <c r="U4" s="51"/>
      <c r="V4" s="51"/>
      <c r="W4" s="51"/>
      <c r="X4" s="60">
        <v>9</v>
      </c>
      <c r="Y4" s="60">
        <v>9</v>
      </c>
      <c r="Z4" s="60">
        <v>12.5</v>
      </c>
      <c r="AA4" s="43">
        <v>8</v>
      </c>
      <c r="AB4" s="68">
        <v>1</v>
      </c>
      <c r="AC4" s="54">
        <f t="shared" si="0"/>
        <v>1.0124999999999999E-3</v>
      </c>
      <c r="AD4" s="52">
        <v>63</v>
      </c>
      <c r="AE4" s="55">
        <f t="shared" si="1"/>
        <v>62222.222222222226</v>
      </c>
      <c r="AF4" s="50">
        <v>2650</v>
      </c>
      <c r="AG4" s="44">
        <f t="shared" si="2"/>
        <v>4.2589285714285711E-2</v>
      </c>
      <c r="AH4" s="33" t="s">
        <v>76</v>
      </c>
      <c r="AI4" s="56">
        <v>0.184</v>
      </c>
      <c r="AJ4" s="44">
        <f t="shared" si="3"/>
        <v>0.24840000000000001</v>
      </c>
      <c r="AK4" s="44">
        <f t="shared" si="4"/>
        <v>1.6409892857142858</v>
      </c>
      <c r="AL4" s="56">
        <v>0</v>
      </c>
      <c r="AM4" s="44">
        <f t="shared" si="5"/>
        <v>0</v>
      </c>
      <c r="AN4" s="56">
        <v>0.05</v>
      </c>
      <c r="AO4" s="44">
        <f t="shared" si="6"/>
        <v>0.14750000000000002</v>
      </c>
      <c r="AP4" s="6">
        <v>0</v>
      </c>
      <c r="AQ4" s="56">
        <v>0</v>
      </c>
      <c r="AR4" s="57">
        <f t="shared" si="7"/>
        <v>0</v>
      </c>
      <c r="AS4" s="57">
        <f t="shared" si="8"/>
        <v>0.14750000000000002</v>
      </c>
      <c r="AT4" s="57">
        <f t="shared" si="9"/>
        <v>1.7884892857142858</v>
      </c>
      <c r="AU4" s="56">
        <f t="shared" si="10"/>
        <v>0.39373244552058112</v>
      </c>
      <c r="AV4" s="69">
        <v>2.95</v>
      </c>
      <c r="AW4" s="38"/>
      <c r="AX4" s="38"/>
      <c r="AY4" s="70">
        <v>500</v>
      </c>
      <c r="AZ4" s="35">
        <f t="shared" si="11"/>
        <v>894.24464285714294</v>
      </c>
      <c r="BA4" s="44">
        <f t="shared" si="12"/>
        <v>1475</v>
      </c>
      <c r="BB4" s="6"/>
      <c r="BC4" s="38"/>
      <c r="BD4" s="38"/>
      <c r="BE4" s="38"/>
      <c r="BF4" s="62" t="s">
        <v>66</v>
      </c>
      <c r="BG4" s="62" t="s">
        <v>116</v>
      </c>
      <c r="BH4" s="62" t="s">
        <v>117</v>
      </c>
    </row>
    <row r="5" spans="1:60" ht="16.5">
      <c r="A5" s="71">
        <v>136</v>
      </c>
      <c r="B5" s="47"/>
      <c r="C5" s="38"/>
      <c r="D5" s="38" t="s">
        <v>96</v>
      </c>
      <c r="E5" s="32" t="s">
        <v>97</v>
      </c>
      <c r="F5" s="32" t="s">
        <v>60</v>
      </c>
      <c r="G5" s="41" t="s">
        <v>118</v>
      </c>
      <c r="H5" s="65" t="s">
        <v>95</v>
      </c>
      <c r="I5" s="65" t="s">
        <v>119</v>
      </c>
      <c r="J5" s="63" t="s">
        <v>101</v>
      </c>
      <c r="K5" s="63" t="s">
        <v>101</v>
      </c>
      <c r="L5" s="59" t="s">
        <v>78</v>
      </c>
      <c r="M5" s="63" t="s">
        <v>102</v>
      </c>
      <c r="N5" s="38"/>
      <c r="O5" s="66" t="s">
        <v>120</v>
      </c>
      <c r="P5" s="38"/>
      <c r="Q5" s="33" t="s">
        <v>63</v>
      </c>
      <c r="R5" s="67">
        <v>1.35</v>
      </c>
      <c r="S5" s="46" t="s">
        <v>64</v>
      </c>
      <c r="T5" s="34" t="s">
        <v>115</v>
      </c>
      <c r="U5" s="51"/>
      <c r="V5" s="51"/>
      <c r="W5" s="51"/>
      <c r="X5" s="60">
        <v>11.5</v>
      </c>
      <c r="Y5" s="60">
        <v>4</v>
      </c>
      <c r="Z5" s="60">
        <v>15.5</v>
      </c>
      <c r="AA5" s="43">
        <v>8</v>
      </c>
      <c r="AB5" s="68">
        <v>1</v>
      </c>
      <c r="AC5" s="54">
        <f t="shared" si="0"/>
        <v>7.1299999999999998E-4</v>
      </c>
      <c r="AD5" s="52">
        <v>63</v>
      </c>
      <c r="AE5" s="55">
        <f t="shared" si="1"/>
        <v>88359.046283309959</v>
      </c>
      <c r="AF5" s="50">
        <v>2650</v>
      </c>
      <c r="AG5" s="44">
        <f t="shared" si="2"/>
        <v>2.9991269841269839E-2</v>
      </c>
      <c r="AH5" s="33" t="s">
        <v>76</v>
      </c>
      <c r="AI5" s="56">
        <v>0.184</v>
      </c>
      <c r="AJ5" s="44">
        <f t="shared" si="3"/>
        <v>0.24840000000000001</v>
      </c>
      <c r="AK5" s="44">
        <f t="shared" si="4"/>
        <v>1.6283912698412699</v>
      </c>
      <c r="AL5" s="56">
        <v>0</v>
      </c>
      <c r="AM5" s="44">
        <f t="shared" si="5"/>
        <v>0</v>
      </c>
      <c r="AN5" s="56">
        <v>0.05</v>
      </c>
      <c r="AO5" s="44">
        <f t="shared" si="6"/>
        <v>0.14750000000000002</v>
      </c>
      <c r="AP5" s="6">
        <v>0</v>
      </c>
      <c r="AQ5" s="56">
        <v>0</v>
      </c>
      <c r="AR5" s="57">
        <f t="shared" si="7"/>
        <v>0</v>
      </c>
      <c r="AS5" s="57">
        <f t="shared" si="8"/>
        <v>0.14750000000000002</v>
      </c>
      <c r="AT5" s="57">
        <f t="shared" si="9"/>
        <v>1.7758912698412699</v>
      </c>
      <c r="AU5" s="56">
        <f t="shared" si="10"/>
        <v>0.39800295937584074</v>
      </c>
      <c r="AV5" s="69">
        <v>2.95</v>
      </c>
      <c r="AW5" s="38"/>
      <c r="AX5" s="38"/>
      <c r="AY5" s="70">
        <v>500</v>
      </c>
      <c r="AZ5" s="35">
        <f t="shared" si="11"/>
        <v>887.94563492063492</v>
      </c>
      <c r="BA5" s="44">
        <f t="shared" si="12"/>
        <v>1475</v>
      </c>
      <c r="BB5" s="6"/>
      <c r="BC5" s="38"/>
      <c r="BD5" s="38"/>
      <c r="BE5" s="38"/>
      <c r="BF5" s="62" t="s">
        <v>66</v>
      </c>
      <c r="BG5" s="62" t="s">
        <v>116</v>
      </c>
      <c r="BH5" s="62" t="s">
        <v>111</v>
      </c>
    </row>
    <row r="6" spans="1:60" ht="16.5">
      <c r="A6" s="64">
        <v>137</v>
      </c>
      <c r="B6" s="47"/>
      <c r="C6" s="38"/>
      <c r="D6" s="38" t="s">
        <v>96</v>
      </c>
      <c r="E6" s="32" t="s">
        <v>97</v>
      </c>
      <c r="F6" s="32" t="s">
        <v>60</v>
      </c>
      <c r="G6" s="41" t="s">
        <v>107</v>
      </c>
      <c r="H6" s="72" t="s">
        <v>121</v>
      </c>
      <c r="I6" s="72" t="s">
        <v>122</v>
      </c>
      <c r="J6" s="63" t="s">
        <v>101</v>
      </c>
      <c r="K6" s="63" t="s">
        <v>101</v>
      </c>
      <c r="L6" s="59" t="s">
        <v>79</v>
      </c>
      <c r="M6" s="63" t="s">
        <v>102</v>
      </c>
      <c r="N6" s="38"/>
      <c r="O6" s="66" t="s">
        <v>123</v>
      </c>
      <c r="P6" s="38"/>
      <c r="Q6" s="33" t="s">
        <v>63</v>
      </c>
      <c r="R6" s="67">
        <v>2.06</v>
      </c>
      <c r="S6" s="46" t="s">
        <v>64</v>
      </c>
      <c r="T6" s="34" t="s">
        <v>115</v>
      </c>
      <c r="U6" s="51"/>
      <c r="V6" s="51"/>
      <c r="W6" s="51"/>
      <c r="X6" s="60">
        <v>11.5</v>
      </c>
      <c r="Y6" s="60">
        <v>11.5</v>
      </c>
      <c r="Z6" s="60">
        <v>13.5</v>
      </c>
      <c r="AA6" s="43">
        <v>8</v>
      </c>
      <c r="AB6" s="68">
        <v>1</v>
      </c>
      <c r="AC6" s="54">
        <f t="shared" si="0"/>
        <v>1.7853750000000001E-3</v>
      </c>
      <c r="AD6" s="52">
        <v>63</v>
      </c>
      <c r="AE6" s="55">
        <f t="shared" si="1"/>
        <v>35286.704473850034</v>
      </c>
      <c r="AF6" s="50">
        <v>2650</v>
      </c>
      <c r="AG6" s="44">
        <f t="shared" si="2"/>
        <v>7.5099107142857141E-2</v>
      </c>
      <c r="AH6" s="33" t="s">
        <v>76</v>
      </c>
      <c r="AI6" s="56">
        <v>0.184</v>
      </c>
      <c r="AJ6" s="44">
        <f t="shared" si="3"/>
        <v>0.37903999999999999</v>
      </c>
      <c r="AK6" s="44">
        <f t="shared" si="4"/>
        <v>2.5141391071428569</v>
      </c>
      <c r="AL6" s="56">
        <v>0</v>
      </c>
      <c r="AM6" s="44">
        <f t="shared" si="5"/>
        <v>0</v>
      </c>
      <c r="AN6" s="56">
        <v>0.05</v>
      </c>
      <c r="AO6" s="44">
        <f t="shared" si="6"/>
        <v>0.22500000000000001</v>
      </c>
      <c r="AP6" s="6">
        <v>0</v>
      </c>
      <c r="AQ6" s="56">
        <v>0</v>
      </c>
      <c r="AR6" s="57">
        <f t="shared" si="7"/>
        <v>0</v>
      </c>
      <c r="AS6" s="57">
        <f t="shared" si="8"/>
        <v>0.22500000000000001</v>
      </c>
      <c r="AT6" s="57">
        <f t="shared" si="9"/>
        <v>2.739139107142857</v>
      </c>
      <c r="AU6" s="56">
        <f t="shared" si="10"/>
        <v>0.39130242063492066</v>
      </c>
      <c r="AV6" s="69">
        <v>4.5</v>
      </c>
      <c r="AW6" s="38"/>
      <c r="AX6" s="38"/>
      <c r="AY6" s="70">
        <v>500</v>
      </c>
      <c r="AZ6" s="35">
        <f t="shared" si="11"/>
        <v>1369.5695535714285</v>
      </c>
      <c r="BA6" s="44">
        <f t="shared" si="12"/>
        <v>2250</v>
      </c>
      <c r="BB6" s="6"/>
      <c r="BC6" s="38"/>
      <c r="BD6" s="38"/>
      <c r="BE6" s="38"/>
      <c r="BF6" s="62" t="s">
        <v>66</v>
      </c>
      <c r="BG6" s="62" t="s">
        <v>110</v>
      </c>
      <c r="BH6" s="62" t="s">
        <v>124</v>
      </c>
    </row>
    <row r="7" spans="1:60" ht="16.5">
      <c r="A7" s="71">
        <v>138</v>
      </c>
      <c r="B7" s="47"/>
      <c r="C7" s="38"/>
      <c r="D7" s="38" t="s">
        <v>96</v>
      </c>
      <c r="E7" s="32" t="s">
        <v>97</v>
      </c>
      <c r="F7" s="32" t="s">
        <v>60</v>
      </c>
      <c r="G7" s="41" t="s">
        <v>112</v>
      </c>
      <c r="H7" s="62" t="s">
        <v>80</v>
      </c>
      <c r="I7" s="62" t="s">
        <v>125</v>
      </c>
      <c r="J7" s="63" t="s">
        <v>101</v>
      </c>
      <c r="K7" s="63" t="s">
        <v>101</v>
      </c>
      <c r="L7" s="59" t="s">
        <v>81</v>
      </c>
      <c r="M7" s="63" t="s">
        <v>102</v>
      </c>
      <c r="N7" s="38"/>
      <c r="O7" s="66" t="s">
        <v>126</v>
      </c>
      <c r="P7" s="38"/>
      <c r="Q7" s="33" t="s">
        <v>63</v>
      </c>
      <c r="R7" s="67">
        <v>2.16</v>
      </c>
      <c r="S7" s="46" t="s">
        <v>64</v>
      </c>
      <c r="T7" s="34" t="s">
        <v>127</v>
      </c>
      <c r="U7" s="51"/>
      <c r="V7" s="51"/>
      <c r="W7" s="51"/>
      <c r="X7" s="60">
        <v>16.5</v>
      </c>
      <c r="Y7" s="60">
        <v>9.5</v>
      </c>
      <c r="Z7" s="60">
        <v>11.5</v>
      </c>
      <c r="AA7" s="43">
        <v>8</v>
      </c>
      <c r="AB7" s="68">
        <v>1</v>
      </c>
      <c r="AC7" s="54">
        <f t="shared" si="0"/>
        <v>1.802625E-3</v>
      </c>
      <c r="AD7" s="52">
        <v>63</v>
      </c>
      <c r="AE7" s="55">
        <f t="shared" si="1"/>
        <v>34949.032660703138</v>
      </c>
      <c r="AF7" s="50">
        <v>2650</v>
      </c>
      <c r="AG7" s="44">
        <f t="shared" si="2"/>
        <v>7.5824702380952388E-2</v>
      </c>
      <c r="AH7" s="33" t="s">
        <v>76</v>
      </c>
      <c r="AI7" s="56">
        <v>0.184</v>
      </c>
      <c r="AJ7" s="44">
        <f t="shared" si="3"/>
        <v>0.39744000000000002</v>
      </c>
      <c r="AK7" s="44">
        <f t="shared" si="4"/>
        <v>2.6332647023809526</v>
      </c>
      <c r="AL7" s="56">
        <v>0</v>
      </c>
      <c r="AM7" s="44">
        <f t="shared" si="5"/>
        <v>0</v>
      </c>
      <c r="AN7" s="56">
        <v>0.05</v>
      </c>
      <c r="AO7" s="44">
        <f t="shared" si="6"/>
        <v>0.24500000000000002</v>
      </c>
      <c r="AP7" s="6">
        <v>0</v>
      </c>
      <c r="AQ7" s="56">
        <v>0</v>
      </c>
      <c r="AR7" s="57">
        <f t="shared" si="7"/>
        <v>0</v>
      </c>
      <c r="AS7" s="57">
        <f t="shared" si="8"/>
        <v>0.24500000000000002</v>
      </c>
      <c r="AT7" s="57">
        <f t="shared" si="9"/>
        <v>2.8782647023809527</v>
      </c>
      <c r="AU7" s="56">
        <f t="shared" si="10"/>
        <v>0.41259904033041789</v>
      </c>
      <c r="AV7" s="69">
        <v>4.9000000000000004</v>
      </c>
      <c r="AW7" s="38"/>
      <c r="AX7" s="38"/>
      <c r="AY7" s="70">
        <v>500</v>
      </c>
      <c r="AZ7" s="35">
        <f t="shared" si="11"/>
        <v>1439.1323511904764</v>
      </c>
      <c r="BA7" s="44">
        <f t="shared" si="12"/>
        <v>2450</v>
      </c>
      <c r="BB7" s="6"/>
      <c r="BC7" s="38"/>
      <c r="BD7" s="38"/>
      <c r="BE7" s="38"/>
      <c r="BF7" s="62" t="s">
        <v>66</v>
      </c>
      <c r="BG7" s="62" t="s">
        <v>116</v>
      </c>
      <c r="BH7" s="62" t="s">
        <v>124</v>
      </c>
    </row>
    <row r="8" spans="1:60" ht="16.5">
      <c r="A8" s="64">
        <v>139</v>
      </c>
      <c r="B8" s="47"/>
      <c r="C8" s="38"/>
      <c r="D8" s="38" t="s">
        <v>96</v>
      </c>
      <c r="E8" s="32" t="s">
        <v>97</v>
      </c>
      <c r="F8" s="32" t="s">
        <v>60</v>
      </c>
      <c r="G8" s="41" t="s">
        <v>107</v>
      </c>
      <c r="H8" s="73" t="s">
        <v>82</v>
      </c>
      <c r="I8" s="73" t="s">
        <v>128</v>
      </c>
      <c r="J8" s="63" t="s">
        <v>101</v>
      </c>
      <c r="K8" s="63" t="s">
        <v>101</v>
      </c>
      <c r="L8" s="59" t="s">
        <v>83</v>
      </c>
      <c r="M8" s="63" t="s">
        <v>102</v>
      </c>
      <c r="N8" s="38"/>
      <c r="O8" s="66" t="s">
        <v>129</v>
      </c>
      <c r="P8" s="38"/>
      <c r="Q8" s="33" t="s">
        <v>63</v>
      </c>
      <c r="R8" s="67">
        <v>2.4500000000000002</v>
      </c>
      <c r="S8" s="46" t="s">
        <v>64</v>
      </c>
      <c r="T8" s="34" t="s">
        <v>115</v>
      </c>
      <c r="U8" s="51"/>
      <c r="V8" s="51"/>
      <c r="W8" s="51"/>
      <c r="X8" s="60">
        <v>15</v>
      </c>
      <c r="Y8" s="60">
        <v>3.5</v>
      </c>
      <c r="Z8" s="60">
        <v>27.5</v>
      </c>
      <c r="AA8" s="43">
        <v>8</v>
      </c>
      <c r="AB8" s="68">
        <v>1</v>
      </c>
      <c r="AC8" s="54">
        <f t="shared" si="0"/>
        <v>1.4437499999999999E-3</v>
      </c>
      <c r="AD8" s="52">
        <v>63</v>
      </c>
      <c r="AE8" s="55">
        <f t="shared" si="1"/>
        <v>43636.36363636364</v>
      </c>
      <c r="AF8" s="50">
        <v>2650</v>
      </c>
      <c r="AG8" s="44">
        <f t="shared" si="2"/>
        <v>6.072916666666666E-2</v>
      </c>
      <c r="AH8" s="33" t="s">
        <v>76</v>
      </c>
      <c r="AI8" s="56">
        <v>0.184</v>
      </c>
      <c r="AJ8" s="44">
        <f t="shared" si="3"/>
        <v>0.45080000000000003</v>
      </c>
      <c r="AK8" s="44">
        <f t="shared" si="4"/>
        <v>2.9615291666666668</v>
      </c>
      <c r="AL8" s="56">
        <v>0</v>
      </c>
      <c r="AM8" s="44">
        <f t="shared" si="5"/>
        <v>0</v>
      </c>
      <c r="AN8" s="56">
        <v>0.05</v>
      </c>
      <c r="AO8" s="44">
        <f t="shared" si="6"/>
        <v>0.26250000000000001</v>
      </c>
      <c r="AP8" s="6">
        <v>0</v>
      </c>
      <c r="AQ8" s="56">
        <v>0</v>
      </c>
      <c r="AR8" s="57">
        <f t="shared" si="7"/>
        <v>0</v>
      </c>
      <c r="AS8" s="57">
        <f t="shared" si="8"/>
        <v>0.26250000000000001</v>
      </c>
      <c r="AT8" s="57">
        <f t="shared" si="9"/>
        <v>3.2240291666666669</v>
      </c>
      <c r="AU8" s="56">
        <f t="shared" si="10"/>
        <v>0.38589920634920627</v>
      </c>
      <c r="AV8" s="69">
        <v>5.25</v>
      </c>
      <c r="AW8" s="38"/>
      <c r="AX8" s="38"/>
      <c r="AY8" s="70">
        <v>500</v>
      </c>
      <c r="AZ8" s="35">
        <f t="shared" si="11"/>
        <v>1612.0145833333336</v>
      </c>
      <c r="BA8" s="44">
        <f t="shared" si="12"/>
        <v>2625</v>
      </c>
      <c r="BB8" s="6"/>
      <c r="BC8" s="38"/>
      <c r="BD8" s="38"/>
      <c r="BE8" s="38"/>
      <c r="BF8" s="62" t="s">
        <v>66</v>
      </c>
      <c r="BG8" s="62" t="s">
        <v>116</v>
      </c>
      <c r="BH8" s="62" t="s">
        <v>111</v>
      </c>
    </row>
    <row r="9" spans="1:60" ht="16.5">
      <c r="A9" s="71">
        <v>140</v>
      </c>
      <c r="B9" s="47"/>
      <c r="C9" s="38"/>
      <c r="D9" s="38" t="s">
        <v>96</v>
      </c>
      <c r="E9" s="32" t="s">
        <v>97</v>
      </c>
      <c r="F9" s="32" t="s">
        <v>60</v>
      </c>
      <c r="G9" s="41" t="s">
        <v>112</v>
      </c>
      <c r="H9" s="61" t="s">
        <v>84</v>
      </c>
      <c r="I9" s="61" t="s">
        <v>85</v>
      </c>
      <c r="J9" s="63" t="s">
        <v>101</v>
      </c>
      <c r="K9" s="63" t="s">
        <v>101</v>
      </c>
      <c r="L9" s="59" t="s">
        <v>86</v>
      </c>
      <c r="M9" s="63" t="s">
        <v>102</v>
      </c>
      <c r="N9" s="38"/>
      <c r="O9" s="66" t="s">
        <v>130</v>
      </c>
      <c r="P9" s="38"/>
      <c r="Q9" s="33" t="s">
        <v>63</v>
      </c>
      <c r="R9" s="67">
        <v>3.6</v>
      </c>
      <c r="S9" s="46" t="s">
        <v>64</v>
      </c>
      <c r="T9" s="34" t="s">
        <v>115</v>
      </c>
      <c r="U9" s="51"/>
      <c r="V9" s="51"/>
      <c r="W9" s="51"/>
      <c r="X9" s="60">
        <v>11</v>
      </c>
      <c r="Y9" s="60">
        <v>11</v>
      </c>
      <c r="Z9" s="60">
        <v>39.5</v>
      </c>
      <c r="AA9" s="43">
        <v>8</v>
      </c>
      <c r="AB9" s="68">
        <v>1</v>
      </c>
      <c r="AC9" s="54">
        <f t="shared" si="0"/>
        <v>4.7794999999999999E-3</v>
      </c>
      <c r="AD9" s="52">
        <v>63</v>
      </c>
      <c r="AE9" s="55">
        <f t="shared" si="1"/>
        <v>13181.295114551731</v>
      </c>
      <c r="AF9" s="50">
        <v>2650</v>
      </c>
      <c r="AG9" s="44">
        <f t="shared" si="2"/>
        <v>0.20104246031746031</v>
      </c>
      <c r="AH9" s="33" t="s">
        <v>76</v>
      </c>
      <c r="AI9" s="56">
        <v>0.184</v>
      </c>
      <c r="AJ9" s="44">
        <f t="shared" si="3"/>
        <v>0.66239999999999999</v>
      </c>
      <c r="AK9" s="44">
        <f t="shared" si="4"/>
        <v>4.4634424603174603</v>
      </c>
      <c r="AL9" s="56">
        <v>0</v>
      </c>
      <c r="AM9" s="44">
        <f t="shared" si="5"/>
        <v>0</v>
      </c>
      <c r="AN9" s="56">
        <v>0.05</v>
      </c>
      <c r="AO9" s="44">
        <f t="shared" si="6"/>
        <v>0.34</v>
      </c>
      <c r="AP9" s="6">
        <v>0</v>
      </c>
      <c r="AQ9" s="56">
        <v>0</v>
      </c>
      <c r="AR9" s="57">
        <f t="shared" si="7"/>
        <v>0</v>
      </c>
      <c r="AS9" s="57">
        <f t="shared" si="8"/>
        <v>0.34</v>
      </c>
      <c r="AT9" s="57">
        <f t="shared" si="9"/>
        <v>4.8034424603174601</v>
      </c>
      <c r="AU9" s="56">
        <f t="shared" si="10"/>
        <v>0.29361140289449111</v>
      </c>
      <c r="AV9" s="74">
        <v>6.8</v>
      </c>
      <c r="AW9" s="38"/>
      <c r="AX9" s="38"/>
      <c r="AY9" s="70">
        <v>500</v>
      </c>
      <c r="AZ9" s="35">
        <f t="shared" si="11"/>
        <v>2401.7212301587301</v>
      </c>
      <c r="BA9" s="44">
        <f t="shared" si="12"/>
        <v>3400</v>
      </c>
      <c r="BB9" s="6"/>
      <c r="BC9" s="38"/>
      <c r="BD9" s="38"/>
      <c r="BE9" s="38"/>
      <c r="BF9" s="62" t="s">
        <v>66</v>
      </c>
      <c r="BG9" s="62" t="s">
        <v>110</v>
      </c>
      <c r="BH9" s="62" t="s">
        <v>111</v>
      </c>
    </row>
    <row r="10" spans="1:60" ht="16.5">
      <c r="A10" s="64">
        <v>141</v>
      </c>
      <c r="B10" s="47"/>
      <c r="C10" s="38"/>
      <c r="D10" s="38" t="s">
        <v>96</v>
      </c>
      <c r="E10" s="32" t="s">
        <v>97</v>
      </c>
      <c r="F10" s="32" t="s">
        <v>60</v>
      </c>
      <c r="G10" s="41" t="s">
        <v>118</v>
      </c>
      <c r="H10" s="62" t="s">
        <v>131</v>
      </c>
      <c r="I10" s="62" t="s">
        <v>132</v>
      </c>
      <c r="J10" s="63" t="s">
        <v>101</v>
      </c>
      <c r="K10" s="63" t="s">
        <v>101</v>
      </c>
      <c r="L10" s="59" t="s">
        <v>89</v>
      </c>
      <c r="M10" s="63" t="s">
        <v>102</v>
      </c>
      <c r="N10" s="38"/>
      <c r="O10" s="66" t="s">
        <v>133</v>
      </c>
      <c r="P10" s="38"/>
      <c r="Q10" s="33" t="s">
        <v>63</v>
      </c>
      <c r="R10" s="67">
        <v>3.6</v>
      </c>
      <c r="S10" s="46" t="s">
        <v>64</v>
      </c>
      <c r="T10" s="34" t="s">
        <v>115</v>
      </c>
      <c r="U10" s="51"/>
      <c r="V10" s="51"/>
      <c r="W10" s="51"/>
      <c r="X10" s="60">
        <v>15</v>
      </c>
      <c r="Y10" s="60">
        <v>15</v>
      </c>
      <c r="Z10" s="60">
        <v>32</v>
      </c>
      <c r="AA10" s="43">
        <v>8</v>
      </c>
      <c r="AB10" s="68">
        <v>1</v>
      </c>
      <c r="AC10" s="54">
        <f t="shared" si="0"/>
        <v>7.1999999999999998E-3</v>
      </c>
      <c r="AD10" s="52">
        <v>63</v>
      </c>
      <c r="AE10" s="55">
        <f t="shared" si="1"/>
        <v>8750</v>
      </c>
      <c r="AF10" s="50">
        <v>2650</v>
      </c>
      <c r="AG10" s="44">
        <f t="shared" si="2"/>
        <v>0.30285714285714288</v>
      </c>
      <c r="AH10" s="33" t="s">
        <v>76</v>
      </c>
      <c r="AI10" s="56">
        <v>0.184</v>
      </c>
      <c r="AJ10" s="44">
        <f t="shared" si="3"/>
        <v>0.66239999999999999</v>
      </c>
      <c r="AK10" s="44">
        <f t="shared" si="4"/>
        <v>4.5652571428571429</v>
      </c>
      <c r="AL10" s="56">
        <v>0</v>
      </c>
      <c r="AM10" s="44">
        <f t="shared" si="5"/>
        <v>0</v>
      </c>
      <c r="AN10" s="56">
        <v>0.05</v>
      </c>
      <c r="AO10" s="44">
        <f t="shared" si="6"/>
        <v>0.375</v>
      </c>
      <c r="AP10" s="6">
        <v>0</v>
      </c>
      <c r="AQ10" s="56">
        <v>0</v>
      </c>
      <c r="AR10" s="57">
        <f t="shared" si="7"/>
        <v>0</v>
      </c>
      <c r="AS10" s="57">
        <f t="shared" si="8"/>
        <v>0.375</v>
      </c>
      <c r="AT10" s="57">
        <f t="shared" si="9"/>
        <v>4.9402571428571429</v>
      </c>
      <c r="AU10" s="56">
        <f t="shared" si="10"/>
        <v>0.34129904761904761</v>
      </c>
      <c r="AV10" s="74">
        <v>7.5</v>
      </c>
      <c r="AW10" s="38"/>
      <c r="AX10" s="38"/>
      <c r="AY10" s="70">
        <v>500</v>
      </c>
      <c r="AZ10" s="35">
        <f t="shared" si="11"/>
        <v>2470.1285714285714</v>
      </c>
      <c r="BA10" s="44">
        <f t="shared" si="12"/>
        <v>3750</v>
      </c>
      <c r="BB10" s="6"/>
      <c r="BC10" s="38"/>
      <c r="BD10" s="38"/>
      <c r="BE10" s="38"/>
      <c r="BF10" s="62" t="s">
        <v>66</v>
      </c>
      <c r="BG10" s="62" t="s">
        <v>134</v>
      </c>
      <c r="BH10" s="62" t="s">
        <v>106</v>
      </c>
    </row>
    <row r="11" spans="1:60" ht="16.5">
      <c r="A11" s="71">
        <v>142</v>
      </c>
      <c r="B11" s="47"/>
      <c r="C11" s="38"/>
      <c r="D11" s="38" t="s">
        <v>96</v>
      </c>
      <c r="E11" s="32" t="s">
        <v>97</v>
      </c>
      <c r="F11" s="32" t="s">
        <v>60</v>
      </c>
      <c r="G11" s="41" t="s">
        <v>107</v>
      </c>
      <c r="H11" s="61" t="s">
        <v>87</v>
      </c>
      <c r="I11" s="61" t="s">
        <v>135</v>
      </c>
      <c r="J11" s="63" t="s">
        <v>101</v>
      </c>
      <c r="K11" s="63" t="s">
        <v>101</v>
      </c>
      <c r="L11" s="59" t="s">
        <v>88</v>
      </c>
      <c r="M11" s="63" t="s">
        <v>102</v>
      </c>
      <c r="N11" s="38"/>
      <c r="O11" s="66" t="s">
        <v>136</v>
      </c>
      <c r="P11" s="38"/>
      <c r="Q11" s="33" t="s">
        <v>63</v>
      </c>
      <c r="R11" s="67">
        <v>4.25</v>
      </c>
      <c r="S11" s="46" t="s">
        <v>64</v>
      </c>
      <c r="T11" s="34" t="s">
        <v>127</v>
      </c>
      <c r="U11" s="51"/>
      <c r="V11" s="51"/>
      <c r="W11" s="51"/>
      <c r="X11" s="60">
        <v>17</v>
      </c>
      <c r="Y11" s="60">
        <v>17</v>
      </c>
      <c r="Z11" s="60">
        <v>15</v>
      </c>
      <c r="AA11" s="43">
        <v>8</v>
      </c>
      <c r="AB11" s="68">
        <v>1</v>
      </c>
      <c r="AC11" s="54">
        <f t="shared" si="0"/>
        <v>4.3350000000000003E-3</v>
      </c>
      <c r="AD11" s="52">
        <v>63</v>
      </c>
      <c r="AE11" s="55">
        <f t="shared" si="1"/>
        <v>14532.871972318339</v>
      </c>
      <c r="AF11" s="50">
        <v>2650</v>
      </c>
      <c r="AG11" s="44">
        <f t="shared" si="2"/>
        <v>0.18234523809523812</v>
      </c>
      <c r="AH11" s="33" t="s">
        <v>76</v>
      </c>
      <c r="AI11" s="56">
        <v>0.184</v>
      </c>
      <c r="AJ11" s="44">
        <f t="shared" si="3"/>
        <v>0.78200000000000003</v>
      </c>
      <c r="AK11" s="44">
        <f t="shared" si="4"/>
        <v>5.2143452380952384</v>
      </c>
      <c r="AL11" s="56">
        <v>0</v>
      </c>
      <c r="AM11" s="44">
        <f t="shared" si="5"/>
        <v>0</v>
      </c>
      <c r="AN11" s="56">
        <v>0.05</v>
      </c>
      <c r="AO11" s="44">
        <f t="shared" si="6"/>
        <v>0.4</v>
      </c>
      <c r="AP11" s="6">
        <v>0</v>
      </c>
      <c r="AQ11" s="56">
        <v>0</v>
      </c>
      <c r="AR11" s="57">
        <f t="shared" si="7"/>
        <v>0</v>
      </c>
      <c r="AS11" s="57">
        <f t="shared" si="8"/>
        <v>0.4</v>
      </c>
      <c r="AT11" s="57">
        <f t="shared" si="9"/>
        <v>5.6143452380952388</v>
      </c>
      <c r="AU11" s="56">
        <f t="shared" si="10"/>
        <v>0.29820684523809515</v>
      </c>
      <c r="AV11" s="74">
        <v>8</v>
      </c>
      <c r="AW11" s="38"/>
      <c r="AX11" s="38"/>
      <c r="AY11" s="70">
        <v>500</v>
      </c>
      <c r="AZ11" s="35">
        <f t="shared" si="11"/>
        <v>2807.1726190476193</v>
      </c>
      <c r="BA11" s="44">
        <f t="shared" si="12"/>
        <v>4000</v>
      </c>
      <c r="BB11" s="6"/>
      <c r="BC11" s="38"/>
      <c r="BD11" s="38"/>
      <c r="BE11" s="38"/>
      <c r="BF11" s="62" t="s">
        <v>66</v>
      </c>
      <c r="BG11" s="62" t="s">
        <v>110</v>
      </c>
      <c r="BH11" s="62" t="s">
        <v>111</v>
      </c>
    </row>
    <row r="12" spans="1:60" ht="16.5">
      <c r="A12" s="64">
        <v>143</v>
      </c>
      <c r="B12" s="47"/>
      <c r="C12" s="38"/>
      <c r="D12" s="38" t="s">
        <v>96</v>
      </c>
      <c r="E12" s="32" t="s">
        <v>97</v>
      </c>
      <c r="F12" s="32" t="s">
        <v>60</v>
      </c>
      <c r="G12" s="41" t="s">
        <v>107</v>
      </c>
      <c r="H12" s="73" t="s">
        <v>90</v>
      </c>
      <c r="I12" s="73" t="s">
        <v>137</v>
      </c>
      <c r="J12" s="63" t="s">
        <v>101</v>
      </c>
      <c r="K12" s="63" t="s">
        <v>101</v>
      </c>
      <c r="L12" s="59" t="s">
        <v>91</v>
      </c>
      <c r="M12" s="63" t="s">
        <v>102</v>
      </c>
      <c r="N12" s="38"/>
      <c r="O12" s="66" t="s">
        <v>138</v>
      </c>
      <c r="P12" s="38"/>
      <c r="Q12" s="33" t="s">
        <v>63</v>
      </c>
      <c r="R12" s="67">
        <v>3.86</v>
      </c>
      <c r="S12" s="46" t="s">
        <v>64</v>
      </c>
      <c r="T12" s="34" t="s">
        <v>139</v>
      </c>
      <c r="U12" s="51"/>
      <c r="V12" s="51"/>
      <c r="W12" s="51"/>
      <c r="X12" s="60">
        <v>15</v>
      </c>
      <c r="Y12" s="60">
        <v>15</v>
      </c>
      <c r="Z12" s="60">
        <v>15</v>
      </c>
      <c r="AA12" s="43">
        <v>8</v>
      </c>
      <c r="AB12" s="68">
        <v>1</v>
      </c>
      <c r="AC12" s="54">
        <f t="shared" si="0"/>
        <v>3.375E-3</v>
      </c>
      <c r="AD12" s="52">
        <v>63</v>
      </c>
      <c r="AE12" s="55">
        <f t="shared" si="1"/>
        <v>18666.666666666668</v>
      </c>
      <c r="AF12" s="50">
        <v>2650</v>
      </c>
      <c r="AG12" s="44">
        <f t="shared" si="2"/>
        <v>0.14196428571428571</v>
      </c>
      <c r="AH12" s="33" t="s">
        <v>76</v>
      </c>
      <c r="AI12" s="56">
        <v>0.184</v>
      </c>
      <c r="AJ12" s="44">
        <f t="shared" si="3"/>
        <v>0.71023999999999998</v>
      </c>
      <c r="AK12" s="44">
        <f t="shared" si="4"/>
        <v>4.712204285714285</v>
      </c>
      <c r="AL12" s="56">
        <v>0</v>
      </c>
      <c r="AM12" s="44">
        <f t="shared" si="5"/>
        <v>0</v>
      </c>
      <c r="AN12" s="56">
        <v>0.05</v>
      </c>
      <c r="AO12" s="44">
        <f t="shared" si="6"/>
        <v>0.375</v>
      </c>
      <c r="AP12" s="6">
        <v>0</v>
      </c>
      <c r="AQ12" s="56">
        <v>0</v>
      </c>
      <c r="AR12" s="57">
        <f t="shared" si="7"/>
        <v>0</v>
      </c>
      <c r="AS12" s="57">
        <f t="shared" si="8"/>
        <v>0.375</v>
      </c>
      <c r="AT12" s="57">
        <f t="shared" si="9"/>
        <v>5.087204285714285</v>
      </c>
      <c r="AU12" s="56">
        <f t="shared" si="10"/>
        <v>0.32170609523809535</v>
      </c>
      <c r="AV12" s="74">
        <v>7.5</v>
      </c>
      <c r="AW12" s="38"/>
      <c r="AX12" s="38"/>
      <c r="AY12" s="70">
        <v>500</v>
      </c>
      <c r="AZ12" s="35">
        <f t="shared" si="11"/>
        <v>2543.6021428571426</v>
      </c>
      <c r="BA12" s="44">
        <f t="shared" si="12"/>
        <v>3750</v>
      </c>
      <c r="BB12" s="6"/>
      <c r="BC12" s="38"/>
      <c r="BD12" s="38"/>
      <c r="BE12" s="38"/>
      <c r="BF12" s="62" t="s">
        <v>66</v>
      </c>
      <c r="BG12" s="62" t="s">
        <v>105</v>
      </c>
      <c r="BH12" s="62" t="s">
        <v>117</v>
      </c>
    </row>
    <row r="13" spans="1:60" ht="16.5">
      <c r="A13" s="71">
        <v>144</v>
      </c>
      <c r="B13" s="48"/>
      <c r="C13" s="38"/>
      <c r="D13" s="38" t="s">
        <v>96</v>
      </c>
      <c r="E13" s="32" t="s">
        <v>97</v>
      </c>
      <c r="F13" s="32" t="s">
        <v>60</v>
      </c>
      <c r="G13" s="41" t="s">
        <v>107</v>
      </c>
      <c r="H13" s="62" t="s">
        <v>92</v>
      </c>
      <c r="I13" s="62" t="s">
        <v>140</v>
      </c>
      <c r="J13" s="63" t="s">
        <v>101</v>
      </c>
      <c r="K13" s="63" t="s">
        <v>101</v>
      </c>
      <c r="L13" s="59" t="s">
        <v>93</v>
      </c>
      <c r="M13" s="63" t="s">
        <v>102</v>
      </c>
      <c r="N13" s="38"/>
      <c r="O13" s="66" t="s">
        <v>141</v>
      </c>
      <c r="P13" s="38"/>
      <c r="Q13" s="33" t="s">
        <v>63</v>
      </c>
      <c r="R13" s="67">
        <v>6.1</v>
      </c>
      <c r="S13" s="46" t="s">
        <v>64</v>
      </c>
      <c r="T13" s="34" t="s">
        <v>139</v>
      </c>
      <c r="U13" s="53"/>
      <c r="V13" s="53"/>
      <c r="W13" s="53"/>
      <c r="X13" s="60">
        <v>21</v>
      </c>
      <c r="Y13" s="60">
        <v>21</v>
      </c>
      <c r="Z13" s="60">
        <v>27</v>
      </c>
      <c r="AA13" s="43">
        <v>8</v>
      </c>
      <c r="AB13" s="68">
        <v>1</v>
      </c>
      <c r="AC13" s="54">
        <f t="shared" si="0"/>
        <v>1.1906999999999999E-2</v>
      </c>
      <c r="AD13" s="52">
        <v>63</v>
      </c>
      <c r="AE13" s="55">
        <f t="shared" si="1"/>
        <v>5291.0052910052909</v>
      </c>
      <c r="AF13" s="50">
        <v>2650</v>
      </c>
      <c r="AG13" s="44">
        <f t="shared" si="2"/>
        <v>0.50085000000000002</v>
      </c>
      <c r="AH13" s="33" t="s">
        <v>76</v>
      </c>
      <c r="AI13" s="56">
        <v>0.184</v>
      </c>
      <c r="AJ13" s="44">
        <f t="shared" si="3"/>
        <v>1.1223999999999998</v>
      </c>
      <c r="AK13" s="44">
        <f t="shared" si="4"/>
        <v>7.7232499999999993</v>
      </c>
      <c r="AL13" s="56">
        <v>0</v>
      </c>
      <c r="AM13" s="44">
        <f t="shared" si="5"/>
        <v>0</v>
      </c>
      <c r="AN13" s="56">
        <v>0.05</v>
      </c>
      <c r="AO13" s="44">
        <f t="shared" si="6"/>
        <v>0.65</v>
      </c>
      <c r="AP13" s="6">
        <v>0</v>
      </c>
      <c r="AQ13" s="56">
        <v>0</v>
      </c>
      <c r="AR13" s="57">
        <f t="shared" si="7"/>
        <v>0</v>
      </c>
      <c r="AS13" s="57">
        <f t="shared" si="8"/>
        <v>0.65</v>
      </c>
      <c r="AT13" s="57">
        <f t="shared" si="9"/>
        <v>8.3732499999999987</v>
      </c>
      <c r="AU13" s="56">
        <f t="shared" si="10"/>
        <v>0.35590384615384624</v>
      </c>
      <c r="AV13" s="74">
        <v>13</v>
      </c>
      <c r="AW13" s="38"/>
      <c r="AX13" s="38"/>
      <c r="AY13" s="70">
        <v>500</v>
      </c>
      <c r="AZ13" s="35">
        <f t="shared" si="11"/>
        <v>4186.6249999999991</v>
      </c>
      <c r="BA13" s="44">
        <f t="shared" si="12"/>
        <v>6500</v>
      </c>
      <c r="BB13" s="6"/>
      <c r="BC13" s="38"/>
      <c r="BD13" s="38"/>
      <c r="BE13" s="38"/>
      <c r="BF13" s="62" t="s">
        <v>66</v>
      </c>
      <c r="BG13" s="62" t="s">
        <v>116</v>
      </c>
      <c r="BH13" s="62" t="s">
        <v>117</v>
      </c>
    </row>
    <row r="14" spans="1:60">
      <c r="A14" s="71">
        <v>146</v>
      </c>
      <c r="B14" s="39"/>
      <c r="C14" s="38"/>
      <c r="D14" s="41" t="s">
        <v>142</v>
      </c>
      <c r="E14" s="38"/>
      <c r="F14" s="32" t="s">
        <v>60</v>
      </c>
      <c r="G14" s="41" t="s">
        <v>143</v>
      </c>
      <c r="H14" s="75" t="s">
        <v>144</v>
      </c>
      <c r="I14" s="75" t="s">
        <v>144</v>
      </c>
      <c r="J14" s="76" t="s">
        <v>61</v>
      </c>
      <c r="K14" s="76" t="s">
        <v>61</v>
      </c>
      <c r="L14" s="38" t="s">
        <v>145</v>
      </c>
      <c r="M14" s="41" t="s">
        <v>146</v>
      </c>
      <c r="N14" s="38"/>
      <c r="O14" s="77" t="s">
        <v>147</v>
      </c>
      <c r="P14" s="38"/>
      <c r="Q14" s="33" t="s">
        <v>63</v>
      </c>
      <c r="R14" s="78">
        <v>2.3199999999999998</v>
      </c>
      <c r="S14" s="46" t="s">
        <v>64</v>
      </c>
      <c r="T14" s="34" t="s">
        <v>148</v>
      </c>
      <c r="U14" s="49">
        <v>34.799999999999997</v>
      </c>
      <c r="V14" s="49">
        <v>20.8</v>
      </c>
      <c r="W14" s="49">
        <v>32.6</v>
      </c>
      <c r="X14" s="79">
        <v>15</v>
      </c>
      <c r="Y14" s="79">
        <v>8</v>
      </c>
      <c r="Z14" s="79">
        <v>21</v>
      </c>
      <c r="AA14" s="43">
        <v>8</v>
      </c>
      <c r="AB14" s="80">
        <v>2</v>
      </c>
      <c r="AC14" s="54">
        <f t="shared" si="0"/>
        <v>2.5200000000000001E-3</v>
      </c>
      <c r="AD14" s="52">
        <v>63</v>
      </c>
      <c r="AE14" s="55">
        <f t="shared" si="1"/>
        <v>50000</v>
      </c>
      <c r="AF14" s="50">
        <v>2650</v>
      </c>
      <c r="AG14" s="44">
        <f t="shared" si="2"/>
        <v>5.2999999999999999E-2</v>
      </c>
      <c r="AH14" s="42" t="s">
        <v>65</v>
      </c>
      <c r="AI14" s="36">
        <v>0.16800000000000001</v>
      </c>
      <c r="AJ14" s="44">
        <f t="shared" ref="AJ14:AJ19" si="14">IF(ISERROR(R14*AI14),"",R14*AI14)</f>
        <v>0.38976</v>
      </c>
      <c r="AK14" s="44">
        <f t="shared" ref="AK14:AK19" si="15">IF(ISERROR(R14+AG14+AJ14),"",R14+AG14+AJ14)</f>
        <v>2.7627599999999997</v>
      </c>
      <c r="AL14" s="56">
        <v>0</v>
      </c>
      <c r="AM14" s="44">
        <f t="shared" si="5"/>
        <v>0</v>
      </c>
      <c r="AN14" s="56">
        <v>0</v>
      </c>
      <c r="AO14" s="44">
        <f t="shared" si="6"/>
        <v>0</v>
      </c>
      <c r="AP14" s="6">
        <v>0</v>
      </c>
      <c r="AQ14" s="56">
        <v>0</v>
      </c>
      <c r="AR14" s="57">
        <f t="shared" si="7"/>
        <v>0</v>
      </c>
      <c r="AS14" s="57">
        <f t="shared" si="8"/>
        <v>0</v>
      </c>
      <c r="AT14" s="57">
        <f t="shared" si="9"/>
        <v>2.7627599999999997</v>
      </c>
      <c r="AU14" s="56">
        <f t="shared" si="10"/>
        <v>0.47376000000000007</v>
      </c>
      <c r="AV14" s="74">
        <v>5.25</v>
      </c>
      <c r="AW14" s="38"/>
      <c r="AX14" s="38"/>
      <c r="AY14" s="80">
        <v>1200</v>
      </c>
      <c r="AZ14" s="35">
        <f t="shared" ref="AZ14:AZ19" si="16">IF(ISERROR(AT14*AY14),"",AT14*AY14)</f>
        <v>3315.3119999999994</v>
      </c>
      <c r="BA14" s="44">
        <f t="shared" ref="BA14:BA19" si="17">IF(ISERROR(AV14*AY14),"",AV14*AY14)</f>
        <v>6300</v>
      </c>
      <c r="BB14" s="6"/>
      <c r="BC14" s="58">
        <f t="shared" ref="BC14" si="18">IF(U14="","",U14*V14*W14/1000000/AB14*AY14)</f>
        <v>14.158310399999998</v>
      </c>
      <c r="BD14" s="38"/>
      <c r="BE14" s="38"/>
      <c r="BF14" s="81" t="s">
        <v>66</v>
      </c>
      <c r="BG14" s="45" t="s">
        <v>67</v>
      </c>
      <c r="BH14" s="75" t="s">
        <v>68</v>
      </c>
    </row>
    <row r="15" spans="1:60">
      <c r="A15" s="64">
        <v>147</v>
      </c>
      <c r="B15" s="47"/>
      <c r="C15" s="38"/>
      <c r="D15" s="41" t="s">
        <v>149</v>
      </c>
      <c r="E15" s="38"/>
      <c r="F15" s="32" t="s">
        <v>60</v>
      </c>
      <c r="G15" s="41" t="s">
        <v>143</v>
      </c>
      <c r="H15" s="75" t="s">
        <v>71</v>
      </c>
      <c r="I15" s="75" t="s">
        <v>71</v>
      </c>
      <c r="J15" s="76" t="s">
        <v>61</v>
      </c>
      <c r="K15" s="76" t="s">
        <v>61</v>
      </c>
      <c r="L15" s="38" t="s">
        <v>150</v>
      </c>
      <c r="M15" s="41" t="s">
        <v>146</v>
      </c>
      <c r="N15" s="38"/>
      <c r="O15" s="77" t="s">
        <v>151</v>
      </c>
      <c r="P15" s="38"/>
      <c r="Q15" s="33" t="s">
        <v>63</v>
      </c>
      <c r="R15" s="78">
        <v>2.23</v>
      </c>
      <c r="S15" s="46" t="s">
        <v>64</v>
      </c>
      <c r="T15" s="34" t="s">
        <v>148</v>
      </c>
      <c r="U15" s="51"/>
      <c r="V15" s="51"/>
      <c r="W15" s="51"/>
      <c r="X15" s="79">
        <v>9</v>
      </c>
      <c r="Y15" s="79">
        <v>9</v>
      </c>
      <c r="Z15" s="79">
        <v>11.8</v>
      </c>
      <c r="AA15" s="43">
        <v>8</v>
      </c>
      <c r="AB15" s="80">
        <v>1</v>
      </c>
      <c r="AC15" s="54">
        <f t="shared" si="0"/>
        <v>9.5580000000000003E-4</v>
      </c>
      <c r="AD15" s="52">
        <v>63</v>
      </c>
      <c r="AE15" s="55">
        <f t="shared" si="1"/>
        <v>65913.370998116763</v>
      </c>
      <c r="AF15" s="50">
        <v>2650</v>
      </c>
      <c r="AG15" s="44">
        <f t="shared" si="2"/>
        <v>4.0204285714285713E-2</v>
      </c>
      <c r="AH15" s="40" t="s">
        <v>69</v>
      </c>
      <c r="AI15" s="37">
        <f>30%+15%</f>
        <v>0.44999999999999996</v>
      </c>
      <c r="AJ15" s="44">
        <f t="shared" si="14"/>
        <v>1.0034999999999998</v>
      </c>
      <c r="AK15" s="44">
        <f t="shared" si="15"/>
        <v>3.2737042857142855</v>
      </c>
      <c r="AL15" s="56">
        <v>0</v>
      </c>
      <c r="AM15" s="44">
        <f t="shared" si="5"/>
        <v>0</v>
      </c>
      <c r="AN15" s="56">
        <v>0</v>
      </c>
      <c r="AO15" s="44">
        <f t="shared" si="6"/>
        <v>0</v>
      </c>
      <c r="AP15" s="6">
        <v>0</v>
      </c>
      <c r="AQ15" s="56">
        <v>0</v>
      </c>
      <c r="AR15" s="57">
        <f t="shared" si="7"/>
        <v>0</v>
      </c>
      <c r="AS15" s="57">
        <f t="shared" si="8"/>
        <v>0</v>
      </c>
      <c r="AT15" s="57">
        <f t="shared" si="9"/>
        <v>3.2737042857142855</v>
      </c>
      <c r="AU15" s="56">
        <f t="shared" si="10"/>
        <v>0.37044148351648359</v>
      </c>
      <c r="AV15" s="74">
        <v>5.2</v>
      </c>
      <c r="AW15" s="38"/>
      <c r="AX15" s="38"/>
      <c r="AY15" s="80">
        <v>600</v>
      </c>
      <c r="AZ15" s="35">
        <f t="shared" si="16"/>
        <v>1964.2225714285712</v>
      </c>
      <c r="BA15" s="44">
        <f t="shared" si="17"/>
        <v>3120</v>
      </c>
      <c r="BB15" s="6"/>
      <c r="BC15" s="38"/>
      <c r="BD15" s="38"/>
      <c r="BE15" s="38"/>
      <c r="BF15" s="81" t="s">
        <v>66</v>
      </c>
      <c r="BG15" s="45" t="s">
        <v>67</v>
      </c>
      <c r="BH15" s="75" t="s">
        <v>68</v>
      </c>
    </row>
    <row r="16" spans="1:60">
      <c r="A16" s="71">
        <v>148</v>
      </c>
      <c r="B16" s="47"/>
      <c r="C16" s="38"/>
      <c r="D16" s="41" t="s">
        <v>152</v>
      </c>
      <c r="E16" s="38"/>
      <c r="F16" s="32" t="s">
        <v>60</v>
      </c>
      <c r="G16" s="41" t="s">
        <v>143</v>
      </c>
      <c r="H16" s="62" t="s">
        <v>153</v>
      </c>
      <c r="I16" s="62" t="s">
        <v>154</v>
      </c>
      <c r="J16" s="76" t="s">
        <v>61</v>
      </c>
      <c r="K16" s="76" t="s">
        <v>61</v>
      </c>
      <c r="L16" s="38" t="s">
        <v>155</v>
      </c>
      <c r="M16" s="41" t="s">
        <v>146</v>
      </c>
      <c r="N16" s="38"/>
      <c r="O16" s="77" t="s">
        <v>156</v>
      </c>
      <c r="P16" s="38"/>
      <c r="Q16" s="33" t="s">
        <v>63</v>
      </c>
      <c r="R16" s="78">
        <v>1.72</v>
      </c>
      <c r="S16" s="46" t="s">
        <v>64</v>
      </c>
      <c r="T16" s="34" t="s">
        <v>157</v>
      </c>
      <c r="U16" s="51"/>
      <c r="V16" s="51"/>
      <c r="W16" s="51"/>
      <c r="X16" s="79">
        <v>9</v>
      </c>
      <c r="Y16" s="79">
        <v>9</v>
      </c>
      <c r="Z16" s="79">
        <v>12</v>
      </c>
      <c r="AA16" s="43">
        <v>8</v>
      </c>
      <c r="AB16" s="80">
        <v>1</v>
      </c>
      <c r="AC16" s="54">
        <f t="shared" si="0"/>
        <v>9.7199999999999999E-4</v>
      </c>
      <c r="AD16" s="52">
        <v>63</v>
      </c>
      <c r="AE16" s="55">
        <f t="shared" si="1"/>
        <v>64814.814814814818</v>
      </c>
      <c r="AF16" s="50">
        <v>2650</v>
      </c>
      <c r="AG16" s="44">
        <f t="shared" si="2"/>
        <v>4.0885714285714282E-2</v>
      </c>
      <c r="AH16" s="40" t="s">
        <v>158</v>
      </c>
      <c r="AI16" s="37">
        <f>30%+15%</f>
        <v>0.44999999999999996</v>
      </c>
      <c r="AJ16" s="44">
        <f t="shared" si="14"/>
        <v>0.77399999999999991</v>
      </c>
      <c r="AK16" s="44">
        <f t="shared" si="15"/>
        <v>2.5348857142857142</v>
      </c>
      <c r="AL16" s="56">
        <v>0</v>
      </c>
      <c r="AM16" s="44">
        <f t="shared" si="5"/>
        <v>0</v>
      </c>
      <c r="AN16" s="56">
        <v>0</v>
      </c>
      <c r="AO16" s="44">
        <f t="shared" si="6"/>
        <v>0</v>
      </c>
      <c r="AP16" s="6">
        <v>0</v>
      </c>
      <c r="AQ16" s="56">
        <v>0</v>
      </c>
      <c r="AR16" s="57">
        <f t="shared" si="7"/>
        <v>0</v>
      </c>
      <c r="AS16" s="57">
        <f t="shared" si="8"/>
        <v>0</v>
      </c>
      <c r="AT16" s="57">
        <f t="shared" si="9"/>
        <v>2.5348857142857142</v>
      </c>
      <c r="AU16" s="56">
        <f t="shared" si="10"/>
        <v>0.39645578231292522</v>
      </c>
      <c r="AV16" s="74">
        <v>4.2</v>
      </c>
      <c r="AW16" s="38"/>
      <c r="AX16" s="38"/>
      <c r="AY16" s="80">
        <v>600</v>
      </c>
      <c r="AZ16" s="35">
        <f t="shared" si="16"/>
        <v>1520.9314285714286</v>
      </c>
      <c r="BA16" s="44">
        <f t="shared" si="17"/>
        <v>2520</v>
      </c>
      <c r="BB16" s="6"/>
      <c r="BC16" s="38"/>
      <c r="BD16" s="38"/>
      <c r="BE16" s="38"/>
      <c r="BF16" s="81" t="s">
        <v>66</v>
      </c>
      <c r="BG16" s="45" t="s">
        <v>67</v>
      </c>
      <c r="BH16" s="75" t="s">
        <v>68</v>
      </c>
    </row>
    <row r="17" spans="1:60">
      <c r="A17" s="64">
        <v>149</v>
      </c>
      <c r="B17" s="47"/>
      <c r="C17" s="38"/>
      <c r="D17" s="41" t="s">
        <v>152</v>
      </c>
      <c r="E17" s="38"/>
      <c r="F17" s="32" t="s">
        <v>60</v>
      </c>
      <c r="G17" s="41" t="s">
        <v>143</v>
      </c>
      <c r="H17" s="75" t="s">
        <v>72</v>
      </c>
      <c r="I17" s="75" t="s">
        <v>72</v>
      </c>
      <c r="J17" s="76" t="s">
        <v>61</v>
      </c>
      <c r="K17" s="76" t="s">
        <v>61</v>
      </c>
      <c r="L17" s="38" t="s">
        <v>159</v>
      </c>
      <c r="M17" s="41" t="s">
        <v>146</v>
      </c>
      <c r="N17" s="38"/>
      <c r="O17" s="77" t="s">
        <v>160</v>
      </c>
      <c r="P17" s="38"/>
      <c r="Q17" s="33" t="s">
        <v>63</v>
      </c>
      <c r="R17" s="78">
        <v>1.63</v>
      </c>
      <c r="S17" s="46" t="s">
        <v>64</v>
      </c>
      <c r="T17" s="34" t="s">
        <v>161</v>
      </c>
      <c r="U17" s="51"/>
      <c r="V17" s="51"/>
      <c r="W17" s="51"/>
      <c r="X17" s="79">
        <v>15</v>
      </c>
      <c r="Y17" s="79">
        <v>10.4</v>
      </c>
      <c r="Z17" s="79">
        <v>4</v>
      </c>
      <c r="AA17" s="43">
        <v>8</v>
      </c>
      <c r="AB17" s="80">
        <v>1</v>
      </c>
      <c r="AC17" s="54">
        <f t="shared" si="0"/>
        <v>6.2399999999999999E-4</v>
      </c>
      <c r="AD17" s="52">
        <v>63</v>
      </c>
      <c r="AE17" s="55">
        <f t="shared" si="1"/>
        <v>100961.53846153847</v>
      </c>
      <c r="AF17" s="50">
        <v>2650</v>
      </c>
      <c r="AG17" s="44">
        <f t="shared" si="2"/>
        <v>2.6247619047619047E-2</v>
      </c>
      <c r="AH17" s="40" t="s">
        <v>162</v>
      </c>
      <c r="AI17" s="37">
        <f>30%+15%</f>
        <v>0.44999999999999996</v>
      </c>
      <c r="AJ17" s="44">
        <f t="shared" si="14"/>
        <v>0.73349999999999993</v>
      </c>
      <c r="AK17" s="44">
        <f t="shared" si="15"/>
        <v>2.3897476190476188</v>
      </c>
      <c r="AL17" s="56">
        <v>0</v>
      </c>
      <c r="AM17" s="44">
        <f t="shared" si="5"/>
        <v>0</v>
      </c>
      <c r="AN17" s="56">
        <v>0</v>
      </c>
      <c r="AO17" s="44">
        <f t="shared" si="6"/>
        <v>0</v>
      </c>
      <c r="AP17" s="6">
        <v>0</v>
      </c>
      <c r="AQ17" s="56">
        <v>0</v>
      </c>
      <c r="AR17" s="57">
        <f t="shared" si="7"/>
        <v>0</v>
      </c>
      <c r="AS17" s="57">
        <f t="shared" si="8"/>
        <v>0</v>
      </c>
      <c r="AT17" s="57">
        <f t="shared" si="9"/>
        <v>2.3897476190476188</v>
      </c>
      <c r="AU17" s="56">
        <f t="shared" si="10"/>
        <v>0.36273396825396831</v>
      </c>
      <c r="AV17" s="74">
        <v>3.75</v>
      </c>
      <c r="AW17" s="38"/>
      <c r="AX17" s="38"/>
      <c r="AY17" s="80">
        <v>600</v>
      </c>
      <c r="AZ17" s="35">
        <f t="shared" si="16"/>
        <v>1433.8485714285712</v>
      </c>
      <c r="BA17" s="44">
        <f t="shared" si="17"/>
        <v>2250</v>
      </c>
      <c r="BB17" s="6"/>
      <c r="BC17" s="38"/>
      <c r="BD17" s="38"/>
      <c r="BE17" s="38"/>
      <c r="BF17" s="81" t="s">
        <v>66</v>
      </c>
      <c r="BG17" s="45" t="s">
        <v>67</v>
      </c>
      <c r="BH17" s="75" t="s">
        <v>68</v>
      </c>
    </row>
    <row r="18" spans="1:60">
      <c r="A18" s="71">
        <v>150</v>
      </c>
      <c r="B18" s="47"/>
      <c r="C18" s="38"/>
      <c r="D18" s="41" t="s">
        <v>142</v>
      </c>
      <c r="E18" s="38"/>
      <c r="F18" s="32" t="s">
        <v>60</v>
      </c>
      <c r="G18" s="41" t="s">
        <v>143</v>
      </c>
      <c r="H18" s="75" t="s">
        <v>163</v>
      </c>
      <c r="I18" s="75" t="s">
        <v>163</v>
      </c>
      <c r="J18" s="76" t="s">
        <v>61</v>
      </c>
      <c r="K18" s="76" t="s">
        <v>61</v>
      </c>
      <c r="L18" s="38" t="s">
        <v>164</v>
      </c>
      <c r="M18" s="41" t="s">
        <v>165</v>
      </c>
      <c r="N18" s="38"/>
      <c r="O18" s="77" t="s">
        <v>166</v>
      </c>
      <c r="P18" s="38"/>
      <c r="Q18" s="33" t="s">
        <v>63</v>
      </c>
      <c r="R18" s="78">
        <v>3.35</v>
      </c>
      <c r="S18" s="46" t="s">
        <v>64</v>
      </c>
      <c r="T18" s="34" t="s">
        <v>148</v>
      </c>
      <c r="U18" s="51"/>
      <c r="V18" s="51"/>
      <c r="W18" s="51"/>
      <c r="X18" s="79">
        <v>11</v>
      </c>
      <c r="Y18" s="79">
        <v>11</v>
      </c>
      <c r="Z18" s="79">
        <v>15</v>
      </c>
      <c r="AA18" s="43">
        <v>8</v>
      </c>
      <c r="AB18" s="80">
        <v>1</v>
      </c>
      <c r="AC18" s="54">
        <f t="shared" si="0"/>
        <v>1.815E-3</v>
      </c>
      <c r="AD18" s="52">
        <v>63</v>
      </c>
      <c r="AE18" s="55">
        <f t="shared" si="1"/>
        <v>34710.74380165289</v>
      </c>
      <c r="AF18" s="50">
        <v>2650</v>
      </c>
      <c r="AG18" s="44">
        <f t="shared" si="2"/>
        <v>7.6345238095238105E-2</v>
      </c>
      <c r="AH18" s="40" t="s">
        <v>167</v>
      </c>
      <c r="AI18" s="37">
        <f>11.3%+15%</f>
        <v>0.26300000000000001</v>
      </c>
      <c r="AJ18" s="44">
        <f t="shared" si="14"/>
        <v>0.88105000000000011</v>
      </c>
      <c r="AK18" s="44">
        <f t="shared" si="15"/>
        <v>4.3073952380952383</v>
      </c>
      <c r="AL18" s="56">
        <v>0</v>
      </c>
      <c r="AM18" s="44">
        <f t="shared" si="5"/>
        <v>0</v>
      </c>
      <c r="AN18" s="56">
        <v>0</v>
      </c>
      <c r="AO18" s="44">
        <f t="shared" si="6"/>
        <v>0</v>
      </c>
      <c r="AP18" s="6">
        <v>0</v>
      </c>
      <c r="AQ18" s="56">
        <v>0</v>
      </c>
      <c r="AR18" s="57">
        <f t="shared" si="7"/>
        <v>0</v>
      </c>
      <c r="AS18" s="57">
        <f t="shared" si="8"/>
        <v>0</v>
      </c>
      <c r="AT18" s="57">
        <f t="shared" si="9"/>
        <v>4.3073952380952383</v>
      </c>
      <c r="AU18" s="56">
        <f t="shared" si="10"/>
        <v>0.38465782312925167</v>
      </c>
      <c r="AV18" s="74">
        <v>7</v>
      </c>
      <c r="AW18" s="38"/>
      <c r="AX18" s="38"/>
      <c r="AY18" s="80">
        <v>600</v>
      </c>
      <c r="AZ18" s="35">
        <f t="shared" si="16"/>
        <v>2584.437142857143</v>
      </c>
      <c r="BA18" s="44">
        <f t="shared" si="17"/>
        <v>4200</v>
      </c>
      <c r="BB18" s="6"/>
      <c r="BC18" s="38"/>
      <c r="BD18" s="38"/>
      <c r="BE18" s="38"/>
      <c r="BF18" s="81" t="s">
        <v>66</v>
      </c>
      <c r="BG18" s="45" t="s">
        <v>67</v>
      </c>
      <c r="BH18" s="75" t="s">
        <v>68</v>
      </c>
    </row>
    <row r="19" spans="1:60">
      <c r="A19" s="64">
        <v>151</v>
      </c>
      <c r="B19" s="48"/>
      <c r="C19" s="38"/>
      <c r="D19" s="41" t="s">
        <v>152</v>
      </c>
      <c r="E19" s="38"/>
      <c r="F19" s="32" t="s">
        <v>60</v>
      </c>
      <c r="G19" s="41" t="s">
        <v>168</v>
      </c>
      <c r="H19" s="75" t="s">
        <v>169</v>
      </c>
      <c r="I19" s="75" t="s">
        <v>169</v>
      </c>
      <c r="J19" s="76" t="s">
        <v>61</v>
      </c>
      <c r="K19" s="76" t="s">
        <v>61</v>
      </c>
      <c r="L19" s="38" t="s">
        <v>170</v>
      </c>
      <c r="M19" s="41" t="s">
        <v>146</v>
      </c>
      <c r="N19" s="38"/>
      <c r="O19" s="77" t="s">
        <v>171</v>
      </c>
      <c r="P19" s="38"/>
      <c r="Q19" s="33" t="s">
        <v>63</v>
      </c>
      <c r="R19" s="78">
        <v>3.78</v>
      </c>
      <c r="S19" s="46" t="s">
        <v>64</v>
      </c>
      <c r="T19" s="34" t="s">
        <v>172</v>
      </c>
      <c r="U19" s="53"/>
      <c r="V19" s="53"/>
      <c r="W19" s="53"/>
      <c r="X19" s="79">
        <v>24</v>
      </c>
      <c r="Y19" s="79">
        <v>14</v>
      </c>
      <c r="Z19" s="79">
        <v>4</v>
      </c>
      <c r="AA19" s="43">
        <v>8</v>
      </c>
      <c r="AB19" s="80">
        <v>1</v>
      </c>
      <c r="AC19" s="54">
        <f t="shared" si="0"/>
        <v>1.3439999999999999E-3</v>
      </c>
      <c r="AD19" s="52">
        <v>63</v>
      </c>
      <c r="AE19" s="55">
        <f t="shared" si="1"/>
        <v>46875</v>
      </c>
      <c r="AF19" s="50">
        <v>2650</v>
      </c>
      <c r="AG19" s="44">
        <f t="shared" si="2"/>
        <v>5.6533333333333331E-2</v>
      </c>
      <c r="AH19" s="40" t="s">
        <v>70</v>
      </c>
      <c r="AI19" s="37">
        <f>11.3%+15%</f>
        <v>0.26300000000000001</v>
      </c>
      <c r="AJ19" s="44">
        <f t="shared" si="14"/>
        <v>0.99414000000000002</v>
      </c>
      <c r="AK19" s="44">
        <f t="shared" si="15"/>
        <v>4.8306733333333334</v>
      </c>
      <c r="AL19" s="56">
        <v>0</v>
      </c>
      <c r="AM19" s="44">
        <f t="shared" si="5"/>
        <v>0</v>
      </c>
      <c r="AN19" s="56">
        <v>0</v>
      </c>
      <c r="AO19" s="44">
        <f t="shared" si="6"/>
        <v>0</v>
      </c>
      <c r="AP19" s="6">
        <v>0</v>
      </c>
      <c r="AQ19" s="56">
        <v>0</v>
      </c>
      <c r="AR19" s="57">
        <f t="shared" si="7"/>
        <v>0</v>
      </c>
      <c r="AS19" s="57">
        <f t="shared" si="8"/>
        <v>0</v>
      </c>
      <c r="AT19" s="57">
        <f t="shared" si="9"/>
        <v>4.8306733333333334</v>
      </c>
      <c r="AU19" s="56">
        <f t="shared" si="10"/>
        <v>0.39616583333333333</v>
      </c>
      <c r="AV19" s="74">
        <v>8</v>
      </c>
      <c r="AW19" s="38"/>
      <c r="AX19" s="38"/>
      <c r="AY19" s="80">
        <v>600</v>
      </c>
      <c r="AZ19" s="35">
        <f t="shared" si="16"/>
        <v>2898.404</v>
      </c>
      <c r="BA19" s="44">
        <f t="shared" si="17"/>
        <v>4800</v>
      </c>
      <c r="BB19" s="6"/>
      <c r="BC19" s="38"/>
      <c r="BD19" s="38"/>
      <c r="BE19" s="38"/>
      <c r="BF19" s="81" t="s">
        <v>66</v>
      </c>
      <c r="BG19" s="45" t="s">
        <v>67</v>
      </c>
      <c r="BH19" s="75" t="s">
        <v>68</v>
      </c>
    </row>
  </sheetData>
  <sheetProtection insertRows="0" deleteRows="0" sort="0"/>
  <protectedRanges>
    <protectedRange sqref="L20:AV116 AE2:AE19 AJ2:AK19 AM2:AM19 AG2:AG19 AV14:AV19 BC14 AO2:AP19 A2:G13 AA2:AA19 N2:N13 T2:W13 BC2 M14:N19 P2:P19 A14:G19 T14:W19 AC2:AC19 A20:J116" name="Range1"/>
    <protectedRange sqref="K20:K143" name="Range1_1"/>
    <protectedRange sqref="AH18:AH19" name="Range1_8"/>
    <protectedRange sqref="AH15:AH17" name="Range1_4_1"/>
    <protectedRange sqref="AI18:AI19" name="Range1_9"/>
    <protectedRange sqref="AI15:AI17" name="Range1_4_2"/>
    <protectedRange sqref="J2:J13" name="Range1_4_5"/>
    <protectedRange sqref="K2:K13" name="Range1_4_6"/>
    <protectedRange sqref="H14" name="Range1_1_3"/>
    <protectedRange sqref="H15" name="Range1_17_1_1"/>
    <protectedRange sqref="I14" name="Range1_1_4"/>
    <protectedRange sqref="I15" name="Range1_17_1_2"/>
    <protectedRange sqref="J14:J19" name="Range1_1_5"/>
    <protectedRange sqref="K14:K19" name="Range1_1_6"/>
    <protectedRange sqref="L14:L19" name="Range1_1_7"/>
    <protectedRange sqref="R14:R19" name="Range1_1_8"/>
    <protectedRange sqref="X14:Z19" name="Range1_1_9"/>
    <protectedRange sqref="AB14:AB15 AB19" name="Range1_1_10"/>
  </protectedRanges>
  <mergeCells count="8">
    <mergeCell ref="B2:B13"/>
    <mergeCell ref="U2:U13"/>
    <mergeCell ref="V2:V13"/>
    <mergeCell ref="W2:W13"/>
    <mergeCell ref="B14:B19"/>
    <mergeCell ref="U14:U19"/>
    <mergeCell ref="V14:V19"/>
    <mergeCell ref="W14:W19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F2:F19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  <x14:dataValidation type="list" allowBlank="1" showInputMessage="1" showErrorMessage="1">
          <x14:formula1>
            <xm:f>[1]ValueSelect!#REF!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2026-06-25T10:20:02Z</dcterms:created>
  <dcterms:modified xsi:type="dcterms:W3CDTF">2026-06-25T10:22:36Z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