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6" i="1" l="1"/>
  <c r="BD6" i="1"/>
  <c r="AW6" i="1"/>
  <c r="AT6" i="1"/>
  <c r="AR6" i="1"/>
  <c r="AP6" i="1"/>
  <c r="AN6" i="1"/>
  <c r="AD6" i="1"/>
  <c r="AF6" i="1" s="1"/>
  <c r="AH6" i="1" s="1"/>
  <c r="U6" i="1"/>
  <c r="V6" i="1" s="1"/>
  <c r="BG5" i="1"/>
  <c r="BD5" i="1"/>
  <c r="AW5" i="1"/>
  <c r="AT5" i="1"/>
  <c r="AR5" i="1"/>
  <c r="AP5" i="1"/>
  <c r="AN5" i="1"/>
  <c r="AD5" i="1"/>
  <c r="AF5" i="1" s="1"/>
  <c r="AH5" i="1" s="1"/>
  <c r="U5" i="1"/>
  <c r="W5" i="1" s="1"/>
  <c r="BG4" i="1"/>
  <c r="BD4" i="1"/>
  <c r="AW4" i="1"/>
  <c r="AT4" i="1"/>
  <c r="AR4" i="1"/>
  <c r="AP4" i="1"/>
  <c r="AN4" i="1"/>
  <c r="AD4" i="1"/>
  <c r="AF4" i="1" s="1"/>
  <c r="AH4" i="1" s="1"/>
  <c r="U4" i="1"/>
  <c r="V4" i="1" s="1"/>
  <c r="BG3" i="1"/>
  <c r="BD3" i="1"/>
  <c r="AW3" i="1"/>
  <c r="AT3" i="1"/>
  <c r="AR3" i="1"/>
  <c r="AP3" i="1"/>
  <c r="AN3" i="1"/>
  <c r="AD3" i="1"/>
  <c r="AF3" i="1" s="1"/>
  <c r="AH3" i="1" s="1"/>
  <c r="U3" i="1"/>
  <c r="W3" i="1" s="1"/>
  <c r="BG2" i="1"/>
  <c r="BD2" i="1"/>
  <c r="AW2" i="1"/>
  <c r="AT2" i="1"/>
  <c r="AR2" i="1"/>
  <c r="AP2" i="1"/>
  <c r="AN2" i="1"/>
  <c r="AD2" i="1"/>
  <c r="AF2" i="1" s="1"/>
  <c r="AH2" i="1" s="1"/>
  <c r="U2" i="1"/>
  <c r="W2" i="1" s="1"/>
  <c r="V5" i="1" l="1"/>
  <c r="AK5" i="1" s="1"/>
  <c r="AX2" i="1"/>
  <c r="V3" i="1"/>
  <c r="AK3" i="1" s="1"/>
  <c r="AX3" i="1"/>
  <c r="W6" i="1"/>
  <c r="AX5" i="1"/>
  <c r="AX6" i="1"/>
  <c r="AL3" i="1"/>
  <c r="AY3" i="1" s="1"/>
  <c r="AZ3" i="1" s="1"/>
  <c r="BF3" i="1" s="1"/>
  <c r="AL5" i="1"/>
  <c r="W4" i="1"/>
  <c r="AX4" i="1"/>
  <c r="AK4" i="1"/>
  <c r="AL4" i="1" s="1"/>
  <c r="AY4" i="1" s="1"/>
  <c r="AZ4" i="1" s="1"/>
  <c r="BF4" i="1" s="1"/>
  <c r="AK6" i="1"/>
  <c r="AL6" i="1" s="1"/>
  <c r="AY6" i="1" s="1"/>
  <c r="AZ6" i="1" s="1"/>
  <c r="BF6" i="1" s="1"/>
  <c r="V2" i="1"/>
  <c r="AY5" i="1" l="1"/>
  <c r="AZ5" i="1" s="1"/>
  <c r="BF5" i="1" s="1"/>
  <c r="AK2" i="1"/>
  <c r="AL2" i="1" s="1"/>
  <c r="AY2" i="1" s="1"/>
  <c r="AZ2" i="1" s="1"/>
  <c r="BF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>[Container Volumn]/[Cubic Meter per Carton]*[Case Pack]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(Value)]*[Freight %]</t>
        </r>
      </text>
    </comment>
    <comment ref="AW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$]+[Freight $]+[Load 1 $]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<sst xmlns="http://schemas.openxmlformats.org/spreadsheetml/2006/main" count="114" uniqueCount="89">
  <si>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</si>
  <si>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</si>
  <si>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</si>
  <si>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</si>
  <si>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</si>
  <si>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</si>
  <si>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</si>
  <si>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</si>
  <si>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</si>
  <si>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</si>
  <si>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</si>
  <si>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</si>
  <si>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</si>
  <si>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</si>
  <si>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</si>
  <si>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</si>
  <si>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</si>
  <si>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</si>
  <si>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</si>
  <si>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</si>
  <si>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</si>
  <si>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</si>
  <si>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</si>
  <si>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</si>
  <si>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</si>
  <si>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</si>
  <si>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</si>
  <si>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</si>
  <si>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</si>
  <si>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</si>
  <si>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</si>
  <si>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</si>
  <si>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</si>
  <si>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</si>
  <si>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</si>
  <si>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</si>
  <si>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</si>
  <si>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</si>
  <si>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</si>
  <si>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</si>
  <si>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</si>
  <si>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</si>
  <si>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</si>
  <si>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</si>
  <si>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Freight %</t>
  </si>
  <si>
    <t>Freight $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</si>
  <si>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</si>
  <si>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</si>
  <si>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</si>
  <si>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</si>
  <si>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</si>
  <si>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</si>
  <si>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(Value)</t>
  </si>
  <si>
    <t>Additional Customer Price</t>
  </si>
  <si>
    <t>Suggested Retail Price</t>
  </si>
  <si>
    <t>Retail Markup %</t>
  </si>
  <si>
    <t>Total Quantity</t>
  </si>
  <si>
    <t>Total Cost</t>
  </si>
  <si>
    <t>Total Sales</t>
  </si>
  <si>
    <t>Friends Forever</t>
  </si>
  <si>
    <t>PET ACCESSORIES</t>
  </si>
  <si>
    <t>100% Polyester Tough Chew Toy Set - Sea Creatures</t>
    <phoneticPr fontId="8" type="noConversion"/>
  </si>
  <si>
    <t>Dog Plush Toy</t>
    <phoneticPr fontId="8" type="noConversion"/>
  </si>
  <si>
    <t>100% polyester</t>
    <phoneticPr fontId="8" type="noConversion"/>
  </si>
  <si>
    <t>100% polyester</t>
  </si>
  <si>
    <t xml:space="preserve">Assorment </t>
  </si>
  <si>
    <t>CO66TC0050</t>
    <phoneticPr fontId="8" type="noConversion"/>
  </si>
  <si>
    <t>Carton</t>
  </si>
  <si>
    <t>Normal</t>
  </si>
  <si>
    <t>6307.00.7500</t>
  </si>
  <si>
    <t>100% Polyester Dog Plush Toy Set - Food Court</t>
    <phoneticPr fontId="8" type="noConversion"/>
  </si>
  <si>
    <t>Dog Plush Toy Set</t>
    <phoneticPr fontId="8" type="noConversion"/>
  </si>
  <si>
    <t>CO66FC0051</t>
    <phoneticPr fontId="8" type="noConversion"/>
  </si>
  <si>
    <t>100% Polyester Dog Plush Toy Set - Jungle Tree Huggers</t>
    <phoneticPr fontId="8" type="noConversion"/>
  </si>
  <si>
    <t>Dog Plush Toy Set</t>
    <phoneticPr fontId="8" type="noConversion"/>
  </si>
  <si>
    <t>CO66TH0052</t>
    <phoneticPr fontId="8" type="noConversion"/>
  </si>
  <si>
    <t>100% Polyester All-in-One Cat Comfort and Play Set</t>
    <phoneticPr fontId="8" type="noConversion"/>
  </si>
  <si>
    <t>Cat Comfort and Play Set</t>
    <phoneticPr fontId="8" type="noConversion"/>
  </si>
  <si>
    <t>100% Paper + 100% Polyester</t>
    <phoneticPr fontId="8" type="noConversion"/>
  </si>
  <si>
    <t>100% Paper + 100% Polyester</t>
    <phoneticPr fontId="8" type="noConversion"/>
  </si>
  <si>
    <t>Assortment</t>
  </si>
  <si>
    <t>CO66GB0053</t>
    <phoneticPr fontId="8" type="noConversion"/>
  </si>
  <si>
    <t>100% Polyester Elevated Pet Lounge with Folding Legs</t>
    <phoneticPr fontId="8" type="noConversion"/>
  </si>
  <si>
    <t>Elevated Pet Lounge</t>
  </si>
  <si>
    <t>MDF + 100% polyester</t>
  </si>
  <si>
    <t>Walnut</t>
  </si>
  <si>
    <t>CO63EL0054</t>
    <phoneticPr fontId="8" type="noConversion"/>
  </si>
  <si>
    <t>piece</t>
  </si>
  <si>
    <t>4421.99.9880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</si>
</sst>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¥-478]#,##0.00"/>
    <numFmt numFmtId="177" formatCode="&quot;$&quot;#,##0.00"/>
    <numFmt numFmtId="178" formatCode="0.0"/>
    <numFmt numFmtId="179" formatCode="0.000"/>
    <numFmt numFmtId="180" formatCode="0.00_ "/>
    <numFmt numFmtId="181" formatCode="_(&quot;$&quot;* #,##0.00_);_(&quot;$&quot;* \(#,##0.00\);_(&quot;$&quot;* &quot;-&quot;??_);_(@_)"/>
    <numFmt numFmtId="182" formatCode="[$$-409]#,##0.00"/>
  </numFmts>
  <fonts count="9" x14ac:knownFonts="1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181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180" fontId="0" fillId="0" borderId="1" xfId="0" applyNumberFormat="1" applyBorder="1"/>
    <xf numFmtId="0" fontId="2" fillId="0" borderId="1" xfId="0" applyFont="1" applyBorder="1"/>
    <xf numFmtId="0" fontId="2" fillId="8" borderId="1" xfId="0" applyFont="1" applyFill="1" applyBorder="1" applyAlignment="1">
      <alignment wrapText="1"/>
    </xf>
    <xf numFmtId="0" fontId="0" fillId="8" borderId="1" xfId="0" applyFill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9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9" fontId="0" fillId="9" borderId="1" xfId="0" applyNumberFormat="1" applyFill="1" applyBorder="1" applyAlignment="1">
      <alignment wrapText="1"/>
    </xf>
    <xf numFmtId="1" fontId="0" fillId="9" borderId="1" xfId="0" applyNumberFormat="1" applyFill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82" fontId="2" fillId="0" borderId="1" xfId="0" applyNumberFormat="1" applyFont="1" applyBorder="1"/>
    <xf numFmtId="10" fontId="0" fillId="0" borderId="1" xfId="0" applyNumberFormat="1" applyBorder="1"/>
    <xf numFmtId="10" fontId="0" fillId="0" borderId="1" xfId="0" applyNumberFormat="1" applyBorder="1" applyAlignment="1">
      <alignment wrapText="1"/>
    </xf>
    <xf numFmtId="177" fontId="0" fillId="9" borderId="3" xfId="0" applyNumberFormat="1" applyFill="1" applyBorder="1" applyAlignment="1">
      <alignment wrapText="1"/>
    </xf>
    <xf numFmtId="10" fontId="0" fillId="9" borderId="1" xfId="4" applyNumberFormat="1" applyFont="1" applyFill="1" applyBorder="1" applyAlignment="1">
      <alignment wrapText="1"/>
    </xf>
    <xf numFmtId="181" fontId="0" fillId="0" borderId="1" xfId="0" applyNumberForma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112280</xdr:rowOff>
    </xdr:from>
    <xdr:to>
      <xdr:col>2</xdr:col>
      <xdr:colOff>2790</xdr:colOff>
      <xdr:row>1</xdr:row>
      <xdr:rowOff>676660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38F568EB-8B67-B4B0-CDF5-AD6550AF4C93}"/>
            </a:ext>
          </a:extLst>
        </xdr:cNvPr>
        <xdr:cNvGrpSpPr/>
      </xdr:nvGrpSpPr>
      <xdr:grpSpPr>
        <a:xfrm>
          <a:off x="673486" y="968568"/>
          <a:ext cx="1215062" cy="564380"/>
          <a:chOff x="1138936" y="2695131"/>
          <a:chExt cx="2728930" cy="1561559"/>
        </a:xfrm>
      </xdr:grpSpPr>
      <xdr:pic>
        <xdr:nvPicPr>
          <xdr:cNvPr id="3" name="ID_AD2173E9513A435D91171DEBE8592021">
            <a:extLst>
              <a:ext uri="{FF2B5EF4-FFF2-40B4-BE49-F238E27FC236}">
                <a16:creationId xmlns:a16="http://schemas.microsoft.com/office/drawing/2014/main" xmlns="" id="{86D67619-F9D8-41F8-8832-B944D4B0AB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8936" y="2707147"/>
            <a:ext cx="762211" cy="1549543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4" name="ID_4A8D6020571B44E2800D97E950FC73D2">
            <a:extLst>
              <a:ext uri="{FF2B5EF4-FFF2-40B4-BE49-F238E27FC236}">
                <a16:creationId xmlns:a16="http://schemas.microsoft.com/office/drawing/2014/main" xmlns="" id="{359E5369-9A54-4203-A5C2-E3FD442CC4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43043" y="2695131"/>
            <a:ext cx="786715" cy="1549543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5" name="ID_7352EF1889C6451D91FA7F1C41028BD0">
            <a:extLst>
              <a:ext uri="{FF2B5EF4-FFF2-40B4-BE49-F238E27FC236}">
                <a16:creationId xmlns:a16="http://schemas.microsoft.com/office/drawing/2014/main" xmlns="" id="{6DC19689-C723-4D23-8600-E88CD07028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71654" y="2707146"/>
            <a:ext cx="1096212" cy="1537527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64173</xdr:colOff>
      <xdr:row>2</xdr:row>
      <xdr:rowOff>83416</xdr:rowOff>
    </xdr:from>
    <xdr:to>
      <xdr:col>1</xdr:col>
      <xdr:colOff>1193030</xdr:colOff>
      <xdr:row>2</xdr:row>
      <xdr:rowOff>625379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xmlns="" id="{3278833C-C61F-1066-6A48-076D76F1F4C4}"/>
            </a:ext>
          </a:extLst>
        </xdr:cNvPr>
        <xdr:cNvGrpSpPr/>
      </xdr:nvGrpSpPr>
      <xdr:grpSpPr>
        <a:xfrm>
          <a:off x="737658" y="1757507"/>
          <a:ext cx="1128857" cy="541963"/>
          <a:chOff x="0" y="0"/>
          <a:chExt cx="1424951" cy="535781"/>
        </a:xfrm>
      </xdr:grpSpPr>
      <xdr:pic>
        <xdr:nvPicPr>
          <xdr:cNvPr id="7" name="图片 48">
            <a:extLst>
              <a:ext uri="{FF2B5EF4-FFF2-40B4-BE49-F238E27FC236}">
                <a16:creationId xmlns:a16="http://schemas.microsoft.com/office/drawing/2014/main" xmlns="" id="{537B4596-22CE-47A8-B486-006D14C11A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11906"/>
            <a:ext cx="1024733" cy="488156"/>
          </a:xfrm>
          <a:prstGeom prst="rect">
            <a:avLst/>
          </a:prstGeom>
        </xdr:spPr>
      </xdr:pic>
      <xdr:pic>
        <xdr:nvPicPr>
          <xdr:cNvPr id="8" name="图片 49">
            <a:extLst>
              <a:ext uri="{FF2B5EF4-FFF2-40B4-BE49-F238E27FC236}">
                <a16:creationId xmlns:a16="http://schemas.microsoft.com/office/drawing/2014/main" xmlns="" id="{C4FD8E46-1CE4-44E7-991C-207AF09AF4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059089" y="0"/>
            <a:ext cx="365862" cy="535781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38484</xdr:colOff>
      <xdr:row>3</xdr:row>
      <xdr:rowOff>57727</xdr:rowOff>
    </xdr:from>
    <xdr:to>
      <xdr:col>1</xdr:col>
      <xdr:colOff>905055</xdr:colOff>
      <xdr:row>3</xdr:row>
      <xdr:rowOff>564476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xmlns="" id="{867A7C74-EE3E-BF65-794A-8C6E0E9E4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759" y="2819977"/>
          <a:ext cx="866571" cy="506749"/>
        </a:xfrm>
        <a:prstGeom prst="rect">
          <a:avLst/>
        </a:prstGeom>
      </xdr:spPr>
    </xdr:pic>
    <xdr:clientData/>
  </xdr:twoCellAnchor>
  <xdr:twoCellAnchor editAs="oneCell">
    <xdr:from>
      <xdr:col>1</xdr:col>
      <xdr:colOff>48105</xdr:colOff>
      <xdr:row>3</xdr:row>
      <xdr:rowOff>676756</xdr:rowOff>
    </xdr:from>
    <xdr:to>
      <xdr:col>1</xdr:col>
      <xdr:colOff>856890</xdr:colOff>
      <xdr:row>3</xdr:row>
      <xdr:rowOff>1173691</xdr:rowOff>
    </xdr:to>
    <xdr:pic>
      <xdr:nvPicPr>
        <xdr:cNvPr id="10" name="Picture 11">
          <a:extLst>
            <a:ext uri="{FF2B5EF4-FFF2-40B4-BE49-F238E27FC236}">
              <a16:creationId xmlns:a16="http://schemas.microsoft.com/office/drawing/2014/main" xmlns="" id="{98754260-208E-0584-26FB-7797D6941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4380" y="3439006"/>
          <a:ext cx="808785" cy="496935"/>
        </a:xfrm>
        <a:prstGeom prst="rect">
          <a:avLst/>
        </a:prstGeom>
      </xdr:spPr>
    </xdr:pic>
    <xdr:clientData/>
  </xdr:twoCellAnchor>
  <xdr:twoCellAnchor editAs="oneCell">
    <xdr:from>
      <xdr:col>1</xdr:col>
      <xdr:colOff>44933</xdr:colOff>
      <xdr:row>4</xdr:row>
      <xdr:rowOff>27606</xdr:rowOff>
    </xdr:from>
    <xdr:to>
      <xdr:col>1</xdr:col>
      <xdr:colOff>926811</xdr:colOff>
      <xdr:row>4</xdr:row>
      <xdr:rowOff>598237</xdr:rowOff>
    </xdr:to>
    <xdr:pic>
      <xdr:nvPicPr>
        <xdr:cNvPr id="11" name="图片 1">
          <a:extLst>
            <a:ext uri="{FF2B5EF4-FFF2-40B4-BE49-F238E27FC236}">
              <a16:creationId xmlns:a16="http://schemas.microsoft.com/office/drawing/2014/main" xmlns="" id="{F0EE6EE0-82B7-4793-A8CE-F8F17EFAD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1208" y="4047156"/>
          <a:ext cx="881878" cy="570631"/>
        </a:xfrm>
        <a:prstGeom prst="rect">
          <a:avLst/>
        </a:prstGeom>
      </xdr:spPr>
    </xdr:pic>
    <xdr:clientData/>
  </xdr:twoCellAnchor>
  <xdr:twoCellAnchor editAs="oneCell">
    <xdr:from>
      <xdr:col>1</xdr:col>
      <xdr:colOff>170008</xdr:colOff>
      <xdr:row>5</xdr:row>
      <xdr:rowOff>48107</xdr:rowOff>
    </xdr:from>
    <xdr:to>
      <xdr:col>1</xdr:col>
      <xdr:colOff>963949</xdr:colOff>
      <xdr:row>5</xdr:row>
      <xdr:rowOff>561303</xdr:rowOff>
    </xdr:to>
    <xdr:pic>
      <xdr:nvPicPr>
        <xdr:cNvPr id="12" name="Picture 14">
          <a:extLst>
            <a:ext uri="{FF2B5EF4-FFF2-40B4-BE49-F238E27FC236}">
              <a16:creationId xmlns:a16="http://schemas.microsoft.com/office/drawing/2014/main" xmlns="" id="{F11CD9E7-0BE9-BA61-24F0-2A0578B30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13321" t="15652" r="11911" b="5258"/>
        <a:stretch>
          <a:fillRect/>
        </a:stretch>
      </xdr:blipFill>
      <xdr:spPr>
        <a:xfrm>
          <a:off x="846283" y="4848707"/>
          <a:ext cx="793941" cy="5131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PET%20Commitment%20Sheet%20-%20Toys%20%20Folding%20Cha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"/>
  <sheetViews>
    <sheetView tabSelected="1" zoomScale="99" zoomScaleNormal="99" workbookViewId="0">
      <selection activeCell="F4" sqref="F4"/>
    </sheetView>
  </sheetViews>
  <sheetFormatPr defaultColWidth="9.140625" defaultRowHeight="15" x14ac:dyDescent="0.25"/>
  <cols>
    <col min="1" max="1" width="10.140625" style="1" customWidth="1"/>
    <col min="2" max="2" width="18.140625" style="2" customWidth="1"/>
    <col min="3" max="3" width="8.42578125" style="2" customWidth="1"/>
    <col min="4" max="4" width="7.85546875" style="2" customWidth="1"/>
    <col min="5" max="5" width="9.85546875" style="2" customWidth="1"/>
    <col min="6" max="6" width="13.140625" style="2" customWidth="1"/>
    <col min="7" max="7" width="9.140625" style="2" customWidth="1"/>
    <col min="8" max="8" width="11.7109375" style="2" customWidth="1"/>
    <col min="9" max="9" width="12.28515625" style="2" customWidth="1"/>
    <col min="10" max="10" width="9.85546875" style="2" customWidth="1"/>
    <col min="11" max="11" width="10.140625" style="3" customWidth="1"/>
    <col min="12" max="12" width="8.140625" style="2" customWidth="1"/>
    <col min="13" max="13" width="13.28515625" style="2" customWidth="1"/>
    <col min="14" max="14" width="6.140625" style="2" customWidth="1"/>
    <col min="15" max="15" width="8.5703125" style="2" customWidth="1"/>
    <col min="16" max="16" width="15.140625" style="2" customWidth="1"/>
    <col min="17" max="17" width="17.5703125" style="2" customWidth="1"/>
    <col min="18" max="18" width="8.8554687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10" style="5" customWidth="1"/>
    <col min="32" max="32" width="9.85546875" style="8" customWidth="1"/>
    <col min="33" max="33" width="7.85546875" style="2" customWidth="1"/>
    <col min="34" max="34" width="8.85546875" style="6" customWidth="1"/>
    <col min="35" max="35" width="12.140625" style="2" customWidth="1"/>
    <col min="36" max="36" width="8.42578125" style="10" customWidth="1"/>
    <col min="37" max="37" width="9" style="6" customWidth="1"/>
    <col min="38" max="38" width="8.42578125" style="6" customWidth="1"/>
    <col min="39" max="39" width="7.85546875" style="10" customWidth="1"/>
    <col min="40" max="40" width="5.85546875" style="6" customWidth="1"/>
    <col min="41" max="41" width="8.140625" style="10" customWidth="1"/>
    <col min="42" max="42" width="9.28515625" style="6" customWidth="1"/>
    <col min="43" max="43" width="11.5703125" style="10" customWidth="1"/>
    <col min="44" max="44" width="10.85546875" style="6" customWidth="1"/>
    <col min="45" max="45" width="9.5703125" style="10" customWidth="1"/>
    <col min="46" max="46" width="10" style="6" customWidth="1"/>
    <col min="47" max="47" width="7.5703125" style="6" customWidth="1"/>
    <col min="48" max="48" width="8.140625" style="10" customWidth="1"/>
    <col min="49" max="49" width="7.140625" style="10" customWidth="1"/>
    <col min="50" max="50" width="7.85546875" style="6" customWidth="1"/>
    <col min="51" max="51" width="9.5703125" style="6" customWidth="1"/>
    <col min="52" max="52" width="11" style="6" customWidth="1"/>
    <col min="53" max="53" width="12.140625" style="6" customWidth="1"/>
    <col min="54" max="54" width="10.140625" style="6" customWidth="1"/>
    <col min="55" max="55" width="9.140625" style="2" customWidth="1"/>
    <col min="56" max="57" width="9.140625" style="2"/>
    <col min="58" max="58" width="11.42578125" style="6" customWidth="1"/>
    <col min="59" max="59" width="11.85546875" style="6" customWidth="1"/>
    <col min="60" max="16384" width="9.140625" style="2"/>
  </cols>
  <sheetData>
    <row r="1" spans="1:59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30" t="s">
        <v>31</v>
      </c>
      <c r="AG1" s="13" t="s">
        <v>32</v>
      </c>
      <c r="AH1" s="31" t="s">
        <v>33</v>
      </c>
      <c r="AI1" s="13" t="s">
        <v>34</v>
      </c>
      <c r="AJ1" s="32" t="s">
        <v>35</v>
      </c>
      <c r="AK1" s="33" t="s">
        <v>36</v>
      </c>
      <c r="AL1" s="31" t="s">
        <v>37</v>
      </c>
      <c r="AM1" s="32" t="s">
        <v>38</v>
      </c>
      <c r="AN1" s="31" t="s">
        <v>39</v>
      </c>
      <c r="AO1" s="32" t="s">
        <v>40</v>
      </c>
      <c r="AP1" s="31" t="s">
        <v>41</v>
      </c>
      <c r="AQ1" s="32" t="s">
        <v>42</v>
      </c>
      <c r="AR1" s="31" t="s">
        <v>43</v>
      </c>
      <c r="AS1" s="32" t="s">
        <v>44</v>
      </c>
      <c r="AT1" s="31" t="s">
        <v>45</v>
      </c>
      <c r="AU1" s="24" t="s">
        <v>46</v>
      </c>
      <c r="AV1" s="32" t="s">
        <v>47</v>
      </c>
      <c r="AW1" s="31" t="s">
        <v>48</v>
      </c>
      <c r="AX1" s="31" t="s">
        <v>49</v>
      </c>
      <c r="AY1" s="34" t="s">
        <v>50</v>
      </c>
      <c r="AZ1" s="35" t="s">
        <v>51</v>
      </c>
      <c r="BA1" s="36" t="s">
        <v>52</v>
      </c>
      <c r="BB1" s="37" t="s">
        <v>53</v>
      </c>
      <c r="BC1" s="38" t="s">
        <v>54</v>
      </c>
      <c r="BD1" s="35" t="s">
        <v>55</v>
      </c>
      <c r="BE1" s="13" t="s">
        <v>56</v>
      </c>
      <c r="BF1" s="31" t="s">
        <v>57</v>
      </c>
      <c r="BG1" s="31" t="s">
        <v>58</v>
      </c>
    </row>
    <row r="2" spans="1:59" ht="64.5" customHeight="1" x14ac:dyDescent="0.25">
      <c r="A2" s="39">
        <v>1</v>
      </c>
      <c r="B2" s="40"/>
      <c r="C2" s="40"/>
      <c r="D2" s="40" t="s">
        <v>59</v>
      </c>
      <c r="E2" s="40"/>
      <c r="F2" s="40" t="s">
        <v>60</v>
      </c>
      <c r="G2" s="40"/>
      <c r="H2" s="41" t="s">
        <v>61</v>
      </c>
      <c r="I2" s="41" t="s">
        <v>62</v>
      </c>
      <c r="J2" s="41" t="s">
        <v>63</v>
      </c>
      <c r="K2" s="41" t="s">
        <v>64</v>
      </c>
      <c r="L2" s="42"/>
      <c r="M2" s="43" t="s">
        <v>65</v>
      </c>
      <c r="N2" s="40"/>
      <c r="O2" s="40"/>
      <c r="P2" s="44" t="s">
        <v>66</v>
      </c>
      <c r="Q2" s="45"/>
      <c r="R2" s="41" t="s">
        <v>67</v>
      </c>
      <c r="S2" s="46">
        <v>55.72</v>
      </c>
      <c r="T2" s="47">
        <v>7</v>
      </c>
      <c r="U2" s="48">
        <f>IF(ISERROR(S2/T2),"",S2/T2)</f>
        <v>7.96</v>
      </c>
      <c r="V2" s="49">
        <f>U2</f>
        <v>7.96</v>
      </c>
      <c r="W2" s="12">
        <f>U2</f>
        <v>7.96</v>
      </c>
      <c r="X2" s="40" t="s">
        <v>68</v>
      </c>
      <c r="Y2" s="50">
        <v>32</v>
      </c>
      <c r="Z2" s="50">
        <v>23</v>
      </c>
      <c r="AA2" s="50">
        <v>12.7</v>
      </c>
      <c r="AB2" s="47">
        <v>1</v>
      </c>
      <c r="AC2" s="51">
        <v>1</v>
      </c>
      <c r="AD2" s="52">
        <f>IF(Y2="","",Y2*Z2*AA2/1000000)</f>
        <v>9.3471999999999982E-3</v>
      </c>
      <c r="AE2" s="47">
        <v>56</v>
      </c>
      <c r="AF2" s="53">
        <f>IF(AC2="","",AE2/AD2*AC2)</f>
        <v>5991.0989387196178</v>
      </c>
      <c r="AG2" s="40">
        <v>4000</v>
      </c>
      <c r="AH2" s="54">
        <f>IF(ISERROR(AG2/AF2),"",AG2/AF2)</f>
        <v>0.66765714285714273</v>
      </c>
      <c r="AI2" s="55" t="s">
        <v>69</v>
      </c>
      <c r="AJ2" s="56">
        <v>0.14299999999999999</v>
      </c>
      <c r="AK2" s="54">
        <f t="shared" ref="AK2:AK6" si="0">IF(ISERROR(V2*AJ2),"",V2*AJ2)</f>
        <v>1.13828</v>
      </c>
      <c r="AL2" s="54">
        <f t="shared" ref="AL2:AL6" si="1">IF(ISERROR(V2+AH2+AK2),"",V2+AH2+AK2)</f>
        <v>9.7659371428571422</v>
      </c>
      <c r="AM2" s="57">
        <v>0.02</v>
      </c>
      <c r="AN2" s="54">
        <f t="shared" ref="AN2:AN6" si="2">IF(ISERROR(BA2*AM2),"",BA2*AM2)</f>
        <v>0.35119999999999996</v>
      </c>
      <c r="AO2" s="57">
        <v>0.05</v>
      </c>
      <c r="AP2" s="54">
        <f t="shared" ref="AP2:AP6" si="3">IF(ISERROR(BA2*AO2),"",BA2*AO2)</f>
        <v>0.878</v>
      </c>
      <c r="AQ2" s="57">
        <v>0.08</v>
      </c>
      <c r="AR2" s="54">
        <f t="shared" ref="AR2:AR6" si="4">IF(ISERROR(BA2*AQ2),"",BA2*AQ2)</f>
        <v>1.4047999999999998</v>
      </c>
      <c r="AS2" s="57">
        <v>0.05</v>
      </c>
      <c r="AT2" s="54">
        <f t="shared" ref="AT2:AT6" si="5">IF(ISERROR(BA2*AS2),"",BA2*AS2)</f>
        <v>0.878</v>
      </c>
      <c r="AU2" s="40">
        <v>0</v>
      </c>
      <c r="AV2" s="57">
        <v>0</v>
      </c>
      <c r="AW2" s="58">
        <f t="shared" ref="AW2:AW6" si="6">IF(ISERROR(BA2*AV2),"",BA2*AV2)</f>
        <v>0</v>
      </c>
      <c r="AX2" s="54">
        <f t="shared" ref="AX2:AX6" si="7">IF(ISERROR(AN2+AP2+AR2+AT2+AW2),"",AN2+AP2+AR2+AT2+AW2)</f>
        <v>3.512</v>
      </c>
      <c r="AY2" s="54">
        <f t="shared" ref="AY2:AY6" si="8">IF(ISERROR(AL2+AX2),"",AL2+AX2)</f>
        <v>13.277937142857143</v>
      </c>
      <c r="AZ2" s="59">
        <f t="shared" ref="AZ2:AZ6" si="9">IF(ISERROR((BA2-AY2)/BA2),"",(BA2-AY2)/BA2)</f>
        <v>0.24385323787829477</v>
      </c>
      <c r="BA2" s="60">
        <v>17.559999999999999</v>
      </c>
      <c r="BB2" s="12"/>
      <c r="BC2" s="12"/>
      <c r="BD2" s="59" t="str">
        <f>IF(ISERROR((BC2-BA2)/BC2),"",(BC2-BA2)/BC2)</f>
        <v/>
      </c>
      <c r="BE2" s="11">
        <v>5000</v>
      </c>
      <c r="BF2" s="54">
        <f t="shared" ref="BF2:BF6" si="10">IF(ISERROR(AZ2*BE2),"",AY2*BE2)</f>
        <v>66389.685714285719</v>
      </c>
      <c r="BG2" s="54">
        <f>IF(ISERROR(BA2*BE2),"",BA2*BE2)</f>
        <v>87800</v>
      </c>
    </row>
    <row r="3" spans="1:59" ht="56.1" customHeight="1" x14ac:dyDescent="0.25">
      <c r="A3" s="39">
        <v>2</v>
      </c>
      <c r="B3" s="41"/>
      <c r="C3" s="40"/>
      <c r="D3" s="40" t="s">
        <v>59</v>
      </c>
      <c r="E3" s="40"/>
      <c r="F3" s="40" t="s">
        <v>60</v>
      </c>
      <c r="G3" s="40"/>
      <c r="H3" s="41" t="s">
        <v>70</v>
      </c>
      <c r="I3" s="41" t="s">
        <v>71</v>
      </c>
      <c r="J3" s="41" t="s">
        <v>64</v>
      </c>
      <c r="K3" s="41" t="s">
        <v>64</v>
      </c>
      <c r="L3" s="42"/>
      <c r="M3" s="43" t="s">
        <v>65</v>
      </c>
      <c r="N3" s="40"/>
      <c r="O3" s="40"/>
      <c r="P3" s="44" t="s">
        <v>72</v>
      </c>
      <c r="Q3" s="45"/>
      <c r="R3" s="41" t="s">
        <v>67</v>
      </c>
      <c r="S3" s="46">
        <v>58.8</v>
      </c>
      <c r="T3" s="47">
        <v>7</v>
      </c>
      <c r="U3" s="48">
        <f t="shared" ref="U3:U6" si="11">IF(ISERROR(S3/T3),"",S3/T3)</f>
        <v>8.4</v>
      </c>
      <c r="V3" s="49">
        <f>U3</f>
        <v>8.4</v>
      </c>
      <c r="W3" s="12">
        <f>U3</f>
        <v>8.4</v>
      </c>
      <c r="X3" s="40" t="s">
        <v>68</v>
      </c>
      <c r="Y3" s="50">
        <v>19</v>
      </c>
      <c r="Z3" s="50">
        <v>19</v>
      </c>
      <c r="AA3" s="50">
        <v>12.7</v>
      </c>
      <c r="AB3" s="47">
        <v>1</v>
      </c>
      <c r="AC3" s="51">
        <v>1</v>
      </c>
      <c r="AD3" s="52">
        <f t="shared" ref="AD3:AD6" si="12">IF(Y3="","",Y3*Z3*AA3/1000000)</f>
        <v>4.5846999999999997E-3</v>
      </c>
      <c r="AE3" s="47">
        <v>56</v>
      </c>
      <c r="AF3" s="53">
        <f t="shared" ref="AF3:AF6" si="13">IF(AC3="","",AE3/AD3*AC3)</f>
        <v>12214.539664536394</v>
      </c>
      <c r="AG3" s="40">
        <v>4000</v>
      </c>
      <c r="AH3" s="54">
        <f t="shared" ref="AH3:AH6" si="14">IF(ISERROR(AG3/AF3),"",AG3/AF3)</f>
        <v>0.3274785714285714</v>
      </c>
      <c r="AI3" s="55" t="s">
        <v>69</v>
      </c>
      <c r="AJ3" s="56">
        <v>0.14299999999999999</v>
      </c>
      <c r="AK3" s="54">
        <f t="shared" si="0"/>
        <v>1.2012</v>
      </c>
      <c r="AL3" s="54">
        <f t="shared" si="1"/>
        <v>9.9286785714285717</v>
      </c>
      <c r="AM3" s="57">
        <v>0.02</v>
      </c>
      <c r="AN3" s="54">
        <f t="shared" si="2"/>
        <v>0.34759999999999996</v>
      </c>
      <c r="AO3" s="57">
        <v>0.05</v>
      </c>
      <c r="AP3" s="54">
        <f t="shared" si="3"/>
        <v>0.86899999999999999</v>
      </c>
      <c r="AQ3" s="57">
        <v>0.08</v>
      </c>
      <c r="AR3" s="54">
        <f t="shared" si="4"/>
        <v>1.3903999999999999</v>
      </c>
      <c r="AS3" s="57">
        <v>0.05</v>
      </c>
      <c r="AT3" s="54">
        <f t="shared" si="5"/>
        <v>0.86899999999999999</v>
      </c>
      <c r="AU3" s="40">
        <v>0</v>
      </c>
      <c r="AV3" s="57">
        <v>0</v>
      </c>
      <c r="AW3" s="58">
        <f t="shared" si="6"/>
        <v>0</v>
      </c>
      <c r="AX3" s="54">
        <f t="shared" si="7"/>
        <v>3.476</v>
      </c>
      <c r="AY3" s="54">
        <f t="shared" si="8"/>
        <v>13.404678571428573</v>
      </c>
      <c r="AZ3" s="59">
        <f t="shared" si="9"/>
        <v>0.22872965641952972</v>
      </c>
      <c r="BA3" s="60">
        <v>17.38</v>
      </c>
      <c r="BB3" s="12"/>
      <c r="BC3" s="12"/>
      <c r="BD3" s="59" t="str">
        <f t="shared" ref="BD3:BD6" si="15">IF(ISERROR((BC3-BA3)/BC3),"",(BC3-BA3)/BC3)</f>
        <v/>
      </c>
      <c r="BE3" s="11">
        <v>5000</v>
      </c>
      <c r="BF3" s="54">
        <f t="shared" si="10"/>
        <v>67023.39285714287</v>
      </c>
      <c r="BG3" s="54">
        <f t="shared" ref="BG3:BG6" si="16">IF(ISERROR(BA3*BE3),"",BA3*BE3)</f>
        <v>86900</v>
      </c>
    </row>
    <row r="4" spans="1:59" ht="99.6" customHeight="1" x14ac:dyDescent="0.25">
      <c r="A4" s="39">
        <v>3</v>
      </c>
      <c r="B4" s="40"/>
      <c r="C4" s="40"/>
      <c r="D4" s="40" t="s">
        <v>59</v>
      </c>
      <c r="E4" s="40"/>
      <c r="F4" s="40" t="s">
        <v>60</v>
      </c>
      <c r="G4" s="40"/>
      <c r="H4" s="41" t="s">
        <v>73</v>
      </c>
      <c r="I4" s="41" t="s">
        <v>74</v>
      </c>
      <c r="J4" s="41" t="s">
        <v>64</v>
      </c>
      <c r="K4" s="41" t="s">
        <v>64</v>
      </c>
      <c r="L4" s="42"/>
      <c r="M4" s="43" t="s">
        <v>65</v>
      </c>
      <c r="N4" s="40"/>
      <c r="O4" s="40"/>
      <c r="P4" s="44" t="s">
        <v>75</v>
      </c>
      <c r="Q4" s="45"/>
      <c r="R4" s="41" t="s">
        <v>67</v>
      </c>
      <c r="S4" s="46">
        <v>41.58</v>
      </c>
      <c r="T4" s="47">
        <v>7</v>
      </c>
      <c r="U4" s="48">
        <f t="shared" si="11"/>
        <v>5.9399999999999995</v>
      </c>
      <c r="V4" s="49">
        <f>U4</f>
        <v>5.9399999999999995</v>
      </c>
      <c r="W4" s="12">
        <f>U4</f>
        <v>5.9399999999999995</v>
      </c>
      <c r="X4" s="40" t="s">
        <v>68</v>
      </c>
      <c r="Y4" s="50">
        <v>30</v>
      </c>
      <c r="Z4" s="50">
        <v>20</v>
      </c>
      <c r="AA4" s="50">
        <v>17</v>
      </c>
      <c r="AB4" s="47">
        <v>1.4</v>
      </c>
      <c r="AC4" s="51">
        <v>1</v>
      </c>
      <c r="AD4" s="52">
        <f t="shared" si="12"/>
        <v>1.0200000000000001E-2</v>
      </c>
      <c r="AE4" s="47">
        <v>56</v>
      </c>
      <c r="AF4" s="53">
        <f t="shared" si="13"/>
        <v>5490.1960784313724</v>
      </c>
      <c r="AG4" s="40">
        <v>4000</v>
      </c>
      <c r="AH4" s="54">
        <f t="shared" si="14"/>
        <v>0.72857142857142865</v>
      </c>
      <c r="AI4" s="55" t="s">
        <v>69</v>
      </c>
      <c r="AJ4" s="56">
        <v>0.14299999999999999</v>
      </c>
      <c r="AK4" s="54">
        <f t="shared" si="0"/>
        <v>0.84941999999999984</v>
      </c>
      <c r="AL4" s="54">
        <f t="shared" si="1"/>
        <v>7.5179914285714275</v>
      </c>
      <c r="AM4" s="57">
        <v>0.02</v>
      </c>
      <c r="AN4" s="54">
        <f t="shared" si="2"/>
        <v>0.29499999999999998</v>
      </c>
      <c r="AO4" s="57">
        <v>0.05</v>
      </c>
      <c r="AP4" s="54">
        <f t="shared" si="3"/>
        <v>0.73750000000000004</v>
      </c>
      <c r="AQ4" s="57">
        <v>0.08</v>
      </c>
      <c r="AR4" s="54">
        <f t="shared" si="4"/>
        <v>1.18</v>
      </c>
      <c r="AS4" s="57">
        <v>0.05</v>
      </c>
      <c r="AT4" s="54">
        <f t="shared" si="5"/>
        <v>0.73750000000000004</v>
      </c>
      <c r="AU4" s="40">
        <v>0</v>
      </c>
      <c r="AV4" s="57">
        <v>0</v>
      </c>
      <c r="AW4" s="58">
        <f t="shared" si="6"/>
        <v>0</v>
      </c>
      <c r="AX4" s="54">
        <f t="shared" si="7"/>
        <v>2.95</v>
      </c>
      <c r="AY4" s="54">
        <f t="shared" si="8"/>
        <v>10.467991428571427</v>
      </c>
      <c r="AZ4" s="59">
        <f t="shared" si="9"/>
        <v>0.2903056658595643</v>
      </c>
      <c r="BA4" s="60">
        <v>14.75</v>
      </c>
      <c r="BB4" s="12"/>
      <c r="BC4" s="12"/>
      <c r="BD4" s="59" t="str">
        <f t="shared" si="15"/>
        <v/>
      </c>
      <c r="BE4" s="11">
        <v>5000</v>
      </c>
      <c r="BF4" s="54">
        <f t="shared" si="10"/>
        <v>52339.957142857136</v>
      </c>
      <c r="BG4" s="54">
        <f t="shared" si="16"/>
        <v>73750</v>
      </c>
    </row>
    <row r="5" spans="1:59" ht="61.5" customHeight="1" x14ac:dyDescent="0.25">
      <c r="A5" s="39">
        <v>4</v>
      </c>
      <c r="B5" s="40"/>
      <c r="C5" s="40"/>
      <c r="D5" s="40" t="s">
        <v>59</v>
      </c>
      <c r="E5" s="40"/>
      <c r="F5" s="40" t="s">
        <v>60</v>
      </c>
      <c r="G5" s="40"/>
      <c r="H5" s="41" t="s">
        <v>76</v>
      </c>
      <c r="I5" s="41" t="s">
        <v>77</v>
      </c>
      <c r="J5" s="41" t="s">
        <v>78</v>
      </c>
      <c r="K5" s="41" t="s">
        <v>79</v>
      </c>
      <c r="L5" s="42"/>
      <c r="M5" s="43" t="s">
        <v>80</v>
      </c>
      <c r="N5" s="40"/>
      <c r="O5" s="40"/>
      <c r="P5" s="44" t="s">
        <v>81</v>
      </c>
      <c r="Q5" s="45"/>
      <c r="R5" s="41" t="s">
        <v>67</v>
      </c>
      <c r="S5" s="46">
        <v>74.55</v>
      </c>
      <c r="T5" s="47">
        <v>7</v>
      </c>
      <c r="U5" s="48">
        <f t="shared" si="11"/>
        <v>10.65</v>
      </c>
      <c r="V5" s="49">
        <f>U5</f>
        <v>10.65</v>
      </c>
      <c r="W5" s="12">
        <f>U5</f>
        <v>10.65</v>
      </c>
      <c r="X5" s="40" t="s">
        <v>68</v>
      </c>
      <c r="Y5" s="50">
        <v>47</v>
      </c>
      <c r="Z5" s="50">
        <v>37</v>
      </c>
      <c r="AA5" s="50">
        <v>12.8</v>
      </c>
      <c r="AB5" s="47">
        <v>3.3</v>
      </c>
      <c r="AC5" s="51">
        <v>1</v>
      </c>
      <c r="AD5" s="52">
        <f t="shared" si="12"/>
        <v>2.22592E-2</v>
      </c>
      <c r="AE5" s="47">
        <v>60</v>
      </c>
      <c r="AF5" s="53">
        <f t="shared" si="13"/>
        <v>2695.5146635997698</v>
      </c>
      <c r="AG5" s="40">
        <v>3500</v>
      </c>
      <c r="AH5" s="54">
        <f t="shared" si="14"/>
        <v>1.2984533333333335</v>
      </c>
      <c r="AI5" s="55" t="s">
        <v>69</v>
      </c>
      <c r="AJ5" s="56">
        <v>0.14299999999999999</v>
      </c>
      <c r="AK5" s="54">
        <f t="shared" si="0"/>
        <v>1.52295</v>
      </c>
      <c r="AL5" s="54">
        <f t="shared" si="1"/>
        <v>13.471403333333333</v>
      </c>
      <c r="AM5" s="57">
        <v>0.02</v>
      </c>
      <c r="AN5" s="54">
        <f t="shared" si="2"/>
        <v>0.39700000000000002</v>
      </c>
      <c r="AO5" s="57">
        <v>0.05</v>
      </c>
      <c r="AP5" s="54">
        <f t="shared" si="3"/>
        <v>0.99250000000000016</v>
      </c>
      <c r="AQ5" s="57">
        <v>0.08</v>
      </c>
      <c r="AR5" s="54">
        <f t="shared" si="4"/>
        <v>1.5880000000000001</v>
      </c>
      <c r="AS5" s="57">
        <v>0</v>
      </c>
      <c r="AT5" s="54">
        <f t="shared" si="5"/>
        <v>0</v>
      </c>
      <c r="AU5" s="40">
        <v>0</v>
      </c>
      <c r="AV5" s="57">
        <v>0</v>
      </c>
      <c r="AW5" s="58">
        <f t="shared" si="6"/>
        <v>0</v>
      </c>
      <c r="AX5" s="54">
        <f t="shared" si="7"/>
        <v>2.9775</v>
      </c>
      <c r="AY5" s="54">
        <f t="shared" si="8"/>
        <v>16.448903333333334</v>
      </c>
      <c r="AZ5" s="59">
        <f t="shared" si="9"/>
        <v>0.17133988245172127</v>
      </c>
      <c r="BA5" s="60">
        <v>19.850000000000001</v>
      </c>
      <c r="BB5" s="12"/>
      <c r="BC5" s="12"/>
      <c r="BD5" s="59" t="str">
        <f t="shared" si="15"/>
        <v/>
      </c>
      <c r="BE5" s="11">
        <v>5000</v>
      </c>
      <c r="BF5" s="54">
        <f t="shared" si="10"/>
        <v>82244.516666666663</v>
      </c>
      <c r="BG5" s="54">
        <f t="shared" si="16"/>
        <v>99250</v>
      </c>
    </row>
    <row r="6" spans="1:59" ht="50.1" customHeight="1" x14ac:dyDescent="0.25">
      <c r="A6" s="39">
        <v>5</v>
      </c>
      <c r="B6" s="40"/>
      <c r="C6" s="40"/>
      <c r="D6" s="40" t="s">
        <v>59</v>
      </c>
      <c r="E6" s="40"/>
      <c r="F6" s="40" t="s">
        <v>60</v>
      </c>
      <c r="G6" s="40"/>
      <c r="H6" s="41" t="s">
        <v>82</v>
      </c>
      <c r="I6" s="41" t="s">
        <v>83</v>
      </c>
      <c r="J6" s="41" t="s">
        <v>84</v>
      </c>
      <c r="K6" s="41" t="s">
        <v>84</v>
      </c>
      <c r="L6" s="42"/>
      <c r="M6" s="43" t="s">
        <v>85</v>
      </c>
      <c r="N6" s="40"/>
      <c r="O6" s="40"/>
      <c r="P6" s="44" t="s">
        <v>86</v>
      </c>
      <c r="Q6" s="45"/>
      <c r="R6" s="41" t="s">
        <v>87</v>
      </c>
      <c r="S6" s="46">
        <v>158.34</v>
      </c>
      <c r="T6" s="47">
        <v>7</v>
      </c>
      <c r="U6" s="48">
        <f t="shared" si="11"/>
        <v>22.62</v>
      </c>
      <c r="V6" s="49">
        <f>U6</f>
        <v>22.62</v>
      </c>
      <c r="W6" s="12">
        <f>U6</f>
        <v>22.62</v>
      </c>
      <c r="X6" s="40" t="s">
        <v>68</v>
      </c>
      <c r="Y6" s="50">
        <v>63</v>
      </c>
      <c r="Z6" s="50">
        <v>53</v>
      </c>
      <c r="AA6" s="50">
        <v>23.5</v>
      </c>
      <c r="AB6" s="47">
        <v>7.4</v>
      </c>
      <c r="AC6" s="51">
        <v>1</v>
      </c>
      <c r="AD6" s="52">
        <f t="shared" si="12"/>
        <v>7.8466499999999995E-2</v>
      </c>
      <c r="AE6" s="47">
        <v>68.650000000000006</v>
      </c>
      <c r="AF6" s="53">
        <f t="shared" si="13"/>
        <v>874.89565610802072</v>
      </c>
      <c r="AG6" s="40">
        <v>4000</v>
      </c>
      <c r="AH6" s="54">
        <f t="shared" si="14"/>
        <v>4.5719737800436997</v>
      </c>
      <c r="AI6" s="55" t="s">
        <v>88</v>
      </c>
      <c r="AJ6" s="56">
        <v>0.38300000000000001</v>
      </c>
      <c r="AK6" s="54">
        <f t="shared" si="0"/>
        <v>8.6634600000000006</v>
      </c>
      <c r="AL6" s="54">
        <f t="shared" si="1"/>
        <v>35.855433780043697</v>
      </c>
      <c r="AM6" s="57">
        <v>0.02</v>
      </c>
      <c r="AN6" s="54">
        <f t="shared" si="2"/>
        <v>1.1400000000000001</v>
      </c>
      <c r="AO6" s="57">
        <v>0.05</v>
      </c>
      <c r="AP6" s="54">
        <f t="shared" si="3"/>
        <v>2.85</v>
      </c>
      <c r="AQ6" s="57">
        <v>0.08</v>
      </c>
      <c r="AR6" s="54">
        <f t="shared" si="4"/>
        <v>4.5600000000000005</v>
      </c>
      <c r="AS6" s="57">
        <v>0.05</v>
      </c>
      <c r="AT6" s="54">
        <f t="shared" si="5"/>
        <v>2.85</v>
      </c>
      <c r="AU6" s="40">
        <v>0</v>
      </c>
      <c r="AV6" s="57">
        <v>0</v>
      </c>
      <c r="AW6" s="58">
        <f t="shared" si="6"/>
        <v>0</v>
      </c>
      <c r="AX6" s="54">
        <f t="shared" si="7"/>
        <v>11.4</v>
      </c>
      <c r="AY6" s="54">
        <f t="shared" si="8"/>
        <v>47.255433780043695</v>
      </c>
      <c r="AZ6" s="59">
        <f t="shared" si="9"/>
        <v>0.17095730210449658</v>
      </c>
      <c r="BA6" s="60">
        <v>57</v>
      </c>
      <c r="BB6" s="12"/>
      <c r="BC6" s="12"/>
      <c r="BD6" s="59" t="str">
        <f t="shared" si="15"/>
        <v/>
      </c>
      <c r="BE6" s="11">
        <v>5000</v>
      </c>
      <c r="BF6" s="54">
        <f t="shared" si="10"/>
        <v>236277.16890021847</v>
      </c>
      <c r="BG6" s="54">
        <f t="shared" si="16"/>
        <v>285000</v>
      </c>
    </row>
  </sheetData>
  <sheetProtection insertRows="0" deleteRows="0" sort="0"/>
  <protectedRanges>
    <protectedRange sqref="L7:N246 A7:J246 AX2:AZ6 BC2:BE6 P2:AU6 A2:N6 P7:BA246" name="Range1"/>
    <protectedRange sqref="AW2:AW6" name="Range1_1"/>
    <protectedRange sqref="K7:K249" name="Range1_1_1"/>
    <protectedRange sqref="O2:O244" name="Range1_2"/>
    <protectedRange sqref="BB2:BB244" name="Range1_3"/>
  </protectedRanges>
  <phoneticPr fontId="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[1]ValueSelection!#REF!</xm:f>
          </x14:formula1>
          <xm:sqref>E2:E6</xm:sqref>
        </x14:dataValidation>
        <x14:dataValidation type="list" allowBlank="1" showInputMessage="1" showErrorMessage="1">
          <x14:formula1>
            <xm:f>[1]ValueSelection!#REF!</xm:f>
          </x14:formula1>
          <xm:sqref>D2:D6</xm:sqref>
        </x14:dataValidation>
        <x14:dataValidation type="list" allowBlank="1" showInputMessage="1" showErrorMessage="1">
          <x14:formula1>
            <xm:f>[1]ValueSelection!#REF!</xm:f>
          </x14:formula1>
          <xm:sqref>F2:F6</xm:sqref>
        </x14:dataValidation>
        <x14:dataValidation type="list" allowBlank="1" showInputMessage="1" showErrorMessage="1">
          <x14:formula1>
            <xm:f>[1]Data!#REF!</xm:f>
          </x14:formula1>
          <xm:sqref>X2:X6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2026-06-11T00:10:41Z</dcterms:created>
  <dcterms:modified xsi:type="dcterms:W3CDTF">2026-06-11T00:11:18Z</dcterms:modified>
</cp:coreProperties>
</file>