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2" r:id="rId1"/>
    <sheet name="Item" sheetId="5" r:id="rId2"/>
    <sheet name="E&amp;E Pricing Structure" sheetId="6" r:id="rId3"/>
    <sheet name="ValueSelec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ValueSelect!$A$1:$T$1</definedName>
    <definedName name="ADUL">#REF!</definedName>
    <definedName name="APL">#REF!</definedName>
    <definedName name="ART">#REF!</definedName>
    <definedName name="Artwork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LK">#REF!</definedName>
    <definedName name="BRAND">[2]LIST!$D$2:$D$7</definedName>
    <definedName name="Branded">[1]Lists!$F$6:$F$38</definedName>
    <definedName name="CATEGORY" localSheetId="2">[3]Sheet1!$DW$2:$DW$3</definedName>
    <definedName name="CATEGORY">[2]Sheet1!$DW$2:$DW$3</definedName>
    <definedName name="color">[1]Lists!$J$6:$J$29</definedName>
    <definedName name="COLOR_FAMILY">'[4]x-Lists'!$AB$2:$AB$18</definedName>
    <definedName name="colour" localSheetId="2">[3]Sheet1!$EH$2:$EH$3</definedName>
    <definedName name="colour">[2]Sheet1!$EH$2:$EH$3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esignStrat">[5]Info!$F$3:$F$5</definedName>
    <definedName name="division">'[6]X-PORTS'!$K$4:$K$12</definedName>
    <definedName name="djfkd">[7]Mapping!$AV$2:$AV$3</definedName>
    <definedName name="Down_Comforters">#REF!</definedName>
    <definedName name="Duvet_Covers">#REF!</definedName>
    <definedName name="Electrics">#REF!</definedName>
    <definedName name="FASHION">[2]LIST!$E$2:$E$7</definedName>
    <definedName name="foam" localSheetId="2">[3]Sheet1!$EC$2:$EC$3</definedName>
    <definedName name="foam">[2]Sheet1!$EC$2:$EC$3</definedName>
    <definedName name="FOBCostPerPiece">#REF!</definedName>
    <definedName name="FUR">#REF!</definedName>
    <definedName name="Home_Décor">#REF!</definedName>
    <definedName name="Home_Décor.">#REF!</definedName>
    <definedName name="INITIALBUY">[2]LIST!$G$2:$G$7</definedName>
    <definedName name="KD" localSheetId="2">[3]Sheet1!$DS$2</definedName>
    <definedName name="KD">[2]Sheet1!$DS$2:$DS$2</definedName>
    <definedName name="Kids_Bath">#REF!</definedName>
    <definedName name="Kids_or_Teen">#REF!</definedName>
    <definedName name="LGT">#REF!</definedName>
    <definedName name="LIFESTYLE">[2]LIST!$C$2:$C$7</definedName>
    <definedName name="Lighting_or_Candleholders">#REF!</definedName>
    <definedName name="LOCALIZATION__PRICEPOINT">'[4]x-Lists'!$Z$2:$Z$4</definedName>
    <definedName name="M" localSheetId="2">[3]Sheet1!$EA$2:$EA$3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">#REF!</definedName>
    <definedName name="PACK" localSheetId="2">[3]Sheet1!$EE$2:$EE$3</definedName>
    <definedName name="PACK">[2]Sheet1!$EE$2:$EE$3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[5]Info!$E$2:$E$49</definedName>
    <definedName name="PORT_IFF">#N/A</definedName>
    <definedName name="ports">'[6]X-PORTS'!$D$4:$D$33</definedName>
    <definedName name="PortSeqLCL">#REF!</definedName>
    <definedName name="POtype">#REF!</definedName>
    <definedName name="PRICE">[2]LIST!$B$2:$B$6</definedName>
    <definedName name="Prints">#REF!</definedName>
    <definedName name="Quilts">#REF!</definedName>
    <definedName name="RUG">#REF!</definedName>
    <definedName name="Seasonal">#REF!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THEME">'[4]x-Lists'!$AQ$2:$AQ$12</definedName>
    <definedName name="Towels_Bath_Sheets">#REF!</definedName>
    <definedName name="TREATMENT">'[4]x-Lists'!$AR$2:$AR$23</definedName>
    <definedName name="UNIT" localSheetId="2">[3]Sheet1!$EF$2:$EF$3</definedName>
    <definedName name="UNIT">[2]Sheet1!$EF$2:$EF$3</definedName>
    <definedName name="USPORTS">'[6]X-PORTS'!$I$5:$I$7</definedName>
    <definedName name="vlook">#REF!</definedName>
    <definedName name="WIN">#REF!</definedName>
    <definedName name="Window_Treatments_Hardware_Accessories">#REF!</definedName>
    <definedName name="Window_Treatments_Hardware_Accessories.">#REF!</definedName>
    <definedName name="wood" localSheetId="2">[3]Sheet1!$EG$2:$EG$3</definedName>
    <definedName name="wood">[2]Sheet1!$EG$2:$EG$3</definedName>
    <definedName name="World1">[1]Lists!$H$6:$H$29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w">#REF!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5" l="1"/>
  <c r="AP6" i="5"/>
  <c r="AQ6" i="5" s="1"/>
  <c r="BJ7" i="5"/>
  <c r="BH7" i="5"/>
  <c r="BD7" i="5" s="1"/>
  <c r="AS7" i="5"/>
  <c r="AT7" i="5" s="1"/>
  <c r="AV7" i="5" s="1"/>
  <c r="AQ7" i="5"/>
  <c r="AE7" i="5"/>
  <c r="AY7" i="5" s="1"/>
  <c r="V7" i="5"/>
  <c r="U7" i="5"/>
  <c r="BJ6" i="5"/>
  <c r="BH6" i="5"/>
  <c r="BD6" i="5" s="1"/>
  <c r="AS6" i="5"/>
  <c r="AT6" i="5" s="1"/>
  <c r="AV6" i="5" s="1"/>
  <c r="AE6" i="5"/>
  <c r="AL6" i="5" s="1"/>
  <c r="AN6" i="5" s="1"/>
  <c r="V6" i="5"/>
  <c r="U6" i="5"/>
  <c r="BJ5" i="5"/>
  <c r="BH5" i="5"/>
  <c r="BD5" i="5" s="1"/>
  <c r="BA5" i="5"/>
  <c r="AX5" i="5"/>
  <c r="AS5" i="5"/>
  <c r="AT5" i="5" s="1"/>
  <c r="AV5" i="5" s="1"/>
  <c r="AP5" i="5"/>
  <c r="AQ5" i="5" s="1"/>
  <c r="AE5" i="5"/>
  <c r="AL5" i="5" s="1"/>
  <c r="AN5" i="5" s="1"/>
  <c r="V5" i="5"/>
  <c r="U5" i="5"/>
  <c r="BJ4" i="5"/>
  <c r="BH4" i="5"/>
  <c r="AX4" i="5" s="1"/>
  <c r="AS4" i="5"/>
  <c r="AT4" i="5" s="1"/>
  <c r="AV4" i="5" s="1"/>
  <c r="AP4" i="5"/>
  <c r="AQ4" i="5" s="1"/>
  <c r="AE4" i="5"/>
  <c r="AL4" i="5" s="1"/>
  <c r="AN4" i="5" s="1"/>
  <c r="AR4" i="5" s="1"/>
  <c r="V4" i="5"/>
  <c r="U3" i="5"/>
  <c r="BJ3" i="5"/>
  <c r="BH3" i="5"/>
  <c r="AX3" i="5" s="1"/>
  <c r="AS3" i="5"/>
  <c r="AT3" i="5" s="1"/>
  <c r="AV3" i="5" s="1"/>
  <c r="AP3" i="5"/>
  <c r="AQ3" i="5" s="1"/>
  <c r="AE3" i="5"/>
  <c r="AL3" i="5" s="1"/>
  <c r="AN3" i="5" s="1"/>
  <c r="V3" i="5"/>
  <c r="AE2" i="5"/>
  <c r="AL2" i="5" s="1"/>
  <c r="AN2" i="5" s="1"/>
  <c r="BA3" i="5" l="1"/>
  <c r="AY4" i="5"/>
  <c r="BE5" i="5"/>
  <c r="AR5" i="5"/>
  <c r="AY3" i="5"/>
  <c r="BE3" i="5" s="1"/>
  <c r="AY5" i="5"/>
  <c r="AX7" i="5"/>
  <c r="BE7" i="5" s="1"/>
  <c r="BA7" i="5"/>
  <c r="BA6" i="5"/>
  <c r="AX6" i="5"/>
  <c r="AR6" i="5"/>
  <c r="AL7" i="5"/>
  <c r="AN7" i="5" s="1"/>
  <c r="AR7" i="5" s="1"/>
  <c r="AY6" i="5"/>
  <c r="BA4" i="5"/>
  <c r="BE4" i="5" s="1"/>
  <c r="BF4" i="5" s="1"/>
  <c r="BD4" i="5"/>
  <c r="BD3" i="5"/>
  <c r="AR3" i="5"/>
  <c r="AY2" i="5"/>
  <c r="BF5" i="5" l="1"/>
  <c r="BL5" i="5"/>
  <c r="BM5" i="5" s="1"/>
  <c r="BG5" i="5"/>
  <c r="BF3" i="5"/>
  <c r="BL3" i="5" s="1"/>
  <c r="BM3" i="5" s="1"/>
  <c r="BE6" i="5"/>
  <c r="BF6" i="5" s="1"/>
  <c r="BG6" i="5" s="1"/>
  <c r="BF7" i="5"/>
  <c r="BL7" i="5" s="1"/>
  <c r="BM7" i="5" s="1"/>
  <c r="BL4" i="5"/>
  <c r="BM4" i="5" s="1"/>
  <c r="BG4" i="5"/>
  <c r="BG3" i="5"/>
  <c r="BG7" i="5" l="1"/>
  <c r="BL6" i="5"/>
  <c r="BM6" i="5" s="1"/>
  <c r="AP2" i="5" l="1"/>
  <c r="AS2" i="5" l="1"/>
  <c r="AT2" i="5" s="1"/>
  <c r="AV2" i="5" s="1"/>
  <c r="BH2" i="5" l="1"/>
  <c r="V2" i="5"/>
  <c r="BS3" i="5" l="1"/>
  <c r="BR3" i="5" s="1"/>
  <c r="BS4" i="5"/>
  <c r="BR4" i="5" s="1"/>
  <c r="BS5" i="5"/>
  <c r="BR5" i="5" s="1"/>
  <c r="BS6" i="5"/>
  <c r="BR6" i="5" s="1"/>
  <c r="BS7" i="5"/>
  <c r="BR7" i="5" s="1"/>
  <c r="BS2" i="5"/>
  <c r="BR2" i="5" s="1"/>
  <c r="BJ2" i="5"/>
  <c r="BQ2" i="5"/>
  <c r="AQ2" i="5"/>
  <c r="AR2" i="5" s="1"/>
  <c r="BU2" i="5" l="1"/>
  <c r="BQ6" i="5"/>
  <c r="BT6" i="5" s="1"/>
  <c r="BQ7" i="5"/>
  <c r="BT7" i="5" s="1"/>
  <c r="BQ4" i="5"/>
  <c r="BT4" i="5" s="1"/>
  <c r="BQ5" i="5"/>
  <c r="BT5" i="5" s="1"/>
  <c r="BQ3" i="5"/>
  <c r="BT3" i="5" s="1"/>
  <c r="BU7" i="5" l="1"/>
  <c r="BU6" i="5"/>
  <c r="BU4" i="5"/>
  <c r="BU5" i="5"/>
  <c r="BU3" i="5"/>
  <c r="D3" i="2" l="1"/>
  <c r="BT2" i="5" l="1"/>
  <c r="AX2" i="5" l="1"/>
  <c r="BA2" i="5"/>
  <c r="BD2" i="5"/>
  <c r="BE2" i="5" l="1"/>
  <c r="BF2" i="5" s="1"/>
  <c r="BL2" i="5"/>
  <c r="BM2" i="5" s="1"/>
  <c r="BG2" i="5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Y1" authorId="0" shapeId="0">
      <text>
        <r>
          <rPr>
            <sz val="11"/>
            <rFont val="Calibri"/>
            <family val="2"/>
          </rPr>
          <t>([Receiving Rate]+[Shipping Rate])/[Case Pack]</t>
        </r>
      </text>
    </comment>
    <comment ref="BA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D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E1" authorId="0" shapeId="0">
      <text>
        <r>
          <rPr>
            <sz val="11"/>
            <rFont val="Calibri"/>
            <family val="2"/>
          </rPr>
          <t>[Ship8 Charge $]+[DA $]+[Warehouse Handling $]+[Marketing $]+[Other Load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H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J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L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M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=[Standard Price]</t>
        </r>
      </text>
    </comment>
    <comment ref="BR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S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T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U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<sst xmlns="http://schemas.openxmlformats.org/spreadsheetml/2006/main" count="853" uniqueCount="651">
  <si>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</si>
  <si>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</si>
  <si>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</si>
  <si>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</si>
  <si>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</si>
  <si>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</si>
  <si>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</si>
  <si>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</si>
  <si>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</si>
  <si>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</si>
  <si>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</si>
  <si>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</si>
  <si>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</si>
  <si>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</si>
  <si>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</si>
  <si>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</si>
  <si>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</si>
  <si>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</si>
  <si>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</si>
  <si>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</si>
  <si>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</si>
  <si>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</si>
  <si>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</si>
  <si>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</si>
  <si>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</si>
  <si>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</si>
  <si>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</si>
  <si>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</si>
  <si>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</si>
  <si>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</si>
  <si>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</si>
  <si>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</si>
  <si>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</si>
  <si>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</si>
  <si>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</si>
  <si>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</si>
  <si>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</si>
  <si>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</si>
  <si>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</si>
  <si>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</si>
  <si>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</si>
  <si>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</si>
  <si>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</si>
  <si>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</si>
  <si>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</si>
  <si>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</si>
  <si>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</si>
  <si>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</si>
  <si>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</si>
  <si>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</si>
  <si>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</si>
  <si>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</si>
  <si>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</si>
  <si>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</si>
  <si>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</si>
  <si>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</si>
  <si>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</si>
  <si>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</si>
  <si>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</si>
  <si>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</si>
  <si>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</si>
  <si>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</si>
  <si>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</si>
  <si>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</si>
  <si>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</si>
  <si>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</si>
  <si>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</si>
  <si>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</si>
  <si>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</si>
  <si>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</si>
  <si>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</si>
  <si>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</si>
  <si>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</si>
  <si>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</si>
  <si>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For Ecom</t>
  </si>
  <si>
    <t>JLA Home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</si>
  <si>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</si>
  <si>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</si>
  <si>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</si>
  <si>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</si>
  <si>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</si>
  <si>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</si>
  <si>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</si>
  <si>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</si>
  <si>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</si>
  <si>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</si>
  <si>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</si>
  <si>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</si>
  <si>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JLA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</si>
  <si>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</si>
  <si>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</si>
  <si>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</si>
  <si>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</si>
  <si>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</si>
  <si>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</si>
  <si>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</si>
  <si>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</si>
  <si>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</si>
  <si>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</si>
  <si>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</si>
  <si>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</si>
  <si>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</si>
  <si>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</si>
  <si>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</si>
  <si>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</si>
  <si>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</si>
  <si>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</si>
  <si>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</si>
  <si>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</si>
  <si>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</si>
  <si>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</si>
  <si>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</si>
  <si>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</si>
  <si>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</si>
  <si>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</si>
  <si>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</si>
  <si>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</si>
  <si>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</si>
  <si>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</si>
  <si>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</si>
  <si>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</si>
  <si>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</si>
  <si>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</si>
  <si>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</si>
  <si>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</si>
  <si>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</si>
  <si>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</si>
  <si>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</si>
  <si>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</si>
  <si>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</si>
  <si>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</si>
  <si>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</si>
  <si>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</si>
  <si>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</si>
  <si>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</si>
  <si>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</si>
  <si>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</si>
  <si>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</si>
  <si>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</si>
  <si>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</si>
  <si>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</si>
  <si>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</si>
  <si>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</si>
  <si>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</si>
  <si>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</si>
  <si>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</si>
  <si>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</si>
  <si>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</si>
  <si>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</si>
  <si>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</si>
  <si>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</si>
  <si>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</si>
  <si>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</si>
  <si>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</si>
  <si>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</si>
  <si>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</si>
  <si>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</si>
  <si>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</si>
  <si>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</si>
  <si>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</si>
  <si>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</si>
  <si>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</si>
  <si>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</si>
  <si>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</si>
  <si>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</si>
  <si>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</si>
  <si>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</si>
  <si>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</si>
  <si>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</si>
  <si>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</si>
  <si>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</si>
  <si>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</si>
  <si>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</si>
  <si>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</si>
  <si>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</si>
  <si>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</si>
  <si>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</si>
  <si>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</si>
  <si>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</si>
  <si>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</si>
  <si>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</si>
  <si>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</si>
  <si>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</si>
  <si>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</si>
  <si>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</si>
  <si>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</si>
  <si>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</si>
  <si>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</si>
  <si>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</si>
  <si>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</si>
  <si>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</si>
  <si>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</si>
  <si>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</si>
  <si>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</si>
  <si>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</si>
  <si>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</si>
  <si>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</si>
  <si>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</si>
  <si>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</si>
  <si>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</si>
  <si>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</si>
  <si>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</si>
  <si>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</si>
  <si>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</si>
  <si>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</si>
  <si>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</si>
  <si>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</si>
  <si>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</si>
  <si>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</si>
  <si>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</si>
  <si>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</si>
  <si>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</si>
  <si>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</si>
  <si>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</si>
  <si>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</si>
  <si>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</si>
  <si>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</si>
  <si>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</si>
  <si>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</si>
  <si>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</si>
  <si>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</si>
  <si>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</si>
  <si>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</si>
  <si>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</si>
  <si>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</si>
  <si>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</si>
  <si>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</si>
  <si>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</si>
  <si>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</si>
  <si>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</si>
  <si>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</si>
  <si>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</si>
  <si>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</si>
  <si>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</si>
  <si>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</si>
  <si>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</si>
  <si>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</si>
  <si>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</si>
  <si>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</si>
  <si>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</si>
  <si>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</si>
  <si>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</si>
  <si>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</si>
  <si>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</si>
  <si>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</si>
  <si>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</si>
  <si>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</si>
  <si>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</si>
  <si>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</si>
  <si>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</si>
  <si>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</si>
  <si>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</si>
  <si>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</si>
  <si>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</si>
  <si>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</si>
  <si>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</si>
  <si>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</si>
  <si>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</si>
  <si>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</si>
  <si>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</si>
  <si>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</si>
  <si>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</si>
  <si>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</si>
  <si>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</si>
  <si>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</si>
  <si>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</si>
  <si>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</si>
  <si>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</si>
  <si>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</si>
  <si>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</si>
  <si>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</si>
  <si>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</si>
  <si>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</si>
  <si>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</si>
  <si>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</si>
  <si>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</si>
  <si>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</si>
  <si>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</si>
  <si>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</si>
  <si>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</si>
  <si>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</si>
  <si>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</si>
  <si>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</si>
  <si>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</si>
  <si>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</si>
  <si>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</si>
  <si>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</si>
  <si>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</si>
  <si>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</si>
  <si>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</si>
  <si>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</si>
  <si>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</si>
  <si>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</si>
  <si>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</si>
  <si>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</si>
  <si>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</si>
  <si>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</si>
  <si>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</si>
  <si>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</si>
  <si>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</si>
  <si>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</si>
  <si>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</si>
  <si>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</si>
  <si>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</si>
  <si>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</si>
  <si>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</si>
  <si>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</si>
  <si>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</si>
  <si>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</si>
  <si>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</si>
  <si>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</si>
  <si>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</si>
  <si>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</si>
  <si>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</si>
  <si>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</si>
  <si>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</si>
  <si>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</si>
  <si>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</si>
  <si>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</si>
  <si>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</si>
  <si>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</si>
  <si>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</si>
  <si>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</si>
  <si>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</si>
  <si>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</si>
  <si>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</si>
  <si>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</si>
  <si>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</si>
  <si>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</si>
  <si>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</si>
  <si>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</si>
  <si>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</si>
  <si>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</si>
  <si>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</si>
  <si>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</si>
  <si>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</si>
  <si>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</si>
  <si>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</si>
  <si>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</si>
  <si>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</si>
  <si>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</si>
  <si>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</si>
  <si>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</si>
  <si>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</si>
  <si>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</si>
  <si>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</si>
  <si>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</si>
  <si>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</si>
  <si>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</si>
  <si>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</si>
  <si>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</si>
  <si>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</si>
  <si>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</si>
  <si>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</si>
  <si>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</si>
  <si>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Main Category</t>
  </si>
  <si>
    <t>Program Size</t>
  </si>
  <si>
    <t>Winter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</si>
  <si>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</si>
  <si>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</si>
  <si>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</si>
  <si>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</si>
  <si>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</si>
  <si>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</si>
  <si>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</si>
  <si>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</si>
  <si>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</si>
  <si>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</si>
  <si>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</si>
  <si>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</si>
  <si>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</si>
  <si>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</si>
  <si>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</si>
  <si>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</si>
  <si>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</si>
  <si>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</si>
  <si>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</si>
  <si>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</si>
  <si>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</si>
  <si>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</si>
  <si>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</si>
  <si>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</si>
  <si>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</si>
  <si>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</si>
  <si>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</si>
  <si>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</si>
  <si>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</si>
  <si>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</si>
  <si>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</si>
  <si>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</si>
  <si>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</si>
  <si>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</si>
  <si>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</si>
  <si>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</si>
  <si>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</si>
  <si>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</si>
  <si>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</si>
  <si>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</si>
  <si>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</si>
  <si>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</si>
  <si>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</si>
  <si>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</si>
  <si>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</si>
  <si>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</si>
  <si>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</si>
  <si>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</si>
  <si>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</si>
  <si>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</si>
  <si>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</si>
  <si>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</si>
  <si>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</si>
  <si>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</si>
  <si>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</si>
  <si>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</si>
  <si>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</si>
  <si>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</si>
  <si>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</si>
  <si>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UOM</t>
  </si>
  <si>
    <t>Piece</t>
  </si>
  <si>
    <t>Set</t>
  </si>
  <si>
    <t>Pair</t>
  </si>
  <si>
    <t>Each</t>
  </si>
  <si>
    <t>Carton</t>
  </si>
  <si>
    <t>Joseph Sadony</t>
  </si>
  <si>
    <t>Domestic Purchase</t>
  </si>
  <si>
    <t>Domestic: Customer DC</t>
  </si>
  <si>
    <t>Intl.-Domestic: Warehouse</t>
  </si>
  <si>
    <t>USA</t>
  </si>
  <si>
    <t>BLANKET(51)</t>
  </si>
  <si>
    <t>COMFORTER (SET)(10)</t>
  </si>
  <si>
    <t>DUVET&amp;DUVET SET(12)</t>
  </si>
  <si>
    <t>PILLOWCASE(21)</t>
  </si>
  <si>
    <t>SHEET/SHEET SET(20)</t>
  </si>
  <si>
    <t>THROW WRAP(58)</t>
  </si>
  <si>
    <t>THROW(50)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</si>
  <si>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</si>
  <si>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</si>
  <si>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</si>
  <si>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</si>
  <si>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</si>
  <si>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</si>
  <si>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</si>
  <si>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</si>
  <si>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</si>
  <si>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</si>
  <si>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</si>
  <si>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</si>
  <si>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</si>
  <si>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</si>
  <si>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</si>
  <si>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</si>
  <si>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</si>
  <si>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</si>
  <si>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</si>
  <si>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</si>
  <si>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</si>
  <si>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</si>
  <si>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</si>
  <si>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</si>
  <si>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</si>
  <si>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</si>
  <si>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</si>
  <si>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</si>
  <si>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</si>
  <si>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</si>
  <si>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Total Quantity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</si>
  <si>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</si>
  <si>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</si>
  <si>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</si>
  <si>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</si>
  <si>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</si>
  <si>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</si>
  <si>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</si>
  <si>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</si>
  <si>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</si>
  <si>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</si>
  <si>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</si>
  <si>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DUVET&amp;DUVET SET</t>
  </si>
  <si>
    <t>THROW WRAP</t>
  </si>
  <si>
    <t>THROW</t>
  </si>
  <si>
    <t>UCCPM Price</t>
  </si>
  <si>
    <t>Customer Item#</t>
  </si>
  <si>
    <t>JLA Domestic MU%</t>
  </si>
  <si>
    <t>Trim</t>
  </si>
  <si>
    <t>ZPP (POE Shipments)</t>
  </si>
  <si>
    <t>Material-Short</t>
  </si>
  <si>
    <t>Compressed/Knocked Down</t>
  </si>
  <si>
    <t>Ship To Location 1</t>
  </si>
  <si>
    <t>Ship To Location 2</t>
  </si>
  <si>
    <t>HHL</t>
  </si>
  <si>
    <t>COVERLET&amp;BEDSPREAD</t>
  </si>
  <si>
    <t>COVERLET&amp;BEDSPREAD(13)</t>
  </si>
  <si>
    <t>QUILT</t>
  </si>
  <si>
    <t>QUILT(14)</t>
  </si>
  <si>
    <t>BED SKIRT&amp;SHAM</t>
  </si>
  <si>
    <t>BED SKIRT&amp;SHAM(11)</t>
  </si>
  <si>
    <t>NORMAL PILLOW</t>
  </si>
  <si>
    <t>NORMAL PILLOW(30)</t>
  </si>
  <si>
    <t>PILLOWSET</t>
  </si>
  <si>
    <t>PILLOWSET(32)</t>
  </si>
  <si>
    <t>BODY PILLOWCASE</t>
  </si>
  <si>
    <t>BODY PILLOWCASE(22)</t>
  </si>
  <si>
    <t>FILLED BLANKET</t>
  </si>
  <si>
    <t>FILLED BLANKET(57)</t>
  </si>
  <si>
    <t>FILLED THROW</t>
  </si>
  <si>
    <t>FILLED THROW(56)</t>
  </si>
  <si>
    <t>MATT PAD/TOPPER</t>
  </si>
  <si>
    <t>MATT PAD/TOPPER(16)</t>
  </si>
  <si>
    <t>SHOWER CURTAIN</t>
  </si>
  <si>
    <t>SHOWER CURTAIN(70)</t>
  </si>
  <si>
    <t>PANEL</t>
  </si>
  <si>
    <t>PANEL(40)</t>
  </si>
  <si>
    <t>VALANCE</t>
  </si>
  <si>
    <t>VALANCE(41)</t>
  </si>
  <si>
    <t>May Ruan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</si>
  <si>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</si>
  <si>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</si>
  <si>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</si>
  <si>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</si>
  <si>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</si>
  <si>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</si>
  <si>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</si>
  <si>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</si>
  <si>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</si>
  <si>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</si>
  <si>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</si>
  <si>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</si>
  <si>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</si>
  <si>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</si>
  <si>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</si>
  <si>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</si>
  <si>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</si>
  <si>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</si>
  <si>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</si>
  <si>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</si>
  <si>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</si>
  <si>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</si>
  <si>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</si>
  <si>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</si>
  <si>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</si>
  <si>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</si>
  <si>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</si>
  <si>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</si>
  <si>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 xml:space="preserve">                                                                                  2026 HHL Domestic Commitment Sheet</t>
  </si>
  <si>
    <t>Average Load Marketing</t>
  </si>
  <si>
    <t>Cubic cm per Item</t>
  </si>
  <si>
    <t>Cubic ft per Item</t>
  </si>
  <si>
    <t>Ship8 Charge Rate</t>
  </si>
  <si>
    <t>Ship8 Charge $</t>
  </si>
  <si>
    <t>Freda Zhao</t>
  </si>
  <si>
    <t>Cotton</t>
  </si>
  <si>
    <t>E&amp;E Pricing Structure - Updated Feb 01, 2025</t>
  </si>
  <si>
    <t>Description</t>
  </si>
  <si>
    <t>Remarks</t>
  </si>
  <si>
    <t>Rates</t>
  </si>
  <si>
    <t>RECEIVING TIER</t>
  </si>
  <si>
    <t>Wholesale Per Carton 1</t>
  </si>
  <si>
    <t>0.0 - 0.6</t>
  </si>
  <si>
    <t>0.50</t>
  </si>
  <si>
    <t>Wholesale Per Carton 2</t>
  </si>
  <si>
    <t>0.6 -1.2</t>
  </si>
  <si>
    <t>0.70</t>
  </si>
  <si>
    <t>Wholesale Per Carton 3</t>
  </si>
  <si>
    <t>1.2 - 1.8</t>
  </si>
  <si>
    <t>0.90</t>
  </si>
  <si>
    <t>Wholesale Per Carton 4</t>
  </si>
  <si>
    <t>1.8 - 2.7</t>
  </si>
  <si>
    <t>1.10</t>
  </si>
  <si>
    <t>Wholesale Per Carton 5</t>
  </si>
  <si>
    <t>2.7 - 4.8</t>
  </si>
  <si>
    <t>1.30</t>
  </si>
  <si>
    <t>Wholesale Per Carton 6</t>
  </si>
  <si>
    <t>4.8 - 12.5</t>
  </si>
  <si>
    <t>2.50</t>
  </si>
  <si>
    <t>Wholesale Per Carton 7</t>
  </si>
  <si>
    <t>12.5 - 50</t>
  </si>
  <si>
    <t>6.00</t>
  </si>
  <si>
    <t>Wholesale Per Carton 8</t>
  </si>
  <si>
    <t>50+</t>
  </si>
  <si>
    <t>7.00</t>
  </si>
  <si>
    <t>Ecommerce Per Carton 1</t>
  </si>
  <si>
    <t>Ecommerce Per Carton 2</t>
  </si>
  <si>
    <t>Ecommerce Per Carton 3</t>
  </si>
  <si>
    <t>Ecommerce Per Carton 4</t>
  </si>
  <si>
    <t>Ecommerce Per Carton 5</t>
  </si>
  <si>
    <t>Ecommerce Per Carton 6</t>
  </si>
  <si>
    <t>Ecommerce Per Carton 7</t>
  </si>
  <si>
    <t>Ecommerce Per Carton 8</t>
  </si>
  <si>
    <t>SPLIT CONTAINER</t>
  </si>
  <si>
    <t>Per Pallet Received</t>
  </si>
  <si>
    <t>9.75</t>
  </si>
  <si>
    <t>STORAGE</t>
  </si>
  <si>
    <t>Per Cu. Ft. Monthly</t>
  </si>
  <si>
    <t>0.40</t>
  </si>
  <si>
    <t>PALLETS</t>
  </si>
  <si>
    <t>Per Pallet Shipped</t>
  </si>
  <si>
    <t>7.70</t>
  </si>
  <si>
    <t>SHIPPING TIER</t>
  </si>
  <si>
    <t>0.80</t>
  </si>
  <si>
    <t>1.00</t>
  </si>
  <si>
    <t>1.20</t>
  </si>
  <si>
    <t>1.50</t>
  </si>
  <si>
    <t>2.00</t>
  </si>
  <si>
    <t>5.00</t>
  </si>
  <si>
    <t>10.00</t>
  </si>
  <si>
    <t>12.00</t>
  </si>
  <si>
    <t>3.00</t>
  </si>
  <si>
    <t>3.50</t>
  </si>
  <si>
    <t>4.00</t>
  </si>
  <si>
    <t>5.50</t>
  </si>
  <si>
    <t>8.50</t>
  </si>
  <si>
    <t>RETURNS</t>
  </si>
  <si>
    <t>Processing Windows</t>
  </si>
  <si>
    <t>All other divisions</t>
  </si>
  <si>
    <t>REWORK</t>
  </si>
  <si>
    <t>Level 1 Art Per Unit</t>
  </si>
  <si>
    <t>Level 2 Art Per Unit</t>
  </si>
  <si>
    <t>Level 1 Furniture Per Carton</t>
  </si>
  <si>
    <t>Level 2 Furniture Per Unit</t>
  </si>
  <si>
    <t>Level 3 Furniture Per Unit</t>
  </si>
  <si>
    <t>Warehouse Handling $</t>
  </si>
  <si>
    <t>2026 HHL Domestic (1)</t>
  </si>
  <si>
    <t>PalmTree </t>
    <phoneticPr fontId="23" type="noConversion"/>
  </si>
  <si>
    <t>06/29/2026</t>
    <phoneticPr fontId="23" type="noConversion"/>
  </si>
  <si>
    <t>EVO</t>
    <phoneticPr fontId="23" type="noConversion"/>
  </si>
  <si>
    <t>青岛羽翎珊家纺织品集团有限公司</t>
    <phoneticPr fontId="23" type="noConversion"/>
  </si>
  <si>
    <t>PalmTree </t>
    <phoneticPr fontId="23" type="noConversion"/>
  </si>
  <si>
    <t>3pcs Duvet Set</t>
    <phoneticPr fontId="23" type="noConversion"/>
  </si>
  <si>
    <r>
      <t>Fabric: 260TC 100% cotton jacquard (imported cotton), pre-washed. back: 180TC solid percale, (imported cotton)
Duvet: 2" flange on three sides, 2" self hem on the bottom with hidden buttons (9 on Full/Queen; 11 on King). 2*10" HH logo tie on the each corners. 
Shams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2" flange all around, 6" open back and 8" overlap on the back</t>
    </r>
    <phoneticPr fontId="23" type="noConversion"/>
  </si>
  <si>
    <t>Full/Queen
1 Duvet 90"W x  94"L + 2"
2 Sham 20"W x 26"L + 2"(2)</t>
    <phoneticPr fontId="23" type="noConversion"/>
  </si>
  <si>
    <t>Navy</t>
    <phoneticPr fontId="23" type="noConversion"/>
  </si>
  <si>
    <t>6302.31.9050</t>
    <phoneticPr fontId="23" type="noConversion"/>
  </si>
  <si>
    <t>Sage</t>
    <phoneticPr fontId="23" type="noConversion"/>
  </si>
  <si>
    <t>King/Cal King
1 Duvet 108"W x  94"L + 2"
2 Sham 20"W x 36"L + 2"(2)</t>
    <phoneticPr fontId="23" type="noConversion"/>
  </si>
  <si>
    <t>1pc Shower Curtain</t>
    <phoneticPr fontId="23" type="noConversion"/>
  </si>
  <si>
    <t>Fabric: 260TC 100% cotton jacquard (imported cotton), pre-washed. Spec: Double fold 2” at the top head without lining. 
Other three sides fold 0.5“, totally 12 holes</t>
    <phoneticPr fontId="23" type="noConversion"/>
  </si>
  <si>
    <t xml:space="preserve">
1 Shower Curtain 72"W x  72"L </t>
    <phoneticPr fontId="23" type="noConversion"/>
  </si>
  <si>
    <t>6303.91.0010</t>
    <phoneticPr fontId="23" type="noConversion"/>
  </si>
  <si>
    <t>Ship Date</t>
    <phoneticPr fontId="23" type="noConversion"/>
  </si>
  <si>
    <t>10/01/2026</t>
    <phoneticPr fontId="23" type="noConversion"/>
  </si>
  <si>
    <t>HHD12-2070</t>
    <phoneticPr fontId="23" type="noConversion"/>
  </si>
  <si>
    <t>HHD12-2071</t>
    <phoneticPr fontId="23" type="noConversion"/>
  </si>
  <si>
    <t>HHD12-2072</t>
    <phoneticPr fontId="23" type="noConversion"/>
  </si>
  <si>
    <t>HHD12-2073</t>
    <phoneticPr fontId="23" type="noConversion"/>
  </si>
  <si>
    <t>HHD70-2074</t>
    <phoneticPr fontId="23" type="noConversion"/>
  </si>
  <si>
    <t>HHD70-2075</t>
    <phoneticPr fontId="23" type="noConversion"/>
  </si>
  <si>
    <t>3pcs Duvet Set</t>
    <phoneticPr fontId="23" type="noConversion"/>
  </si>
  <si>
    <t>100% cotton 3pcs Duvet Set</t>
    <phoneticPr fontId="23" type="noConversion"/>
  </si>
  <si>
    <t>100% cotton 3pcs Duvet Set</t>
    <phoneticPr fontId="23" type="noConversion"/>
  </si>
  <si>
    <t>1pc Shower Curtain</t>
    <phoneticPr fontId="23" type="noConversion"/>
  </si>
  <si>
    <t>100% cotton Shower Curtain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</si>
</sst>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\$#,##0.00"/>
  </numFmts>
  <fonts count="3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12"/>
      <color rgb="FF000000"/>
      <name val="Calibri Bold"/>
      <family val="2"/>
      <charset val="1"/>
    </font>
    <font>
      <sz val="11"/>
      <color theme="1"/>
      <name val="等线 Light"/>
      <family val="3"/>
      <charset val="134"/>
    </font>
    <font>
      <sz val="11"/>
      <color theme="0"/>
      <name val="等线 Light"/>
      <family val="3"/>
      <charset val="134"/>
    </font>
    <font>
      <sz val="10"/>
      <name val="微软雅黑"/>
      <family val="2"/>
      <charset val="134"/>
    </font>
    <font>
      <sz val="11"/>
      <name val="宋体"/>
      <family val="2"/>
      <charset val="134"/>
    </font>
    <font>
      <sz val="11"/>
      <color theme="1" tint="4.9989318521683403E-2"/>
      <name val="Calibri"/>
      <family val="2"/>
    </font>
    <font>
      <b/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4" tint="0.59987182226020086"/>
        <bgColor rgb="FFA6CAEC"/>
      </patternFill>
    </fill>
    <fill>
      <patternFill patternType="solid">
        <fgColor rgb="FFFFC000"/>
        <bgColor rgb="FFFF9900"/>
      </patternFill>
    </fill>
    <fill>
      <patternFill patternType="solid">
        <fgColor theme="0" tint="-4.9989318521683403E-2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22" fillId="0" borderId="0">
      <alignment vertical="center"/>
    </xf>
    <xf numFmtId="9" fontId="2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4" fillId="0" borderId="0"/>
    <xf numFmtId="17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76" fontId="4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8" fillId="0" borderId="0"/>
  </cellStyleXfs>
  <cellXfs count="161">
    <xf numFmtId="0" fontId="0" fillId="0" borderId="0" xfId="0"/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6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12" fillId="0" borderId="6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20" fillId="7" borderId="1" xfId="4" applyFont="1" applyFill="1" applyBorder="1" applyAlignment="1">
      <alignment horizontal="center" wrapText="1"/>
    </xf>
    <xf numFmtId="0" fontId="20" fillId="8" borderId="1" xfId="4" applyFont="1" applyFill="1" applyBorder="1" applyAlignment="1">
      <alignment horizontal="center" wrapText="1"/>
    </xf>
    <xf numFmtId="0" fontId="2" fillId="8" borderId="1" xfId="4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21" fillId="0" borderId="1" xfId="1" applyNumberFormat="1" applyFont="1" applyBorder="1" applyAlignment="1">
      <alignment wrapText="1"/>
    </xf>
    <xf numFmtId="177" fontId="21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21" fillId="8" borderId="1" xfId="1" applyNumberFormat="1" applyFont="1" applyFill="1" applyBorder="1" applyAlignment="1">
      <alignment wrapText="1"/>
    </xf>
    <xf numFmtId="10" fontId="21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0" fontId="13" fillId="2" borderId="1" xfId="0" applyFont="1" applyFill="1" applyBorder="1" applyAlignment="1">
      <alignment vertical="center"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15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21" fillId="3" borderId="1" xfId="1" applyNumberFormat="1" applyFont="1" applyFill="1" applyBorder="1" applyAlignment="1">
      <alignment wrapText="1"/>
    </xf>
    <xf numFmtId="183" fontId="21" fillId="0" borderId="1" xfId="1" applyNumberFormat="1" applyFont="1" applyBorder="1" applyAlignment="1">
      <alignment wrapText="1"/>
    </xf>
    <xf numFmtId="183" fontId="3" fillId="0" borderId="0" xfId="4" applyNumberFormat="1" applyAlignment="1">
      <alignment wrapText="1"/>
    </xf>
    <xf numFmtId="0" fontId="2" fillId="8" borderId="7" xfId="4" applyFont="1" applyFill="1" applyBorder="1" applyAlignment="1">
      <alignment horizontal="center" wrapText="1"/>
    </xf>
    <xf numFmtId="177" fontId="13" fillId="0" borderId="1" xfId="2" applyNumberFormat="1" applyFont="1" applyBorder="1" applyAlignment="1" applyProtection="1">
      <alignment horizontal="left"/>
      <protection locked="0"/>
    </xf>
    <xf numFmtId="177" fontId="2" fillId="6" borderId="7" xfId="4" applyNumberFormat="1" applyFont="1" applyFill="1" applyBorder="1" applyAlignment="1">
      <alignment wrapText="1"/>
    </xf>
    <xf numFmtId="2" fontId="2" fillId="6" borderId="7" xfId="4" applyNumberFormat="1" applyFont="1" applyFill="1" applyBorder="1" applyAlignment="1">
      <alignment wrapText="1"/>
    </xf>
    <xf numFmtId="10" fontId="15" fillId="3" borderId="8" xfId="1" applyNumberFormat="1" applyFont="1" applyFill="1" applyBorder="1" applyAlignment="1">
      <alignment wrapText="1"/>
    </xf>
    <xf numFmtId="177" fontId="15" fillId="0" borderId="8" xfId="1" applyNumberFormat="1" applyFont="1" applyBorder="1" applyAlignment="1">
      <alignment wrapText="1"/>
    </xf>
    <xf numFmtId="177" fontId="15" fillId="0" borderId="0" xfId="1" applyNumberFormat="1" applyFont="1" applyAlignment="1">
      <alignment wrapText="1"/>
    </xf>
    <xf numFmtId="177" fontId="15" fillId="3" borderId="7" xfId="1" applyNumberFormat="1" applyFont="1" applyFill="1" applyBorder="1" applyAlignment="1">
      <alignment wrapText="1"/>
    </xf>
    <xf numFmtId="177" fontId="16" fillId="2" borderId="5" xfId="25" applyNumberFormat="1" applyFont="1" applyFill="1" applyBorder="1" applyAlignment="1">
      <alignment horizontal="center" vertical="center"/>
    </xf>
    <xf numFmtId="182" fontId="11" fillId="2" borderId="7" xfId="1" applyNumberFormat="1" applyFont="1" applyFill="1" applyBorder="1" applyAlignment="1">
      <alignment wrapText="1"/>
    </xf>
    <xf numFmtId="177" fontId="11" fillId="2" borderId="1" xfId="1" applyNumberFormat="1" applyFont="1" applyFill="1" applyBorder="1" applyAlignment="1">
      <alignment wrapText="1"/>
    </xf>
    <xf numFmtId="10" fontId="11" fillId="2" borderId="1" xfId="1" applyNumberFormat="1" applyFont="1" applyFill="1" applyBorder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2" fontId="21" fillId="6" borderId="1" xfId="1" applyNumberFormat="1" applyFont="1" applyFill="1" applyBorder="1" applyAlignment="1">
      <alignment wrapText="1"/>
    </xf>
    <xf numFmtId="177" fontId="21" fillId="10" borderId="1" xfId="1" applyNumberFormat="1" applyFont="1" applyFill="1" applyBorder="1" applyAlignment="1">
      <alignment wrapText="1"/>
    </xf>
    <xf numFmtId="183" fontId="15" fillId="0" borderId="7" xfId="1" applyNumberFormat="1" applyFont="1" applyBorder="1" applyAlignment="1">
      <alignment horizontal="center" wrapText="1"/>
    </xf>
    <xf numFmtId="0" fontId="2" fillId="7" borderId="7" xfId="4" applyFont="1" applyFill="1" applyBorder="1" applyAlignment="1">
      <alignment horizontal="center" wrapText="1"/>
    </xf>
    <xf numFmtId="2" fontId="2" fillId="0" borderId="7" xfId="4" applyNumberFormat="1" applyFont="1" applyBorder="1" applyAlignment="1">
      <alignment horizontal="center" wrapText="1"/>
    </xf>
    <xf numFmtId="10" fontId="21" fillId="3" borderId="8" xfId="1" applyNumberFormat="1" applyFont="1" applyFill="1" applyBorder="1" applyAlignment="1">
      <alignment wrapText="1"/>
    </xf>
    <xf numFmtId="2" fontId="21" fillId="0" borderId="1" xfId="1" applyNumberFormat="1" applyFont="1" applyBorder="1" applyAlignment="1">
      <alignment wrapText="1"/>
    </xf>
    <xf numFmtId="0" fontId="30" fillId="0" borderId="0" xfId="26" applyFont="1"/>
    <xf numFmtId="0" fontId="31" fillId="11" borderId="0" xfId="26" applyFont="1" applyFill="1" applyAlignment="1">
      <alignment horizontal="center"/>
    </xf>
    <xf numFmtId="0" fontId="30" fillId="12" borderId="0" xfId="26" applyFont="1" applyFill="1"/>
    <xf numFmtId="0" fontId="30" fillId="13" borderId="0" xfId="26" applyFont="1" applyFill="1"/>
    <xf numFmtId="185" fontId="3" fillId="14" borderId="7" xfId="4" applyNumberFormat="1" applyFill="1" applyBorder="1" applyAlignment="1">
      <alignment horizontal="center" vertical="center"/>
    </xf>
    <xf numFmtId="0" fontId="34" fillId="0" borderId="7" xfId="4" applyFont="1" applyBorder="1" applyAlignment="1">
      <alignment horizontal="left" vertical="center" wrapText="1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vertical="center"/>
    </xf>
    <xf numFmtId="178" fontId="3" fillId="0" borderId="1" xfId="4" applyNumberFormat="1" applyBorder="1" applyAlignment="1">
      <alignment vertical="center"/>
    </xf>
    <xf numFmtId="0" fontId="3" fillId="0" borderId="1" xfId="4" applyBorder="1" applyAlignment="1">
      <alignment horizontal="center" vertical="center" wrapText="1"/>
    </xf>
    <xf numFmtId="0" fontId="3" fillId="0" borderId="7" xfId="4" applyBorder="1" applyAlignment="1">
      <alignment vertical="center"/>
    </xf>
    <xf numFmtId="184" fontId="3" fillId="0" borderId="1" xfId="4" applyNumberFormat="1" applyBorder="1" applyAlignment="1">
      <alignment vertical="center"/>
    </xf>
    <xf numFmtId="1" fontId="3" fillId="0" borderId="1" xfId="4" applyNumberFormat="1" applyBorder="1" applyAlignment="1">
      <alignment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vertical="center"/>
    </xf>
    <xf numFmtId="2" fontId="3" fillId="0" borderId="8" xfId="4" applyNumberFormat="1" applyBorder="1" applyAlignment="1">
      <alignment vertical="center"/>
    </xf>
    <xf numFmtId="177" fontId="3" fillId="0" borderId="1" xfId="4" applyNumberFormat="1" applyBorder="1" applyAlignment="1">
      <alignment vertical="center"/>
    </xf>
    <xf numFmtId="181" fontId="3" fillId="0" borderId="1" xfId="4" applyNumberFormat="1" applyBorder="1" applyAlignment="1">
      <alignment vertical="center"/>
    </xf>
    <xf numFmtId="2" fontId="3" fillId="0" borderId="7" xfId="4" applyNumberFormat="1" applyBorder="1" applyAlignment="1">
      <alignment vertical="center"/>
    </xf>
    <xf numFmtId="183" fontId="3" fillId="2" borderId="1" xfId="4" applyNumberFormat="1" applyFill="1" applyBorder="1" applyAlignment="1">
      <alignment vertical="center"/>
    </xf>
    <xf numFmtId="183" fontId="3" fillId="0" borderId="7" xfId="4" applyNumberFormat="1" applyBorder="1" applyAlignment="1">
      <alignment vertical="center"/>
    </xf>
    <xf numFmtId="2" fontId="3" fillId="0" borderId="1" xfId="4" applyNumberFormat="1" applyBorder="1" applyAlignment="1">
      <alignment vertical="center"/>
    </xf>
    <xf numFmtId="1" fontId="3" fillId="2" borderId="1" xfId="4" applyNumberFormat="1" applyFill="1" applyBorder="1" applyAlignment="1">
      <alignment vertical="center"/>
    </xf>
    <xf numFmtId="3" fontId="3" fillId="0" borderId="1" xfId="4" applyNumberFormat="1" applyBorder="1" applyAlignment="1">
      <alignment vertical="center"/>
    </xf>
    <xf numFmtId="177" fontId="3" fillId="2" borderId="1" xfId="4" applyNumberFormat="1" applyFill="1" applyBorder="1" applyAlignment="1">
      <alignment vertical="center"/>
    </xf>
    <xf numFmtId="180" fontId="3" fillId="0" borderId="1" xfId="4" applyNumberFormat="1" applyBorder="1" applyAlignment="1">
      <alignment vertical="center"/>
    </xf>
    <xf numFmtId="10" fontId="3" fillId="0" borderId="1" xfId="4" applyNumberFormat="1" applyBorder="1" applyAlignment="1">
      <alignment vertical="center"/>
    </xf>
    <xf numFmtId="177" fontId="27" fillId="0" borderId="1" xfId="4" applyNumberFormat="1" applyFont="1" applyBorder="1" applyAlignment="1">
      <alignment vertical="center"/>
    </xf>
    <xf numFmtId="10" fontId="27" fillId="0" borderId="1" xfId="4" applyNumberFormat="1" applyFont="1" applyBorder="1" applyAlignment="1">
      <alignment vertical="center"/>
    </xf>
    <xf numFmtId="10" fontId="0" fillId="2" borderId="1" xfId="5" applyNumberFormat="1" applyFont="1" applyFill="1" applyBorder="1" applyAlignment="1">
      <alignment vertical="center"/>
    </xf>
    <xf numFmtId="10" fontId="3" fillId="0" borderId="7" xfId="4" applyNumberFormat="1" applyBorder="1" applyAlignment="1">
      <alignment vertical="center"/>
    </xf>
    <xf numFmtId="177" fontId="3" fillId="0" borderId="7" xfId="4" applyNumberFormat="1" applyBorder="1" applyAlignment="1">
      <alignment vertical="center"/>
    </xf>
    <xf numFmtId="10" fontId="3" fillId="2" borderId="8" xfId="4" applyNumberFormat="1" applyFill="1" applyBorder="1" applyAlignment="1">
      <alignment vertical="center"/>
    </xf>
    <xf numFmtId="10" fontId="27" fillId="0" borderId="7" xfId="4" applyNumberFormat="1" applyFont="1" applyBorder="1" applyAlignment="1">
      <alignment vertical="center"/>
    </xf>
    <xf numFmtId="177" fontId="3" fillId="0" borderId="0" xfId="4" applyNumberFormat="1" applyAlignment="1">
      <alignment vertical="center"/>
    </xf>
    <xf numFmtId="0" fontId="3" fillId="0" borderId="0" xfId="4" applyAlignment="1">
      <alignment vertical="center"/>
    </xf>
    <xf numFmtId="177" fontId="3" fillId="2" borderId="7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0" fontId="3" fillId="0" borderId="1" xfId="4" applyBorder="1" applyAlignment="1">
      <alignment vertical="center" wrapText="1"/>
    </xf>
    <xf numFmtId="0" fontId="35" fillId="0" borderId="7" xfId="2" applyFont="1" applyBorder="1" applyAlignment="1" applyProtection="1">
      <alignment horizontal="left"/>
      <protection locked="0"/>
    </xf>
    <xf numFmtId="14" fontId="27" fillId="0" borderId="7" xfId="0" applyNumberFormat="1" applyFont="1" applyBorder="1" applyAlignment="1">
      <alignment horizontal="left"/>
    </xf>
    <xf numFmtId="0" fontId="32" fillId="0" borderId="1" xfId="3" applyFont="1" applyBorder="1" applyAlignment="1" applyProtection="1">
      <alignment horizontal="left" wrapText="1"/>
      <protection locked="0"/>
    </xf>
    <xf numFmtId="0" fontId="29" fillId="0" borderId="0" xfId="26" applyFont="1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" xfId="26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101600</xdr:rowOff>
    </xdr:from>
    <xdr:to>
      <xdr:col>1</xdr:col>
      <xdr:colOff>986108</xdr:colOff>
      <xdr:row>1</xdr:row>
      <xdr:rowOff>1092200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4A13FDB8-2FEB-41BA-849C-76E5107793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3409"/>
        <a:stretch>
          <a:fillRect/>
        </a:stretch>
      </xdr:blipFill>
      <xdr:spPr>
        <a:xfrm>
          <a:off x="882650" y="1390650"/>
          <a:ext cx="814658" cy="990600"/>
        </a:xfrm>
        <a:prstGeom prst="rect">
          <a:avLst/>
        </a:prstGeom>
      </xdr:spPr>
    </xdr:pic>
    <xdr:clientData/>
  </xdr:twoCellAnchor>
  <xdr:twoCellAnchor>
    <xdr:from>
      <xdr:col>1</xdr:col>
      <xdr:colOff>142127</xdr:colOff>
      <xdr:row>3</xdr:row>
      <xdr:rowOff>152400</xdr:rowOff>
    </xdr:from>
    <xdr:to>
      <xdr:col>1</xdr:col>
      <xdr:colOff>964044</xdr:colOff>
      <xdr:row>3</xdr:row>
      <xdr:rowOff>1046868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48E0BAEA-61A1-4AB5-8C57-63A3EC2EA5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5013"/>
        <a:stretch>
          <a:fillRect/>
        </a:stretch>
      </xdr:blipFill>
      <xdr:spPr>
        <a:xfrm>
          <a:off x="853327" y="3752850"/>
          <a:ext cx="821917" cy="894468"/>
        </a:xfrm>
        <a:prstGeom prst="rect">
          <a:avLst/>
        </a:prstGeom>
      </xdr:spPr>
    </xdr:pic>
    <xdr:clientData/>
  </xdr:twoCellAnchor>
  <xdr:twoCellAnchor>
    <xdr:from>
      <xdr:col>1</xdr:col>
      <xdr:colOff>146050</xdr:colOff>
      <xdr:row>2</xdr:row>
      <xdr:rowOff>76200</xdr:rowOff>
    </xdr:from>
    <xdr:to>
      <xdr:col>1</xdr:col>
      <xdr:colOff>960708</xdr:colOff>
      <xdr:row>2</xdr:row>
      <xdr:rowOff>1066800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BDFB5A15-5738-41F2-9AE3-3F568D2F5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3409"/>
        <a:stretch>
          <a:fillRect/>
        </a:stretch>
      </xdr:blipFill>
      <xdr:spPr>
        <a:xfrm>
          <a:off x="857250" y="2520950"/>
          <a:ext cx="814658" cy="9906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</xdr:row>
      <xdr:rowOff>165100</xdr:rowOff>
    </xdr:from>
    <xdr:to>
      <xdr:col>1</xdr:col>
      <xdr:colOff>942567</xdr:colOff>
      <xdr:row>4</xdr:row>
      <xdr:rowOff>1059568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C8136A29-46E9-4C1D-AB8C-1855B4934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5013"/>
        <a:stretch>
          <a:fillRect/>
        </a:stretch>
      </xdr:blipFill>
      <xdr:spPr>
        <a:xfrm>
          <a:off x="831850" y="4921250"/>
          <a:ext cx="821917" cy="894468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</xdr:row>
      <xdr:rowOff>76396</xdr:rowOff>
    </xdr:from>
    <xdr:to>
      <xdr:col>1</xdr:col>
      <xdr:colOff>901700</xdr:colOff>
      <xdr:row>6</xdr:row>
      <xdr:rowOff>1131216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3DA282D2-CF0C-0125-2B9E-F41EB9B5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7169346"/>
          <a:ext cx="781050" cy="1054820"/>
        </a:xfrm>
        <a:prstGeom prst="rect">
          <a:avLst/>
        </a:prstGeom>
      </xdr:spPr>
    </xdr:pic>
    <xdr:clientData/>
  </xdr:twoCellAnchor>
  <xdr:twoCellAnchor>
    <xdr:from>
      <xdr:col>1</xdr:col>
      <xdr:colOff>135361</xdr:colOff>
      <xdr:row>5</xdr:row>
      <xdr:rowOff>69591</xdr:rowOff>
    </xdr:from>
    <xdr:to>
      <xdr:col>1</xdr:col>
      <xdr:colOff>920750</xdr:colOff>
      <xdr:row>5</xdr:row>
      <xdr:rowOff>1130271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97F0426-E197-7670-0836-A1DB2DFBC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561" y="5994141"/>
          <a:ext cx="785389" cy="1060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Users\gaellyns\Desktop\Copy%20of%20PO%20Worksheet%20Bundle16-Linens-Textiles-02_23_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Fall%2012%20development\D65%20Holiday\Line%20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ather.zhu/Downloads/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  <sheetName val="Sheet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 refreshError="1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H7" sqref="H7"/>
    </sheetView>
  </sheetViews>
  <sheetFormatPr defaultRowHeight="15"/>
  <cols>
    <col min="1" max="1" width="18.7109375" customWidth="1"/>
    <col min="2" max="2" width="2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30.42578125" customWidth="1"/>
  </cols>
  <sheetData>
    <row r="2" spans="1:224" s="6" customFormat="1" ht="20.25">
      <c r="A2" s="4" t="s">
        <v>543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47" customFormat="1" ht="43.5" customHeight="1">
      <c r="A3" s="58" t="s">
        <v>19</v>
      </c>
      <c r="B3" s="44" t="s">
        <v>489</v>
      </c>
      <c r="C3" s="45" t="s">
        <v>22</v>
      </c>
      <c r="D3" s="90" t="str">
        <f>_xlfn.TEXTJOIN(" ",TRUE,B5,D5,D6,B6,D4,D7)</f>
        <v>JLA Harbor House PalmTree  DUVET&amp;DUVET SET</v>
      </c>
      <c r="E3" s="55" t="s">
        <v>23</v>
      </c>
      <c r="F3" s="46" t="s">
        <v>37</v>
      </c>
      <c r="G3" s="55" t="s">
        <v>24</v>
      </c>
      <c r="H3" s="46" t="s">
        <v>549</v>
      </c>
      <c r="O3" s="48"/>
      <c r="S3" s="49"/>
      <c r="T3" s="49"/>
      <c r="U3" s="14"/>
      <c r="W3" s="50"/>
      <c r="X3" s="31"/>
      <c r="Y3" s="51"/>
      <c r="Z3" s="51"/>
      <c r="AA3" s="51"/>
      <c r="GX3" s="52"/>
      <c r="HB3" s="53" t="s">
        <v>25</v>
      </c>
      <c r="HC3" s="53" t="s">
        <v>26</v>
      </c>
      <c r="HD3" s="53" t="s">
        <v>27</v>
      </c>
      <c r="HE3" s="53" t="s">
        <v>28</v>
      </c>
      <c r="HF3" s="53"/>
      <c r="HG3" s="53" t="s">
        <v>29</v>
      </c>
      <c r="HH3" s="53" t="s">
        <v>30</v>
      </c>
      <c r="HI3" s="53" t="s">
        <v>31</v>
      </c>
      <c r="HJ3" s="53" t="s">
        <v>32</v>
      </c>
      <c r="HK3" s="53"/>
      <c r="HL3" s="53"/>
      <c r="HM3" s="53"/>
      <c r="HN3" s="53"/>
      <c r="HO3" s="53"/>
      <c r="HP3" s="53"/>
    </row>
    <row r="4" spans="1:224" s="47" customFormat="1" ht="17.100000000000001" customHeight="1">
      <c r="A4" s="59" t="s">
        <v>18</v>
      </c>
      <c r="B4" s="44" t="s">
        <v>75</v>
      </c>
      <c r="C4" s="54" t="s">
        <v>33</v>
      </c>
      <c r="D4" s="44" t="s">
        <v>622</v>
      </c>
      <c r="E4" s="55" t="s">
        <v>34</v>
      </c>
      <c r="F4" s="46" t="s">
        <v>2</v>
      </c>
      <c r="G4" s="55" t="s">
        <v>35</v>
      </c>
      <c r="H4" s="46" t="s">
        <v>514</v>
      </c>
      <c r="O4" s="48"/>
      <c r="S4" s="49"/>
      <c r="T4" s="49"/>
      <c r="U4" s="14"/>
      <c r="W4" s="50"/>
      <c r="X4" s="31"/>
      <c r="Y4" s="51"/>
      <c r="Z4" s="51"/>
      <c r="AA4" s="51"/>
      <c r="GX4" s="52"/>
      <c r="HB4" s="56" t="s">
        <v>36</v>
      </c>
      <c r="HC4" s="57" t="s">
        <v>37</v>
      </c>
      <c r="HD4" s="53" t="s">
        <v>38</v>
      </c>
      <c r="HE4" s="53" t="s">
        <v>39</v>
      </c>
      <c r="HF4" s="53" t="s">
        <v>40</v>
      </c>
      <c r="HG4" s="53"/>
      <c r="HH4" s="56"/>
      <c r="HI4" s="53"/>
      <c r="HJ4" s="53"/>
      <c r="HK4" s="53"/>
      <c r="HL4" s="53"/>
      <c r="HM4" s="53"/>
      <c r="HN4" s="53"/>
      <c r="HO4" s="53"/>
      <c r="HP4" s="53"/>
    </row>
    <row r="5" spans="1:224" s="6" customFormat="1" ht="15" customHeight="1">
      <c r="A5" s="60" t="s">
        <v>41</v>
      </c>
      <c r="B5" s="11" t="s">
        <v>88</v>
      </c>
      <c r="C5" s="17" t="s">
        <v>42</v>
      </c>
      <c r="D5" s="11"/>
      <c r="E5" s="42" t="s">
        <v>487</v>
      </c>
      <c r="F5" s="12" t="s">
        <v>351</v>
      </c>
      <c r="G5" s="42" t="s">
        <v>43</v>
      </c>
      <c r="H5" s="12" t="s">
        <v>81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0" t="s">
        <v>3</v>
      </c>
      <c r="B6" s="11" t="s">
        <v>170</v>
      </c>
      <c r="C6" s="17" t="s">
        <v>44</v>
      </c>
      <c r="D6" s="11"/>
      <c r="E6" s="42" t="s">
        <v>488</v>
      </c>
      <c r="F6" s="12" t="s">
        <v>351</v>
      </c>
      <c r="G6" s="42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1" t="s">
        <v>20</v>
      </c>
      <c r="B7" s="11"/>
      <c r="C7" s="30" t="s">
        <v>50</v>
      </c>
      <c r="D7" s="12" t="s">
        <v>477</v>
      </c>
      <c r="E7" s="42" t="s">
        <v>45</v>
      </c>
      <c r="F7" s="63" t="s">
        <v>76</v>
      </c>
      <c r="G7" s="62" t="s">
        <v>52</v>
      </c>
      <c r="H7" s="159" t="s">
        <v>625</v>
      </c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1" t="s">
        <v>405</v>
      </c>
      <c r="B8" s="37"/>
      <c r="C8" s="93" t="s">
        <v>61</v>
      </c>
      <c r="D8" s="99"/>
      <c r="E8" s="61" t="s">
        <v>51</v>
      </c>
      <c r="F8" s="12" t="s">
        <v>624</v>
      </c>
      <c r="G8" s="65" t="s">
        <v>74</v>
      </c>
      <c r="H8" s="11" t="s">
        <v>0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C9" s="93" t="s">
        <v>466</v>
      </c>
      <c r="D9" s="99"/>
      <c r="E9" s="41" t="s">
        <v>402</v>
      </c>
      <c r="F9" s="11"/>
      <c r="G9" s="157" t="s">
        <v>638</v>
      </c>
      <c r="H9" s="158" t="s">
        <v>639</v>
      </c>
    </row>
    <row r="10" spans="1:224">
      <c r="C10" s="41" t="s">
        <v>62</v>
      </c>
      <c r="D10" s="36"/>
      <c r="E10" s="41" t="s">
        <v>403</v>
      </c>
      <c r="F10" s="37"/>
    </row>
    <row r="11" spans="1:224">
      <c r="C11" s="41" t="s">
        <v>63</v>
      </c>
      <c r="D11" s="11" t="s">
        <v>623</v>
      </c>
      <c r="E11" s="41" t="s">
        <v>404</v>
      </c>
      <c r="F11" s="37" t="s">
        <v>621</v>
      </c>
    </row>
    <row r="12" spans="1:224">
      <c r="C12" s="41" t="s">
        <v>64</v>
      </c>
      <c r="D12" s="37" t="s">
        <v>1</v>
      </c>
    </row>
    <row r="13" spans="1:224">
      <c r="D13" s="43"/>
    </row>
    <row r="14" spans="1:224">
      <c r="A14" t="s">
        <v>405</v>
      </c>
    </row>
    <row r="15" spans="1:224">
      <c r="A15" s="3" t="s">
        <v>467</v>
      </c>
      <c r="D15" s="43"/>
    </row>
    <row r="16" spans="1:224">
      <c r="A16" s="3" t="s">
        <v>468</v>
      </c>
    </row>
    <row r="17" spans="1:1">
      <c r="A17" t="s">
        <v>469</v>
      </c>
    </row>
    <row r="18" spans="1:1">
      <c r="A18" s="3" t="s">
        <v>470</v>
      </c>
    </row>
    <row r="19" spans="1:1">
      <c r="A19" s="3" t="s">
        <v>471</v>
      </c>
    </row>
  </sheetData>
  <protectedRanges>
    <protectedRange password="F78C" sqref="HB4:HC8 HH4:HH8 HD6:HG8 GT6:GZ8" name="区域1_1"/>
  </protectedRanges>
  <phoneticPr fontId="23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ValueSelect!$C$2:$C$22</xm:f>
          </x14:formula1>
          <xm:sqref>D7</xm:sqref>
        </x14:dataValidation>
        <x14:dataValidation type="list" allowBlank="1" showInputMessage="1" showErrorMessage="1">
          <x14:formula1>
            <xm:f>ValueSelect!$B$2:$B$26</xm:f>
          </x14:formula1>
          <xm:sqref>B7</xm:sqref>
        </x14:dataValidation>
        <x14:dataValidation type="list" allowBlank="1" showInputMessage="1" showErrorMessage="1">
          <x14:formula1>
            <xm:f>ValueSelect!$A$2:$A$296</xm:f>
          </x14:formula1>
          <xm:sqref>B6</xm:sqref>
        </x14:dataValidation>
        <x14:dataValidation type="list" allowBlank="1" showInputMessage="1" showErrorMessage="1">
          <x14:formula1>
            <xm:f>ValueSelect!$I$2:$I$3</xm:f>
          </x14:formula1>
          <xm:sqref>F3</xm:sqref>
        </x14:dataValidation>
        <x14:dataValidation type="list" allowBlank="1" showInputMessage="1" showErrorMessage="1">
          <x14:formula1>
            <xm:f>ValueSelect!$G$2:$G$3</xm:f>
          </x14:formula1>
          <xm:sqref>D12</xm:sqref>
        </x14:dataValidation>
        <x14:dataValidation type="list" allowBlank="1" showInputMessage="1" showErrorMessage="1">
          <x14:formula1>
            <xm:f>ValueSelect!$F$2:$F$7</xm:f>
          </x14:formula1>
          <xm:sqref>D6</xm:sqref>
        </x14:dataValidation>
        <x14:dataValidation type="list" allowBlank="1" showInputMessage="1" showErrorMessage="1">
          <x14:formula1>
            <xm:f>ValueSelect!$P$2:$P$3</xm:f>
          </x14:formula1>
          <xm:sqref>H5</xm:sqref>
        </x14:dataValidation>
        <x14:dataValidation type="list" allowBlank="1" showInputMessage="1" showErrorMessage="1">
          <x14:formula1>
            <xm:f>ValueSelect!$Q$2:$Q$3</xm:f>
          </x14:formula1>
          <xm:sqref>H6</xm:sqref>
        </x14:dataValidation>
        <x14:dataValidation type="list" allowBlank="1" showInputMessage="1" showErrorMessage="1">
          <x14:formula1>
            <xm:f>ValueSelect!$T$2:$T$3</xm:f>
          </x14:formula1>
          <xm:sqref>H8</xm:sqref>
        </x14:dataValidation>
        <x14:dataValidation type="list" allowBlank="1" showInputMessage="1" showErrorMessage="1">
          <x14:formula1>
            <xm:f>ValueSelect!$K$2:$K$9</xm:f>
          </x14:formula1>
          <xm:sqref>F5:F6</xm:sqref>
        </x14:dataValidation>
        <x14:dataValidation type="list" allowBlank="1" showInputMessage="1" showErrorMessage="1">
          <x14:formula1>
            <xm:f>ValueSelect!$O$2:$O$7</xm:f>
          </x14:formula1>
          <xm:sqref>F11</xm:sqref>
        </x14:dataValidation>
        <x14:dataValidation type="list" allowBlank="1" showInputMessage="1" showErrorMessage="1">
          <x14:formula1>
            <xm:f>ValueSelect!$J$2:$J$10</xm:f>
          </x14:formula1>
          <xm:sqref>F4</xm:sqref>
        </x14:dataValidation>
        <x14:dataValidation type="list" allowBlank="1" showInputMessage="1" showErrorMessage="1">
          <x14:formula1>
            <xm:f>ValueSelect!$L$2:$L$5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7"/>
  <sheetViews>
    <sheetView tabSelected="1" topLeftCell="A5" zoomScaleNormal="100" workbookViewId="0">
      <selection activeCell="A8" sqref="A8:XFD51"/>
    </sheetView>
  </sheetViews>
  <sheetFormatPr defaultColWidth="9.140625" defaultRowHeight="15"/>
  <cols>
    <col min="1" max="1" width="10.140625" style="66" customWidth="1"/>
    <col min="2" max="2" width="15.5703125" style="67" customWidth="1"/>
    <col min="3" max="3" width="12.42578125" style="67" customWidth="1"/>
    <col min="4" max="4" width="12.85546875" style="67" customWidth="1"/>
    <col min="5" max="5" width="9.140625" style="67" customWidth="1"/>
    <col min="6" max="6" width="18.5703125" style="67" customWidth="1"/>
    <col min="7" max="7" width="9.140625" style="67" customWidth="1"/>
    <col min="8" max="8" width="27.7109375" style="67" bestFit="1" customWidth="1"/>
    <col min="9" max="9" width="14.5703125" style="67" customWidth="1"/>
    <col min="10" max="10" width="35.5703125" style="67" customWidth="1"/>
    <col min="11" max="11" width="12.42578125" style="67" customWidth="1"/>
    <col min="12" max="12" width="25.140625" style="67" customWidth="1"/>
    <col min="13" max="13" width="6.85546875" style="67" customWidth="1"/>
    <col min="14" max="14" width="8.85546875" style="67" customWidth="1"/>
    <col min="15" max="15" width="12.5703125" style="67" bestFit="1" customWidth="1"/>
    <col min="16" max="16" width="8.85546875" style="67" customWidth="1"/>
    <col min="17" max="17" width="8.85546875" style="70" customWidth="1"/>
    <col min="18" max="18" width="11.140625" style="70" customWidth="1"/>
    <col min="19" max="19" width="9.42578125" style="67" customWidth="1"/>
    <col min="20" max="20" width="11.7109375" style="89" customWidth="1"/>
    <col min="21" max="21" width="8.140625" style="92" customWidth="1"/>
    <col min="22" max="23" width="8.7109375" style="88" customWidth="1"/>
    <col min="24" max="24" width="12.42578125" style="92" customWidth="1"/>
    <col min="25" max="25" width="9.85546875" style="92" customWidth="1"/>
    <col min="26" max="26" width="9" style="92" customWidth="1"/>
    <col min="27" max="27" width="6.28515625" style="89" customWidth="1"/>
    <col min="28" max="28" width="7.85546875" style="88" customWidth="1"/>
    <col min="29" max="29" width="11.42578125" style="88" customWidth="1"/>
    <col min="30" max="30" width="9.85546875" style="89" customWidth="1"/>
    <col min="31" max="32" width="7.85546875" style="67" customWidth="1"/>
    <col min="33" max="33" width="9" style="92" customWidth="1"/>
    <col min="34" max="34" width="9" style="89" customWidth="1"/>
    <col min="35" max="35" width="9" style="88" customWidth="1"/>
    <col min="36" max="36" width="10" style="97" customWidth="1"/>
    <col min="37" max="37" width="9" style="70" customWidth="1"/>
    <col min="38" max="38" width="14.140625" style="67" customWidth="1"/>
    <col min="39" max="39" width="8.42578125" style="69" customWidth="1"/>
    <col min="40" max="40" width="10.7109375" style="70" customWidth="1"/>
    <col min="41" max="41" width="11.28515625" style="70" customWidth="1"/>
    <col min="42" max="42" width="11.5703125" style="70" customWidth="1"/>
    <col min="43" max="43" width="8.28515625" style="70" customWidth="1"/>
    <col min="44" max="44" width="11.5703125" style="69" customWidth="1"/>
    <col min="45" max="46" width="11.5703125" style="88" customWidth="1"/>
    <col min="47" max="47" width="9.140625" style="88" customWidth="1"/>
    <col min="48" max="48" width="8.140625" style="69" customWidth="1"/>
    <col min="49" max="49" width="10.85546875" style="70" customWidth="1"/>
    <col min="50" max="50" width="8.140625" style="69" customWidth="1"/>
    <col min="51" max="51" width="10.7109375" style="69" customWidth="1"/>
    <col min="52" max="52" width="9.28515625" style="70" customWidth="1"/>
    <col min="53" max="53" width="6.85546875" style="70" customWidth="1"/>
    <col min="54" max="54" width="9.140625" style="70" customWidth="1"/>
    <col min="55" max="55" width="7.42578125" style="70" customWidth="1"/>
    <col min="56" max="56" width="7.7109375" style="70" customWidth="1"/>
    <col min="57" max="57" width="11.42578125" style="70" customWidth="1"/>
    <col min="58" max="58" width="11.85546875" style="67" customWidth="1"/>
    <col min="59" max="59" width="11.28515625" style="94" customWidth="1"/>
    <col min="60" max="60" width="9.85546875" style="70" customWidth="1"/>
    <col min="61" max="61" width="15" style="69" customWidth="1"/>
    <col min="62" max="62" width="10.140625" style="70" customWidth="1"/>
    <col min="63" max="63" width="8.85546875" style="70" customWidth="1"/>
    <col min="64" max="64" width="10.85546875" style="70" customWidth="1"/>
    <col min="65" max="65" width="8.140625" style="69" customWidth="1"/>
    <col min="66" max="68" width="10.42578125" style="70" customWidth="1"/>
    <col min="69" max="69" width="12.42578125" style="67" customWidth="1"/>
    <col min="70" max="70" width="10.42578125" style="67" customWidth="1"/>
    <col min="71" max="71" width="9.5703125" style="67" customWidth="1"/>
    <col min="72" max="72" width="13.42578125" style="67" customWidth="1"/>
    <col min="73" max="73" width="13.42578125" style="69" customWidth="1"/>
    <col min="74" max="16384" width="9.140625" style="67"/>
  </cols>
  <sheetData>
    <row r="1" spans="1:73" ht="57.95" customHeight="1">
      <c r="A1" s="71" t="s">
        <v>435</v>
      </c>
      <c r="B1" s="71" t="s">
        <v>436</v>
      </c>
      <c r="C1" s="72" t="s">
        <v>437</v>
      </c>
      <c r="D1" s="73" t="s">
        <v>3</v>
      </c>
      <c r="E1" s="73" t="s">
        <v>20</v>
      </c>
      <c r="F1" s="74" t="s">
        <v>438</v>
      </c>
      <c r="G1" s="72" t="s">
        <v>439</v>
      </c>
      <c r="H1" s="75" t="s">
        <v>440</v>
      </c>
      <c r="I1" s="75" t="s">
        <v>441</v>
      </c>
      <c r="J1" s="75" t="s">
        <v>442</v>
      </c>
      <c r="K1" s="98" t="s">
        <v>485</v>
      </c>
      <c r="L1" s="75" t="s">
        <v>443</v>
      </c>
      <c r="M1" s="75" t="s">
        <v>444</v>
      </c>
      <c r="N1" s="72" t="s">
        <v>483</v>
      </c>
      <c r="O1" s="72" t="s">
        <v>445</v>
      </c>
      <c r="P1" s="72" t="s">
        <v>446</v>
      </c>
      <c r="Q1" s="72" t="s">
        <v>481</v>
      </c>
      <c r="R1" s="114" t="s">
        <v>540</v>
      </c>
      <c r="S1" s="75" t="s">
        <v>447</v>
      </c>
      <c r="T1" s="78" t="s">
        <v>465</v>
      </c>
      <c r="U1" s="100" t="s">
        <v>480</v>
      </c>
      <c r="V1" s="111" t="s">
        <v>534</v>
      </c>
      <c r="W1" s="101" t="s">
        <v>516</v>
      </c>
      <c r="X1" s="110" t="s">
        <v>515</v>
      </c>
      <c r="Y1" s="76" t="s">
        <v>4</v>
      </c>
      <c r="Z1" s="91" t="s">
        <v>448</v>
      </c>
      <c r="AA1" s="91" t="s">
        <v>449</v>
      </c>
      <c r="AB1" s="91" t="s">
        <v>450</v>
      </c>
      <c r="AC1" s="115" t="s">
        <v>541</v>
      </c>
      <c r="AD1" s="78" t="s">
        <v>451</v>
      </c>
      <c r="AE1" s="96" t="s">
        <v>452</v>
      </c>
      <c r="AF1" s="113" t="s">
        <v>539</v>
      </c>
      <c r="AG1" s="91" t="s">
        <v>535</v>
      </c>
      <c r="AH1" s="91" t="s">
        <v>536</v>
      </c>
      <c r="AI1" s="91" t="s">
        <v>537</v>
      </c>
      <c r="AJ1" s="77" t="s">
        <v>538</v>
      </c>
      <c r="AK1" s="79" t="s">
        <v>453</v>
      </c>
      <c r="AL1" s="80" t="s">
        <v>454</v>
      </c>
      <c r="AM1" s="71" t="s">
        <v>455</v>
      </c>
      <c r="AN1" s="81" t="s">
        <v>456</v>
      </c>
      <c r="AO1" s="71" t="s">
        <v>457</v>
      </c>
      <c r="AP1" s="82" t="s">
        <v>458</v>
      </c>
      <c r="AQ1" s="83" t="s">
        <v>459</v>
      </c>
      <c r="AR1" s="81" t="s">
        <v>460</v>
      </c>
      <c r="AS1" s="117" t="s">
        <v>545</v>
      </c>
      <c r="AT1" s="117" t="s">
        <v>546</v>
      </c>
      <c r="AU1" s="77" t="s">
        <v>547</v>
      </c>
      <c r="AV1" s="81" t="s">
        <v>548</v>
      </c>
      <c r="AW1" s="82" t="s">
        <v>461</v>
      </c>
      <c r="AX1" s="81" t="s">
        <v>462</v>
      </c>
      <c r="AY1" s="81" t="s">
        <v>620</v>
      </c>
      <c r="AZ1" s="82" t="s">
        <v>521</v>
      </c>
      <c r="BA1" s="81" t="s">
        <v>520</v>
      </c>
      <c r="BB1" s="93" t="s">
        <v>517</v>
      </c>
      <c r="BC1" s="82" t="s">
        <v>518</v>
      </c>
      <c r="BD1" s="81" t="s">
        <v>519</v>
      </c>
      <c r="BE1" s="81" t="s">
        <v>463</v>
      </c>
      <c r="BF1" s="95" t="s">
        <v>464</v>
      </c>
      <c r="BG1" s="84" t="s">
        <v>482</v>
      </c>
      <c r="BH1" s="112" t="s">
        <v>522</v>
      </c>
      <c r="BI1" s="102" t="s">
        <v>524</v>
      </c>
      <c r="BJ1" s="81" t="s">
        <v>525</v>
      </c>
      <c r="BK1" s="103" t="s">
        <v>526</v>
      </c>
      <c r="BL1" s="95" t="s">
        <v>527</v>
      </c>
      <c r="BM1" s="116" t="s">
        <v>528</v>
      </c>
      <c r="BN1" s="105" t="s">
        <v>523</v>
      </c>
      <c r="BO1" s="105" t="s">
        <v>542</v>
      </c>
      <c r="BP1" s="104"/>
      <c r="BQ1" s="107" t="s">
        <v>529</v>
      </c>
      <c r="BR1" s="108" t="s">
        <v>531</v>
      </c>
      <c r="BS1" s="107" t="s">
        <v>530</v>
      </c>
      <c r="BT1" s="108" t="s">
        <v>533</v>
      </c>
      <c r="BU1" s="109" t="s">
        <v>532</v>
      </c>
    </row>
    <row r="2" spans="1:73" s="153" customFormat="1" ht="90.95" customHeight="1">
      <c r="A2" s="124">
        <v>1</v>
      </c>
      <c r="B2" s="125"/>
      <c r="C2" s="125"/>
      <c r="D2" s="125" t="s">
        <v>170</v>
      </c>
      <c r="E2" s="125"/>
      <c r="F2" s="125" t="s">
        <v>477</v>
      </c>
      <c r="G2" s="126" t="s">
        <v>626</v>
      </c>
      <c r="H2" s="125" t="s">
        <v>647</v>
      </c>
      <c r="I2" s="125" t="s">
        <v>646</v>
      </c>
      <c r="J2" s="127" t="s">
        <v>628</v>
      </c>
      <c r="K2" s="128" t="s">
        <v>550</v>
      </c>
      <c r="L2" s="123" t="s">
        <v>629</v>
      </c>
      <c r="M2" s="125" t="s">
        <v>630</v>
      </c>
      <c r="N2" s="128"/>
      <c r="O2" s="125" t="s">
        <v>640</v>
      </c>
      <c r="P2" s="129"/>
      <c r="Q2" s="125"/>
      <c r="R2" s="128"/>
      <c r="S2" s="125" t="s">
        <v>418</v>
      </c>
      <c r="T2" s="130">
        <v>152</v>
      </c>
      <c r="U2" s="131">
        <v>21.76</v>
      </c>
      <c r="V2" s="132">
        <f t="shared" ref="V2:V7" si="0">IF(W2="","",X2*W2)</f>
        <v>176.33</v>
      </c>
      <c r="W2" s="133">
        <v>7.7</v>
      </c>
      <c r="X2" s="134">
        <v>22.9</v>
      </c>
      <c r="Y2" s="125" t="s">
        <v>82</v>
      </c>
      <c r="Z2" s="135">
        <v>40</v>
      </c>
      <c r="AA2" s="135">
        <v>45</v>
      </c>
      <c r="AB2" s="135">
        <v>68</v>
      </c>
      <c r="AC2" s="136"/>
      <c r="AD2" s="130">
        <v>4</v>
      </c>
      <c r="AE2" s="137">
        <f t="shared" ref="AE2:AE7" si="1">IF(Z2="","",Z2*AA2*AB2/1000000*35.3 )</f>
        <v>4.3209999999999997</v>
      </c>
      <c r="AF2" s="138" t="s">
        <v>0</v>
      </c>
      <c r="AG2" s="135">
        <v>13</v>
      </c>
      <c r="AH2" s="135">
        <v>17</v>
      </c>
      <c r="AI2" s="135">
        <v>5.5</v>
      </c>
      <c r="AJ2" s="139">
        <v>4.9000000000000004</v>
      </c>
      <c r="AK2" s="139">
        <v>65</v>
      </c>
      <c r="AL2" s="140">
        <f t="shared" ref="AL2:AL7" si="2">IF(AD2="","",AK2/AE2*35.3 *AD2)</f>
        <v>2124</v>
      </c>
      <c r="AM2" s="141">
        <v>4400</v>
      </c>
      <c r="AN2" s="142">
        <f t="shared" ref="AN2:AN7" si="3">IF(ISERROR(AM2/AL2),"",AM2/AL2)</f>
        <v>2.0699999999999998</v>
      </c>
      <c r="AO2" s="125" t="s">
        <v>631</v>
      </c>
      <c r="AP2" s="143">
        <f>6.7%+7.5%+10%</f>
        <v>0.24199999999999999</v>
      </c>
      <c r="AQ2" s="142">
        <f t="shared" ref="AQ2" si="4">IF(ISERROR(X2*AP2),"",X2*AP2)</f>
        <v>5.54</v>
      </c>
      <c r="AR2" s="142">
        <f t="shared" ref="AR2:AR7" si="5">IF(ISERROR(X2+AN2+AQ2),"",X2+AN2+AQ2)</f>
        <v>30.51</v>
      </c>
      <c r="AS2" s="132">
        <f t="shared" ref="AS2:AS7" si="6">IF(ISERROR(Z2*AA2*AB2/AD2),"",Z2*AA2*AB2/AD2)</f>
        <v>30600</v>
      </c>
      <c r="AT2" s="132">
        <f t="shared" ref="AT2:AT7" si="7">IF(ISERROR(AS2/28316.847),"",AS2/28316.847)</f>
        <v>1.08</v>
      </c>
      <c r="AU2" s="139">
        <v>4</v>
      </c>
      <c r="AV2" s="142">
        <f t="shared" ref="AV2:AV7" si="8">IF(ISERROR(AT2*AU2),"",AT2*AU2)</f>
        <v>4.32</v>
      </c>
      <c r="AW2" s="144">
        <v>0.1</v>
      </c>
      <c r="AX2" s="142">
        <f t="shared" ref="AX2" si="9">IF(ISERROR(BH2*AW2),"",BH2*AW2)</f>
        <v>9</v>
      </c>
      <c r="AY2" s="122">
        <f>IF(AE2="","",((IF(AE2&lt;0.6,'[8]E&amp;E Pricing Structure'!$D$11,IF(AE2&lt;1.2,'[8]E&amp;E Pricing Structure'!$D$12,IF(AE2&lt;1.8,'[8]E&amp;E Pricing Structure'!$D$13,IF(AE2&lt;2.7,'[8]E&amp;E Pricing Structure'!$D$14,IF(AE2&lt;4.8,'[8]E&amp;E Pricing Structure'!$D$15,IF(AE2&lt;12.5,'[8]E&amp;E Pricing Structure'!$D$16,IF(AE2&lt;50,'[8]E&amp;E Pricing Structure'!$D$17,'[8]E&amp;E Pricing Structure'!$D$18))))))))+(IF(AE2&lt;0.6,'[8]E&amp;E Pricing Structure'!$D$30,IF(AE2&lt;1.2,'[8]E&amp;E Pricing Structure'!$D$31,IF(AE2&lt;1.8,'[8]E&amp;E Pricing Structure'!$D$32,IF(AE2&lt;2.7,'[8]E&amp;E Pricing Structure'!$D$33,IF(AE2&lt;4.8,'[8]E&amp;E Pricing Structure'!$D$34,IF(AE2&lt;12.5,'[8]E&amp;E Pricing Structure'!$D$35,IF(AE2&lt;50,'[8]E&amp;E Pricing Structure'!$D$36,'[8]E&amp;E Pricing Structure'!$D$37)))))))))/AD2)</f>
        <v>1.7</v>
      </c>
      <c r="AZ2" s="144">
        <v>0</v>
      </c>
      <c r="BA2" s="142">
        <f t="shared" ref="BA2:BA7" si="10">IF(ISERROR(BH2*AZ2),"",BH2*AZ2)</f>
        <v>0</v>
      </c>
      <c r="BB2" s="145" t="s">
        <v>544</v>
      </c>
      <c r="BC2" s="146">
        <v>0.15</v>
      </c>
      <c r="BD2" s="142">
        <f t="shared" ref="BD2:BD7" si="11">IF(ISERROR(BH2*BC2),"",BH2*BC2)</f>
        <v>13.5</v>
      </c>
      <c r="BE2" s="142">
        <f t="shared" ref="BE2:BE7" si="12">IF(ISERROR(AV2+AX2+AY2+BA2+BD2),"",AV2+AX2+AY2+BA2+BD2)</f>
        <v>28.52</v>
      </c>
      <c r="BF2" s="142">
        <f t="shared" ref="BF2:BF7" si="13">IF(ISERROR(AR2+BE2),"",AR2+BE2)</f>
        <v>59.03</v>
      </c>
      <c r="BG2" s="147">
        <f t="shared" ref="BG2" si="14">IF(ISERROR((BH2-BF2)/BH2),"",(BH2-BF2)/BH2)</f>
        <v>0.34410000000000002</v>
      </c>
      <c r="BH2" s="142">
        <f t="shared" ref="BH2:BH7" si="15">IF(BN2="","",BN2*(1-BO2))</f>
        <v>90</v>
      </c>
      <c r="BI2" s="148">
        <v>0.3</v>
      </c>
      <c r="BJ2" s="142">
        <f t="shared" ref="BJ2:BJ7" si="16">IF(BI2="","",BN2*BI2)</f>
        <v>54</v>
      </c>
      <c r="BK2" s="149">
        <v>15</v>
      </c>
      <c r="BL2" s="142">
        <f t="shared" ref="BL2:BL7" si="17">IF(ISERROR(BF2+BJ2+BK2),"",BF2+BJ2+BK2)</f>
        <v>128.03</v>
      </c>
      <c r="BM2" s="150">
        <f t="shared" ref="BM2:BM7" si="18">IF(BN2="","",(BN2-BL2)/BN2)</f>
        <v>0.28870000000000001</v>
      </c>
      <c r="BN2" s="149">
        <v>179.99</v>
      </c>
      <c r="BO2" s="151">
        <v>0.5</v>
      </c>
      <c r="BP2" s="152"/>
      <c r="BQ2" s="154">
        <f>BH2</f>
        <v>90</v>
      </c>
      <c r="BR2" s="106">
        <f>IF(BS2="","",CEILING(BS2/0.9 - 0.01, 10) - 0.01)</f>
        <v>199.99</v>
      </c>
      <c r="BS2" s="154">
        <f>IF(BN2="","",BN2)</f>
        <v>179.99</v>
      </c>
      <c r="BT2" s="155">
        <f t="shared" ref="BT2:BT7" si="19">IF(BQ2="","",(BQ2-AR2)/BQ2)</f>
        <v>0.66100000000000003</v>
      </c>
      <c r="BU2" s="155">
        <f>IF(BR2="","",(BR2-BQ2)/BR2)</f>
        <v>0.55000000000000004</v>
      </c>
    </row>
    <row r="3" spans="1:73" s="87" customFormat="1" ht="90.95" customHeight="1">
      <c r="A3" s="85">
        <v>2</v>
      </c>
      <c r="B3" s="86"/>
      <c r="C3" s="86"/>
      <c r="D3" s="125" t="s">
        <v>170</v>
      </c>
      <c r="E3" s="125"/>
      <c r="F3" s="125" t="s">
        <v>477</v>
      </c>
      <c r="G3" s="126" t="s">
        <v>626</v>
      </c>
      <c r="H3" s="125" t="s">
        <v>648</v>
      </c>
      <c r="I3" s="125" t="s">
        <v>627</v>
      </c>
      <c r="J3" s="127" t="s">
        <v>628</v>
      </c>
      <c r="K3" s="128" t="s">
        <v>550</v>
      </c>
      <c r="L3" s="123" t="s">
        <v>633</v>
      </c>
      <c r="M3" s="125" t="s">
        <v>630</v>
      </c>
      <c r="N3" s="128"/>
      <c r="O3" s="125" t="s">
        <v>641</v>
      </c>
      <c r="P3" s="129"/>
      <c r="Q3" s="125"/>
      <c r="R3" s="128"/>
      <c r="S3" s="125" t="s">
        <v>418</v>
      </c>
      <c r="T3" s="130">
        <v>152</v>
      </c>
      <c r="U3" s="131">
        <f>X3*0.95</f>
        <v>25.08</v>
      </c>
      <c r="V3" s="132">
        <f t="shared" si="0"/>
        <v>203.28</v>
      </c>
      <c r="W3" s="133">
        <v>7.7</v>
      </c>
      <c r="X3" s="134">
        <v>26.4</v>
      </c>
      <c r="Y3" s="125" t="s">
        <v>82</v>
      </c>
      <c r="Z3" s="135">
        <v>40</v>
      </c>
      <c r="AA3" s="135">
        <v>45</v>
      </c>
      <c r="AB3" s="135">
        <v>68</v>
      </c>
      <c r="AC3" s="136"/>
      <c r="AD3" s="130">
        <v>4</v>
      </c>
      <c r="AE3" s="137">
        <f t="shared" si="1"/>
        <v>4.3209999999999997</v>
      </c>
      <c r="AF3" s="138" t="s">
        <v>0</v>
      </c>
      <c r="AG3" s="135">
        <v>13</v>
      </c>
      <c r="AH3" s="135">
        <v>17</v>
      </c>
      <c r="AI3" s="135">
        <v>5.5</v>
      </c>
      <c r="AJ3" s="139">
        <v>5.8</v>
      </c>
      <c r="AK3" s="139">
        <v>65</v>
      </c>
      <c r="AL3" s="140">
        <f t="shared" si="2"/>
        <v>2124</v>
      </c>
      <c r="AM3" s="141">
        <v>4400</v>
      </c>
      <c r="AN3" s="142">
        <f t="shared" si="3"/>
        <v>2.0699999999999998</v>
      </c>
      <c r="AO3" s="125" t="s">
        <v>631</v>
      </c>
      <c r="AP3" s="143">
        <f>6.7%+7.5%+10%</f>
        <v>0.24199999999999999</v>
      </c>
      <c r="AQ3" s="142">
        <f t="shared" ref="AQ3:AQ4" si="20">IF(ISERROR(X3*AP3),"",X3*AP3)</f>
        <v>6.39</v>
      </c>
      <c r="AR3" s="142">
        <f t="shared" si="5"/>
        <v>34.86</v>
      </c>
      <c r="AS3" s="132">
        <f t="shared" si="6"/>
        <v>30600</v>
      </c>
      <c r="AT3" s="132">
        <f t="shared" si="7"/>
        <v>1.08</v>
      </c>
      <c r="AU3" s="139">
        <v>4</v>
      </c>
      <c r="AV3" s="142">
        <f t="shared" si="8"/>
        <v>4.32</v>
      </c>
      <c r="AW3" s="144">
        <v>0.1</v>
      </c>
      <c r="AX3" s="142">
        <f t="shared" ref="AX3:AX4" si="21">IF(ISERROR(BH3*AW3),"",BH3*AW3)</f>
        <v>10</v>
      </c>
      <c r="AY3" s="122">
        <f>IF(AE3="","",((IF(AE3&lt;0.6,'[8]E&amp;E Pricing Structure'!$D$11,IF(AE3&lt;1.2,'[8]E&amp;E Pricing Structure'!$D$12,IF(AE3&lt;1.8,'[8]E&amp;E Pricing Structure'!$D$13,IF(AE3&lt;2.7,'[8]E&amp;E Pricing Structure'!$D$14,IF(AE3&lt;4.8,'[8]E&amp;E Pricing Structure'!$D$15,IF(AE3&lt;12.5,'[8]E&amp;E Pricing Structure'!$D$16,IF(AE3&lt;50,'[8]E&amp;E Pricing Structure'!$D$17,'[8]E&amp;E Pricing Structure'!$D$18))))))))+(IF(AE3&lt;0.6,'[8]E&amp;E Pricing Structure'!$D$30,IF(AE3&lt;1.2,'[8]E&amp;E Pricing Structure'!$D$31,IF(AE3&lt;1.8,'[8]E&amp;E Pricing Structure'!$D$32,IF(AE3&lt;2.7,'[8]E&amp;E Pricing Structure'!$D$33,IF(AE3&lt;4.8,'[8]E&amp;E Pricing Structure'!$D$34,IF(AE3&lt;12.5,'[8]E&amp;E Pricing Structure'!$D$35,IF(AE3&lt;50,'[8]E&amp;E Pricing Structure'!$D$36,'[8]E&amp;E Pricing Structure'!$D$37)))))))))/AD3)</f>
        <v>1.7</v>
      </c>
      <c r="AZ3" s="144">
        <v>0</v>
      </c>
      <c r="BA3" s="142">
        <f t="shared" si="10"/>
        <v>0</v>
      </c>
      <c r="BB3" s="145" t="s">
        <v>544</v>
      </c>
      <c r="BC3" s="146">
        <v>0.15</v>
      </c>
      <c r="BD3" s="142">
        <f t="shared" si="11"/>
        <v>15</v>
      </c>
      <c r="BE3" s="142">
        <f t="shared" si="12"/>
        <v>31.02</v>
      </c>
      <c r="BF3" s="142">
        <f t="shared" si="13"/>
        <v>65.88</v>
      </c>
      <c r="BG3" s="147">
        <f t="shared" ref="BG3:BG4" si="22">IF(ISERROR((BH3-BF3)/BH3),"",(BH3-BF3)/BH3)</f>
        <v>0.3412</v>
      </c>
      <c r="BH3" s="142">
        <f t="shared" si="15"/>
        <v>100</v>
      </c>
      <c r="BI3" s="148">
        <v>0.3</v>
      </c>
      <c r="BJ3" s="142">
        <f t="shared" si="16"/>
        <v>60</v>
      </c>
      <c r="BK3" s="149">
        <v>15</v>
      </c>
      <c r="BL3" s="142">
        <f t="shared" si="17"/>
        <v>140.88</v>
      </c>
      <c r="BM3" s="150">
        <f t="shared" si="18"/>
        <v>0.29559999999999997</v>
      </c>
      <c r="BN3" s="149">
        <v>199.99</v>
      </c>
      <c r="BO3" s="151">
        <v>0.5</v>
      </c>
      <c r="BP3" s="68"/>
      <c r="BQ3" s="154">
        <f t="shared" ref="BQ3:BQ7" si="23">BH3</f>
        <v>100</v>
      </c>
      <c r="BR3" s="106">
        <f t="shared" ref="BR3:BR7" si="24">IF(BS3="","",CEILING(BS3/0.9 - 0.01, 10) - 0.01)</f>
        <v>229.99</v>
      </c>
      <c r="BS3" s="154">
        <f t="shared" ref="BS3:BS7" si="25">IF(BN3="","",BN3)</f>
        <v>199.99</v>
      </c>
      <c r="BT3" s="155">
        <f t="shared" si="19"/>
        <v>0.65139999999999998</v>
      </c>
      <c r="BU3" s="155">
        <f t="shared" ref="BU3:BU7" si="26">IF(BR3="","",(BR3-BQ3)/BR3)</f>
        <v>0.56520000000000004</v>
      </c>
    </row>
    <row r="4" spans="1:73" s="87" customFormat="1" ht="90.95" customHeight="1">
      <c r="A4" s="85">
        <v>3</v>
      </c>
      <c r="B4" s="86"/>
      <c r="C4" s="86"/>
      <c r="D4" s="125" t="s">
        <v>170</v>
      </c>
      <c r="E4" s="125"/>
      <c r="F4" s="125" t="s">
        <v>477</v>
      </c>
      <c r="G4" s="126" t="s">
        <v>626</v>
      </c>
      <c r="H4" s="125" t="s">
        <v>648</v>
      </c>
      <c r="I4" s="125" t="s">
        <v>627</v>
      </c>
      <c r="J4" s="127" t="s">
        <v>628</v>
      </c>
      <c r="K4" s="128" t="s">
        <v>550</v>
      </c>
      <c r="L4" s="123" t="s">
        <v>629</v>
      </c>
      <c r="M4" s="125" t="s">
        <v>632</v>
      </c>
      <c r="N4" s="128"/>
      <c r="O4" s="125" t="s">
        <v>642</v>
      </c>
      <c r="P4" s="129"/>
      <c r="Q4" s="125"/>
      <c r="R4" s="128"/>
      <c r="S4" s="125" t="s">
        <v>418</v>
      </c>
      <c r="T4" s="130">
        <v>152</v>
      </c>
      <c r="U4" s="131">
        <v>21.76</v>
      </c>
      <c r="V4" s="132">
        <f t="shared" si="0"/>
        <v>176.33</v>
      </c>
      <c r="W4" s="133">
        <v>7.7</v>
      </c>
      <c r="X4" s="134">
        <v>22.9</v>
      </c>
      <c r="Y4" s="125" t="s">
        <v>82</v>
      </c>
      <c r="Z4" s="135">
        <v>40</v>
      </c>
      <c r="AA4" s="135">
        <v>45</v>
      </c>
      <c r="AB4" s="135">
        <v>68</v>
      </c>
      <c r="AC4" s="136"/>
      <c r="AD4" s="130">
        <v>4</v>
      </c>
      <c r="AE4" s="137">
        <f t="shared" si="1"/>
        <v>4.3209999999999997</v>
      </c>
      <c r="AF4" s="138" t="s">
        <v>0</v>
      </c>
      <c r="AG4" s="135">
        <v>13</v>
      </c>
      <c r="AH4" s="135">
        <v>17</v>
      </c>
      <c r="AI4" s="135">
        <v>5.5</v>
      </c>
      <c r="AJ4" s="139">
        <v>4.9000000000000004</v>
      </c>
      <c r="AK4" s="139">
        <v>65</v>
      </c>
      <c r="AL4" s="140">
        <f t="shared" si="2"/>
        <v>2124</v>
      </c>
      <c r="AM4" s="141">
        <v>4400</v>
      </c>
      <c r="AN4" s="142">
        <f t="shared" si="3"/>
        <v>2.0699999999999998</v>
      </c>
      <c r="AO4" s="125" t="s">
        <v>631</v>
      </c>
      <c r="AP4" s="143">
        <f>6.7%+7.5%+10%</f>
        <v>0.24199999999999999</v>
      </c>
      <c r="AQ4" s="142">
        <f t="shared" si="20"/>
        <v>5.54</v>
      </c>
      <c r="AR4" s="142">
        <f t="shared" si="5"/>
        <v>30.51</v>
      </c>
      <c r="AS4" s="132">
        <f t="shared" si="6"/>
        <v>30600</v>
      </c>
      <c r="AT4" s="132">
        <f t="shared" si="7"/>
        <v>1.08</v>
      </c>
      <c r="AU4" s="139">
        <v>4</v>
      </c>
      <c r="AV4" s="142">
        <f t="shared" si="8"/>
        <v>4.32</v>
      </c>
      <c r="AW4" s="144">
        <v>0.1</v>
      </c>
      <c r="AX4" s="142">
        <f t="shared" si="21"/>
        <v>9</v>
      </c>
      <c r="AY4" s="122">
        <f>IF(AE4="","",((IF(AE4&lt;0.6,'[8]E&amp;E Pricing Structure'!$D$11,IF(AE4&lt;1.2,'[8]E&amp;E Pricing Structure'!$D$12,IF(AE4&lt;1.8,'[8]E&amp;E Pricing Structure'!$D$13,IF(AE4&lt;2.7,'[8]E&amp;E Pricing Structure'!$D$14,IF(AE4&lt;4.8,'[8]E&amp;E Pricing Structure'!$D$15,IF(AE4&lt;12.5,'[8]E&amp;E Pricing Structure'!$D$16,IF(AE4&lt;50,'[8]E&amp;E Pricing Structure'!$D$17,'[8]E&amp;E Pricing Structure'!$D$18))))))))+(IF(AE4&lt;0.6,'[8]E&amp;E Pricing Structure'!$D$30,IF(AE4&lt;1.2,'[8]E&amp;E Pricing Structure'!$D$31,IF(AE4&lt;1.8,'[8]E&amp;E Pricing Structure'!$D$32,IF(AE4&lt;2.7,'[8]E&amp;E Pricing Structure'!$D$33,IF(AE4&lt;4.8,'[8]E&amp;E Pricing Structure'!$D$34,IF(AE4&lt;12.5,'[8]E&amp;E Pricing Structure'!$D$35,IF(AE4&lt;50,'[8]E&amp;E Pricing Structure'!$D$36,'[8]E&amp;E Pricing Structure'!$D$37)))))))))/AD4)</f>
        <v>1.7</v>
      </c>
      <c r="AZ4" s="144">
        <v>0</v>
      </c>
      <c r="BA4" s="142">
        <f t="shared" si="10"/>
        <v>0</v>
      </c>
      <c r="BB4" s="145" t="s">
        <v>544</v>
      </c>
      <c r="BC4" s="146">
        <v>0.15</v>
      </c>
      <c r="BD4" s="142">
        <f t="shared" si="11"/>
        <v>13.5</v>
      </c>
      <c r="BE4" s="142">
        <f t="shared" si="12"/>
        <v>28.52</v>
      </c>
      <c r="BF4" s="142">
        <f t="shared" si="13"/>
        <v>59.03</v>
      </c>
      <c r="BG4" s="147">
        <f t="shared" si="22"/>
        <v>0.34410000000000002</v>
      </c>
      <c r="BH4" s="142">
        <f t="shared" si="15"/>
        <v>90</v>
      </c>
      <c r="BI4" s="148">
        <v>0.3</v>
      </c>
      <c r="BJ4" s="142">
        <f t="shared" si="16"/>
        <v>54</v>
      </c>
      <c r="BK4" s="149">
        <v>15</v>
      </c>
      <c r="BL4" s="142">
        <f t="shared" si="17"/>
        <v>128.03</v>
      </c>
      <c r="BM4" s="150">
        <f t="shared" si="18"/>
        <v>0.28870000000000001</v>
      </c>
      <c r="BN4" s="149">
        <v>179.99</v>
      </c>
      <c r="BO4" s="151">
        <v>0.5</v>
      </c>
      <c r="BP4" s="68"/>
      <c r="BQ4" s="154">
        <f t="shared" si="23"/>
        <v>90</v>
      </c>
      <c r="BR4" s="106">
        <f t="shared" si="24"/>
        <v>199.99</v>
      </c>
      <c r="BS4" s="154">
        <f t="shared" si="25"/>
        <v>179.99</v>
      </c>
      <c r="BT4" s="155">
        <f t="shared" si="19"/>
        <v>0.66100000000000003</v>
      </c>
      <c r="BU4" s="155">
        <f t="shared" si="26"/>
        <v>0.55000000000000004</v>
      </c>
    </row>
    <row r="5" spans="1:73" s="87" customFormat="1" ht="92.1" customHeight="1">
      <c r="A5" s="85">
        <v>4</v>
      </c>
      <c r="B5" s="86"/>
      <c r="C5" s="86"/>
      <c r="D5" s="125" t="s">
        <v>170</v>
      </c>
      <c r="E5" s="125"/>
      <c r="F5" s="125" t="s">
        <v>477</v>
      </c>
      <c r="G5" s="126" t="s">
        <v>626</v>
      </c>
      <c r="H5" s="125" t="s">
        <v>648</v>
      </c>
      <c r="I5" s="125" t="s">
        <v>627</v>
      </c>
      <c r="J5" s="127" t="s">
        <v>628</v>
      </c>
      <c r="K5" s="128" t="s">
        <v>550</v>
      </c>
      <c r="L5" s="123" t="s">
        <v>633</v>
      </c>
      <c r="M5" s="125" t="s">
        <v>632</v>
      </c>
      <c r="N5" s="128"/>
      <c r="O5" s="125" t="s">
        <v>643</v>
      </c>
      <c r="P5" s="129"/>
      <c r="Q5" s="125"/>
      <c r="R5" s="128"/>
      <c r="S5" s="125" t="s">
        <v>418</v>
      </c>
      <c r="T5" s="130">
        <v>152</v>
      </c>
      <c r="U5" s="131">
        <f>X5*0.95</f>
        <v>25.08</v>
      </c>
      <c r="V5" s="132">
        <f t="shared" si="0"/>
        <v>203.28</v>
      </c>
      <c r="W5" s="133">
        <v>7.7</v>
      </c>
      <c r="X5" s="134">
        <v>26.4</v>
      </c>
      <c r="Y5" s="125" t="s">
        <v>82</v>
      </c>
      <c r="Z5" s="135">
        <v>40</v>
      </c>
      <c r="AA5" s="135">
        <v>45</v>
      </c>
      <c r="AB5" s="135">
        <v>68</v>
      </c>
      <c r="AC5" s="136"/>
      <c r="AD5" s="130">
        <v>4</v>
      </c>
      <c r="AE5" s="137">
        <f t="shared" si="1"/>
        <v>4.3209999999999997</v>
      </c>
      <c r="AF5" s="138" t="s">
        <v>0</v>
      </c>
      <c r="AG5" s="135">
        <v>13</v>
      </c>
      <c r="AH5" s="135">
        <v>17</v>
      </c>
      <c r="AI5" s="135">
        <v>5.5</v>
      </c>
      <c r="AJ5" s="139">
        <v>5.8</v>
      </c>
      <c r="AK5" s="139">
        <v>65</v>
      </c>
      <c r="AL5" s="140">
        <f t="shared" si="2"/>
        <v>2124</v>
      </c>
      <c r="AM5" s="141">
        <v>4400</v>
      </c>
      <c r="AN5" s="142">
        <f t="shared" si="3"/>
        <v>2.0699999999999998</v>
      </c>
      <c r="AO5" s="125" t="s">
        <v>631</v>
      </c>
      <c r="AP5" s="143">
        <f>6.7%+7.5%+10%</f>
        <v>0.24199999999999999</v>
      </c>
      <c r="AQ5" s="142">
        <f t="shared" ref="AQ5" si="27">IF(ISERROR(X5*AP5),"",X5*AP5)</f>
        <v>6.39</v>
      </c>
      <c r="AR5" s="142">
        <f t="shared" si="5"/>
        <v>34.86</v>
      </c>
      <c r="AS5" s="132">
        <f t="shared" si="6"/>
        <v>30600</v>
      </c>
      <c r="AT5" s="132">
        <f t="shared" si="7"/>
        <v>1.08</v>
      </c>
      <c r="AU5" s="139">
        <v>4</v>
      </c>
      <c r="AV5" s="142">
        <f t="shared" si="8"/>
        <v>4.32</v>
      </c>
      <c r="AW5" s="144">
        <v>0.1</v>
      </c>
      <c r="AX5" s="142">
        <f t="shared" ref="AX5" si="28">IF(ISERROR(BH5*AW5),"",BH5*AW5)</f>
        <v>10</v>
      </c>
      <c r="AY5" s="122">
        <f>IF(AE5="","",((IF(AE5&lt;0.6,'[8]E&amp;E Pricing Structure'!$D$11,IF(AE5&lt;1.2,'[8]E&amp;E Pricing Structure'!$D$12,IF(AE5&lt;1.8,'[8]E&amp;E Pricing Structure'!$D$13,IF(AE5&lt;2.7,'[8]E&amp;E Pricing Structure'!$D$14,IF(AE5&lt;4.8,'[8]E&amp;E Pricing Structure'!$D$15,IF(AE5&lt;12.5,'[8]E&amp;E Pricing Structure'!$D$16,IF(AE5&lt;50,'[8]E&amp;E Pricing Structure'!$D$17,'[8]E&amp;E Pricing Structure'!$D$18))))))))+(IF(AE5&lt;0.6,'[8]E&amp;E Pricing Structure'!$D$30,IF(AE5&lt;1.2,'[8]E&amp;E Pricing Structure'!$D$31,IF(AE5&lt;1.8,'[8]E&amp;E Pricing Structure'!$D$32,IF(AE5&lt;2.7,'[8]E&amp;E Pricing Structure'!$D$33,IF(AE5&lt;4.8,'[8]E&amp;E Pricing Structure'!$D$34,IF(AE5&lt;12.5,'[8]E&amp;E Pricing Structure'!$D$35,IF(AE5&lt;50,'[8]E&amp;E Pricing Structure'!$D$36,'[8]E&amp;E Pricing Structure'!$D$37)))))))))/AD5)</f>
        <v>1.7</v>
      </c>
      <c r="AZ5" s="144">
        <v>0</v>
      </c>
      <c r="BA5" s="142">
        <f t="shared" si="10"/>
        <v>0</v>
      </c>
      <c r="BB5" s="145" t="s">
        <v>544</v>
      </c>
      <c r="BC5" s="146">
        <v>0.15</v>
      </c>
      <c r="BD5" s="142">
        <f t="shared" si="11"/>
        <v>15</v>
      </c>
      <c r="BE5" s="142">
        <f t="shared" si="12"/>
        <v>31.02</v>
      </c>
      <c r="BF5" s="142">
        <f t="shared" si="13"/>
        <v>65.88</v>
      </c>
      <c r="BG5" s="147">
        <f t="shared" ref="BG5" si="29">IF(ISERROR((BH5-BF5)/BH5),"",(BH5-BF5)/BH5)</f>
        <v>0.3412</v>
      </c>
      <c r="BH5" s="142">
        <f t="shared" si="15"/>
        <v>100</v>
      </c>
      <c r="BI5" s="148">
        <v>0.3</v>
      </c>
      <c r="BJ5" s="142">
        <f t="shared" si="16"/>
        <v>60</v>
      </c>
      <c r="BK5" s="149">
        <v>15</v>
      </c>
      <c r="BL5" s="142">
        <f t="shared" si="17"/>
        <v>140.88</v>
      </c>
      <c r="BM5" s="150">
        <f t="shared" si="18"/>
        <v>0.29559999999999997</v>
      </c>
      <c r="BN5" s="149">
        <v>199.99</v>
      </c>
      <c r="BO5" s="151">
        <v>0.5</v>
      </c>
      <c r="BP5" s="68"/>
      <c r="BQ5" s="154">
        <f t="shared" si="23"/>
        <v>100</v>
      </c>
      <c r="BR5" s="106">
        <f t="shared" si="24"/>
        <v>229.99</v>
      </c>
      <c r="BS5" s="154">
        <f t="shared" si="25"/>
        <v>199.99</v>
      </c>
      <c r="BT5" s="155">
        <f t="shared" si="19"/>
        <v>0.65139999999999998</v>
      </c>
      <c r="BU5" s="155">
        <f t="shared" si="26"/>
        <v>0.56520000000000004</v>
      </c>
    </row>
    <row r="6" spans="1:73" s="87" customFormat="1" ht="92.1" customHeight="1">
      <c r="A6" s="85">
        <v>5</v>
      </c>
      <c r="B6" s="86"/>
      <c r="C6" s="86"/>
      <c r="D6" s="125" t="s">
        <v>170</v>
      </c>
      <c r="E6" s="125"/>
      <c r="F6" s="125" t="s">
        <v>508</v>
      </c>
      <c r="G6" s="126" t="s">
        <v>626</v>
      </c>
      <c r="H6" s="125" t="s">
        <v>650</v>
      </c>
      <c r="I6" s="156" t="s">
        <v>649</v>
      </c>
      <c r="J6" s="127" t="s">
        <v>635</v>
      </c>
      <c r="K6" s="128" t="s">
        <v>550</v>
      </c>
      <c r="L6" s="123" t="s">
        <v>636</v>
      </c>
      <c r="M6" s="125" t="s">
        <v>630</v>
      </c>
      <c r="N6" s="128"/>
      <c r="O6" s="125" t="s">
        <v>644</v>
      </c>
      <c r="P6" s="129"/>
      <c r="Q6" s="125"/>
      <c r="R6" s="128"/>
      <c r="S6" s="125" t="s">
        <v>418</v>
      </c>
      <c r="T6" s="130">
        <v>120</v>
      </c>
      <c r="U6" s="131">
        <f>X6*0.95</f>
        <v>8.17</v>
      </c>
      <c r="V6" s="132">
        <f t="shared" si="0"/>
        <v>66.22</v>
      </c>
      <c r="W6" s="133">
        <v>7.7</v>
      </c>
      <c r="X6" s="134">
        <v>8.6</v>
      </c>
      <c r="Y6" s="125" t="s">
        <v>82</v>
      </c>
      <c r="Z6" s="135">
        <v>51</v>
      </c>
      <c r="AA6" s="135">
        <v>31</v>
      </c>
      <c r="AB6" s="135">
        <v>40</v>
      </c>
      <c r="AC6" s="136"/>
      <c r="AD6" s="130">
        <v>12</v>
      </c>
      <c r="AE6" s="137">
        <f t="shared" si="1"/>
        <v>2.2320000000000002</v>
      </c>
      <c r="AF6" s="138" t="s">
        <v>0</v>
      </c>
      <c r="AG6" s="135">
        <v>11</v>
      </c>
      <c r="AH6" s="135">
        <v>9</v>
      </c>
      <c r="AI6" s="135">
        <v>3</v>
      </c>
      <c r="AJ6" s="139">
        <v>3</v>
      </c>
      <c r="AK6" s="139">
        <v>65</v>
      </c>
      <c r="AL6" s="140">
        <f t="shared" si="2"/>
        <v>12336</v>
      </c>
      <c r="AM6" s="141">
        <v>4400</v>
      </c>
      <c r="AN6" s="142">
        <f t="shared" si="3"/>
        <v>0.36</v>
      </c>
      <c r="AO6" s="125" t="s">
        <v>637</v>
      </c>
      <c r="AP6" s="143">
        <f>10.3%+7.5%+10%</f>
        <v>0.27800000000000002</v>
      </c>
      <c r="AQ6" s="142">
        <f t="shared" ref="AQ6:AQ7" si="30">IF(ISERROR(X6*AP6),"",X6*AP6)</f>
        <v>2.39</v>
      </c>
      <c r="AR6" s="142">
        <f t="shared" si="5"/>
        <v>11.35</v>
      </c>
      <c r="AS6" s="132">
        <f t="shared" si="6"/>
        <v>5270</v>
      </c>
      <c r="AT6" s="132">
        <f t="shared" si="7"/>
        <v>0.19</v>
      </c>
      <c r="AU6" s="139">
        <v>4</v>
      </c>
      <c r="AV6" s="142">
        <f t="shared" si="8"/>
        <v>0.76</v>
      </c>
      <c r="AW6" s="144">
        <v>0.1</v>
      </c>
      <c r="AX6" s="142">
        <f t="shared" ref="AX6:AX7" si="31">IF(ISERROR(BH6*AW6),"",BH6*AW6)</f>
        <v>2.15</v>
      </c>
      <c r="AY6" s="122">
        <f>IF(AE6="","",((IF(AE6&lt;0.6,'[8]E&amp;E Pricing Structure'!$D$11,IF(AE6&lt;1.2,'[8]E&amp;E Pricing Structure'!$D$12,IF(AE6&lt;1.8,'[8]E&amp;E Pricing Structure'!$D$13,IF(AE6&lt;2.7,'[8]E&amp;E Pricing Structure'!$D$14,IF(AE6&lt;4.8,'[8]E&amp;E Pricing Structure'!$D$15,IF(AE6&lt;12.5,'[8]E&amp;E Pricing Structure'!$D$16,IF(AE6&lt;50,'[8]E&amp;E Pricing Structure'!$D$17,'[8]E&amp;E Pricing Structure'!$D$18))))))))+(IF(AE6&lt;0.6,'[8]E&amp;E Pricing Structure'!$D$30,IF(AE6&lt;1.2,'[8]E&amp;E Pricing Structure'!$D$31,IF(AE6&lt;1.8,'[8]E&amp;E Pricing Structure'!$D$32,IF(AE6&lt;2.7,'[8]E&amp;E Pricing Structure'!$D$33,IF(AE6&lt;4.8,'[8]E&amp;E Pricing Structure'!$D$34,IF(AE6&lt;12.5,'[8]E&amp;E Pricing Structure'!$D$35,IF(AE6&lt;50,'[8]E&amp;E Pricing Structure'!$D$36,'[8]E&amp;E Pricing Structure'!$D$37)))))))))/AD6)</f>
        <v>0.43</v>
      </c>
      <c r="AZ6" s="144">
        <v>0</v>
      </c>
      <c r="BA6" s="142">
        <f t="shared" si="10"/>
        <v>0</v>
      </c>
      <c r="BB6" s="145" t="s">
        <v>544</v>
      </c>
      <c r="BC6" s="146">
        <v>0.15</v>
      </c>
      <c r="BD6" s="142">
        <f t="shared" si="11"/>
        <v>3.23</v>
      </c>
      <c r="BE6" s="142">
        <f t="shared" si="12"/>
        <v>6.57</v>
      </c>
      <c r="BF6" s="142">
        <f t="shared" si="13"/>
        <v>17.920000000000002</v>
      </c>
      <c r="BG6" s="147">
        <f t="shared" ref="BG6:BG7" si="32">IF(ISERROR((BH6-BF6)/BH6),"",(BH6-BF6)/BH6)</f>
        <v>0.16650000000000001</v>
      </c>
      <c r="BH6" s="142">
        <f t="shared" si="15"/>
        <v>21.5</v>
      </c>
      <c r="BI6" s="148">
        <v>0.3</v>
      </c>
      <c r="BJ6" s="142">
        <f t="shared" si="16"/>
        <v>15</v>
      </c>
      <c r="BK6" s="149">
        <v>8</v>
      </c>
      <c r="BL6" s="142">
        <f t="shared" si="17"/>
        <v>40.92</v>
      </c>
      <c r="BM6" s="150">
        <f t="shared" si="18"/>
        <v>0.18140000000000001</v>
      </c>
      <c r="BN6" s="149">
        <v>49.99</v>
      </c>
      <c r="BO6" s="151">
        <v>0.56999999999999995</v>
      </c>
      <c r="BP6" s="68"/>
      <c r="BQ6" s="154">
        <f t="shared" si="23"/>
        <v>21.5</v>
      </c>
      <c r="BR6" s="106">
        <f t="shared" si="24"/>
        <v>59.99</v>
      </c>
      <c r="BS6" s="154">
        <f t="shared" si="25"/>
        <v>49.99</v>
      </c>
      <c r="BT6" s="155">
        <f t="shared" si="19"/>
        <v>0.47210000000000002</v>
      </c>
      <c r="BU6" s="155">
        <f t="shared" si="26"/>
        <v>0.64159999999999995</v>
      </c>
    </row>
    <row r="7" spans="1:73" s="87" customFormat="1" ht="92.1" customHeight="1">
      <c r="A7" s="85">
        <v>6</v>
      </c>
      <c r="B7" s="86"/>
      <c r="C7" s="86"/>
      <c r="D7" s="125" t="s">
        <v>170</v>
      </c>
      <c r="E7" s="125"/>
      <c r="F7" s="125" t="s">
        <v>508</v>
      </c>
      <c r="G7" s="126" t="s">
        <v>626</v>
      </c>
      <c r="H7" s="125" t="s">
        <v>650</v>
      </c>
      <c r="I7" s="156" t="s">
        <v>634</v>
      </c>
      <c r="J7" s="127" t="s">
        <v>635</v>
      </c>
      <c r="K7" s="128" t="s">
        <v>550</v>
      </c>
      <c r="L7" s="123" t="s">
        <v>636</v>
      </c>
      <c r="M7" s="125" t="s">
        <v>632</v>
      </c>
      <c r="N7" s="128"/>
      <c r="O7" s="125" t="s">
        <v>645</v>
      </c>
      <c r="P7" s="129"/>
      <c r="Q7" s="125"/>
      <c r="R7" s="128"/>
      <c r="S7" s="125" t="s">
        <v>418</v>
      </c>
      <c r="T7" s="130">
        <v>120</v>
      </c>
      <c r="U7" s="131">
        <f>X7*0.95</f>
        <v>8.17</v>
      </c>
      <c r="V7" s="132">
        <f t="shared" si="0"/>
        <v>66.22</v>
      </c>
      <c r="W7" s="133">
        <v>7.7</v>
      </c>
      <c r="X7" s="134">
        <v>8.6</v>
      </c>
      <c r="Y7" s="125" t="s">
        <v>82</v>
      </c>
      <c r="Z7" s="135">
        <v>51</v>
      </c>
      <c r="AA7" s="135">
        <v>31</v>
      </c>
      <c r="AB7" s="135">
        <v>40</v>
      </c>
      <c r="AC7" s="136"/>
      <c r="AD7" s="130">
        <v>12</v>
      </c>
      <c r="AE7" s="137">
        <f t="shared" si="1"/>
        <v>2.2320000000000002</v>
      </c>
      <c r="AF7" s="138" t="s">
        <v>0</v>
      </c>
      <c r="AG7" s="135">
        <v>11</v>
      </c>
      <c r="AH7" s="135">
        <v>9</v>
      </c>
      <c r="AI7" s="135">
        <v>3</v>
      </c>
      <c r="AJ7" s="139">
        <v>3</v>
      </c>
      <c r="AK7" s="139">
        <v>65</v>
      </c>
      <c r="AL7" s="140">
        <f t="shared" si="2"/>
        <v>12336</v>
      </c>
      <c r="AM7" s="141">
        <v>4400</v>
      </c>
      <c r="AN7" s="142">
        <f t="shared" si="3"/>
        <v>0.36</v>
      </c>
      <c r="AO7" s="125" t="s">
        <v>637</v>
      </c>
      <c r="AP7" s="143">
        <f>10.3%+7.5%+10%</f>
        <v>0.27800000000000002</v>
      </c>
      <c r="AQ7" s="142">
        <f t="shared" si="30"/>
        <v>2.39</v>
      </c>
      <c r="AR7" s="142">
        <f t="shared" si="5"/>
        <v>11.35</v>
      </c>
      <c r="AS7" s="132">
        <f t="shared" si="6"/>
        <v>5270</v>
      </c>
      <c r="AT7" s="132">
        <f t="shared" si="7"/>
        <v>0.19</v>
      </c>
      <c r="AU7" s="139">
        <v>4</v>
      </c>
      <c r="AV7" s="142">
        <f t="shared" si="8"/>
        <v>0.76</v>
      </c>
      <c r="AW7" s="144">
        <v>0.1</v>
      </c>
      <c r="AX7" s="142">
        <f t="shared" si="31"/>
        <v>2.15</v>
      </c>
      <c r="AY7" s="122">
        <f>IF(AE7="","",((IF(AE7&lt;0.6,'[8]E&amp;E Pricing Structure'!$D$11,IF(AE7&lt;1.2,'[8]E&amp;E Pricing Structure'!$D$12,IF(AE7&lt;1.8,'[8]E&amp;E Pricing Structure'!$D$13,IF(AE7&lt;2.7,'[8]E&amp;E Pricing Structure'!$D$14,IF(AE7&lt;4.8,'[8]E&amp;E Pricing Structure'!$D$15,IF(AE7&lt;12.5,'[8]E&amp;E Pricing Structure'!$D$16,IF(AE7&lt;50,'[8]E&amp;E Pricing Structure'!$D$17,'[8]E&amp;E Pricing Structure'!$D$18))))))))+(IF(AE7&lt;0.6,'[8]E&amp;E Pricing Structure'!$D$30,IF(AE7&lt;1.2,'[8]E&amp;E Pricing Structure'!$D$31,IF(AE7&lt;1.8,'[8]E&amp;E Pricing Structure'!$D$32,IF(AE7&lt;2.7,'[8]E&amp;E Pricing Structure'!$D$33,IF(AE7&lt;4.8,'[8]E&amp;E Pricing Structure'!$D$34,IF(AE7&lt;12.5,'[8]E&amp;E Pricing Structure'!$D$35,IF(AE7&lt;50,'[8]E&amp;E Pricing Structure'!$D$36,'[8]E&amp;E Pricing Structure'!$D$37)))))))))/AD7)</f>
        <v>0.43</v>
      </c>
      <c r="AZ7" s="144">
        <v>0</v>
      </c>
      <c r="BA7" s="142">
        <f t="shared" si="10"/>
        <v>0</v>
      </c>
      <c r="BB7" s="145" t="s">
        <v>544</v>
      </c>
      <c r="BC7" s="146">
        <v>0.15</v>
      </c>
      <c r="BD7" s="142">
        <f t="shared" si="11"/>
        <v>3.23</v>
      </c>
      <c r="BE7" s="142">
        <f t="shared" si="12"/>
        <v>6.57</v>
      </c>
      <c r="BF7" s="142">
        <f t="shared" si="13"/>
        <v>17.920000000000002</v>
      </c>
      <c r="BG7" s="147">
        <f t="shared" si="32"/>
        <v>0.16650000000000001</v>
      </c>
      <c r="BH7" s="142">
        <f t="shared" si="15"/>
        <v>21.5</v>
      </c>
      <c r="BI7" s="148">
        <v>0.3</v>
      </c>
      <c r="BJ7" s="142">
        <f t="shared" si="16"/>
        <v>15</v>
      </c>
      <c r="BK7" s="149">
        <v>8</v>
      </c>
      <c r="BL7" s="142">
        <f t="shared" si="17"/>
        <v>40.92</v>
      </c>
      <c r="BM7" s="150">
        <f t="shared" si="18"/>
        <v>0.18140000000000001</v>
      </c>
      <c r="BN7" s="149">
        <v>49.99</v>
      </c>
      <c r="BO7" s="151">
        <v>0.56999999999999995</v>
      </c>
      <c r="BP7" s="68"/>
      <c r="BQ7" s="154">
        <f t="shared" si="23"/>
        <v>21.5</v>
      </c>
      <c r="BR7" s="106">
        <f t="shared" si="24"/>
        <v>59.99</v>
      </c>
      <c r="BS7" s="154">
        <f t="shared" si="25"/>
        <v>49.99</v>
      </c>
      <c r="BT7" s="155">
        <f t="shared" si="19"/>
        <v>0.47210000000000002</v>
      </c>
      <c r="BU7" s="155">
        <f t="shared" si="26"/>
        <v>0.64159999999999995</v>
      </c>
    </row>
  </sheetData>
  <sheetProtection insertRows="0" deleteRows="0" sort="0"/>
  <protectedRanges>
    <protectedRange sqref="A9:B91 D9:E91 C8:C90 AK2:AL7 F8:S90 AQ2:BK7 AN2:AN7 AE2:AF7 BM2:BM7 P2:S7 V2:Y7 U8:BE90 M2:N7 A2:J7" name="Range1"/>
    <protectedRange sqref="Z2:AC7 AG2:AJ7" name="Range1_2"/>
    <protectedRange sqref="AM2:AM7" name="Range1_3"/>
    <protectedRange sqref="AO2:AP7" name="Range1_4"/>
    <protectedRange sqref="T2:T7" name="Range1_6"/>
    <protectedRange sqref="K2:K7" name="Range1_1"/>
    <protectedRange sqref="L2:L7" name="Range1_5"/>
  </protectedRanges>
  <phoneticPr fontId="2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ValueSelect!$A$2:$A$296</xm:f>
          </x14:formula1>
          <xm:sqref>D2:D7</xm:sqref>
        </x14:dataValidation>
        <x14:dataValidation type="list" allowBlank="1" showInputMessage="1" showErrorMessage="1">
          <x14:formula1>
            <xm:f>ValueSelect!$B$2:$B$26</xm:f>
          </x14:formula1>
          <xm:sqref>E2:E7</xm:sqref>
        </x14:dataValidation>
        <x14:dataValidation type="list" allowBlank="1" showInputMessage="1" showErrorMessage="1">
          <x14:formula1>
            <xm:f>ValueSelect!$N$2:$N$6</xm:f>
          </x14:formula1>
          <xm:sqref>S2:S7</xm:sqref>
        </x14:dataValidation>
        <x14:dataValidation type="list" allowBlank="1" showInputMessage="1" showErrorMessage="1">
          <x14:formula1>
            <xm:f>ValueSelect!$S$2:$S$6</xm:f>
          </x14:formula1>
          <xm:sqref>Y2:Y7</xm:sqref>
        </x14:dataValidation>
        <x14:dataValidation type="list" allowBlank="1" showInputMessage="1" showErrorMessage="1">
          <x14:formula1>
            <xm:f>ValueSelect!$C$2:$C$22</xm:f>
          </x14:formula1>
          <xm:sqref>F2:F7</xm:sqref>
        </x14:dataValidation>
        <x14:dataValidation type="list" allowBlank="1" showInputMessage="1" showErrorMessage="1">
          <x14:formula1>
            <xm:f>ValueSelect!$G$2:$G$3</xm:f>
          </x14:formula1>
          <xm:sqref>AF2:AF7 R2:R7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Normal="100" workbookViewId="0">
      <selection activeCell="D37" sqref="D37"/>
    </sheetView>
  </sheetViews>
  <sheetFormatPr defaultColWidth="9.42578125" defaultRowHeight="13.5"/>
  <cols>
    <col min="1" max="1" width="20" style="118" customWidth="1"/>
    <col min="2" max="2" width="35.140625" style="118" customWidth="1"/>
    <col min="3" max="3" width="24.5703125" style="118" customWidth="1"/>
    <col min="4" max="4" width="17.85546875" style="118" customWidth="1"/>
    <col min="5" max="16384" width="9.42578125" style="118"/>
  </cols>
  <sheetData>
    <row r="1" spans="1:4" ht="23.25" customHeight="1">
      <c r="A1" s="160" t="s">
        <v>551</v>
      </c>
      <c r="B1" s="160"/>
      <c r="C1" s="160"/>
      <c r="D1" s="160"/>
    </row>
    <row r="2" spans="1:4">
      <c r="A2" s="119" t="s">
        <v>69</v>
      </c>
      <c r="B2" s="119" t="s">
        <v>552</v>
      </c>
      <c r="C2" s="119" t="s">
        <v>553</v>
      </c>
      <c r="D2" s="119" t="s">
        <v>554</v>
      </c>
    </row>
    <row r="3" spans="1:4" hidden="1">
      <c r="A3" s="118" t="s">
        <v>555</v>
      </c>
      <c r="B3" s="118" t="s">
        <v>556</v>
      </c>
      <c r="C3" s="118" t="s">
        <v>557</v>
      </c>
      <c r="D3" s="118" t="s">
        <v>558</v>
      </c>
    </row>
    <row r="4" spans="1:4" hidden="1">
      <c r="A4" s="118" t="s">
        <v>555</v>
      </c>
      <c r="B4" s="118" t="s">
        <v>559</v>
      </c>
      <c r="C4" s="118" t="s">
        <v>560</v>
      </c>
      <c r="D4" s="118" t="s">
        <v>561</v>
      </c>
    </row>
    <row r="5" spans="1:4" hidden="1">
      <c r="A5" s="118" t="s">
        <v>555</v>
      </c>
      <c r="B5" s="118" t="s">
        <v>562</v>
      </c>
      <c r="C5" s="118" t="s">
        <v>563</v>
      </c>
      <c r="D5" s="118" t="s">
        <v>564</v>
      </c>
    </row>
    <row r="6" spans="1:4" hidden="1">
      <c r="A6" s="118" t="s">
        <v>555</v>
      </c>
      <c r="B6" s="118" t="s">
        <v>565</v>
      </c>
      <c r="C6" s="118" t="s">
        <v>566</v>
      </c>
      <c r="D6" s="118" t="s">
        <v>567</v>
      </c>
    </row>
    <row r="7" spans="1:4" hidden="1">
      <c r="A7" s="118" t="s">
        <v>555</v>
      </c>
      <c r="B7" s="118" t="s">
        <v>568</v>
      </c>
      <c r="C7" s="118" t="s">
        <v>569</v>
      </c>
      <c r="D7" s="118" t="s">
        <v>570</v>
      </c>
    </row>
    <row r="8" spans="1:4" hidden="1">
      <c r="A8" s="118" t="s">
        <v>555</v>
      </c>
      <c r="B8" s="118" t="s">
        <v>571</v>
      </c>
      <c r="C8" s="118" t="s">
        <v>572</v>
      </c>
      <c r="D8" s="118" t="s">
        <v>573</v>
      </c>
    </row>
    <row r="9" spans="1:4" hidden="1">
      <c r="A9" s="118" t="s">
        <v>555</v>
      </c>
      <c r="B9" s="118" t="s">
        <v>574</v>
      </c>
      <c r="C9" s="118" t="s">
        <v>575</v>
      </c>
      <c r="D9" s="118" t="s">
        <v>576</v>
      </c>
    </row>
    <row r="10" spans="1:4" hidden="1">
      <c r="A10" s="118" t="s">
        <v>555</v>
      </c>
      <c r="B10" s="118" t="s">
        <v>577</v>
      </c>
      <c r="C10" s="118" t="s">
        <v>578</v>
      </c>
      <c r="D10" s="118" t="s">
        <v>579</v>
      </c>
    </row>
    <row r="11" spans="1:4">
      <c r="A11" s="120" t="s">
        <v>555</v>
      </c>
      <c r="B11" s="120" t="s">
        <v>580</v>
      </c>
      <c r="C11" s="120" t="s">
        <v>557</v>
      </c>
      <c r="D11" s="120" t="s">
        <v>558</v>
      </c>
    </row>
    <row r="12" spans="1:4">
      <c r="A12" s="121" t="s">
        <v>555</v>
      </c>
      <c r="B12" s="121" t="s">
        <v>581</v>
      </c>
      <c r="C12" s="121" t="s">
        <v>560</v>
      </c>
      <c r="D12" s="121" t="s">
        <v>561</v>
      </c>
    </row>
    <row r="13" spans="1:4">
      <c r="A13" s="118" t="s">
        <v>555</v>
      </c>
      <c r="B13" s="118" t="s">
        <v>582</v>
      </c>
      <c r="C13" s="118" t="s">
        <v>563</v>
      </c>
      <c r="D13" s="118" t="s">
        <v>564</v>
      </c>
    </row>
    <row r="14" spans="1:4">
      <c r="A14" s="118" t="s">
        <v>555</v>
      </c>
      <c r="B14" s="118" t="s">
        <v>583</v>
      </c>
      <c r="C14" s="118" t="s">
        <v>566</v>
      </c>
      <c r="D14" s="118" t="s">
        <v>567</v>
      </c>
    </row>
    <row r="15" spans="1:4">
      <c r="A15" s="118" t="s">
        <v>555</v>
      </c>
      <c r="B15" s="118" t="s">
        <v>584</v>
      </c>
      <c r="C15" s="118" t="s">
        <v>569</v>
      </c>
      <c r="D15" s="118" t="s">
        <v>570</v>
      </c>
    </row>
    <row r="16" spans="1:4">
      <c r="A16" s="118" t="s">
        <v>555</v>
      </c>
      <c r="B16" s="118" t="s">
        <v>585</v>
      </c>
      <c r="C16" s="118" t="s">
        <v>572</v>
      </c>
      <c r="D16" s="118" t="s">
        <v>573</v>
      </c>
    </row>
    <row r="17" spans="1:4">
      <c r="A17" s="118" t="s">
        <v>555</v>
      </c>
      <c r="B17" s="118" t="s">
        <v>586</v>
      </c>
      <c r="C17" s="118" t="s">
        <v>575</v>
      </c>
      <c r="D17" s="118" t="s">
        <v>576</v>
      </c>
    </row>
    <row r="18" spans="1:4">
      <c r="A18" s="118" t="s">
        <v>555</v>
      </c>
      <c r="B18" s="118" t="s">
        <v>587</v>
      </c>
      <c r="C18" s="118" t="s">
        <v>578</v>
      </c>
      <c r="D18" s="118" t="s">
        <v>579</v>
      </c>
    </row>
    <row r="19" spans="1:4" hidden="1">
      <c r="A19" s="118" t="s">
        <v>588</v>
      </c>
      <c r="B19" s="118" t="s">
        <v>589</v>
      </c>
      <c r="D19" s="118" t="s">
        <v>590</v>
      </c>
    </row>
    <row r="20" spans="1:4">
      <c r="A20" s="118" t="s">
        <v>591</v>
      </c>
      <c r="B20" s="118" t="s">
        <v>592</v>
      </c>
      <c r="D20" s="118" t="s">
        <v>593</v>
      </c>
    </row>
    <row r="21" spans="1:4" hidden="1">
      <c r="A21" s="118" t="s">
        <v>594</v>
      </c>
      <c r="B21" s="118" t="s">
        <v>595</v>
      </c>
      <c r="D21" s="118" t="s">
        <v>596</v>
      </c>
    </row>
    <row r="22" spans="1:4" hidden="1">
      <c r="A22" s="118" t="s">
        <v>597</v>
      </c>
      <c r="B22" s="118" t="s">
        <v>556</v>
      </c>
      <c r="C22" s="118" t="s">
        <v>557</v>
      </c>
      <c r="D22" s="118" t="s">
        <v>598</v>
      </c>
    </row>
    <row r="23" spans="1:4" hidden="1">
      <c r="A23" s="118" t="s">
        <v>597</v>
      </c>
      <c r="B23" s="118" t="s">
        <v>559</v>
      </c>
      <c r="C23" s="118" t="s">
        <v>560</v>
      </c>
      <c r="D23" s="118" t="s">
        <v>599</v>
      </c>
    </row>
    <row r="24" spans="1:4" hidden="1">
      <c r="A24" s="118" t="s">
        <v>597</v>
      </c>
      <c r="B24" s="118" t="s">
        <v>562</v>
      </c>
      <c r="C24" s="118" t="s">
        <v>563</v>
      </c>
      <c r="D24" s="118" t="s">
        <v>600</v>
      </c>
    </row>
    <row r="25" spans="1:4" hidden="1">
      <c r="A25" s="118" t="s">
        <v>597</v>
      </c>
      <c r="B25" s="118" t="s">
        <v>565</v>
      </c>
      <c r="C25" s="118" t="s">
        <v>566</v>
      </c>
      <c r="D25" s="118" t="s">
        <v>601</v>
      </c>
    </row>
    <row r="26" spans="1:4" hidden="1">
      <c r="A26" s="118" t="s">
        <v>597</v>
      </c>
      <c r="B26" s="118" t="s">
        <v>568</v>
      </c>
      <c r="C26" s="118" t="s">
        <v>569</v>
      </c>
      <c r="D26" s="118" t="s">
        <v>602</v>
      </c>
    </row>
    <row r="27" spans="1:4" hidden="1">
      <c r="A27" s="118" t="s">
        <v>597</v>
      </c>
      <c r="B27" s="118" t="s">
        <v>571</v>
      </c>
      <c r="C27" s="118" t="s">
        <v>572</v>
      </c>
      <c r="D27" s="118" t="s">
        <v>603</v>
      </c>
    </row>
    <row r="28" spans="1:4" hidden="1">
      <c r="A28" s="118" t="s">
        <v>597</v>
      </c>
      <c r="B28" s="118" t="s">
        <v>574</v>
      </c>
      <c r="C28" s="118" t="s">
        <v>575</v>
      </c>
      <c r="D28" s="118" t="s">
        <v>604</v>
      </c>
    </row>
    <row r="29" spans="1:4" hidden="1">
      <c r="A29" s="118" t="s">
        <v>597</v>
      </c>
      <c r="B29" s="118" t="s">
        <v>577</v>
      </c>
      <c r="C29" s="118" t="s">
        <v>578</v>
      </c>
      <c r="D29" s="118" t="s">
        <v>605</v>
      </c>
    </row>
    <row r="30" spans="1:4">
      <c r="A30" s="120" t="s">
        <v>597</v>
      </c>
      <c r="B30" s="120" t="s">
        <v>580</v>
      </c>
      <c r="C30" s="120" t="s">
        <v>557</v>
      </c>
      <c r="D30" s="120" t="s">
        <v>573</v>
      </c>
    </row>
    <row r="31" spans="1:4">
      <c r="A31" s="121" t="s">
        <v>597</v>
      </c>
      <c r="B31" s="121" t="s">
        <v>581</v>
      </c>
      <c r="C31" s="121" t="s">
        <v>560</v>
      </c>
      <c r="D31" s="121" t="s">
        <v>606</v>
      </c>
    </row>
    <row r="32" spans="1:4">
      <c r="A32" s="118" t="s">
        <v>597</v>
      </c>
      <c r="B32" s="118" t="s">
        <v>582</v>
      </c>
      <c r="C32" s="118" t="s">
        <v>563</v>
      </c>
      <c r="D32" s="118" t="s">
        <v>607</v>
      </c>
    </row>
    <row r="33" spans="1:4">
      <c r="A33" s="118" t="s">
        <v>597</v>
      </c>
      <c r="B33" s="118" t="s">
        <v>583</v>
      </c>
      <c r="C33" s="118" t="s">
        <v>566</v>
      </c>
      <c r="D33" s="118" t="s">
        <v>608</v>
      </c>
    </row>
    <row r="34" spans="1:4">
      <c r="A34" s="118" t="s">
        <v>597</v>
      </c>
      <c r="B34" s="118" t="s">
        <v>584</v>
      </c>
      <c r="C34" s="118" t="s">
        <v>569</v>
      </c>
      <c r="D34" s="118" t="s">
        <v>609</v>
      </c>
    </row>
    <row r="35" spans="1:4">
      <c r="A35" s="118" t="s">
        <v>597</v>
      </c>
      <c r="B35" s="118" t="s">
        <v>585</v>
      </c>
      <c r="C35" s="118" t="s">
        <v>572</v>
      </c>
      <c r="D35" s="118" t="s">
        <v>610</v>
      </c>
    </row>
    <row r="36" spans="1:4">
      <c r="A36" s="118" t="s">
        <v>597</v>
      </c>
      <c r="B36" s="118" t="s">
        <v>586</v>
      </c>
      <c r="C36" s="118" t="s">
        <v>575</v>
      </c>
      <c r="D36" s="118" t="s">
        <v>604</v>
      </c>
    </row>
    <row r="37" spans="1:4">
      <c r="A37" s="118" t="s">
        <v>597</v>
      </c>
      <c r="B37" s="118" t="s">
        <v>587</v>
      </c>
      <c r="C37" s="118" t="s">
        <v>578</v>
      </c>
      <c r="D37" s="118" t="s">
        <v>605</v>
      </c>
    </row>
    <row r="38" spans="1:4">
      <c r="A38" s="118" t="s">
        <v>611</v>
      </c>
      <c r="B38" s="118" t="s">
        <v>612</v>
      </c>
      <c r="D38" s="118" t="s">
        <v>601</v>
      </c>
    </row>
    <row r="39" spans="1:4">
      <c r="A39" s="118" t="s">
        <v>611</v>
      </c>
      <c r="B39" s="118" t="s">
        <v>613</v>
      </c>
      <c r="D39" s="118" t="s">
        <v>602</v>
      </c>
    </row>
    <row r="40" spans="1:4">
      <c r="A40" s="118" t="s">
        <v>614</v>
      </c>
      <c r="B40" s="118" t="s">
        <v>615</v>
      </c>
      <c r="D40" s="118" t="s">
        <v>598</v>
      </c>
    </row>
    <row r="41" spans="1:4">
      <c r="A41" s="118" t="s">
        <v>614</v>
      </c>
      <c r="B41" s="118" t="s">
        <v>616</v>
      </c>
      <c r="D41" s="118" t="s">
        <v>599</v>
      </c>
    </row>
    <row r="42" spans="1:4">
      <c r="A42" s="118" t="s">
        <v>614</v>
      </c>
      <c r="B42" s="118" t="s">
        <v>617</v>
      </c>
      <c r="D42" s="118" t="s">
        <v>601</v>
      </c>
    </row>
    <row r="43" spans="1:4">
      <c r="A43" s="118" t="s">
        <v>614</v>
      </c>
      <c r="B43" s="118" t="s">
        <v>618</v>
      </c>
      <c r="D43" s="118" t="s">
        <v>603</v>
      </c>
    </row>
    <row r="44" spans="1:4">
      <c r="A44" s="118" t="s">
        <v>614</v>
      </c>
      <c r="B44" s="118" t="s">
        <v>619</v>
      </c>
      <c r="D44" s="118" t="s">
        <v>604</v>
      </c>
    </row>
  </sheetData>
  <mergeCells count="1">
    <mergeCell ref="A1:D1"/>
  </mergeCells>
  <phoneticPr fontId="23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6"/>
  <sheetViews>
    <sheetView workbookViewId="0">
      <selection activeCell="K9" sqref="K9"/>
    </sheetView>
  </sheetViews>
  <sheetFormatPr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25.4257812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0" ht="30">
      <c r="A1" s="64" t="s">
        <v>3</v>
      </c>
      <c r="B1" s="38" t="s">
        <v>20</v>
      </c>
      <c r="C1" s="38" t="s">
        <v>355</v>
      </c>
      <c r="D1" s="38" t="s">
        <v>69</v>
      </c>
      <c r="E1" s="38" t="s">
        <v>19</v>
      </c>
      <c r="F1" s="38" t="s">
        <v>44</v>
      </c>
      <c r="G1" s="38" t="s">
        <v>64</v>
      </c>
      <c r="H1" s="38" t="s">
        <v>356</v>
      </c>
      <c r="I1" s="38" t="s">
        <v>23</v>
      </c>
      <c r="J1" s="38" t="s">
        <v>34</v>
      </c>
      <c r="K1" s="38" t="s">
        <v>70</v>
      </c>
      <c r="L1" s="38" t="s">
        <v>45</v>
      </c>
      <c r="M1" s="38" t="s">
        <v>64</v>
      </c>
      <c r="N1" s="38" t="s">
        <v>417</v>
      </c>
      <c r="O1" s="38" t="s">
        <v>406</v>
      </c>
      <c r="P1" s="38" t="s">
        <v>43</v>
      </c>
      <c r="Q1" s="38" t="s">
        <v>46</v>
      </c>
      <c r="R1" s="39" t="s">
        <v>401</v>
      </c>
      <c r="S1" s="38" t="s">
        <v>4</v>
      </c>
      <c r="T1" s="38" t="s">
        <v>74</v>
      </c>
    </row>
    <row r="2" spans="1:20">
      <c r="C2" t="s">
        <v>476</v>
      </c>
      <c r="D2" t="s">
        <v>429</v>
      </c>
      <c r="E2" t="s">
        <v>489</v>
      </c>
      <c r="G2" s="3" t="s">
        <v>0</v>
      </c>
      <c r="I2" s="3" t="s">
        <v>37</v>
      </c>
      <c r="J2" t="s">
        <v>47</v>
      </c>
      <c r="K2" s="3" t="s">
        <v>53</v>
      </c>
      <c r="L2" s="3" t="s">
        <v>76</v>
      </c>
      <c r="M2" s="3" t="s">
        <v>0</v>
      </c>
      <c r="N2" t="s">
        <v>421</v>
      </c>
      <c r="O2" s="3" t="s">
        <v>621</v>
      </c>
      <c r="P2" s="3" t="s">
        <v>80</v>
      </c>
      <c r="Q2" s="3" t="s">
        <v>0</v>
      </c>
      <c r="R2" t="s">
        <v>5</v>
      </c>
      <c r="S2" s="40" t="s">
        <v>82</v>
      </c>
      <c r="T2" s="3" t="s">
        <v>0</v>
      </c>
    </row>
    <row r="3" spans="1:20">
      <c r="A3" t="s">
        <v>104</v>
      </c>
      <c r="B3" t="s">
        <v>100</v>
      </c>
      <c r="C3" t="s">
        <v>490</v>
      </c>
      <c r="D3" t="s">
        <v>491</v>
      </c>
      <c r="F3" s="3" t="s">
        <v>67</v>
      </c>
      <c r="G3" s="3" t="s">
        <v>1</v>
      </c>
      <c r="I3" s="3" t="s">
        <v>36</v>
      </c>
      <c r="J3" t="s">
        <v>424</v>
      </c>
      <c r="K3" s="3" t="s">
        <v>54</v>
      </c>
      <c r="L3" s="3" t="s">
        <v>77</v>
      </c>
      <c r="M3" s="3" t="s">
        <v>1</v>
      </c>
      <c r="N3" t="s">
        <v>418</v>
      </c>
      <c r="O3" s="3"/>
      <c r="P3" s="3" t="s">
        <v>81</v>
      </c>
      <c r="Q3" s="3" t="s">
        <v>1</v>
      </c>
      <c r="R3" t="s">
        <v>6</v>
      </c>
      <c r="S3" s="40" t="s">
        <v>83</v>
      </c>
      <c r="T3" s="3" t="s">
        <v>1</v>
      </c>
    </row>
    <row r="4" spans="1:20">
      <c r="A4" t="s">
        <v>101</v>
      </c>
      <c r="B4" t="s">
        <v>99</v>
      </c>
      <c r="C4" t="s">
        <v>477</v>
      </c>
      <c r="D4" t="s">
        <v>430</v>
      </c>
      <c r="F4" s="3" t="s">
        <v>68</v>
      </c>
      <c r="G4" s="3"/>
      <c r="I4" s="3"/>
      <c r="J4" t="s">
        <v>425</v>
      </c>
      <c r="K4" s="3" t="s">
        <v>484</v>
      </c>
      <c r="L4" s="3" t="s">
        <v>78</v>
      </c>
      <c r="M4" s="3"/>
      <c r="N4" t="s">
        <v>420</v>
      </c>
      <c r="O4" s="3"/>
      <c r="P4" s="3"/>
      <c r="Q4" s="3"/>
      <c r="R4" t="s">
        <v>7</v>
      </c>
      <c r="S4" s="3" t="s">
        <v>486</v>
      </c>
    </row>
    <row r="5" spans="1:20">
      <c r="A5" s="3" t="s">
        <v>105</v>
      </c>
      <c r="B5" t="s">
        <v>400</v>
      </c>
      <c r="C5" t="s">
        <v>492</v>
      </c>
      <c r="D5" t="s">
        <v>493</v>
      </c>
      <c r="F5" s="3" t="s">
        <v>66</v>
      </c>
      <c r="G5" s="3"/>
      <c r="I5" s="3"/>
      <c r="J5" t="s">
        <v>2</v>
      </c>
      <c r="K5" s="3" t="s">
        <v>351</v>
      </c>
      <c r="L5" t="s">
        <v>427</v>
      </c>
      <c r="M5" s="3"/>
      <c r="N5" t="s">
        <v>419</v>
      </c>
      <c r="O5" s="3"/>
      <c r="P5" s="3"/>
      <c r="Q5" s="3"/>
      <c r="R5" t="s">
        <v>8</v>
      </c>
      <c r="S5" s="3" t="s">
        <v>85</v>
      </c>
    </row>
    <row r="6" spans="1:20">
      <c r="A6" s="3" t="s">
        <v>106</v>
      </c>
      <c r="B6" t="s">
        <v>423</v>
      </c>
      <c r="C6" s="3" t="s">
        <v>494</v>
      </c>
      <c r="D6" s="3" t="s">
        <v>495</v>
      </c>
      <c r="F6" s="3" t="s">
        <v>65</v>
      </c>
      <c r="J6" t="s">
        <v>71</v>
      </c>
      <c r="K6" s="3" t="s">
        <v>352</v>
      </c>
      <c r="N6" t="s">
        <v>422</v>
      </c>
      <c r="O6" s="3"/>
      <c r="R6" s="1" t="s">
        <v>9</v>
      </c>
      <c r="S6" s="3" t="s">
        <v>84</v>
      </c>
    </row>
    <row r="7" spans="1:20">
      <c r="A7" t="s">
        <v>107</v>
      </c>
      <c r="B7" t="s">
        <v>98</v>
      </c>
      <c r="C7" t="s">
        <v>496</v>
      </c>
      <c r="D7" t="s">
        <v>497</v>
      </c>
      <c r="F7" s="3" t="s">
        <v>357</v>
      </c>
      <c r="J7" t="s">
        <v>72</v>
      </c>
      <c r="K7" s="3" t="s">
        <v>58</v>
      </c>
      <c r="O7" s="3"/>
      <c r="R7" t="s">
        <v>10</v>
      </c>
    </row>
    <row r="8" spans="1:20">
      <c r="A8" t="s">
        <v>284</v>
      </c>
      <c r="B8" t="s">
        <v>97</v>
      </c>
      <c r="C8" s="3" t="s">
        <v>498</v>
      </c>
      <c r="D8" s="3" t="s">
        <v>499</v>
      </c>
      <c r="J8" t="s">
        <v>426</v>
      </c>
      <c r="K8" s="3" t="s">
        <v>353</v>
      </c>
      <c r="O8" s="3"/>
      <c r="R8" t="s">
        <v>11</v>
      </c>
    </row>
    <row r="9" spans="1:20">
      <c r="A9" t="s">
        <v>108</v>
      </c>
      <c r="B9" t="s">
        <v>96</v>
      </c>
      <c r="C9" s="3" t="s">
        <v>500</v>
      </c>
      <c r="D9" s="3" t="s">
        <v>501</v>
      </c>
      <c r="J9" t="s">
        <v>73</v>
      </c>
      <c r="K9" s="3" t="s">
        <v>354</v>
      </c>
      <c r="O9" s="3"/>
      <c r="R9" t="s">
        <v>12</v>
      </c>
    </row>
    <row r="10" spans="1:20">
      <c r="A10" t="s">
        <v>285</v>
      </c>
      <c r="B10" t="s">
        <v>95</v>
      </c>
      <c r="C10" t="s">
        <v>473</v>
      </c>
      <c r="D10" t="s">
        <v>431</v>
      </c>
      <c r="J10" t="s">
        <v>350</v>
      </c>
      <c r="R10" t="s">
        <v>13</v>
      </c>
    </row>
    <row r="11" spans="1:20">
      <c r="A11" t="s">
        <v>109</v>
      </c>
      <c r="B11" t="s">
        <v>94</v>
      </c>
      <c r="C11" t="s">
        <v>475</v>
      </c>
      <c r="D11" t="s">
        <v>428</v>
      </c>
      <c r="R11" t="s">
        <v>14</v>
      </c>
    </row>
    <row r="12" spans="1:20">
      <c r="A12" t="s">
        <v>110</v>
      </c>
      <c r="B12" t="s">
        <v>93</v>
      </c>
      <c r="C12" t="s">
        <v>479</v>
      </c>
      <c r="D12" t="s">
        <v>434</v>
      </c>
      <c r="R12" t="s">
        <v>15</v>
      </c>
    </row>
    <row r="13" spans="1:20">
      <c r="A13" t="s">
        <v>286</v>
      </c>
      <c r="B13" t="s">
        <v>407</v>
      </c>
      <c r="C13" t="s">
        <v>478</v>
      </c>
      <c r="D13" t="s">
        <v>433</v>
      </c>
      <c r="O13" s="3"/>
      <c r="R13" s="2" t="s">
        <v>16</v>
      </c>
    </row>
    <row r="14" spans="1:20">
      <c r="A14" t="s">
        <v>102</v>
      </c>
      <c r="B14" t="s">
        <v>408</v>
      </c>
      <c r="C14" t="s">
        <v>502</v>
      </c>
      <c r="D14" t="s">
        <v>503</v>
      </c>
      <c r="O14" s="3"/>
      <c r="R14" s="2" t="s">
        <v>17</v>
      </c>
    </row>
    <row r="15" spans="1:20">
      <c r="A15" t="s">
        <v>287</v>
      </c>
      <c r="B15" t="s">
        <v>409</v>
      </c>
      <c r="C15" t="s">
        <v>504</v>
      </c>
      <c r="D15" t="s">
        <v>505</v>
      </c>
      <c r="O15" s="3"/>
    </row>
    <row r="16" spans="1:20">
      <c r="A16" t="s">
        <v>288</v>
      </c>
      <c r="B16" t="s">
        <v>92</v>
      </c>
      <c r="C16" t="s">
        <v>506</v>
      </c>
      <c r="D16" t="s">
        <v>507</v>
      </c>
      <c r="O16" s="3"/>
    </row>
    <row r="17" spans="1:15">
      <c r="A17" t="s">
        <v>111</v>
      </c>
      <c r="B17" t="s">
        <v>397</v>
      </c>
      <c r="C17" t="s">
        <v>472</v>
      </c>
      <c r="D17" t="s">
        <v>432</v>
      </c>
      <c r="O17" s="3"/>
    </row>
    <row r="18" spans="1:15">
      <c r="A18" t="s">
        <v>358</v>
      </c>
      <c r="B18" t="s">
        <v>91</v>
      </c>
      <c r="C18" t="s">
        <v>508</v>
      </c>
      <c r="D18" t="s">
        <v>509</v>
      </c>
    </row>
    <row r="19" spans="1:15">
      <c r="A19" t="s">
        <v>112</v>
      </c>
      <c r="B19" t="s">
        <v>410</v>
      </c>
      <c r="C19" t="s">
        <v>510</v>
      </c>
      <c r="D19" t="s">
        <v>511</v>
      </c>
    </row>
    <row r="20" spans="1:15">
      <c r="A20" t="s">
        <v>289</v>
      </c>
      <c r="B20" t="s">
        <v>396</v>
      </c>
      <c r="C20" s="3" t="s">
        <v>512</v>
      </c>
      <c r="D20" s="3" t="s">
        <v>513</v>
      </c>
    </row>
    <row r="21" spans="1:15">
      <c r="A21" t="s">
        <v>113</v>
      </c>
      <c r="B21" t="s">
        <v>411</v>
      </c>
      <c r="C21" s="3" t="s">
        <v>474</v>
      </c>
      <c r="D21" s="3" t="s">
        <v>79</v>
      </c>
    </row>
    <row r="22" spans="1:15">
      <c r="A22" t="s">
        <v>114</v>
      </c>
      <c r="B22" t="s">
        <v>412</v>
      </c>
    </row>
    <row r="23" spans="1:15">
      <c r="A23" t="s">
        <v>115</v>
      </c>
      <c r="B23" t="s">
        <v>413</v>
      </c>
    </row>
    <row r="24" spans="1:15">
      <c r="A24" t="s">
        <v>116</v>
      </c>
      <c r="B24" t="s">
        <v>398</v>
      </c>
    </row>
    <row r="25" spans="1:15">
      <c r="A25" s="3" t="s">
        <v>290</v>
      </c>
      <c r="B25" t="s">
        <v>399</v>
      </c>
    </row>
    <row r="26" spans="1:15">
      <c r="A26" t="s">
        <v>117</v>
      </c>
      <c r="B26" t="s">
        <v>90</v>
      </c>
    </row>
    <row r="27" spans="1:15">
      <c r="A27" t="s">
        <v>359</v>
      </c>
    </row>
    <row r="28" spans="1:15">
      <c r="A28" t="s">
        <v>118</v>
      </c>
    </row>
    <row r="29" spans="1:15">
      <c r="A29" t="s">
        <v>360</v>
      </c>
    </row>
    <row r="30" spans="1:15">
      <c r="A30" t="s">
        <v>119</v>
      </c>
    </row>
    <row r="31" spans="1:15">
      <c r="A31" t="s">
        <v>361</v>
      </c>
    </row>
    <row r="32" spans="1:15">
      <c r="A32" t="s">
        <v>103</v>
      </c>
    </row>
    <row r="33" spans="1:1">
      <c r="A33" t="s">
        <v>120</v>
      </c>
    </row>
    <row r="34" spans="1:1">
      <c r="A34" s="3" t="s">
        <v>362</v>
      </c>
    </row>
    <row r="35" spans="1:1">
      <c r="A35" t="s">
        <v>121</v>
      </c>
    </row>
    <row r="36" spans="1:1">
      <c r="A36" t="s">
        <v>291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363</v>
      </c>
    </row>
    <row r="41" spans="1:1">
      <c r="A41" t="s">
        <v>292</v>
      </c>
    </row>
    <row r="42" spans="1:1">
      <c r="A42" t="s">
        <v>125</v>
      </c>
    </row>
    <row r="43" spans="1:1">
      <c r="A43" t="s">
        <v>126</v>
      </c>
    </row>
    <row r="44" spans="1:1">
      <c r="A44" t="s">
        <v>364</v>
      </c>
    </row>
    <row r="45" spans="1:1">
      <c r="A45" t="s">
        <v>127</v>
      </c>
    </row>
    <row r="46" spans="1:1">
      <c r="A46" t="s">
        <v>293</v>
      </c>
    </row>
    <row r="47" spans="1:1">
      <c r="A47" t="s">
        <v>128</v>
      </c>
    </row>
    <row r="48" spans="1:1">
      <c r="A48" t="s">
        <v>129</v>
      </c>
    </row>
    <row r="49" spans="1:1">
      <c r="A49" t="s">
        <v>130</v>
      </c>
    </row>
    <row r="50" spans="1:1">
      <c r="A50" t="s">
        <v>365</v>
      </c>
    </row>
    <row r="51" spans="1:1">
      <c r="A51" t="s">
        <v>131</v>
      </c>
    </row>
    <row r="52" spans="1:1">
      <c r="A52" t="s">
        <v>294</v>
      </c>
    </row>
    <row r="53" spans="1:1">
      <c r="A53" t="s">
        <v>132</v>
      </c>
    </row>
    <row r="54" spans="1:1">
      <c r="A54" t="s">
        <v>295</v>
      </c>
    </row>
    <row r="55" spans="1:1">
      <c r="A55" t="s">
        <v>366</v>
      </c>
    </row>
    <row r="56" spans="1:1">
      <c r="A56" s="3" t="s">
        <v>296</v>
      </c>
    </row>
    <row r="57" spans="1:1">
      <c r="A57" t="s">
        <v>297</v>
      </c>
    </row>
    <row r="58" spans="1:1">
      <c r="A58" t="s">
        <v>133</v>
      </c>
    </row>
    <row r="59" spans="1:1">
      <c r="A59" t="s">
        <v>298</v>
      </c>
    </row>
    <row r="60" spans="1:1">
      <c r="A60" t="s">
        <v>299</v>
      </c>
    </row>
    <row r="61" spans="1:1">
      <c r="A61" t="s">
        <v>134</v>
      </c>
    </row>
    <row r="62" spans="1:1">
      <c r="A62" s="3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367</v>
      </c>
    </row>
    <row r="68" spans="1:1">
      <c r="A68" s="3" t="s">
        <v>140</v>
      </c>
    </row>
    <row r="69" spans="1:1">
      <c r="A69" t="s">
        <v>368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300</v>
      </c>
    </row>
    <row r="75" spans="1:1">
      <c r="A75" t="s">
        <v>145</v>
      </c>
    </row>
    <row r="76" spans="1:1">
      <c r="A76" t="s">
        <v>301</v>
      </c>
    </row>
    <row r="77" spans="1:1">
      <c r="A77" t="s">
        <v>146</v>
      </c>
    </row>
    <row r="78" spans="1:1">
      <c r="A78" t="s">
        <v>302</v>
      </c>
    </row>
    <row r="79" spans="1:1">
      <c r="A79" t="s">
        <v>147</v>
      </c>
    </row>
    <row r="80" spans="1:1">
      <c r="A80" t="s">
        <v>303</v>
      </c>
    </row>
    <row r="81" spans="1:1">
      <c r="A81" t="s">
        <v>148</v>
      </c>
    </row>
    <row r="82" spans="1:1">
      <c r="A82" t="s">
        <v>149</v>
      </c>
    </row>
    <row r="83" spans="1:1">
      <c r="A83" t="s">
        <v>369</v>
      </c>
    </row>
    <row r="84" spans="1:1">
      <c r="A84" t="s">
        <v>304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305</v>
      </c>
    </row>
    <row r="89" spans="1:1">
      <c r="A89" t="s">
        <v>306</v>
      </c>
    </row>
    <row r="90" spans="1:1">
      <c r="A90" t="s">
        <v>370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414</v>
      </c>
    </row>
    <row r="95" spans="1:1">
      <c r="A95" t="s">
        <v>156</v>
      </c>
    </row>
    <row r="96" spans="1:1">
      <c r="A96" t="s">
        <v>157</v>
      </c>
    </row>
    <row r="97" spans="1:1">
      <c r="A97" t="s">
        <v>371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372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373</v>
      </c>
    </row>
    <row r="106" spans="1:1">
      <c r="A106" t="s">
        <v>415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374</v>
      </c>
    </row>
    <row r="115" spans="1:1">
      <c r="A115" t="s">
        <v>171</v>
      </c>
    </row>
    <row r="116" spans="1:1">
      <c r="A116" t="s">
        <v>307</v>
      </c>
    </row>
    <row r="117" spans="1:1">
      <c r="A117" t="s">
        <v>308</v>
      </c>
    </row>
    <row r="118" spans="1:1">
      <c r="A118" t="s">
        <v>172</v>
      </c>
    </row>
    <row r="119" spans="1:1">
      <c r="A119" t="s">
        <v>309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310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311</v>
      </c>
    </row>
    <row r="128" spans="1:1">
      <c r="A128" t="s">
        <v>375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312</v>
      </c>
    </row>
    <row r="133" spans="1:1">
      <c r="A133" t="s">
        <v>313</v>
      </c>
    </row>
    <row r="134" spans="1:1">
      <c r="A134" t="s">
        <v>182</v>
      </c>
    </row>
    <row r="135" spans="1:1">
      <c r="A135" t="s">
        <v>376</v>
      </c>
    </row>
    <row r="136" spans="1:1">
      <c r="A136" t="s">
        <v>314</v>
      </c>
    </row>
    <row r="137" spans="1:1">
      <c r="A137" t="s">
        <v>377</v>
      </c>
    </row>
    <row r="138" spans="1:1">
      <c r="A138" t="s">
        <v>378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379</v>
      </c>
    </row>
    <row r="142" spans="1:1">
      <c r="A142" t="s">
        <v>185</v>
      </c>
    </row>
    <row r="143" spans="1:1">
      <c r="A143" t="s">
        <v>380</v>
      </c>
    </row>
    <row r="144" spans="1:1">
      <c r="A144" t="s">
        <v>186</v>
      </c>
    </row>
    <row r="145" spans="1:1">
      <c r="A145" t="s">
        <v>381</v>
      </c>
    </row>
    <row r="146" spans="1:1">
      <c r="A146" t="s">
        <v>187</v>
      </c>
    </row>
    <row r="147" spans="1:1">
      <c r="A147" t="s">
        <v>382</v>
      </c>
    </row>
    <row r="148" spans="1:1">
      <c r="A148" t="s">
        <v>75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315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316</v>
      </c>
    </row>
    <row r="159" spans="1:1">
      <c r="A159" t="s">
        <v>196</v>
      </c>
    </row>
    <row r="160" spans="1:1">
      <c r="A160" t="s">
        <v>317</v>
      </c>
    </row>
    <row r="161" spans="1:1">
      <c r="A161" t="s">
        <v>383</v>
      </c>
    </row>
    <row r="162" spans="1:1">
      <c r="A162" t="s">
        <v>318</v>
      </c>
    </row>
    <row r="163" spans="1:1">
      <c r="A163" t="s">
        <v>319</v>
      </c>
    </row>
    <row r="164" spans="1:1">
      <c r="A164" t="s">
        <v>384</v>
      </c>
    </row>
    <row r="165" spans="1:1">
      <c r="A165" t="s">
        <v>320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385</v>
      </c>
    </row>
    <row r="177" spans="1:1">
      <c r="A177" t="s">
        <v>321</v>
      </c>
    </row>
    <row r="178" spans="1:1">
      <c r="A178" t="s">
        <v>322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386</v>
      </c>
    </row>
    <row r="182" spans="1:1">
      <c r="A182" t="s">
        <v>209</v>
      </c>
    </row>
    <row r="183" spans="1:1">
      <c r="A183" t="s">
        <v>210</v>
      </c>
    </row>
    <row r="184" spans="1:1">
      <c r="A184" t="s">
        <v>211</v>
      </c>
    </row>
    <row r="185" spans="1:1">
      <c r="A185" t="s">
        <v>387</v>
      </c>
    </row>
    <row r="186" spans="1:1">
      <c r="A186" t="s">
        <v>212</v>
      </c>
    </row>
    <row r="187" spans="1:1">
      <c r="A187" t="s">
        <v>213</v>
      </c>
    </row>
    <row r="188" spans="1:1">
      <c r="A188" t="s">
        <v>388</v>
      </c>
    </row>
    <row r="189" spans="1:1">
      <c r="A189" t="s">
        <v>323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324</v>
      </c>
    </row>
    <row r="193" spans="1:1">
      <c r="A193" t="s">
        <v>216</v>
      </c>
    </row>
    <row r="194" spans="1:1">
      <c r="A194" t="s">
        <v>325</v>
      </c>
    </row>
    <row r="195" spans="1:1">
      <c r="A195" t="s">
        <v>217</v>
      </c>
    </row>
    <row r="196" spans="1:1">
      <c r="A196" t="s">
        <v>218</v>
      </c>
    </row>
    <row r="197" spans="1:1">
      <c r="A197" t="s">
        <v>326</v>
      </c>
    </row>
    <row r="198" spans="1:1">
      <c r="A198" t="s">
        <v>86</v>
      </c>
    </row>
    <row r="199" spans="1:1">
      <c r="A199" t="s">
        <v>219</v>
      </c>
    </row>
    <row r="200" spans="1:1">
      <c r="A200" t="s">
        <v>220</v>
      </c>
    </row>
    <row r="201" spans="1:1">
      <c r="A201" t="s">
        <v>221</v>
      </c>
    </row>
    <row r="202" spans="1:1">
      <c r="A202" t="s">
        <v>222</v>
      </c>
    </row>
    <row r="203" spans="1:1">
      <c r="A203" t="s">
        <v>223</v>
      </c>
    </row>
    <row r="204" spans="1:1">
      <c r="A204" t="s">
        <v>224</v>
      </c>
    </row>
    <row r="205" spans="1:1">
      <c r="A205" t="s">
        <v>225</v>
      </c>
    </row>
    <row r="206" spans="1:1">
      <c r="A206" t="s">
        <v>226</v>
      </c>
    </row>
    <row r="207" spans="1:1">
      <c r="A207" t="s">
        <v>327</v>
      </c>
    </row>
    <row r="208" spans="1:1">
      <c r="A208" t="s">
        <v>389</v>
      </c>
    </row>
    <row r="209" spans="1:1">
      <c r="A209" t="s">
        <v>328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329</v>
      </c>
    </row>
    <row r="214" spans="1:1">
      <c r="A214" t="s">
        <v>390</v>
      </c>
    </row>
    <row r="215" spans="1:1">
      <c r="A215" t="s">
        <v>230</v>
      </c>
    </row>
    <row r="216" spans="1:1">
      <c r="A216" t="s">
        <v>231</v>
      </c>
    </row>
    <row r="217" spans="1:1">
      <c r="A217" t="s">
        <v>232</v>
      </c>
    </row>
    <row r="218" spans="1:1">
      <c r="A218" t="s">
        <v>330</v>
      </c>
    </row>
    <row r="219" spans="1:1">
      <c r="A219" t="s">
        <v>391</v>
      </c>
    </row>
    <row r="220" spans="1:1">
      <c r="A220" t="s">
        <v>233</v>
      </c>
    </row>
    <row r="221" spans="1:1">
      <c r="A221" t="s">
        <v>234</v>
      </c>
    </row>
    <row r="222" spans="1:1">
      <c r="A222" t="s">
        <v>235</v>
      </c>
    </row>
    <row r="223" spans="1:1">
      <c r="A223" t="s">
        <v>331</v>
      </c>
    </row>
    <row r="224" spans="1:1">
      <c r="A224" t="s">
        <v>236</v>
      </c>
    </row>
    <row r="225" spans="1:1">
      <c r="A225" t="s">
        <v>332</v>
      </c>
    </row>
    <row r="226" spans="1:1">
      <c r="A226" t="s">
        <v>333</v>
      </c>
    </row>
    <row r="227" spans="1:1">
      <c r="A227" t="s">
        <v>334</v>
      </c>
    </row>
    <row r="228" spans="1:1">
      <c r="A228" t="s">
        <v>335</v>
      </c>
    </row>
    <row r="229" spans="1:1">
      <c r="A229" t="s">
        <v>237</v>
      </c>
    </row>
    <row r="230" spans="1:1">
      <c r="A230" t="s">
        <v>238</v>
      </c>
    </row>
    <row r="231" spans="1:1">
      <c r="A231" t="s">
        <v>239</v>
      </c>
    </row>
    <row r="232" spans="1:1">
      <c r="A232" t="s">
        <v>240</v>
      </c>
    </row>
    <row r="233" spans="1:1">
      <c r="A233" t="s">
        <v>241</v>
      </c>
    </row>
    <row r="234" spans="1:1">
      <c r="A234" t="s">
        <v>242</v>
      </c>
    </row>
    <row r="235" spans="1:1">
      <c r="A235" t="s">
        <v>89</v>
      </c>
    </row>
    <row r="236" spans="1:1">
      <c r="A236" t="s">
        <v>243</v>
      </c>
    </row>
    <row r="237" spans="1:1">
      <c r="A237" t="s">
        <v>336</v>
      </c>
    </row>
    <row r="238" spans="1:1">
      <c r="A238" t="s">
        <v>244</v>
      </c>
    </row>
    <row r="239" spans="1:1">
      <c r="A239" t="s">
        <v>392</v>
      </c>
    </row>
    <row r="240" spans="1:1">
      <c r="A240" t="s">
        <v>245</v>
      </c>
    </row>
    <row r="241" spans="1:1">
      <c r="A241" t="s">
        <v>246</v>
      </c>
    </row>
    <row r="242" spans="1:1">
      <c r="A242" t="s">
        <v>337</v>
      </c>
    </row>
    <row r="243" spans="1:1">
      <c r="A243" t="s">
        <v>338</v>
      </c>
    </row>
    <row r="244" spans="1:1">
      <c r="A244" t="s">
        <v>247</v>
      </c>
    </row>
    <row r="245" spans="1:1">
      <c r="A245" t="s">
        <v>339</v>
      </c>
    </row>
    <row r="246" spans="1:1">
      <c r="A246" t="s">
        <v>416</v>
      </c>
    </row>
    <row r="247" spans="1:1">
      <c r="A247" t="s">
        <v>393</v>
      </c>
    </row>
    <row r="248" spans="1:1">
      <c r="A248" t="s">
        <v>248</v>
      </c>
    </row>
    <row r="249" spans="1:1">
      <c r="A249" t="s">
        <v>340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341</v>
      </c>
    </row>
    <row r="254" spans="1:1">
      <c r="A254" t="s">
        <v>252</v>
      </c>
    </row>
    <row r="255" spans="1:1">
      <c r="A255" t="s">
        <v>253</v>
      </c>
    </row>
    <row r="256" spans="1:1">
      <c r="A256" t="s">
        <v>254</v>
      </c>
    </row>
    <row r="257" spans="1:1">
      <c r="A257" t="s">
        <v>87</v>
      </c>
    </row>
    <row r="258" spans="1:1">
      <c r="A258" t="s">
        <v>255</v>
      </c>
    </row>
    <row r="259" spans="1:1">
      <c r="A259" t="s">
        <v>256</v>
      </c>
    </row>
    <row r="260" spans="1:1">
      <c r="A260" t="s">
        <v>257</v>
      </c>
    </row>
    <row r="261" spans="1:1">
      <c r="A261" t="s">
        <v>342</v>
      </c>
    </row>
    <row r="262" spans="1:1">
      <c r="A262" t="s">
        <v>258</v>
      </c>
    </row>
    <row r="263" spans="1:1">
      <c r="A263" t="s">
        <v>259</v>
      </c>
    </row>
    <row r="264" spans="1:1">
      <c r="A264" t="s">
        <v>260</v>
      </c>
    </row>
    <row r="265" spans="1:1">
      <c r="A265" t="s">
        <v>261</v>
      </c>
    </row>
    <row r="266" spans="1:1">
      <c r="A266" t="s">
        <v>262</v>
      </c>
    </row>
    <row r="267" spans="1:1">
      <c r="A267" t="s">
        <v>394</v>
      </c>
    </row>
    <row r="268" spans="1:1">
      <c r="A268" t="s">
        <v>263</v>
      </c>
    </row>
    <row r="269" spans="1:1">
      <c r="A269" t="s">
        <v>264</v>
      </c>
    </row>
    <row r="270" spans="1:1">
      <c r="A270" t="s">
        <v>265</v>
      </c>
    </row>
    <row r="271" spans="1:1">
      <c r="A271" t="s">
        <v>266</v>
      </c>
    </row>
    <row r="272" spans="1:1">
      <c r="A272" t="s">
        <v>267</v>
      </c>
    </row>
    <row r="273" spans="1:1">
      <c r="A273" t="s">
        <v>268</v>
      </c>
    </row>
    <row r="274" spans="1:1">
      <c r="A274" t="s">
        <v>269</v>
      </c>
    </row>
    <row r="275" spans="1:1">
      <c r="A275" t="s">
        <v>270</v>
      </c>
    </row>
    <row r="276" spans="1:1">
      <c r="A276" t="s">
        <v>395</v>
      </c>
    </row>
    <row r="277" spans="1:1">
      <c r="A277" t="s">
        <v>343</v>
      </c>
    </row>
    <row r="278" spans="1:1">
      <c r="A278" t="s">
        <v>271</v>
      </c>
    </row>
    <row r="279" spans="1:1">
      <c r="A279" t="s">
        <v>272</v>
      </c>
    </row>
    <row r="280" spans="1:1">
      <c r="A280" t="s">
        <v>273</v>
      </c>
    </row>
    <row r="281" spans="1:1">
      <c r="A281" t="s">
        <v>274</v>
      </c>
    </row>
    <row r="282" spans="1:1">
      <c r="A282" t="s">
        <v>275</v>
      </c>
    </row>
    <row r="283" spans="1:1">
      <c r="A283" t="s">
        <v>344</v>
      </c>
    </row>
    <row r="284" spans="1:1">
      <c r="A284" t="s">
        <v>345</v>
      </c>
    </row>
    <row r="285" spans="1:1">
      <c r="A285" t="s">
        <v>276</v>
      </c>
    </row>
    <row r="286" spans="1:1">
      <c r="A286" t="s">
        <v>346</v>
      </c>
    </row>
    <row r="287" spans="1:1">
      <c r="A287" t="s">
        <v>347</v>
      </c>
    </row>
    <row r="288" spans="1:1">
      <c r="A288" t="s">
        <v>277</v>
      </c>
    </row>
    <row r="289" spans="1:1">
      <c r="A289" t="s">
        <v>278</v>
      </c>
    </row>
    <row r="290" spans="1:1">
      <c r="A290" t="s">
        <v>279</v>
      </c>
    </row>
    <row r="291" spans="1:1">
      <c r="A291" t="s">
        <v>280</v>
      </c>
    </row>
    <row r="292" spans="1:1">
      <c r="A292" t="s">
        <v>281</v>
      </c>
    </row>
    <row r="293" spans="1:1">
      <c r="A293" t="s">
        <v>282</v>
      </c>
    </row>
    <row r="294" spans="1:1">
      <c r="A294" t="s">
        <v>283</v>
      </c>
    </row>
    <row r="295" spans="1:1">
      <c r="A295" t="s">
        <v>348</v>
      </c>
    </row>
    <row r="296" spans="1:1">
      <c r="A296" t="s">
        <v>349</v>
      </c>
    </row>
  </sheetData>
  <autoFilter ref="A1:T1"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Commitment</vt:lpstr>
      <vt:lpstr>Item</vt:lpstr>
      <vt:lpstr>E&amp;E Pricing Structure</vt:lpstr>
      <vt:lpstr>ValueSelect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2026-06-29T08:43:13Z</dcterms:modified>
</cp:coreProperties>
</file>