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D7750FA-374D-4979-927A-04F6DB8B99DB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Item!$A$1:$BE$1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[20]Amazon!$A$2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[20]Amazon!$C$2:$C$6</definedName>
    <definedName name="Bath_Accessories">[20]Amazon!$AC$2:$AC$22</definedName>
    <definedName name="Bath_Rugs">[20]Amazon!$AD$2:$AD$4</definedName>
    <definedName name="Bed_in_a_bag_Full_Queen_King">[20]Amazon!$I$2</definedName>
    <definedName name="Bed_in_a_bag_Twin">[20]Amazon!$H$2</definedName>
    <definedName name="Bed_Pillows">[20]Amazon!$J$2:$J$7</definedName>
    <definedName name="Bedding">[20]Amazon!$B$2:$B$22</definedName>
    <definedName name="Bedding.">[20]BBB!$A$2:$A$11</definedName>
    <definedName name="Bedspreads_Coverlets">[20]Amazon!$K$2:$K$4</definedName>
    <definedName name="bigidea">[6]Lists!$I$6:$I$29</definedName>
    <definedName name="Blankets_Throws">[20]Amazon!$Q$2:$Q$3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[20]Amazon!$AI$2</definedName>
    <definedName name="Decorative_Pillows_Inserts_Covers">[20]Amazon!$L$2:$L$3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[20]Amazon!$S$2:$S$4</definedName>
    <definedName name="Duvet_Covers">[20]Amazon!$M$2:$M$3</definedName>
    <definedName name="Electrics">[20]Amazon!$T$2:$T$3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[20]Amazon!$D$2:$D$3</definedName>
    <definedName name="Home_Décor.">[20]BBB!$B$2:$B$10</definedName>
    <definedName name="INITIALBUY">'[16]X-LIST'!$G$2:$G$7</definedName>
    <definedName name="KD">[8]Sheet1!$DS$2:$DS$2</definedName>
    <definedName name="Kids_Bath">[20]Amazon!$AE$2:$AE$4</definedName>
    <definedName name="Kids_or_Teen">[20]Amazon!$R$2:$R$21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[20]Amazon!$AH$2:$AH$17</definedName>
    <definedName name="loctype">'[2]other data'!$BN$2:$BN$6</definedName>
    <definedName name="M">[8]Sheet1!$EA$2:$EA$3</definedName>
    <definedName name="Mattress_Pads_Full_Queen_King">[20]Amazon!$U$2:$U$4</definedName>
    <definedName name="Mattress_Pads_Twin">[20]Amazon!$V$2:$V$8</definedName>
    <definedName name="Mattress_Toppers_Full_Queen_King">[20]Amazon!$W$2</definedName>
    <definedName name="Mattress_Toppers_Twin">[20]Amazon!$X$2:$X$11</definedName>
    <definedName name="Non_Down_Comforters_Full_Queen_King">[20]Amazon!$N$2:$N$4</definedName>
    <definedName name="Non_Down_Comforters_Twin">[20]Amazon!$O$2:$O$5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[20]BBB!$C$2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[20]BBB!$D$2:$D$6</definedName>
    <definedName name="PETB">'[1]Quote Sheet All SKUs'!#REF!</definedName>
    <definedName name="Pillow_Shams">[20]Amazon!$P$2</definedName>
    <definedName name="Pillowcases">[20]Amazon!$Y$2:$Y$3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[20]Amazon!$G$2:$G$5</definedName>
    <definedName name="ProfileDesc">#REF!</definedName>
    <definedName name="QSFOB">[18]Q1!$C$38</definedName>
    <definedName name="Quilts">[20]Amazon!$Z$2:$Z$3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[20]BBB!$E$2:$E$3</definedName>
    <definedName name="SellUnits_Range">[5]Mapping!$D$2:$D$53</definedName>
    <definedName name="Serta__160_GSM_Flannel_100__Cotton">#REF!</definedName>
    <definedName name="Sheets_Full_Queen_King">[20]Amazon!$AA$2:$AA$4</definedName>
    <definedName name="Sheets_Twin">[20]Amazon!$AB$2:$AB$4</definedName>
    <definedName name="SHET">'[1]Quote Sheet All SKUs'!#REF!</definedName>
    <definedName name="Shower_Curtains">[20]Amazon!$AF$2</definedName>
    <definedName name="size1">#REF!</definedName>
    <definedName name="size1a">#REF!</definedName>
    <definedName name="Slipcovers_Chair_Pads">[20]Amazon!$AK$2</definedName>
    <definedName name="Slipcovers_Chair_Pads.">[20]Amazon!$F$2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[20]Amazon!$AG$2:$AG$3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[20]Amazon!$AJ$2:$AJ$7</definedName>
    <definedName name="Window_Treatments_Hardware_Accessories.">[20]Amazon!$E$2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7" i="5" l="1"/>
  <c r="BB17" i="5"/>
  <c r="AZ17" i="5"/>
  <c r="AU17" i="5"/>
  <c r="AP17" i="5"/>
  <c r="AN17" i="5"/>
  <c r="AL17" i="5"/>
  <c r="AK17" i="5"/>
  <c r="AI17" i="5"/>
  <c r="AA17" i="5"/>
  <c r="AC17" i="5" s="1"/>
  <c r="Y17" i="5"/>
  <c r="BE16" i="5"/>
  <c r="AZ16" i="5"/>
  <c r="BB16" i="5" s="1"/>
  <c r="AU16" i="5"/>
  <c r="AP16" i="5"/>
  <c r="AN16" i="5"/>
  <c r="AL16" i="5"/>
  <c r="AK16" i="5"/>
  <c r="AI16" i="5"/>
  <c r="AC16" i="5"/>
  <c r="Y16" i="5"/>
  <c r="AA16" i="5" s="1"/>
  <c r="BE15" i="5"/>
  <c r="AZ15" i="5"/>
  <c r="BB15" i="5" s="1"/>
  <c r="AU15" i="5"/>
  <c r="AP15" i="5"/>
  <c r="AN15" i="5"/>
  <c r="AK15" i="5"/>
  <c r="AI15" i="5"/>
  <c r="Y15" i="5"/>
  <c r="AA15" i="5" s="1"/>
  <c r="AC15" i="5" s="1"/>
  <c r="BE14" i="5"/>
  <c r="AZ14" i="5"/>
  <c r="AL14" i="5" s="1"/>
  <c r="AU14" i="5"/>
  <c r="AP14" i="5"/>
  <c r="AN14" i="5"/>
  <c r="AK14" i="5"/>
  <c r="AI14" i="5"/>
  <c r="Y14" i="5"/>
  <c r="AA14" i="5" s="1"/>
  <c r="AC14" i="5" s="1"/>
  <c r="BE13" i="5"/>
  <c r="BB13" i="5"/>
  <c r="AZ13" i="5"/>
  <c r="AU13" i="5"/>
  <c r="AP13" i="5"/>
  <c r="AN13" i="5"/>
  <c r="AL13" i="5"/>
  <c r="AK13" i="5"/>
  <c r="AI13" i="5"/>
  <c r="AA13" i="5"/>
  <c r="AC13" i="5" s="1"/>
  <c r="Y13" i="5"/>
  <c r="BE12" i="5"/>
  <c r="AZ12" i="5"/>
  <c r="BB12" i="5" s="1"/>
  <c r="AU12" i="5"/>
  <c r="AP12" i="5"/>
  <c r="AN12" i="5"/>
  <c r="AL12" i="5"/>
  <c r="AK12" i="5"/>
  <c r="AI12" i="5"/>
  <c r="Y12" i="5"/>
  <c r="AA12" i="5" s="1"/>
  <c r="AC12" i="5" s="1"/>
  <c r="BE11" i="5"/>
  <c r="AZ11" i="5"/>
  <c r="BB11" i="5" s="1"/>
  <c r="AU11" i="5"/>
  <c r="AP11" i="5"/>
  <c r="AN11" i="5"/>
  <c r="AK11" i="5"/>
  <c r="AI11" i="5"/>
  <c r="Y11" i="5"/>
  <c r="AA11" i="5" s="1"/>
  <c r="AC11" i="5" s="1"/>
  <c r="BE10" i="5"/>
  <c r="AZ10" i="5"/>
  <c r="AL10" i="5" s="1"/>
  <c r="AU10" i="5"/>
  <c r="AP10" i="5"/>
  <c r="AN10" i="5"/>
  <c r="AK10" i="5"/>
  <c r="AI10" i="5"/>
  <c r="Y10" i="5"/>
  <c r="AA10" i="5" s="1"/>
  <c r="AC10" i="5" s="1"/>
  <c r="BE9" i="5"/>
  <c r="BB9" i="5"/>
  <c r="AZ9" i="5"/>
  <c r="AU9" i="5"/>
  <c r="AP9" i="5"/>
  <c r="AN9" i="5"/>
  <c r="AL9" i="5"/>
  <c r="AK9" i="5"/>
  <c r="AI9" i="5"/>
  <c r="AA9" i="5"/>
  <c r="AC9" i="5" s="1"/>
  <c r="Y9" i="5"/>
  <c r="BE8" i="5"/>
  <c r="AZ8" i="5"/>
  <c r="BB8" i="5" s="1"/>
  <c r="AU8" i="5"/>
  <c r="AP8" i="5"/>
  <c r="AN8" i="5"/>
  <c r="AL8" i="5"/>
  <c r="AK8" i="5"/>
  <c r="AI8" i="5"/>
  <c r="Y8" i="5"/>
  <c r="AA8" i="5" s="1"/>
  <c r="AC8" i="5" s="1"/>
  <c r="AS8" i="5"/>
  <c r="BE7" i="5"/>
  <c r="AZ7" i="5"/>
  <c r="BB7" i="5" s="1"/>
  <c r="AU7" i="5"/>
  <c r="AP7" i="5"/>
  <c r="AN7" i="5"/>
  <c r="AL7" i="5"/>
  <c r="AK7" i="5"/>
  <c r="AI7" i="5"/>
  <c r="Y7" i="5"/>
  <c r="AA7" i="5" s="1"/>
  <c r="AC7" i="5" s="1"/>
  <c r="BE6" i="5"/>
  <c r="BB6" i="5"/>
  <c r="AZ6" i="5"/>
  <c r="AL6" i="5" s="1"/>
  <c r="AU6" i="5"/>
  <c r="AP6" i="5"/>
  <c r="AN6" i="5"/>
  <c r="AK6" i="5"/>
  <c r="AI6" i="5"/>
  <c r="Y6" i="5"/>
  <c r="AA6" i="5" s="1"/>
  <c r="AC6" i="5" s="1"/>
  <c r="BE5" i="5"/>
  <c r="BB5" i="5"/>
  <c r="AZ5" i="5"/>
  <c r="AU5" i="5"/>
  <c r="AP5" i="5"/>
  <c r="AN5" i="5"/>
  <c r="AL5" i="5"/>
  <c r="AK5" i="5"/>
  <c r="AI5" i="5"/>
  <c r="AA5" i="5"/>
  <c r="AC5" i="5" s="1"/>
  <c r="Y5" i="5"/>
  <c r="AR5" i="5"/>
  <c r="BE4" i="5"/>
  <c r="AZ4" i="5"/>
  <c r="BB4" i="5" s="1"/>
  <c r="AU4" i="5"/>
  <c r="AS4" i="5"/>
  <c r="AR4" i="5"/>
  <c r="AP4" i="5"/>
  <c r="AN4" i="5"/>
  <c r="AL4" i="5"/>
  <c r="AK4" i="5"/>
  <c r="AI4" i="5"/>
  <c r="AF4" i="5"/>
  <c r="AG4" i="5" s="1"/>
  <c r="AC4" i="5"/>
  <c r="Y4" i="5"/>
  <c r="AA4" i="5" s="1"/>
  <c r="BE3" i="5"/>
  <c r="BB3" i="5"/>
  <c r="AZ3" i="5"/>
  <c r="AU3" i="5"/>
  <c r="AP3" i="5"/>
  <c r="AN3" i="5"/>
  <c r="AL3" i="5"/>
  <c r="AK3" i="5"/>
  <c r="AI3" i="5"/>
  <c r="AF3" i="5"/>
  <c r="Y3" i="5"/>
  <c r="AA3" i="5" s="1"/>
  <c r="AC3" i="5" s="1"/>
  <c r="AR3" i="5"/>
  <c r="BE2" i="5"/>
  <c r="AZ2" i="5"/>
  <c r="AL2" i="5" s="1"/>
  <c r="AU2" i="5"/>
  <c r="AR2" i="5"/>
  <c r="AP2" i="5"/>
  <c r="AN2" i="5"/>
  <c r="AK2" i="5"/>
  <c r="AI2" i="5"/>
  <c r="Y2" i="5"/>
  <c r="AA2" i="5" s="1"/>
  <c r="AC2" i="5" s="1"/>
  <c r="AV2" i="5" l="1"/>
  <c r="AV3" i="5"/>
  <c r="AR8" i="5"/>
  <c r="AS6" i="5"/>
  <c r="AF6" i="5"/>
  <c r="AV8" i="5"/>
  <c r="BB2" i="5"/>
  <c r="BB14" i="5"/>
  <c r="AL15" i="5"/>
  <c r="AG5" i="5"/>
  <c r="AF5" i="5"/>
  <c r="AR6" i="5"/>
  <c r="AV6" i="5" s="1"/>
  <c r="AG8" i="5"/>
  <c r="AG3" i="5"/>
  <c r="AS3" i="5"/>
  <c r="AV4" i="5"/>
  <c r="AW4" i="5" s="1"/>
  <c r="AS5" i="5"/>
  <c r="AV5" i="5" s="1"/>
  <c r="AG6" i="5"/>
  <c r="AF8" i="5"/>
  <c r="BB10" i="5"/>
  <c r="AL11" i="5"/>
  <c r="AF2" i="5"/>
  <c r="AG2" i="5" s="1"/>
  <c r="AW2" i="5" s="1"/>
  <c r="AS2" i="5"/>
  <c r="AW6" i="5" l="1"/>
  <c r="AW8" i="5"/>
  <c r="AX8" i="5" s="1"/>
  <c r="AX2" i="5"/>
  <c r="BD2" i="5"/>
  <c r="BD4" i="5"/>
  <c r="AX4" i="5"/>
  <c r="AF12" i="5"/>
  <c r="AG12" i="5" s="1"/>
  <c r="AR12" i="5"/>
  <c r="AS12" i="5"/>
  <c r="AX6" i="5"/>
  <c r="BD6" i="5"/>
  <c r="BD8" i="5"/>
  <c r="AW3" i="5"/>
  <c r="AG9" i="5"/>
  <c r="AS9" i="5"/>
  <c r="AF9" i="5"/>
  <c r="AR9" i="5"/>
  <c r="AS10" i="5"/>
  <c r="AF10" i="5"/>
  <c r="AG10" i="5" s="1"/>
  <c r="AR10" i="5"/>
  <c r="AR7" i="5"/>
  <c r="AS7" i="5"/>
  <c r="AF7" i="5"/>
  <c r="AG7" i="5" s="1"/>
  <c r="AW5" i="5"/>
  <c r="AV9" i="5" l="1"/>
  <c r="AV10" i="5"/>
  <c r="AW10" i="5" s="1"/>
  <c r="BD3" i="5"/>
  <c r="AX3" i="5"/>
  <c r="AV7" i="5"/>
  <c r="AW7" i="5" s="1"/>
  <c r="AW9" i="5"/>
  <c r="AX5" i="5"/>
  <c r="BD5" i="5"/>
  <c r="AR16" i="5"/>
  <c r="AS16" i="5"/>
  <c r="AF16" i="5"/>
  <c r="AG16" i="5" s="1"/>
  <c r="AR11" i="5"/>
  <c r="AF11" i="5"/>
  <c r="AG11" i="5" s="1"/>
  <c r="AS11" i="5"/>
  <c r="AS14" i="5"/>
  <c r="AF14" i="5"/>
  <c r="AR14" i="5"/>
  <c r="AG14" i="5"/>
  <c r="AS13" i="5"/>
  <c r="AF13" i="5"/>
  <c r="AG13" i="5" s="1"/>
  <c r="AR13" i="5"/>
  <c r="AV12" i="5"/>
  <c r="AW12" i="5" s="1"/>
  <c r="BD10" i="5" l="1"/>
  <c r="AX10" i="5"/>
  <c r="AV16" i="5"/>
  <c r="AW16" i="5" s="1"/>
  <c r="AV14" i="5"/>
  <c r="AW14" i="5" s="1"/>
  <c r="AV11" i="5"/>
  <c r="AW11" i="5" s="1"/>
  <c r="AX12" i="5"/>
  <c r="BD12" i="5"/>
  <c r="BD7" i="5"/>
  <c r="AX7" i="5"/>
  <c r="AR15" i="5"/>
  <c r="AV15" i="5" s="1"/>
  <c r="AF15" i="5"/>
  <c r="AG15" i="5" s="1"/>
  <c r="AW15" i="5" s="1"/>
  <c r="AS15" i="5"/>
  <c r="AS17" i="5"/>
  <c r="AF17" i="5"/>
  <c r="AG17" i="5" s="1"/>
  <c r="AR17" i="5"/>
  <c r="AV13" i="5"/>
  <c r="AW13" i="5" s="1"/>
  <c r="AX9" i="5"/>
  <c r="BD9" i="5"/>
  <c r="AX14" i="5" l="1"/>
  <c r="BD14" i="5"/>
  <c r="BD16" i="5"/>
  <c r="AX16" i="5"/>
  <c r="BD11" i="5"/>
  <c r="AX11" i="5"/>
  <c r="AV17" i="5"/>
  <c r="AW17" i="5" s="1"/>
  <c r="BD15" i="5"/>
  <c r="AX15" i="5"/>
  <c r="AX13" i="5"/>
  <c r="BD13" i="5"/>
  <c r="AX17" i="5" l="1"/>
  <c r="BD17" i="5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00000000-0006-0000-0100-000008000000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00000000-0006-0000-0100-000009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00000000-0006-0000-0100-00000B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C000000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00000000-0006-0000-0100-00000D000000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F00000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00000000-0006-0000-0100-000010000000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00000000-0006-0000-0100-000011000000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00000000-0006-0000-0100-000012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3000000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<sst xmlns="http://schemas.openxmlformats.org/spreadsheetml/2006/main" count="281" uniqueCount="92">
  <si>
    <t>1200TC CVC Cooling</t>
  </si>
  <si>
    <t>Brand</t>
  </si>
  <si>
    <t>Beautyrest</t>
  </si>
  <si>
    <t>Licensor</t>
  </si>
  <si>
    <t>Beautyrest 6%</t>
  </si>
  <si>
    <t>SHEET/SHEET 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</si>
  <si>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</si>
  <si>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</si>
  <si>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</si>
  <si>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</si>
  <si>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</si>
  <si>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</si>
  <si>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</si>
  <si>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</si>
  <si>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</si>
  <si>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</si>
  <si>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</si>
  <si>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</si>
  <si>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</si>
  <si>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</si>
  <si>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</si>
  <si>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</si>
  <si>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</si>
  <si>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</si>
  <si>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</si>
  <si>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</si>
  <si>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</si>
  <si>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</si>
  <si>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</si>
  <si>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</si>
  <si>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</si>
  <si>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</si>
  <si>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</si>
  <si>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</si>
  <si>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</si>
  <si>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</si>
  <si>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</si>
  <si>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</si>
  <si>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</si>
  <si>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</si>
  <si>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</si>
  <si>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</si>
  <si>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</si>
  <si>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</si>
  <si>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</si>
  <si>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</si>
  <si>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</si>
  <si>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</si>
  <si>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AAVN 3%</t>
  </si>
  <si>
    <t>EEC AVG Load %</t>
  </si>
  <si>
    <t>EEC AVG Load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</si>
  <si>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</si>
  <si>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</si>
  <si>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</si>
  <si>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</si>
  <si>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</si>
  <si>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</si>
  <si>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</si>
  <si>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</si>
  <si>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</si>
  <si>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</si>
  <si>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52% Cotton, 48% Polyester 1200TC CVC Cooling Solid Sheet Set</t>
  </si>
  <si>
    <t>1200TC CVC Cooling Sheet Set</t>
  </si>
  <si>
    <t>52% Cotton, 48% Polyester 1200TC</t>
  </si>
  <si>
    <t>52% Cotton, 48% Polyester</t>
  </si>
  <si>
    <t>Full
1 Flatsheet 81"W x 96"L
1 Fittedsheet 54"W x 75"L + 16"D
2 Pillowcase 20"W x 30"L(2)</t>
  </si>
  <si>
    <t>White</t>
  </si>
  <si>
    <t>Set</t>
  </si>
  <si>
    <t>Normal</t>
  </si>
  <si>
    <t>6302.31.9020</t>
  </si>
  <si>
    <t>Queen
1 Flatsheet 90"W x 102"L
1 Fittedsheet 60"W x 80"L + 16"D
2 Pillowcase 20"W x 30"L(2)</t>
  </si>
  <si>
    <t>King
1 Flatsheet 108"W x 102"L
1 Fittedsheet 78"W x 80"L + 16"D
2 Pillowcase 20"W x 40"L(2)</t>
  </si>
  <si>
    <t>Cal-King
1 Flatsheet 108"W x 102"L
1 Fittedsheet 72"W x 84"L + 16"D
2 Pillowcase 20"W x 40"L(2)</t>
  </si>
  <si>
    <t>Cream</t>
  </si>
  <si>
    <t>Blue</t>
  </si>
  <si>
    <t>Grey</t>
  </si>
  <si>
    <t>BR20-5620</t>
    <phoneticPr fontId="10" type="noConversion"/>
  </si>
  <si>
    <t>BR20-5621</t>
  </si>
  <si>
    <t>BR20-5622</t>
  </si>
  <si>
    <t>BR20-5623</t>
  </si>
  <si>
    <t>BR20-5624</t>
  </si>
  <si>
    <t>BR20-5625</t>
  </si>
  <si>
    <t>BR20-5626</t>
  </si>
  <si>
    <t>BR20-5627</t>
  </si>
  <si>
    <t>BR20-5628</t>
  </si>
  <si>
    <t>BR20-5629</t>
  </si>
  <si>
    <t>BR20-5630</t>
  </si>
  <si>
    <t>BR20-5631</t>
  </si>
  <si>
    <t>BR20-5632</t>
  </si>
  <si>
    <t>BR20-5633</t>
  </si>
  <si>
    <t>BR20-5634</t>
  </si>
  <si>
    <t>BR20-5635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</si>
</sst>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 \¥* #,##0.00_ ;_ \¥* \-#,##0.00_ ;_ \¥* &quot;-&quot;??_ ;_ @_ "/>
    <numFmt numFmtId="179" formatCode="_(&quot;$&quot;* #,##0.00_);_(&quot;$&quot;* \(#,##0.00\);_(&quot;$&quot;* &quot;-&quot;??_);_(@_)"/>
    <numFmt numFmtId="180" formatCode="[$-409]dd/mmm/yy;@"/>
    <numFmt numFmtId="181" formatCode="[$$-409]#,##0.00;\-[$$-409]#,##0.00"/>
    <numFmt numFmtId="182" formatCode="&quot;$&quot;#,##0.00"/>
    <numFmt numFmtId="187" formatCode="0.0%"/>
    <numFmt numFmtId="189" formatCode="0.0"/>
    <numFmt numFmtId="190" formatCode="0.0000"/>
  </numFmts>
  <fonts count="1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5">
    <xf numFmtId="0" fontId="0" fillId="0" borderId="0"/>
    <xf numFmtId="0" fontId="2" fillId="0" borderId="0"/>
    <xf numFmtId="178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0" fontId="8" fillId="0" borderId="0"/>
    <xf numFmtId="0" fontId="2" fillId="0" borderId="0"/>
    <xf numFmtId="180" fontId="2" fillId="0" borderId="0"/>
    <xf numFmtId="0" fontId="2" fillId="0" borderId="0"/>
    <xf numFmtId="0" fontId="2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0" fontId="8" fillId="0" borderId="0"/>
    <xf numFmtId="0" fontId="6" fillId="0" borderId="0">
      <alignment vertical="center"/>
    </xf>
    <xf numFmtId="181" fontId="6" fillId="0" borderId="0">
      <alignment vertical="center"/>
    </xf>
    <xf numFmtId="179" fontId="2" fillId="0" borderId="0" applyFont="0" applyFill="0" applyBorder="0" applyAlignment="0" applyProtection="0"/>
    <xf numFmtId="0" fontId="2" fillId="0" borderId="0"/>
    <xf numFmtId="180" fontId="2" fillId="0" borderId="0"/>
    <xf numFmtId="0" fontId="2" fillId="0" borderId="0"/>
  </cellStyleXfs>
  <cellXfs count="104">
    <xf numFmtId="0" fontId="0" fillId="0" borderId="0" xfId="0"/>
    <xf numFmtId="0" fontId="8" fillId="0" borderId="0" xfId="6"/>
    <xf numFmtId="0" fontId="8" fillId="0" borderId="5" xfId="6" applyBorder="1"/>
    <xf numFmtId="0" fontId="8" fillId="0" borderId="0" xfId="6" applyAlignment="1">
      <alignment horizontal="center" wrapText="1"/>
    </xf>
    <xf numFmtId="0" fontId="8" fillId="0" borderId="0" xfId="6" applyAlignment="1">
      <alignment wrapText="1"/>
    </xf>
    <xf numFmtId="182" fontId="8" fillId="0" borderId="0" xfId="6" applyNumberFormat="1" applyAlignment="1">
      <alignment wrapText="1"/>
    </xf>
    <xf numFmtId="189" fontId="8" fillId="0" borderId="0" xfId="6" applyNumberFormat="1" applyAlignment="1">
      <alignment wrapText="1"/>
    </xf>
    <xf numFmtId="2" fontId="8" fillId="0" borderId="0" xfId="6" applyNumberFormat="1" applyAlignment="1">
      <alignment wrapText="1"/>
    </xf>
    <xf numFmtId="1" fontId="8" fillId="0" borderId="0" xfId="6" applyNumberFormat="1" applyAlignment="1">
      <alignment wrapText="1"/>
    </xf>
    <xf numFmtId="190" fontId="8" fillId="0" borderId="0" xfId="6" applyNumberFormat="1" applyAlignment="1">
      <alignment wrapText="1"/>
    </xf>
    <xf numFmtId="10" fontId="8" fillId="0" borderId="0" xfId="6" applyNumberFormat="1" applyAlignment="1">
      <alignment wrapText="1"/>
    </xf>
    <xf numFmtId="0" fontId="1" fillId="0" borderId="1" xfId="6" applyFont="1" applyBorder="1" applyAlignment="1">
      <alignment horizontal="center" wrapText="1"/>
    </xf>
    <xf numFmtId="0" fontId="1" fillId="5" borderId="1" xfId="6" applyFont="1" applyFill="1" applyBorder="1" applyAlignment="1">
      <alignment horizontal="center" wrapText="1"/>
    </xf>
    <xf numFmtId="0" fontId="3" fillId="5" borderId="1" xfId="6" applyFont="1" applyFill="1" applyBorder="1" applyAlignment="1">
      <alignment horizontal="center" wrapText="1"/>
    </xf>
    <xf numFmtId="0" fontId="3" fillId="3" borderId="1" xfId="6" applyFont="1" applyFill="1" applyBorder="1" applyAlignment="1">
      <alignment horizontal="center" wrapText="1"/>
    </xf>
    <xf numFmtId="0" fontId="1" fillId="3" borderId="1" xfId="6" applyFont="1" applyFill="1" applyBorder="1" applyAlignment="1">
      <alignment horizontal="center" wrapText="1"/>
    </xf>
    <xf numFmtId="182" fontId="1" fillId="4" borderId="2" xfId="6" applyNumberFormat="1" applyFont="1" applyFill="1" applyBorder="1" applyAlignment="1">
      <alignment horizontal="center" wrapText="1"/>
    </xf>
    <xf numFmtId="182" fontId="1" fillId="6" borderId="2" xfId="6" applyNumberFormat="1" applyFont="1" applyFill="1" applyBorder="1" applyAlignment="1">
      <alignment horizontal="center" wrapText="1"/>
    </xf>
    <xf numFmtId="0" fontId="3" fillId="0" borderId="1" xfId="6" applyFont="1" applyBorder="1" applyAlignment="1">
      <alignment horizontal="center" wrapText="1"/>
    </xf>
    <xf numFmtId="189" fontId="1" fillId="0" borderId="1" xfId="6" applyNumberFormat="1" applyFont="1" applyBorder="1" applyAlignment="1">
      <alignment horizontal="center" wrapText="1"/>
    </xf>
    <xf numFmtId="2" fontId="1" fillId="0" borderId="1" xfId="6" applyNumberFormat="1" applyFont="1" applyBorder="1" applyAlignment="1">
      <alignment horizontal="center" wrapText="1"/>
    </xf>
    <xf numFmtId="1" fontId="1" fillId="0" borderId="1" xfId="6" applyNumberFormat="1" applyFont="1" applyBorder="1" applyAlignment="1">
      <alignment horizontal="center" wrapText="1"/>
    </xf>
    <xf numFmtId="190" fontId="5" fillId="0" borderId="1" xfId="7" applyNumberFormat="1" applyFont="1" applyBorder="1" applyAlignment="1">
      <alignment wrapText="1"/>
    </xf>
    <xf numFmtId="2" fontId="4" fillId="0" borderId="1" xfId="7" applyNumberFormat="1" applyFont="1" applyBorder="1" applyAlignment="1">
      <alignment wrapText="1"/>
    </xf>
    <xf numFmtId="1" fontId="5" fillId="0" borderId="1" xfId="7" applyNumberFormat="1" applyFont="1" applyBorder="1" applyAlignment="1">
      <alignment wrapText="1"/>
    </xf>
    <xf numFmtId="182" fontId="5" fillId="0" borderId="1" xfId="7" applyNumberFormat="1" applyFont="1" applyBorder="1" applyAlignment="1">
      <alignment wrapText="1"/>
    </xf>
    <xf numFmtId="10" fontId="1" fillId="0" borderId="1" xfId="6" applyNumberFormat="1" applyFont="1" applyBorder="1" applyAlignment="1">
      <alignment horizontal="center" wrapText="1"/>
    </xf>
    <xf numFmtId="182" fontId="5" fillId="3" borderId="1" xfId="7" applyNumberFormat="1" applyFont="1" applyFill="1" applyBorder="1" applyAlignment="1">
      <alignment wrapText="1"/>
    </xf>
    <xf numFmtId="182" fontId="4" fillId="0" borderId="1" xfId="7" applyNumberFormat="1" applyFont="1" applyBorder="1" applyAlignment="1">
      <alignment wrapText="1"/>
    </xf>
    <xf numFmtId="182" fontId="5" fillId="2" borderId="1" xfId="7" applyNumberFormat="1" applyFont="1" applyFill="1" applyBorder="1" applyAlignment="1">
      <alignment wrapText="1"/>
    </xf>
    <xf numFmtId="10" fontId="5" fillId="2" borderId="1" xfId="7" applyNumberFormat="1" applyFont="1" applyFill="1" applyBorder="1" applyAlignment="1">
      <alignment wrapText="1"/>
    </xf>
    <xf numFmtId="182" fontId="4" fillId="7" borderId="1" xfId="7" applyNumberFormat="1" applyFont="1" applyFill="1" applyBorder="1" applyAlignment="1">
      <alignment wrapText="1"/>
    </xf>
    <xf numFmtId="182" fontId="1" fillId="2" borderId="1" xfId="6" applyNumberFormat="1" applyFont="1" applyFill="1" applyBorder="1" applyAlignment="1">
      <alignment horizontal="center" wrapText="1"/>
    </xf>
    <xf numFmtId="0" fontId="8" fillId="0" borderId="1" xfId="6" applyBorder="1" applyAlignment="1">
      <alignment horizontal="center"/>
    </xf>
    <xf numFmtId="0" fontId="8" fillId="0" borderId="1" xfId="6" applyBorder="1"/>
    <xf numFmtId="0" fontId="8" fillId="0" borderId="1" xfId="6" applyBorder="1" applyAlignment="1">
      <alignment wrapText="1"/>
    </xf>
    <xf numFmtId="181" fontId="8" fillId="0" borderId="1" xfId="6" applyNumberFormat="1" applyBorder="1"/>
    <xf numFmtId="180" fontId="8" fillId="0" borderId="1" xfId="6" applyNumberFormat="1" applyBorder="1" applyAlignment="1">
      <alignment wrapText="1"/>
    </xf>
    <xf numFmtId="180" fontId="8" fillId="0" borderId="1" xfId="6" applyNumberFormat="1" applyBorder="1" applyAlignment="1">
      <alignment horizontal="center" vertical="center" wrapText="1"/>
    </xf>
    <xf numFmtId="49" fontId="8" fillId="3" borderId="1" xfId="6" applyNumberFormat="1" applyFill="1" applyBorder="1"/>
    <xf numFmtId="182" fontId="8" fillId="0" borderId="2" xfId="6" applyNumberFormat="1" applyBorder="1"/>
    <xf numFmtId="179" fontId="8" fillId="0" borderId="2" xfId="6" applyNumberFormat="1" applyBorder="1"/>
    <xf numFmtId="189" fontId="8" fillId="0" borderId="1" xfId="6" applyNumberFormat="1" applyBorder="1"/>
    <xf numFmtId="2" fontId="8" fillId="0" borderId="1" xfId="6" applyNumberFormat="1" applyBorder="1"/>
    <xf numFmtId="1" fontId="8" fillId="0" borderId="1" xfId="6" applyNumberFormat="1" applyBorder="1"/>
    <xf numFmtId="190" fontId="8" fillId="8" borderId="1" xfId="6" applyNumberFormat="1" applyFill="1" applyBorder="1"/>
    <xf numFmtId="1" fontId="8" fillId="8" borderId="1" xfId="6" applyNumberFormat="1" applyFill="1" applyBorder="1"/>
    <xf numFmtId="3" fontId="8" fillId="0" borderId="1" xfId="6" applyNumberFormat="1" applyBorder="1"/>
    <xf numFmtId="182" fontId="8" fillId="8" borderId="1" xfId="6" applyNumberFormat="1" applyFill="1" applyBorder="1"/>
    <xf numFmtId="180" fontId="8" fillId="0" borderId="1" xfId="6" applyNumberFormat="1" applyBorder="1"/>
    <xf numFmtId="187" fontId="8" fillId="0" borderId="1" xfId="6" applyNumberFormat="1" applyBorder="1" applyAlignment="1">
      <alignment wrapText="1"/>
    </xf>
    <xf numFmtId="10" fontId="8" fillId="0" borderId="1" xfId="6" applyNumberFormat="1" applyBorder="1"/>
    <xf numFmtId="182" fontId="8" fillId="8" borderId="1" xfId="6" applyNumberFormat="1" applyFill="1" applyBorder="1" applyAlignment="1">
      <alignment wrapText="1"/>
    </xf>
    <xf numFmtId="182" fontId="8" fillId="0" borderId="1" xfId="6" applyNumberFormat="1" applyBorder="1"/>
    <xf numFmtId="10" fontId="0" fillId="8" borderId="1" xfId="11" applyNumberFormat="1" applyFont="1" applyFill="1" applyBorder="1" applyAlignment="1"/>
    <xf numFmtId="9" fontId="0" fillId="8" borderId="1" xfId="11" applyFont="1" applyFill="1" applyBorder="1" applyAlignment="1"/>
    <xf numFmtId="0" fontId="0" fillId="0" borderId="1" xfId="10" applyFont="1" applyBorder="1" applyAlignment="1">
      <alignment horizontal="center" vertical="center" wrapText="1"/>
    </xf>
    <xf numFmtId="0" fontId="8" fillId="0" borderId="4" xfId="6" applyBorder="1" applyAlignment="1">
      <alignment horizontal="center"/>
    </xf>
    <xf numFmtId="0" fontId="8" fillId="0" borderId="4" xfId="6" applyBorder="1"/>
    <xf numFmtId="0" fontId="8" fillId="0" borderId="4" xfId="6" applyBorder="1" applyAlignment="1">
      <alignment wrapText="1"/>
    </xf>
    <xf numFmtId="181" fontId="8" fillId="0" borderId="4" xfId="6" applyNumberFormat="1" applyBorder="1"/>
    <xf numFmtId="180" fontId="8" fillId="0" borderId="4" xfId="6" applyNumberFormat="1" applyBorder="1" applyAlignment="1">
      <alignment wrapText="1"/>
    </xf>
    <xf numFmtId="0" fontId="0" fillId="0" borderId="4" xfId="10" applyFont="1" applyBorder="1" applyAlignment="1">
      <alignment horizontal="center" vertical="center" wrapText="1"/>
    </xf>
    <xf numFmtId="49" fontId="8" fillId="3" borderId="4" xfId="6" applyNumberFormat="1" applyFill="1" applyBorder="1"/>
    <xf numFmtId="182" fontId="8" fillId="0" borderId="7" xfId="6" applyNumberFormat="1" applyBorder="1"/>
    <xf numFmtId="179" fontId="8" fillId="0" borderId="7" xfId="6" applyNumberFormat="1" applyBorder="1"/>
    <xf numFmtId="189" fontId="8" fillId="0" borderId="4" xfId="6" applyNumberFormat="1" applyBorder="1"/>
    <xf numFmtId="2" fontId="8" fillId="0" borderId="4" xfId="6" applyNumberFormat="1" applyBorder="1"/>
    <xf numFmtId="1" fontId="8" fillId="0" borderId="4" xfId="6" applyNumberFormat="1" applyBorder="1"/>
    <xf numFmtId="190" fontId="8" fillId="8" borderId="4" xfId="6" applyNumberFormat="1" applyFill="1" applyBorder="1"/>
    <xf numFmtId="1" fontId="8" fillId="8" borderId="4" xfId="6" applyNumberFormat="1" applyFill="1" applyBorder="1"/>
    <xf numFmtId="182" fontId="8" fillId="8" borderId="4" xfId="6" applyNumberFormat="1" applyFill="1" applyBorder="1"/>
    <xf numFmtId="180" fontId="8" fillId="0" borderId="4" xfId="6" applyNumberFormat="1" applyBorder="1"/>
    <xf numFmtId="187" fontId="8" fillId="0" borderId="4" xfId="6" applyNumberFormat="1" applyBorder="1" applyAlignment="1">
      <alignment wrapText="1"/>
    </xf>
    <xf numFmtId="10" fontId="8" fillId="0" borderId="4" xfId="6" applyNumberFormat="1" applyBorder="1"/>
    <xf numFmtId="182" fontId="8" fillId="8" borderId="4" xfId="6" applyNumberFormat="1" applyFill="1" applyBorder="1" applyAlignment="1">
      <alignment wrapText="1"/>
    </xf>
    <xf numFmtId="182" fontId="8" fillId="0" borderId="4" xfId="6" applyNumberFormat="1" applyBorder="1"/>
    <xf numFmtId="10" fontId="0" fillId="8" borderId="4" xfId="11" applyNumberFormat="1" applyFont="1" applyFill="1" applyBorder="1" applyAlignment="1"/>
    <xf numFmtId="9" fontId="0" fillId="8" borderId="4" xfId="11" applyFont="1" applyFill="1" applyBorder="1" applyAlignment="1"/>
    <xf numFmtId="0" fontId="8" fillId="0" borderId="3" xfId="6" applyBorder="1" applyAlignment="1">
      <alignment horizontal="center"/>
    </xf>
    <xf numFmtId="0" fontId="8" fillId="0" borderId="3" xfId="6" applyBorder="1"/>
    <xf numFmtId="0" fontId="0" fillId="0" borderId="3" xfId="0" applyBorder="1" applyAlignment="1">
      <alignment wrapText="1"/>
    </xf>
    <xf numFmtId="181" fontId="8" fillId="0" borderId="3" xfId="6" applyNumberFormat="1" applyBorder="1"/>
    <xf numFmtId="180" fontId="8" fillId="0" borderId="3" xfId="6" applyNumberFormat="1" applyBorder="1" applyAlignment="1">
      <alignment wrapText="1"/>
    </xf>
    <xf numFmtId="0" fontId="0" fillId="0" borderId="3" xfId="10" applyFont="1" applyBorder="1" applyAlignment="1">
      <alignment horizontal="center" vertical="center" wrapText="1"/>
    </xf>
    <xf numFmtId="49" fontId="8" fillId="3" borderId="3" xfId="6" applyNumberFormat="1" applyFill="1" applyBorder="1"/>
    <xf numFmtId="182" fontId="8" fillId="0" borderId="6" xfId="6" applyNumberFormat="1" applyBorder="1"/>
    <xf numFmtId="179" fontId="8" fillId="0" borderId="6" xfId="6" applyNumberFormat="1" applyBorder="1"/>
    <xf numFmtId="189" fontId="8" fillId="0" borderId="3" xfId="6" applyNumberFormat="1" applyBorder="1"/>
    <xf numFmtId="2" fontId="8" fillId="0" borderId="3" xfId="6" applyNumberFormat="1" applyBorder="1"/>
    <xf numFmtId="1" fontId="8" fillId="0" borderId="3" xfId="6" applyNumberFormat="1" applyBorder="1"/>
    <xf numFmtId="190" fontId="8" fillId="8" borderId="3" xfId="6" applyNumberFormat="1" applyFill="1" applyBorder="1"/>
    <xf numFmtId="1" fontId="8" fillId="8" borderId="3" xfId="6" applyNumberFormat="1" applyFill="1" applyBorder="1"/>
    <xf numFmtId="182" fontId="8" fillId="8" borderId="3" xfId="6" applyNumberFormat="1" applyFill="1" applyBorder="1"/>
    <xf numFmtId="180" fontId="8" fillId="0" borderId="3" xfId="6" applyNumberFormat="1" applyBorder="1"/>
    <xf numFmtId="187" fontId="8" fillId="0" borderId="3" xfId="6" applyNumberFormat="1" applyBorder="1" applyAlignment="1">
      <alignment wrapText="1"/>
    </xf>
    <xf numFmtId="10" fontId="8" fillId="0" borderId="3" xfId="6" applyNumberFormat="1" applyBorder="1"/>
    <xf numFmtId="182" fontId="8" fillId="8" borderId="3" xfId="6" applyNumberFormat="1" applyFill="1" applyBorder="1" applyAlignment="1">
      <alignment wrapText="1"/>
    </xf>
    <xf numFmtId="182" fontId="8" fillId="0" borderId="3" xfId="6" applyNumberFormat="1" applyBorder="1"/>
    <xf numFmtId="10" fontId="0" fillId="8" borderId="3" xfId="11" applyNumberFormat="1" applyFont="1" applyFill="1" applyBorder="1" applyAlignment="1"/>
    <xf numFmtId="9" fontId="0" fillId="8" borderId="3" xfId="11" applyFont="1" applyFill="1" applyBorder="1" applyAlignment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2" fillId="3" borderId="1" xfId="0" applyFont="1" applyFill="1" applyBorder="1" applyAlignment="1">
      <alignment horizontal="center" vertical="center"/>
    </xf>
  </cellXfs>
  <cellStyles count="25">
    <cellStyle name=" 1" xfId="1" xr:uid="{00000000-0005-0000-0000-000031000000}"/>
    <cellStyle name="Currency 2" xfId="2" xr:uid="{00000000-0005-0000-0000-000032000000}"/>
    <cellStyle name="Currency 2 2" xfId="3" xr:uid="{00000000-0005-0000-0000-000033000000}"/>
    <cellStyle name="Currency 2 2 2" xfId="4" xr:uid="{00000000-0005-0000-0000-000034000000}"/>
    <cellStyle name="Currency_2012 March Market Sheet Set Price list" xfId="5" xr:uid="{00000000-0005-0000-0000-000035000000}"/>
    <cellStyle name="Normal 2" xfId="6" xr:uid="{00000000-0005-0000-0000-000037000000}"/>
    <cellStyle name="Normal 2 18 2" xfId="7" xr:uid="{00000000-0005-0000-0000-000038000000}"/>
    <cellStyle name="Normal 35" xfId="8" xr:uid="{00000000-0005-0000-0000-000039000000}"/>
    <cellStyle name="Normal_2010 NY-showroom sheet set for JCP 0330" xfId="9" xr:uid="{00000000-0005-0000-0000-00003A000000}"/>
    <cellStyle name="Normal_Sheet1" xfId="10" xr:uid="{00000000-0005-0000-0000-00003B000000}"/>
    <cellStyle name="Percent 2" xfId="11" xr:uid="{00000000-0005-0000-0000-00003E000000}"/>
    <cellStyle name="Percent 2 2" xfId="12" xr:uid="{00000000-0005-0000-0000-00003F000000}"/>
    <cellStyle name="Percent 2 2 2" xfId="13" xr:uid="{00000000-0005-0000-0000-000040000000}"/>
    <cellStyle name="Style 1" xfId="14" xr:uid="{00000000-0005-0000-0000-000041000000}"/>
    <cellStyle name="Style 1 10 2" xfId="24" xr:uid="{00000000-0005-0000-0000-00004D000000}"/>
    <cellStyle name="百分比 2" xfId="15" xr:uid="{00000000-0005-0000-0000-000042000000}"/>
    <cellStyle name="百分比 3" xfId="16" xr:uid="{00000000-0005-0000-0000-000043000000}"/>
    <cellStyle name="常规" xfId="0" builtinId="0"/>
    <cellStyle name="常规 2" xfId="17" xr:uid="{00000000-0005-0000-0000-000044000000}"/>
    <cellStyle name="常规 3" xfId="18" xr:uid="{00000000-0005-0000-0000-000045000000}"/>
    <cellStyle name="常规 3 2" xfId="19" xr:uid="{00000000-0005-0000-0000-000046000000}"/>
    <cellStyle name="常规 9" xfId="20" xr:uid="{00000000-0005-0000-0000-000047000000}"/>
    <cellStyle name="货币 2" xfId="21" xr:uid="{00000000-0005-0000-0000-00004A000000}"/>
    <cellStyle name="样式 1 2" xfId="22" xr:uid="{00000000-0005-0000-0000-00004B000000}"/>
    <cellStyle name="样式 1 5" xfId="23" xr:uid="{00000000-0005-0000-0000-00004C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37" Type="http://www.wps.cn/officeDocument/2020/cellImage" Target="cellimag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itong.li/AppData/Local/Microsoft/Windows/Temporary%20Internet%20Files/Content.Outlook/KHOKN0O1/#124274-JLA--Woolrich%20Flannel%20Sheets%202020.xlsm" TargetMode="External"/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arah.chen/Local%20Settings/Temporary%20Internet%20Files/OLK4C/Copy%20of%20PO%20331253%20ECHONATORI%20WK36%202014.xlsx" TargetMode="External"/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ah.chen/AppData/Local/Microsoft/Windows/Temporary%20Internet%20Files/Content.Outlook/RBUPAN03/Window%20Panels.xls" TargetMode="External"/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AppData/Local/Microsoft/Windows/INetCache/Content.Outlook/G628W1C0/Ecom%20Velvet%20Mist%20Sheets%20Quote%2004-03-2026.xlsx" TargetMode="External"/><Relationship Id="rId1" Type="http://schemas.openxmlformats.org/officeDocument/2006/relationships/externalLinkPath" Target="/Users/zhangli/AppData/Local/Microsoft/Windows/INetCache/Content.Outlook/G628W1C0/Ecom%20Velvet%20Mist%20Sheets%20Quote%2004-03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rissys/Local%20Settings/Temporary%20Internet%20Files/Content.Outlook/N7IN4LHD/PO%20Worksheet%20Matrix%20with%20Attribute%20Tab.xls" TargetMode="External"/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enlihui/Local%20Settings/Temporary%20Internet%20Files/OLK9A/Import%20Product%20Data%20Sheet%204%209.xls" TargetMode="External"/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  <sheetName val="Amazon"/>
      <sheetName val="BBB"/>
      <sheetName val="Quote "/>
      <sheetName val="CHN 04-01-2026"/>
      <sheetName val="CHN 03-05-2026"/>
      <sheetName val="130gsm Knitted Velv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7"/>
  <sheetViews>
    <sheetView tabSelected="1" workbookViewId="0">
      <selection activeCell="W3" sqref="W3:W17"/>
    </sheetView>
  </sheetViews>
  <sheetFormatPr defaultColWidth="9.140625" defaultRowHeight="15"/>
  <cols>
    <col min="1" max="1" width="10.140625" style="3" customWidth="1"/>
    <col min="2" max="2" width="20.140625" style="4" customWidth="1"/>
    <col min="3" max="3" width="12.28515625" style="4" customWidth="1"/>
    <col min="4" max="4" width="20.85546875" style="4" customWidth="1"/>
    <col min="5" max="5" width="14.28515625" style="4" customWidth="1"/>
    <col min="6" max="6" width="15.5703125" style="4" customWidth="1"/>
    <col min="7" max="7" width="18.42578125" style="4" customWidth="1"/>
    <col min="8" max="8" width="34.28515625" style="4" customWidth="1"/>
    <col min="9" max="9" width="23.140625" style="4" customWidth="1"/>
    <col min="10" max="10" width="17.7109375" style="4" customWidth="1"/>
    <col min="11" max="11" width="14.28515625" style="4" customWidth="1"/>
    <col min="12" max="12" width="39" style="4" customWidth="1"/>
    <col min="13" max="13" width="20.85546875" style="4" customWidth="1"/>
    <col min="14" max="15" width="13.140625" style="4" customWidth="1"/>
    <col min="16" max="16" width="8.85546875" style="4" customWidth="1"/>
    <col min="17" max="17" width="8.85546875" style="5" customWidth="1"/>
    <col min="18" max="18" width="8.5703125" style="5" customWidth="1"/>
    <col min="19" max="19" width="9.42578125" style="4" customWidth="1"/>
    <col min="20" max="20" width="8.140625" style="6" customWidth="1"/>
    <col min="21" max="21" width="8.85546875" style="6" customWidth="1"/>
    <col min="22" max="22" width="7.140625" style="6" customWidth="1"/>
    <col min="23" max="23" width="9" style="7" customWidth="1"/>
    <col min="24" max="24" width="6.140625" style="8" customWidth="1"/>
    <col min="25" max="25" width="10" style="9" customWidth="1"/>
    <col min="26" max="26" width="10" style="7" customWidth="1"/>
    <col min="27" max="27" width="9.85546875" style="8" customWidth="1"/>
    <col min="28" max="28" width="10.140625" style="4" customWidth="1"/>
    <col min="29" max="29" width="8.85546875" style="5" customWidth="1"/>
    <col min="30" max="30" width="16.5703125" style="4" customWidth="1"/>
    <col min="31" max="31" width="8.42578125" style="10" customWidth="1"/>
    <col min="32" max="32" width="9" style="5" customWidth="1"/>
    <col min="33" max="33" width="8.42578125" style="5" customWidth="1"/>
    <col min="34" max="34" width="7.85546875" style="10" customWidth="1"/>
    <col min="35" max="35" width="8.140625" style="5" customWidth="1"/>
    <col min="36" max="36" width="11.5703125" style="10" customWidth="1"/>
    <col min="37" max="38" width="10.85546875" style="5" customWidth="1"/>
    <col min="39" max="39" width="11.5703125" style="10" customWidth="1"/>
    <col min="40" max="40" width="10.85546875" style="5" customWidth="1"/>
    <col min="41" max="41" width="8.140625" style="10" customWidth="1"/>
    <col min="42" max="42" width="9.140625" style="5" customWidth="1"/>
    <col min="43" max="43" width="8.140625" style="10" customWidth="1"/>
    <col min="44" max="45" width="9.140625" style="5" customWidth="1"/>
    <col min="46" max="46" width="8.140625" style="10" customWidth="1"/>
    <col min="47" max="47" width="9.140625" style="5" customWidth="1"/>
    <col min="48" max="48" width="7.85546875" style="5" customWidth="1"/>
    <col min="49" max="49" width="9.5703125" style="5" customWidth="1"/>
    <col min="50" max="50" width="7.85546875" style="5" customWidth="1"/>
    <col min="51" max="51" width="9.140625" style="5" customWidth="1"/>
    <col min="52" max="52" width="12.140625" style="5" customWidth="1"/>
    <col min="53" max="53" width="9.140625" style="4" customWidth="1"/>
    <col min="54" max="54" width="12.85546875" style="4" customWidth="1"/>
    <col min="55" max="55" width="9.140625" style="4"/>
    <col min="56" max="56" width="11.5703125" style="5" customWidth="1"/>
    <col min="57" max="57" width="15" style="5" customWidth="1"/>
    <col min="58" max="16384" width="9.140625" style="4"/>
  </cols>
  <sheetData>
    <row r="1" spans="1:57" ht="68.099999999999994" customHeight="1">
      <c r="A1" s="11" t="s">
        <v>6</v>
      </c>
      <c r="B1" s="11" t="s">
        <v>7</v>
      </c>
      <c r="C1" s="12" t="s">
        <v>8</v>
      </c>
      <c r="D1" s="13" t="s">
        <v>1</v>
      </c>
      <c r="E1" s="13" t="s">
        <v>3</v>
      </c>
      <c r="F1" s="14" t="s">
        <v>9</v>
      </c>
      <c r="G1" s="12" t="s">
        <v>10</v>
      </c>
      <c r="H1" s="15" t="s">
        <v>11</v>
      </c>
      <c r="I1" s="15" t="s">
        <v>12</v>
      </c>
      <c r="J1" s="15" t="s">
        <v>13</v>
      </c>
      <c r="K1" s="15" t="s">
        <v>14</v>
      </c>
      <c r="L1" s="15" t="s">
        <v>15</v>
      </c>
      <c r="M1" s="15" t="s">
        <v>16</v>
      </c>
      <c r="N1" s="12" t="s">
        <v>17</v>
      </c>
      <c r="O1" s="12" t="s">
        <v>18</v>
      </c>
      <c r="P1" s="15" t="s">
        <v>19</v>
      </c>
      <c r="Q1" s="16" t="s">
        <v>20</v>
      </c>
      <c r="R1" s="17" t="s">
        <v>21</v>
      </c>
      <c r="S1" s="18" t="s">
        <v>22</v>
      </c>
      <c r="T1" s="19" t="s">
        <v>23</v>
      </c>
      <c r="U1" s="19" t="s">
        <v>24</v>
      </c>
      <c r="V1" s="19" t="s">
        <v>25</v>
      </c>
      <c r="W1" s="20" t="s">
        <v>26</v>
      </c>
      <c r="X1" s="21" t="s">
        <v>27</v>
      </c>
      <c r="Y1" s="22" t="s">
        <v>28</v>
      </c>
      <c r="Z1" s="23" t="s">
        <v>29</v>
      </c>
      <c r="AA1" s="24" t="s">
        <v>30</v>
      </c>
      <c r="AB1" s="11" t="s">
        <v>31</v>
      </c>
      <c r="AC1" s="25" t="s">
        <v>32</v>
      </c>
      <c r="AD1" s="11" t="s">
        <v>33</v>
      </c>
      <c r="AE1" s="26" t="s">
        <v>34</v>
      </c>
      <c r="AF1" s="27" t="s">
        <v>35</v>
      </c>
      <c r="AG1" s="25" t="s">
        <v>36</v>
      </c>
      <c r="AH1" s="26" t="s">
        <v>37</v>
      </c>
      <c r="AI1" s="25" t="s">
        <v>38</v>
      </c>
      <c r="AJ1" s="26" t="s">
        <v>39</v>
      </c>
      <c r="AK1" s="25" t="s">
        <v>40</v>
      </c>
      <c r="AL1" s="25" t="s">
        <v>41</v>
      </c>
      <c r="AM1" s="26" t="s">
        <v>42</v>
      </c>
      <c r="AN1" s="25" t="s">
        <v>43</v>
      </c>
      <c r="AO1" s="26" t="s">
        <v>44</v>
      </c>
      <c r="AP1" s="25" t="s">
        <v>45</v>
      </c>
      <c r="AQ1" s="26" t="s">
        <v>46</v>
      </c>
      <c r="AR1" s="25" t="s">
        <v>47</v>
      </c>
      <c r="AS1" s="28" t="s">
        <v>48</v>
      </c>
      <c r="AT1" s="26" t="s">
        <v>49</v>
      </c>
      <c r="AU1" s="25" t="s">
        <v>50</v>
      </c>
      <c r="AV1" s="25" t="s">
        <v>51</v>
      </c>
      <c r="AW1" s="29" t="s">
        <v>52</v>
      </c>
      <c r="AX1" s="30" t="s">
        <v>53</v>
      </c>
      <c r="AY1" s="31" t="s">
        <v>54</v>
      </c>
      <c r="AZ1" s="30" t="s">
        <v>55</v>
      </c>
      <c r="BA1" s="32" t="s">
        <v>56</v>
      </c>
      <c r="BB1" s="30" t="s">
        <v>57</v>
      </c>
      <c r="BC1" s="11" t="s">
        <v>58</v>
      </c>
      <c r="BD1" s="25" t="s">
        <v>59</v>
      </c>
      <c r="BE1" s="25" t="s">
        <v>60</v>
      </c>
    </row>
    <row r="2" spans="1:57" s="1" customFormat="1" ht="56.1" customHeight="1">
      <c r="A2" s="33">
        <v>1</v>
      </c>
      <c r="B2" s="34"/>
      <c r="C2" s="35"/>
      <c r="D2" s="34" t="s">
        <v>2</v>
      </c>
      <c r="E2" s="34" t="s">
        <v>4</v>
      </c>
      <c r="F2" s="34" t="s">
        <v>5</v>
      </c>
      <c r="G2" s="36" t="s">
        <v>0</v>
      </c>
      <c r="H2" s="34" t="s">
        <v>61</v>
      </c>
      <c r="I2" s="34" t="s">
        <v>62</v>
      </c>
      <c r="J2" s="34" t="s">
        <v>63</v>
      </c>
      <c r="K2" s="34" t="s">
        <v>64</v>
      </c>
      <c r="L2" s="37" t="s">
        <v>65</v>
      </c>
      <c r="M2" s="38" t="s">
        <v>66</v>
      </c>
      <c r="N2" s="103" t="s">
        <v>76</v>
      </c>
      <c r="O2" s="39"/>
      <c r="P2" s="34" t="s">
        <v>67</v>
      </c>
      <c r="Q2" s="40"/>
      <c r="R2" s="41">
        <v>15.7</v>
      </c>
      <c r="S2" s="34" t="s">
        <v>68</v>
      </c>
      <c r="T2" s="42">
        <v>30</v>
      </c>
      <c r="U2" s="42">
        <v>25</v>
      </c>
      <c r="V2" s="42">
        <v>11</v>
      </c>
      <c r="W2" s="43">
        <v>2</v>
      </c>
      <c r="X2" s="44">
        <v>1</v>
      </c>
      <c r="Y2" s="45">
        <f t="shared" ref="Y2:Y17" si="0">IF(T2="","",T2*U2*V2/1000000)</f>
        <v>8.3000000000000001E-3</v>
      </c>
      <c r="Z2" s="43">
        <v>56</v>
      </c>
      <c r="AA2" s="46">
        <f t="shared" ref="AA2:AA17" si="1">IF(X2="","",Z2/Y2*X2)</f>
        <v>6747</v>
      </c>
      <c r="AB2" s="47">
        <v>3700</v>
      </c>
      <c r="AC2" s="48">
        <f t="shared" ref="AC2:AC17" si="2">IF(ISERROR(AB2/AA2),"",AB2/AA2)</f>
        <v>0.55000000000000004</v>
      </c>
      <c r="AD2" s="49" t="s">
        <v>69</v>
      </c>
      <c r="AE2" s="50">
        <v>0.16700000000000001</v>
      </c>
      <c r="AF2" s="48">
        <f t="shared" ref="AF2:AF17" si="3">IF(ISERROR(R2*AE2),"",R2*AE2)</f>
        <v>2.62</v>
      </c>
      <c r="AG2" s="48">
        <f t="shared" ref="AG2:AG17" si="4">IF(ISERROR(R2+AC2+AF2),"",R2+AC2+AF2)</f>
        <v>18.87</v>
      </c>
      <c r="AH2" s="51">
        <v>0.05</v>
      </c>
      <c r="AI2" s="48">
        <f t="shared" ref="AI2:AI17" si="5">IF(ISERROR(AY2*AH2),"",AY2*AH2)</f>
        <v>1.83</v>
      </c>
      <c r="AJ2" s="51">
        <v>0.06</v>
      </c>
      <c r="AK2" s="48">
        <f t="shared" ref="AK2:AK17" si="6">IF(ISERROR(AY2*AJ2),"",AY2*AJ2)</f>
        <v>2.19</v>
      </c>
      <c r="AL2" s="52">
        <f t="shared" ref="AL2:AL17" si="7">IF((AZ2-AY2)&lt;2.5,2.5-(AZ2-AY2),0)</f>
        <v>0.67</v>
      </c>
      <c r="AM2" s="51">
        <v>0.1</v>
      </c>
      <c r="AN2" s="48">
        <f t="shared" ref="AN2:AN17" si="8">IF(ISERROR(AY2*AM2),"",AY2*AM2)</f>
        <v>3.65</v>
      </c>
      <c r="AO2" s="51">
        <v>0.06</v>
      </c>
      <c r="AP2" s="48">
        <f t="shared" ref="AP2:AP17" si="9">IF(ISERROR(AY2*AO2),"",AY2*AO2)</f>
        <v>2.19</v>
      </c>
      <c r="AQ2" s="51">
        <v>0</v>
      </c>
      <c r="AR2" s="48">
        <f t="shared" ref="AR2:AR17" si="10">IF(ISERROR(R2*AQ2),"",R2*AQ2)</f>
        <v>0</v>
      </c>
      <c r="AS2" s="53">
        <f>R2*3%</f>
        <v>0.47</v>
      </c>
      <c r="AT2" s="51">
        <v>7.0000000000000007E-2</v>
      </c>
      <c r="AU2" s="48">
        <f t="shared" ref="AU2:AU17" si="11">IF(ISERROR(AY2*AT2),"",AY2*AT2)</f>
        <v>2.56</v>
      </c>
      <c r="AV2" s="48">
        <f>IF(ISERROR(AI2+AK2+AL2+AN2+AP2+AR2+AU2),"",AI2+AK2+AL2+AN2+AP2+AR2+AU2+AS2)</f>
        <v>13.56</v>
      </c>
      <c r="AW2" s="48">
        <f t="shared" ref="AW2:AW17" si="12">IF(ISERROR(AG2+AV2),"",AG2+AV2)</f>
        <v>32.43</v>
      </c>
      <c r="AX2" s="54">
        <f t="shared" ref="AX2:AX17" si="13">IF(ISERROR((AY2-AW2)/AY2),"",(AY2-AW2)/AY2)</f>
        <v>0.1115</v>
      </c>
      <c r="AY2" s="53">
        <v>36.5</v>
      </c>
      <c r="AZ2" s="52">
        <f t="shared" ref="AZ2:AZ17" si="14">IF(ISERROR(AY2*1.05),"",AY2*1.05)</f>
        <v>38.33</v>
      </c>
      <c r="BA2" s="53">
        <v>74.989999999999995</v>
      </c>
      <c r="BB2" s="55">
        <f t="shared" ref="BB2:BB17" si="15">IF(ISERROR((BA2-AZ2)/BA2),"",(BA2-AZ2)/BA2)</f>
        <v>0.49</v>
      </c>
      <c r="BC2" s="44"/>
      <c r="BD2" s="48">
        <f t="shared" ref="BD2:BD17" si="16">IF(ISERROR(AW2*BC2),"",AW2*BC2)</f>
        <v>0</v>
      </c>
      <c r="BE2" s="48">
        <f t="shared" ref="BE2:BE17" si="17">IF(ISERROR(AY2*BC2),"",AY2*BC2)</f>
        <v>0</v>
      </c>
    </row>
    <row r="3" spans="1:57" s="1" customFormat="1" ht="56.1" customHeight="1">
      <c r="A3" s="33">
        <v>2</v>
      </c>
      <c r="B3" s="34"/>
      <c r="C3" s="35"/>
      <c r="D3" s="34" t="s">
        <v>2</v>
      </c>
      <c r="E3" s="34" t="s">
        <v>4</v>
      </c>
      <c r="F3" s="34" t="s">
        <v>5</v>
      </c>
      <c r="G3" s="36" t="s">
        <v>0</v>
      </c>
      <c r="H3" s="34" t="s">
        <v>61</v>
      </c>
      <c r="I3" s="34" t="s">
        <v>62</v>
      </c>
      <c r="J3" s="34" t="s">
        <v>63</v>
      </c>
      <c r="K3" s="34" t="s">
        <v>64</v>
      </c>
      <c r="L3" s="37" t="s">
        <v>70</v>
      </c>
      <c r="M3" s="56" t="s">
        <v>66</v>
      </c>
      <c r="N3" s="103" t="s">
        <v>77</v>
      </c>
      <c r="O3" s="39"/>
      <c r="P3" s="34" t="s">
        <v>67</v>
      </c>
      <c r="Q3" s="40"/>
      <c r="R3" s="41">
        <v>16.71</v>
      </c>
      <c r="S3" s="34" t="s">
        <v>68</v>
      </c>
      <c r="T3" s="42">
        <v>30</v>
      </c>
      <c r="U3" s="42">
        <v>25</v>
      </c>
      <c r="V3" s="42">
        <v>11</v>
      </c>
      <c r="W3" s="43">
        <v>2</v>
      </c>
      <c r="X3" s="44">
        <v>1</v>
      </c>
      <c r="Y3" s="45">
        <f t="shared" si="0"/>
        <v>8.3000000000000001E-3</v>
      </c>
      <c r="Z3" s="43">
        <v>56</v>
      </c>
      <c r="AA3" s="46">
        <f t="shared" si="1"/>
        <v>6747</v>
      </c>
      <c r="AB3" s="47">
        <v>3700</v>
      </c>
      <c r="AC3" s="48">
        <f t="shared" si="2"/>
        <v>0.55000000000000004</v>
      </c>
      <c r="AD3" s="49" t="s">
        <v>69</v>
      </c>
      <c r="AE3" s="50">
        <v>0.16700000000000001</v>
      </c>
      <c r="AF3" s="48">
        <f t="shared" si="3"/>
        <v>2.79</v>
      </c>
      <c r="AG3" s="48">
        <f t="shared" si="4"/>
        <v>20.05</v>
      </c>
      <c r="AH3" s="51">
        <v>0.05</v>
      </c>
      <c r="AI3" s="48">
        <f t="shared" si="5"/>
        <v>1.95</v>
      </c>
      <c r="AJ3" s="51">
        <v>0.06</v>
      </c>
      <c r="AK3" s="48">
        <f t="shared" si="6"/>
        <v>2.34</v>
      </c>
      <c r="AL3" s="52">
        <f t="shared" si="7"/>
        <v>0.55000000000000004</v>
      </c>
      <c r="AM3" s="51">
        <v>0.1</v>
      </c>
      <c r="AN3" s="48">
        <f t="shared" si="8"/>
        <v>3.9</v>
      </c>
      <c r="AO3" s="51">
        <v>0.06</v>
      </c>
      <c r="AP3" s="48">
        <f t="shared" si="9"/>
        <v>2.34</v>
      </c>
      <c r="AQ3" s="51">
        <v>0</v>
      </c>
      <c r="AR3" s="48">
        <f t="shared" si="10"/>
        <v>0</v>
      </c>
      <c r="AS3" s="53">
        <f t="shared" ref="AS3:AS17" si="18">R3*3%</f>
        <v>0.5</v>
      </c>
      <c r="AT3" s="51">
        <v>7.0000000000000007E-2</v>
      </c>
      <c r="AU3" s="48">
        <f t="shared" si="11"/>
        <v>2.73</v>
      </c>
      <c r="AV3" s="48">
        <f>IF(ISERROR(AI3+AK3+AL3+AN3+AP3+AR3+AU3),"",AI3+AK3+AL3+AN3+AP3+AR3+AU3+AS3)</f>
        <v>14.31</v>
      </c>
      <c r="AW3" s="48">
        <f t="shared" si="12"/>
        <v>34.36</v>
      </c>
      <c r="AX3" s="54">
        <f t="shared" si="13"/>
        <v>0.11899999999999999</v>
      </c>
      <c r="AY3" s="53">
        <v>39</v>
      </c>
      <c r="AZ3" s="52">
        <f t="shared" si="14"/>
        <v>40.950000000000003</v>
      </c>
      <c r="BA3" s="53">
        <v>79.989999999999995</v>
      </c>
      <c r="BB3" s="55">
        <f t="shared" si="15"/>
        <v>0.49</v>
      </c>
      <c r="BC3" s="44"/>
      <c r="BD3" s="48">
        <f t="shared" si="16"/>
        <v>0</v>
      </c>
      <c r="BE3" s="48">
        <f t="shared" si="17"/>
        <v>0</v>
      </c>
    </row>
    <row r="4" spans="1:57" s="1" customFormat="1" ht="56.1" customHeight="1">
      <c r="A4" s="33">
        <v>3</v>
      </c>
      <c r="B4" s="34"/>
      <c r="C4" s="35"/>
      <c r="D4" s="34" t="s">
        <v>2</v>
      </c>
      <c r="E4" s="34" t="s">
        <v>4</v>
      </c>
      <c r="F4" s="34" t="s">
        <v>5</v>
      </c>
      <c r="G4" s="36" t="s">
        <v>0</v>
      </c>
      <c r="H4" s="34" t="s">
        <v>61</v>
      </c>
      <c r="I4" s="34" t="s">
        <v>62</v>
      </c>
      <c r="J4" s="34" t="s">
        <v>63</v>
      </c>
      <c r="K4" s="34" t="s">
        <v>64</v>
      </c>
      <c r="L4" s="37" t="s">
        <v>71</v>
      </c>
      <c r="M4" s="56" t="s">
        <v>66</v>
      </c>
      <c r="N4" s="103" t="s">
        <v>78</v>
      </c>
      <c r="O4" s="39"/>
      <c r="P4" s="34" t="s">
        <v>67</v>
      </c>
      <c r="Q4" s="40"/>
      <c r="R4" s="41">
        <v>19.690000000000001</v>
      </c>
      <c r="S4" s="34" t="s">
        <v>68</v>
      </c>
      <c r="T4" s="42">
        <v>30</v>
      </c>
      <c r="U4" s="42">
        <v>25</v>
      </c>
      <c r="V4" s="42">
        <v>13</v>
      </c>
      <c r="W4" s="43">
        <v>2</v>
      </c>
      <c r="X4" s="44">
        <v>1</v>
      </c>
      <c r="Y4" s="45">
        <f t="shared" si="0"/>
        <v>9.7999999999999997E-3</v>
      </c>
      <c r="Z4" s="43">
        <v>56</v>
      </c>
      <c r="AA4" s="46">
        <f t="shared" si="1"/>
        <v>5714</v>
      </c>
      <c r="AB4" s="47">
        <v>3700</v>
      </c>
      <c r="AC4" s="48">
        <f t="shared" si="2"/>
        <v>0.65</v>
      </c>
      <c r="AD4" s="49" t="s">
        <v>69</v>
      </c>
      <c r="AE4" s="50">
        <v>0.16700000000000001</v>
      </c>
      <c r="AF4" s="48">
        <f t="shared" si="3"/>
        <v>3.29</v>
      </c>
      <c r="AG4" s="48">
        <f t="shared" si="4"/>
        <v>23.63</v>
      </c>
      <c r="AH4" s="51">
        <v>0.05</v>
      </c>
      <c r="AI4" s="48">
        <f t="shared" si="5"/>
        <v>2.23</v>
      </c>
      <c r="AJ4" s="51">
        <v>0.06</v>
      </c>
      <c r="AK4" s="48">
        <f t="shared" si="6"/>
        <v>2.67</v>
      </c>
      <c r="AL4" s="52">
        <f t="shared" si="7"/>
        <v>0.27</v>
      </c>
      <c r="AM4" s="51">
        <v>0.1</v>
      </c>
      <c r="AN4" s="48">
        <f t="shared" si="8"/>
        <v>4.45</v>
      </c>
      <c r="AO4" s="51">
        <v>0.06</v>
      </c>
      <c r="AP4" s="48">
        <f t="shared" si="9"/>
        <v>2.67</v>
      </c>
      <c r="AQ4" s="51">
        <v>0</v>
      </c>
      <c r="AR4" s="48">
        <f t="shared" si="10"/>
        <v>0</v>
      </c>
      <c r="AS4" s="53">
        <f t="shared" si="18"/>
        <v>0.59</v>
      </c>
      <c r="AT4" s="51">
        <v>7.0000000000000007E-2</v>
      </c>
      <c r="AU4" s="48">
        <f t="shared" si="11"/>
        <v>3.12</v>
      </c>
      <c r="AV4" s="48">
        <f>IF(ISERROR(AI4+AK4+AL4+AN4+AP4+AR4+AU4),"",AI4+AK4+AL4+AN4+AP4+AR4+AU4+AS4)</f>
        <v>16</v>
      </c>
      <c r="AW4" s="48">
        <f t="shared" si="12"/>
        <v>39.630000000000003</v>
      </c>
      <c r="AX4" s="54">
        <f t="shared" si="13"/>
        <v>0.1094</v>
      </c>
      <c r="AY4" s="53">
        <v>44.5</v>
      </c>
      <c r="AZ4" s="52">
        <f t="shared" si="14"/>
        <v>46.73</v>
      </c>
      <c r="BA4" s="53">
        <v>89.99</v>
      </c>
      <c r="BB4" s="55">
        <f t="shared" si="15"/>
        <v>0.48</v>
      </c>
      <c r="BC4" s="44"/>
      <c r="BD4" s="48">
        <f t="shared" si="16"/>
        <v>0</v>
      </c>
      <c r="BE4" s="48">
        <f t="shared" si="17"/>
        <v>0</v>
      </c>
    </row>
    <row r="5" spans="1:57" s="2" customFormat="1" ht="56.1" customHeight="1">
      <c r="A5" s="57">
        <v>4</v>
      </c>
      <c r="B5" s="58"/>
      <c r="C5" s="59"/>
      <c r="D5" s="58" t="s">
        <v>2</v>
      </c>
      <c r="E5" s="58" t="s">
        <v>4</v>
      </c>
      <c r="F5" s="58" t="s">
        <v>5</v>
      </c>
      <c r="G5" s="60" t="s">
        <v>0</v>
      </c>
      <c r="H5" s="58" t="s">
        <v>61</v>
      </c>
      <c r="I5" s="58" t="s">
        <v>62</v>
      </c>
      <c r="J5" s="58" t="s">
        <v>63</v>
      </c>
      <c r="K5" s="58" t="s">
        <v>64</v>
      </c>
      <c r="L5" s="61" t="s">
        <v>72</v>
      </c>
      <c r="M5" s="62" t="s">
        <v>66</v>
      </c>
      <c r="N5" s="103" t="s">
        <v>79</v>
      </c>
      <c r="O5" s="63"/>
      <c r="P5" s="58" t="s">
        <v>67</v>
      </c>
      <c r="Q5" s="64"/>
      <c r="R5" s="65">
        <v>19.989999999999998</v>
      </c>
      <c r="S5" s="58" t="s">
        <v>68</v>
      </c>
      <c r="T5" s="66">
        <v>30</v>
      </c>
      <c r="U5" s="66">
        <v>25</v>
      </c>
      <c r="V5" s="66">
        <v>14</v>
      </c>
      <c r="W5" s="43">
        <v>2</v>
      </c>
      <c r="X5" s="68">
        <v>1</v>
      </c>
      <c r="Y5" s="69">
        <f t="shared" si="0"/>
        <v>1.0500000000000001E-2</v>
      </c>
      <c r="Z5" s="67">
        <v>56</v>
      </c>
      <c r="AA5" s="70">
        <f t="shared" si="1"/>
        <v>5333</v>
      </c>
      <c r="AB5" s="47">
        <v>3700</v>
      </c>
      <c r="AC5" s="71">
        <f t="shared" si="2"/>
        <v>0.69</v>
      </c>
      <c r="AD5" s="72" t="s">
        <v>69</v>
      </c>
      <c r="AE5" s="73">
        <v>0.16700000000000001</v>
      </c>
      <c r="AF5" s="71">
        <f t="shared" si="3"/>
        <v>3.34</v>
      </c>
      <c r="AG5" s="71">
        <f t="shared" si="4"/>
        <v>24.02</v>
      </c>
      <c r="AH5" s="74">
        <v>0.05</v>
      </c>
      <c r="AI5" s="71">
        <f t="shared" si="5"/>
        <v>2.23</v>
      </c>
      <c r="AJ5" s="74">
        <v>0.06</v>
      </c>
      <c r="AK5" s="71">
        <f t="shared" si="6"/>
        <v>2.67</v>
      </c>
      <c r="AL5" s="75">
        <f t="shared" si="7"/>
        <v>0.27</v>
      </c>
      <c r="AM5" s="74">
        <v>0.1</v>
      </c>
      <c r="AN5" s="71">
        <f t="shared" si="8"/>
        <v>4.45</v>
      </c>
      <c r="AO5" s="74">
        <v>0.06</v>
      </c>
      <c r="AP5" s="71">
        <f t="shared" si="9"/>
        <v>2.67</v>
      </c>
      <c r="AQ5" s="74">
        <v>0</v>
      </c>
      <c r="AR5" s="71">
        <f t="shared" si="10"/>
        <v>0</v>
      </c>
      <c r="AS5" s="76">
        <f t="shared" si="18"/>
        <v>0.6</v>
      </c>
      <c r="AT5" s="74">
        <v>7.0000000000000007E-2</v>
      </c>
      <c r="AU5" s="71">
        <f t="shared" si="11"/>
        <v>3.12</v>
      </c>
      <c r="AV5" s="71">
        <f>IF(ISERROR(AI5+AK5+AL5+AN5+AP5+AR5+AU5),"",AI5+AK5+AL5+AN5+AP5+AR5+AU5+AS5)</f>
        <v>16.010000000000002</v>
      </c>
      <c r="AW5" s="71">
        <f t="shared" si="12"/>
        <v>40.03</v>
      </c>
      <c r="AX5" s="77">
        <f t="shared" si="13"/>
        <v>0.1004</v>
      </c>
      <c r="AY5" s="76">
        <v>44.5</v>
      </c>
      <c r="AZ5" s="71">
        <f t="shared" si="14"/>
        <v>46.73</v>
      </c>
      <c r="BA5" s="76">
        <v>89.99</v>
      </c>
      <c r="BB5" s="78">
        <f t="shared" si="15"/>
        <v>0.48</v>
      </c>
      <c r="BC5" s="68"/>
      <c r="BD5" s="71">
        <f t="shared" si="16"/>
        <v>0</v>
      </c>
      <c r="BE5" s="71">
        <f t="shared" si="17"/>
        <v>0</v>
      </c>
    </row>
    <row r="6" spans="1:57" s="1" customFormat="1" ht="56.1" customHeight="1">
      <c r="A6" s="79">
        <v>5</v>
      </c>
      <c r="B6" s="80"/>
      <c r="C6" s="81"/>
      <c r="D6" s="80" t="s">
        <v>2</v>
      </c>
      <c r="E6" s="80" t="s">
        <v>4</v>
      </c>
      <c r="F6" s="80" t="s">
        <v>5</v>
      </c>
      <c r="G6" s="82" t="s">
        <v>0</v>
      </c>
      <c r="H6" s="80" t="s">
        <v>61</v>
      </c>
      <c r="I6" s="80" t="s">
        <v>62</v>
      </c>
      <c r="J6" s="80" t="s">
        <v>63</v>
      </c>
      <c r="K6" s="80" t="s">
        <v>64</v>
      </c>
      <c r="L6" s="83" t="s">
        <v>65</v>
      </c>
      <c r="M6" s="84" t="s">
        <v>73</v>
      </c>
      <c r="N6" s="103" t="s">
        <v>80</v>
      </c>
      <c r="O6" s="85"/>
      <c r="P6" s="80" t="s">
        <v>67</v>
      </c>
      <c r="Q6" s="86"/>
      <c r="R6" s="87">
        <v>15.7</v>
      </c>
      <c r="S6" s="80" t="s">
        <v>68</v>
      </c>
      <c r="T6" s="88">
        <v>30</v>
      </c>
      <c r="U6" s="88">
        <v>25</v>
      </c>
      <c r="V6" s="88">
        <v>11</v>
      </c>
      <c r="W6" s="43">
        <v>2</v>
      </c>
      <c r="X6" s="90">
        <v>1</v>
      </c>
      <c r="Y6" s="91">
        <f t="shared" si="0"/>
        <v>8.3000000000000001E-3</v>
      </c>
      <c r="Z6" s="89">
        <v>56</v>
      </c>
      <c r="AA6" s="92">
        <f t="shared" si="1"/>
        <v>6747</v>
      </c>
      <c r="AB6" s="47">
        <v>3700</v>
      </c>
      <c r="AC6" s="93">
        <f t="shared" si="2"/>
        <v>0.55000000000000004</v>
      </c>
      <c r="AD6" s="94" t="s">
        <v>69</v>
      </c>
      <c r="AE6" s="95">
        <v>0.16700000000000001</v>
      </c>
      <c r="AF6" s="93">
        <f t="shared" si="3"/>
        <v>2.62</v>
      </c>
      <c r="AG6" s="93">
        <f t="shared" si="4"/>
        <v>18.87</v>
      </c>
      <c r="AH6" s="96">
        <v>0.05</v>
      </c>
      <c r="AI6" s="93">
        <f t="shared" si="5"/>
        <v>1.83</v>
      </c>
      <c r="AJ6" s="96">
        <v>0.06</v>
      </c>
      <c r="AK6" s="93">
        <f t="shared" si="6"/>
        <v>2.19</v>
      </c>
      <c r="AL6" s="97">
        <f t="shared" si="7"/>
        <v>0.67</v>
      </c>
      <c r="AM6" s="96">
        <v>0.1</v>
      </c>
      <c r="AN6" s="93">
        <f t="shared" si="8"/>
        <v>3.65</v>
      </c>
      <c r="AO6" s="96">
        <v>0.06</v>
      </c>
      <c r="AP6" s="93">
        <f t="shared" si="9"/>
        <v>2.19</v>
      </c>
      <c r="AQ6" s="96">
        <v>0</v>
      </c>
      <c r="AR6" s="93">
        <f t="shared" si="10"/>
        <v>0</v>
      </c>
      <c r="AS6" s="98">
        <f t="shared" si="18"/>
        <v>0.47</v>
      </c>
      <c r="AT6" s="96">
        <v>7.0000000000000007E-2</v>
      </c>
      <c r="AU6" s="93">
        <f t="shared" si="11"/>
        <v>2.56</v>
      </c>
      <c r="AV6" s="48">
        <f t="shared" ref="AV6:AV17" si="19">IF(ISERROR(AI6+AK6+AL6+AN6+AP6+AR6+AU6),"",AI6+AK6+AL6+AN6+AP6+AR6+AU6+AS6)</f>
        <v>13.56</v>
      </c>
      <c r="AW6" s="93">
        <f t="shared" si="12"/>
        <v>32.43</v>
      </c>
      <c r="AX6" s="99">
        <f t="shared" si="13"/>
        <v>0.1115</v>
      </c>
      <c r="AY6" s="98">
        <v>36.5</v>
      </c>
      <c r="AZ6" s="97">
        <f t="shared" si="14"/>
        <v>38.33</v>
      </c>
      <c r="BA6" s="98">
        <v>74.989999999999995</v>
      </c>
      <c r="BB6" s="100">
        <f t="shared" si="15"/>
        <v>0.49</v>
      </c>
      <c r="BC6" s="90"/>
      <c r="BD6" s="93">
        <f t="shared" si="16"/>
        <v>0</v>
      </c>
      <c r="BE6" s="93">
        <f t="shared" si="17"/>
        <v>0</v>
      </c>
    </row>
    <row r="7" spans="1:57" s="1" customFormat="1" ht="56.1" customHeight="1">
      <c r="A7" s="33">
        <v>6</v>
      </c>
      <c r="B7" s="34"/>
      <c r="C7" s="101"/>
      <c r="D7" s="34" t="s">
        <v>2</v>
      </c>
      <c r="E7" s="34" t="s">
        <v>4</v>
      </c>
      <c r="F7" s="34" t="s">
        <v>5</v>
      </c>
      <c r="G7" s="36" t="s">
        <v>0</v>
      </c>
      <c r="H7" s="34" t="s">
        <v>61</v>
      </c>
      <c r="I7" s="34" t="s">
        <v>62</v>
      </c>
      <c r="J7" s="34" t="s">
        <v>63</v>
      </c>
      <c r="K7" s="34" t="s">
        <v>64</v>
      </c>
      <c r="L7" s="37" t="s">
        <v>70</v>
      </c>
      <c r="M7" s="56" t="s">
        <v>73</v>
      </c>
      <c r="N7" s="103" t="s">
        <v>81</v>
      </c>
      <c r="O7" s="39"/>
      <c r="P7" s="34" t="s">
        <v>67</v>
      </c>
      <c r="Q7" s="40"/>
      <c r="R7" s="41">
        <v>16.71</v>
      </c>
      <c r="S7" s="34" t="s">
        <v>68</v>
      </c>
      <c r="T7" s="42">
        <v>30</v>
      </c>
      <c r="U7" s="42">
        <v>25</v>
      </c>
      <c r="V7" s="42">
        <v>11</v>
      </c>
      <c r="W7" s="43">
        <v>2</v>
      </c>
      <c r="X7" s="44">
        <v>1</v>
      </c>
      <c r="Y7" s="45">
        <f t="shared" si="0"/>
        <v>8.3000000000000001E-3</v>
      </c>
      <c r="Z7" s="43">
        <v>56</v>
      </c>
      <c r="AA7" s="46">
        <f t="shared" si="1"/>
        <v>6747</v>
      </c>
      <c r="AB7" s="47">
        <v>3700</v>
      </c>
      <c r="AC7" s="48">
        <f t="shared" si="2"/>
        <v>0.55000000000000004</v>
      </c>
      <c r="AD7" s="49" t="s">
        <v>69</v>
      </c>
      <c r="AE7" s="50">
        <v>0.16700000000000001</v>
      </c>
      <c r="AF7" s="48">
        <f t="shared" si="3"/>
        <v>2.79</v>
      </c>
      <c r="AG7" s="48">
        <f t="shared" si="4"/>
        <v>20.05</v>
      </c>
      <c r="AH7" s="51">
        <v>0.05</v>
      </c>
      <c r="AI7" s="48">
        <f t="shared" si="5"/>
        <v>1.95</v>
      </c>
      <c r="AJ7" s="51">
        <v>0.06</v>
      </c>
      <c r="AK7" s="48">
        <f t="shared" si="6"/>
        <v>2.34</v>
      </c>
      <c r="AL7" s="52">
        <f t="shared" si="7"/>
        <v>0.55000000000000004</v>
      </c>
      <c r="AM7" s="51">
        <v>0.1</v>
      </c>
      <c r="AN7" s="48">
        <f t="shared" si="8"/>
        <v>3.9</v>
      </c>
      <c r="AO7" s="51">
        <v>0.06</v>
      </c>
      <c r="AP7" s="48">
        <f t="shared" si="9"/>
        <v>2.34</v>
      </c>
      <c r="AQ7" s="51">
        <v>0</v>
      </c>
      <c r="AR7" s="48">
        <f t="shared" si="10"/>
        <v>0</v>
      </c>
      <c r="AS7" s="53">
        <f t="shared" si="18"/>
        <v>0.5</v>
      </c>
      <c r="AT7" s="51">
        <v>7.0000000000000007E-2</v>
      </c>
      <c r="AU7" s="48">
        <f t="shared" si="11"/>
        <v>2.73</v>
      </c>
      <c r="AV7" s="48">
        <f t="shared" si="19"/>
        <v>14.31</v>
      </c>
      <c r="AW7" s="48">
        <f t="shared" si="12"/>
        <v>34.36</v>
      </c>
      <c r="AX7" s="54">
        <f t="shared" si="13"/>
        <v>0.11899999999999999</v>
      </c>
      <c r="AY7" s="53">
        <v>39</v>
      </c>
      <c r="AZ7" s="52">
        <f t="shared" si="14"/>
        <v>40.950000000000003</v>
      </c>
      <c r="BA7" s="53">
        <v>79.989999999999995</v>
      </c>
      <c r="BB7" s="55">
        <f t="shared" si="15"/>
        <v>0.49</v>
      </c>
      <c r="BC7" s="44"/>
      <c r="BD7" s="48">
        <f t="shared" si="16"/>
        <v>0</v>
      </c>
      <c r="BE7" s="48">
        <f t="shared" si="17"/>
        <v>0</v>
      </c>
    </row>
    <row r="8" spans="1:57" s="1" customFormat="1" ht="56.1" customHeight="1">
      <c r="A8" s="33">
        <v>7</v>
      </c>
      <c r="B8" s="34"/>
      <c r="C8" s="101"/>
      <c r="D8" s="34" t="s">
        <v>2</v>
      </c>
      <c r="E8" s="34" t="s">
        <v>4</v>
      </c>
      <c r="F8" s="34" t="s">
        <v>5</v>
      </c>
      <c r="G8" s="36" t="s">
        <v>0</v>
      </c>
      <c r="H8" s="34" t="s">
        <v>61</v>
      </c>
      <c r="I8" s="34" t="s">
        <v>62</v>
      </c>
      <c r="J8" s="34" t="s">
        <v>63</v>
      </c>
      <c r="K8" s="34" t="s">
        <v>64</v>
      </c>
      <c r="L8" s="37" t="s">
        <v>71</v>
      </c>
      <c r="M8" s="56" t="s">
        <v>73</v>
      </c>
      <c r="N8" s="103" t="s">
        <v>82</v>
      </c>
      <c r="O8" s="39"/>
      <c r="P8" s="34" t="s">
        <v>67</v>
      </c>
      <c r="Q8" s="40"/>
      <c r="R8" s="41">
        <v>19.690000000000001</v>
      </c>
      <c r="S8" s="34" t="s">
        <v>68</v>
      </c>
      <c r="T8" s="42">
        <v>30</v>
      </c>
      <c r="U8" s="42">
        <v>25</v>
      </c>
      <c r="V8" s="42">
        <v>13</v>
      </c>
      <c r="W8" s="43">
        <v>2</v>
      </c>
      <c r="X8" s="44">
        <v>1</v>
      </c>
      <c r="Y8" s="45">
        <f t="shared" si="0"/>
        <v>9.7999999999999997E-3</v>
      </c>
      <c r="Z8" s="43">
        <v>56</v>
      </c>
      <c r="AA8" s="46">
        <f t="shared" si="1"/>
        <v>5714</v>
      </c>
      <c r="AB8" s="47">
        <v>3700</v>
      </c>
      <c r="AC8" s="48">
        <f t="shared" si="2"/>
        <v>0.65</v>
      </c>
      <c r="AD8" s="49" t="s">
        <v>69</v>
      </c>
      <c r="AE8" s="50">
        <v>0.16700000000000001</v>
      </c>
      <c r="AF8" s="48">
        <f t="shared" si="3"/>
        <v>3.29</v>
      </c>
      <c r="AG8" s="48">
        <f t="shared" si="4"/>
        <v>23.63</v>
      </c>
      <c r="AH8" s="51">
        <v>0.05</v>
      </c>
      <c r="AI8" s="48">
        <f t="shared" si="5"/>
        <v>2.23</v>
      </c>
      <c r="AJ8" s="51">
        <v>0.06</v>
      </c>
      <c r="AK8" s="48">
        <f t="shared" si="6"/>
        <v>2.67</v>
      </c>
      <c r="AL8" s="52">
        <f t="shared" si="7"/>
        <v>0.27</v>
      </c>
      <c r="AM8" s="51">
        <v>0.1</v>
      </c>
      <c r="AN8" s="48">
        <f t="shared" si="8"/>
        <v>4.45</v>
      </c>
      <c r="AO8" s="51">
        <v>0.06</v>
      </c>
      <c r="AP8" s="48">
        <f t="shared" si="9"/>
        <v>2.67</v>
      </c>
      <c r="AQ8" s="51">
        <v>0</v>
      </c>
      <c r="AR8" s="48">
        <f t="shared" si="10"/>
        <v>0</v>
      </c>
      <c r="AS8" s="53">
        <f t="shared" si="18"/>
        <v>0.59</v>
      </c>
      <c r="AT8" s="51">
        <v>7.0000000000000007E-2</v>
      </c>
      <c r="AU8" s="48">
        <f t="shared" si="11"/>
        <v>3.12</v>
      </c>
      <c r="AV8" s="48">
        <f t="shared" si="19"/>
        <v>16</v>
      </c>
      <c r="AW8" s="48">
        <f t="shared" si="12"/>
        <v>39.630000000000003</v>
      </c>
      <c r="AX8" s="54">
        <f t="shared" si="13"/>
        <v>0.1094</v>
      </c>
      <c r="AY8" s="53">
        <v>44.5</v>
      </c>
      <c r="AZ8" s="52">
        <f t="shared" si="14"/>
        <v>46.73</v>
      </c>
      <c r="BA8" s="53">
        <v>89.99</v>
      </c>
      <c r="BB8" s="55">
        <f t="shared" si="15"/>
        <v>0.48</v>
      </c>
      <c r="BC8" s="44"/>
      <c r="BD8" s="48">
        <f t="shared" si="16"/>
        <v>0</v>
      </c>
      <c r="BE8" s="48">
        <f t="shared" si="17"/>
        <v>0</v>
      </c>
    </row>
    <row r="9" spans="1:57" s="2" customFormat="1" ht="56.1" customHeight="1">
      <c r="A9" s="57">
        <v>8</v>
      </c>
      <c r="B9" s="58"/>
      <c r="C9" s="102"/>
      <c r="D9" s="58" t="s">
        <v>2</v>
      </c>
      <c r="E9" s="58" t="s">
        <v>4</v>
      </c>
      <c r="F9" s="58" t="s">
        <v>5</v>
      </c>
      <c r="G9" s="60" t="s">
        <v>0</v>
      </c>
      <c r="H9" s="58" t="s">
        <v>61</v>
      </c>
      <c r="I9" s="58" t="s">
        <v>62</v>
      </c>
      <c r="J9" s="58" t="s">
        <v>63</v>
      </c>
      <c r="K9" s="58" t="s">
        <v>64</v>
      </c>
      <c r="L9" s="61" t="s">
        <v>72</v>
      </c>
      <c r="M9" s="62" t="s">
        <v>73</v>
      </c>
      <c r="N9" s="103" t="s">
        <v>83</v>
      </c>
      <c r="O9" s="63"/>
      <c r="P9" s="58" t="s">
        <v>67</v>
      </c>
      <c r="Q9" s="64"/>
      <c r="R9" s="65">
        <v>19.989999999999998</v>
      </c>
      <c r="S9" s="58" t="s">
        <v>68</v>
      </c>
      <c r="T9" s="66">
        <v>30</v>
      </c>
      <c r="U9" s="66">
        <v>25</v>
      </c>
      <c r="V9" s="66">
        <v>14</v>
      </c>
      <c r="W9" s="43">
        <v>2</v>
      </c>
      <c r="X9" s="68">
        <v>1</v>
      </c>
      <c r="Y9" s="69">
        <f t="shared" si="0"/>
        <v>1.0500000000000001E-2</v>
      </c>
      <c r="Z9" s="67">
        <v>56</v>
      </c>
      <c r="AA9" s="70">
        <f t="shared" si="1"/>
        <v>5333</v>
      </c>
      <c r="AB9" s="47">
        <v>3700</v>
      </c>
      <c r="AC9" s="71">
        <f t="shared" si="2"/>
        <v>0.69</v>
      </c>
      <c r="AD9" s="72" t="s">
        <v>69</v>
      </c>
      <c r="AE9" s="73">
        <v>0.16700000000000001</v>
      </c>
      <c r="AF9" s="71">
        <f t="shared" si="3"/>
        <v>3.34</v>
      </c>
      <c r="AG9" s="71">
        <f t="shared" si="4"/>
        <v>24.02</v>
      </c>
      <c r="AH9" s="74">
        <v>0.05</v>
      </c>
      <c r="AI9" s="71">
        <f t="shared" si="5"/>
        <v>2.23</v>
      </c>
      <c r="AJ9" s="74">
        <v>0.06</v>
      </c>
      <c r="AK9" s="71">
        <f t="shared" si="6"/>
        <v>2.67</v>
      </c>
      <c r="AL9" s="75">
        <f t="shared" si="7"/>
        <v>0.27</v>
      </c>
      <c r="AM9" s="74">
        <v>0.1</v>
      </c>
      <c r="AN9" s="71">
        <f t="shared" si="8"/>
        <v>4.45</v>
      </c>
      <c r="AO9" s="74">
        <v>0.06</v>
      </c>
      <c r="AP9" s="71">
        <f t="shared" si="9"/>
        <v>2.67</v>
      </c>
      <c r="AQ9" s="74">
        <v>0</v>
      </c>
      <c r="AR9" s="71">
        <f t="shared" si="10"/>
        <v>0</v>
      </c>
      <c r="AS9" s="76">
        <f t="shared" si="18"/>
        <v>0.6</v>
      </c>
      <c r="AT9" s="74">
        <v>7.0000000000000007E-2</v>
      </c>
      <c r="AU9" s="71">
        <f t="shared" si="11"/>
        <v>3.12</v>
      </c>
      <c r="AV9" s="71">
        <f t="shared" si="19"/>
        <v>16.010000000000002</v>
      </c>
      <c r="AW9" s="71">
        <f t="shared" si="12"/>
        <v>40.03</v>
      </c>
      <c r="AX9" s="77">
        <f t="shared" si="13"/>
        <v>0.1004</v>
      </c>
      <c r="AY9" s="76">
        <v>44.5</v>
      </c>
      <c r="AZ9" s="71">
        <f t="shared" si="14"/>
        <v>46.73</v>
      </c>
      <c r="BA9" s="76">
        <v>89.99</v>
      </c>
      <c r="BB9" s="78">
        <f t="shared" si="15"/>
        <v>0.48</v>
      </c>
      <c r="BC9" s="68"/>
      <c r="BD9" s="71">
        <f t="shared" si="16"/>
        <v>0</v>
      </c>
      <c r="BE9" s="71">
        <f t="shared" si="17"/>
        <v>0</v>
      </c>
    </row>
    <row r="10" spans="1:57" s="1" customFormat="1" ht="56.1" customHeight="1">
      <c r="A10" s="79">
        <v>9</v>
      </c>
      <c r="B10" s="80"/>
      <c r="C10" s="81"/>
      <c r="D10" s="80" t="s">
        <v>2</v>
      </c>
      <c r="E10" s="80" t="s">
        <v>4</v>
      </c>
      <c r="F10" s="80" t="s">
        <v>5</v>
      </c>
      <c r="G10" s="82" t="s">
        <v>0</v>
      </c>
      <c r="H10" s="80" t="s">
        <v>61</v>
      </c>
      <c r="I10" s="80" t="s">
        <v>62</v>
      </c>
      <c r="J10" s="80" t="s">
        <v>63</v>
      </c>
      <c r="K10" s="80" t="s">
        <v>64</v>
      </c>
      <c r="L10" s="83" t="s">
        <v>65</v>
      </c>
      <c r="M10" s="84" t="s">
        <v>74</v>
      </c>
      <c r="N10" s="103" t="s">
        <v>84</v>
      </c>
      <c r="O10" s="85"/>
      <c r="P10" s="80" t="s">
        <v>67</v>
      </c>
      <c r="Q10" s="86"/>
      <c r="R10" s="87">
        <v>15.7</v>
      </c>
      <c r="S10" s="80" t="s">
        <v>68</v>
      </c>
      <c r="T10" s="88">
        <v>30</v>
      </c>
      <c r="U10" s="88">
        <v>25</v>
      </c>
      <c r="V10" s="88">
        <v>11</v>
      </c>
      <c r="W10" s="43">
        <v>2</v>
      </c>
      <c r="X10" s="90">
        <v>1</v>
      </c>
      <c r="Y10" s="91">
        <f t="shared" si="0"/>
        <v>8.3000000000000001E-3</v>
      </c>
      <c r="Z10" s="89">
        <v>56</v>
      </c>
      <c r="AA10" s="92">
        <f t="shared" si="1"/>
        <v>6747</v>
      </c>
      <c r="AB10" s="47">
        <v>3700</v>
      </c>
      <c r="AC10" s="93">
        <f t="shared" si="2"/>
        <v>0.55000000000000004</v>
      </c>
      <c r="AD10" s="94" t="s">
        <v>69</v>
      </c>
      <c r="AE10" s="95">
        <v>0.16700000000000001</v>
      </c>
      <c r="AF10" s="93">
        <f t="shared" si="3"/>
        <v>2.62</v>
      </c>
      <c r="AG10" s="93">
        <f t="shared" si="4"/>
        <v>18.87</v>
      </c>
      <c r="AH10" s="96">
        <v>0.05</v>
      </c>
      <c r="AI10" s="93">
        <f t="shared" si="5"/>
        <v>1.83</v>
      </c>
      <c r="AJ10" s="96">
        <v>0.06</v>
      </c>
      <c r="AK10" s="93">
        <f t="shared" si="6"/>
        <v>2.19</v>
      </c>
      <c r="AL10" s="97">
        <f t="shared" si="7"/>
        <v>0.67</v>
      </c>
      <c r="AM10" s="96">
        <v>0.1</v>
      </c>
      <c r="AN10" s="93">
        <f t="shared" si="8"/>
        <v>3.65</v>
      </c>
      <c r="AO10" s="96">
        <v>0.06</v>
      </c>
      <c r="AP10" s="93">
        <f t="shared" si="9"/>
        <v>2.19</v>
      </c>
      <c r="AQ10" s="96">
        <v>0</v>
      </c>
      <c r="AR10" s="93">
        <f t="shared" si="10"/>
        <v>0</v>
      </c>
      <c r="AS10" s="98">
        <f t="shared" si="18"/>
        <v>0.47</v>
      </c>
      <c r="AT10" s="96">
        <v>7.0000000000000007E-2</v>
      </c>
      <c r="AU10" s="93">
        <f t="shared" si="11"/>
        <v>2.56</v>
      </c>
      <c r="AV10" s="48">
        <f t="shared" si="19"/>
        <v>13.56</v>
      </c>
      <c r="AW10" s="93">
        <f t="shared" si="12"/>
        <v>32.43</v>
      </c>
      <c r="AX10" s="99">
        <f t="shared" si="13"/>
        <v>0.1115</v>
      </c>
      <c r="AY10" s="98">
        <v>36.5</v>
      </c>
      <c r="AZ10" s="97">
        <f t="shared" si="14"/>
        <v>38.33</v>
      </c>
      <c r="BA10" s="98">
        <v>74.989999999999995</v>
      </c>
      <c r="BB10" s="100">
        <f t="shared" si="15"/>
        <v>0.49</v>
      </c>
      <c r="BC10" s="90"/>
      <c r="BD10" s="93">
        <f t="shared" si="16"/>
        <v>0</v>
      </c>
      <c r="BE10" s="93">
        <f t="shared" si="17"/>
        <v>0</v>
      </c>
    </row>
    <row r="11" spans="1:57" s="1" customFormat="1" ht="56.1" customHeight="1">
      <c r="A11" s="33">
        <v>10</v>
      </c>
      <c r="B11" s="34"/>
      <c r="C11" s="101"/>
      <c r="D11" s="34" t="s">
        <v>2</v>
      </c>
      <c r="E11" s="34" t="s">
        <v>4</v>
      </c>
      <c r="F11" s="34" t="s">
        <v>5</v>
      </c>
      <c r="G11" s="36" t="s">
        <v>0</v>
      </c>
      <c r="H11" s="34" t="s">
        <v>61</v>
      </c>
      <c r="I11" s="34" t="s">
        <v>62</v>
      </c>
      <c r="J11" s="34" t="s">
        <v>63</v>
      </c>
      <c r="K11" s="34" t="s">
        <v>64</v>
      </c>
      <c r="L11" s="37" t="s">
        <v>70</v>
      </c>
      <c r="M11" s="56" t="s">
        <v>74</v>
      </c>
      <c r="N11" s="103" t="s">
        <v>85</v>
      </c>
      <c r="O11" s="39"/>
      <c r="P11" s="34" t="s">
        <v>67</v>
      </c>
      <c r="Q11" s="40"/>
      <c r="R11" s="41">
        <v>16.71</v>
      </c>
      <c r="S11" s="34" t="s">
        <v>68</v>
      </c>
      <c r="T11" s="42">
        <v>30</v>
      </c>
      <c r="U11" s="42">
        <v>25</v>
      </c>
      <c r="V11" s="42">
        <v>11</v>
      </c>
      <c r="W11" s="43">
        <v>2</v>
      </c>
      <c r="X11" s="44">
        <v>1</v>
      </c>
      <c r="Y11" s="45">
        <f t="shared" si="0"/>
        <v>8.3000000000000001E-3</v>
      </c>
      <c r="Z11" s="43">
        <v>56</v>
      </c>
      <c r="AA11" s="46">
        <f t="shared" si="1"/>
        <v>6747</v>
      </c>
      <c r="AB11" s="47">
        <v>3700</v>
      </c>
      <c r="AC11" s="48">
        <f t="shared" si="2"/>
        <v>0.55000000000000004</v>
      </c>
      <c r="AD11" s="49" t="s">
        <v>69</v>
      </c>
      <c r="AE11" s="50">
        <v>0.16700000000000001</v>
      </c>
      <c r="AF11" s="48">
        <f t="shared" si="3"/>
        <v>2.79</v>
      </c>
      <c r="AG11" s="48">
        <f t="shared" si="4"/>
        <v>20.05</v>
      </c>
      <c r="AH11" s="51">
        <v>0.05</v>
      </c>
      <c r="AI11" s="48">
        <f t="shared" si="5"/>
        <v>1.95</v>
      </c>
      <c r="AJ11" s="51">
        <v>0.06</v>
      </c>
      <c r="AK11" s="48">
        <f t="shared" si="6"/>
        <v>2.34</v>
      </c>
      <c r="AL11" s="52">
        <f t="shared" si="7"/>
        <v>0.55000000000000004</v>
      </c>
      <c r="AM11" s="51">
        <v>0.1</v>
      </c>
      <c r="AN11" s="48">
        <f t="shared" si="8"/>
        <v>3.9</v>
      </c>
      <c r="AO11" s="51">
        <v>0.06</v>
      </c>
      <c r="AP11" s="48">
        <f t="shared" si="9"/>
        <v>2.34</v>
      </c>
      <c r="AQ11" s="51">
        <v>0</v>
      </c>
      <c r="AR11" s="48">
        <f t="shared" si="10"/>
        <v>0</v>
      </c>
      <c r="AS11" s="53">
        <f t="shared" si="18"/>
        <v>0.5</v>
      </c>
      <c r="AT11" s="51">
        <v>7.0000000000000007E-2</v>
      </c>
      <c r="AU11" s="48">
        <f t="shared" si="11"/>
        <v>2.73</v>
      </c>
      <c r="AV11" s="48">
        <f t="shared" si="19"/>
        <v>14.31</v>
      </c>
      <c r="AW11" s="48">
        <f t="shared" si="12"/>
        <v>34.36</v>
      </c>
      <c r="AX11" s="54">
        <f t="shared" si="13"/>
        <v>0.11899999999999999</v>
      </c>
      <c r="AY11" s="53">
        <v>39</v>
      </c>
      <c r="AZ11" s="52">
        <f t="shared" si="14"/>
        <v>40.950000000000003</v>
      </c>
      <c r="BA11" s="53">
        <v>79.989999999999995</v>
      </c>
      <c r="BB11" s="55">
        <f t="shared" si="15"/>
        <v>0.49</v>
      </c>
      <c r="BC11" s="44"/>
      <c r="BD11" s="48">
        <f t="shared" si="16"/>
        <v>0</v>
      </c>
      <c r="BE11" s="48">
        <f t="shared" si="17"/>
        <v>0</v>
      </c>
    </row>
    <row r="12" spans="1:57" s="1" customFormat="1" ht="56.1" customHeight="1">
      <c r="A12" s="33">
        <v>11</v>
      </c>
      <c r="B12" s="34"/>
      <c r="C12" s="101"/>
      <c r="D12" s="34" t="s">
        <v>2</v>
      </c>
      <c r="E12" s="34" t="s">
        <v>4</v>
      </c>
      <c r="F12" s="34" t="s">
        <v>5</v>
      </c>
      <c r="G12" s="36" t="s">
        <v>0</v>
      </c>
      <c r="H12" s="34" t="s">
        <v>61</v>
      </c>
      <c r="I12" s="34" t="s">
        <v>62</v>
      </c>
      <c r="J12" s="34" t="s">
        <v>63</v>
      </c>
      <c r="K12" s="34" t="s">
        <v>64</v>
      </c>
      <c r="L12" s="37" t="s">
        <v>71</v>
      </c>
      <c r="M12" s="56" t="s">
        <v>74</v>
      </c>
      <c r="N12" s="103" t="s">
        <v>86</v>
      </c>
      <c r="O12" s="39"/>
      <c r="P12" s="34" t="s">
        <v>67</v>
      </c>
      <c r="Q12" s="40"/>
      <c r="R12" s="41">
        <v>19.690000000000001</v>
      </c>
      <c r="S12" s="34" t="s">
        <v>68</v>
      </c>
      <c r="T12" s="42">
        <v>30</v>
      </c>
      <c r="U12" s="42">
        <v>25</v>
      </c>
      <c r="V12" s="42">
        <v>13</v>
      </c>
      <c r="W12" s="43">
        <v>2</v>
      </c>
      <c r="X12" s="44">
        <v>1</v>
      </c>
      <c r="Y12" s="45">
        <f t="shared" si="0"/>
        <v>9.7999999999999997E-3</v>
      </c>
      <c r="Z12" s="43">
        <v>56</v>
      </c>
      <c r="AA12" s="46">
        <f t="shared" si="1"/>
        <v>5714</v>
      </c>
      <c r="AB12" s="47">
        <v>3700</v>
      </c>
      <c r="AC12" s="48">
        <f t="shared" si="2"/>
        <v>0.65</v>
      </c>
      <c r="AD12" s="49" t="s">
        <v>69</v>
      </c>
      <c r="AE12" s="50">
        <v>0.16700000000000001</v>
      </c>
      <c r="AF12" s="48">
        <f t="shared" si="3"/>
        <v>3.29</v>
      </c>
      <c r="AG12" s="48">
        <f t="shared" si="4"/>
        <v>23.63</v>
      </c>
      <c r="AH12" s="51">
        <v>0.05</v>
      </c>
      <c r="AI12" s="48">
        <f t="shared" si="5"/>
        <v>2.23</v>
      </c>
      <c r="AJ12" s="51">
        <v>0.06</v>
      </c>
      <c r="AK12" s="48">
        <f t="shared" si="6"/>
        <v>2.67</v>
      </c>
      <c r="AL12" s="52">
        <f t="shared" si="7"/>
        <v>0.27</v>
      </c>
      <c r="AM12" s="51">
        <v>0.1</v>
      </c>
      <c r="AN12" s="48">
        <f t="shared" si="8"/>
        <v>4.45</v>
      </c>
      <c r="AO12" s="51">
        <v>0.06</v>
      </c>
      <c r="AP12" s="48">
        <f t="shared" si="9"/>
        <v>2.67</v>
      </c>
      <c r="AQ12" s="51">
        <v>0</v>
      </c>
      <c r="AR12" s="48">
        <f t="shared" si="10"/>
        <v>0</v>
      </c>
      <c r="AS12" s="53">
        <f t="shared" si="18"/>
        <v>0.59</v>
      </c>
      <c r="AT12" s="51">
        <v>7.0000000000000007E-2</v>
      </c>
      <c r="AU12" s="48">
        <f t="shared" si="11"/>
        <v>3.12</v>
      </c>
      <c r="AV12" s="48">
        <f t="shared" si="19"/>
        <v>16</v>
      </c>
      <c r="AW12" s="48">
        <f t="shared" si="12"/>
        <v>39.630000000000003</v>
      </c>
      <c r="AX12" s="54">
        <f t="shared" si="13"/>
        <v>0.1094</v>
      </c>
      <c r="AY12" s="53">
        <v>44.5</v>
      </c>
      <c r="AZ12" s="52">
        <f t="shared" si="14"/>
        <v>46.73</v>
      </c>
      <c r="BA12" s="53">
        <v>89.99</v>
      </c>
      <c r="BB12" s="55">
        <f t="shared" si="15"/>
        <v>0.48</v>
      </c>
      <c r="BC12" s="44"/>
      <c r="BD12" s="48">
        <f t="shared" si="16"/>
        <v>0</v>
      </c>
      <c r="BE12" s="48">
        <f t="shared" si="17"/>
        <v>0</v>
      </c>
    </row>
    <row r="13" spans="1:57" s="2" customFormat="1" ht="56.1" customHeight="1">
      <c r="A13" s="57">
        <v>12</v>
      </c>
      <c r="B13" s="58"/>
      <c r="C13" s="102"/>
      <c r="D13" s="58" t="s">
        <v>2</v>
      </c>
      <c r="E13" s="58" t="s">
        <v>4</v>
      </c>
      <c r="F13" s="58" t="s">
        <v>5</v>
      </c>
      <c r="G13" s="60" t="s">
        <v>0</v>
      </c>
      <c r="H13" s="58" t="s">
        <v>61</v>
      </c>
      <c r="I13" s="58" t="s">
        <v>62</v>
      </c>
      <c r="J13" s="58" t="s">
        <v>63</v>
      </c>
      <c r="K13" s="58" t="s">
        <v>64</v>
      </c>
      <c r="L13" s="61" t="s">
        <v>72</v>
      </c>
      <c r="M13" s="62" t="s">
        <v>74</v>
      </c>
      <c r="N13" s="103" t="s">
        <v>87</v>
      </c>
      <c r="O13" s="63"/>
      <c r="P13" s="58" t="s">
        <v>67</v>
      </c>
      <c r="Q13" s="64"/>
      <c r="R13" s="65">
        <v>19.989999999999998</v>
      </c>
      <c r="S13" s="58" t="s">
        <v>68</v>
      </c>
      <c r="T13" s="66">
        <v>30</v>
      </c>
      <c r="U13" s="66">
        <v>25</v>
      </c>
      <c r="V13" s="66">
        <v>14</v>
      </c>
      <c r="W13" s="43">
        <v>2</v>
      </c>
      <c r="X13" s="68">
        <v>1</v>
      </c>
      <c r="Y13" s="69">
        <f t="shared" si="0"/>
        <v>1.0500000000000001E-2</v>
      </c>
      <c r="Z13" s="67">
        <v>56</v>
      </c>
      <c r="AA13" s="70">
        <f t="shared" si="1"/>
        <v>5333</v>
      </c>
      <c r="AB13" s="47">
        <v>3700</v>
      </c>
      <c r="AC13" s="71">
        <f t="shared" si="2"/>
        <v>0.69</v>
      </c>
      <c r="AD13" s="72" t="s">
        <v>69</v>
      </c>
      <c r="AE13" s="73">
        <v>0.16700000000000001</v>
      </c>
      <c r="AF13" s="71">
        <f t="shared" si="3"/>
        <v>3.34</v>
      </c>
      <c r="AG13" s="71">
        <f t="shared" si="4"/>
        <v>24.02</v>
      </c>
      <c r="AH13" s="74">
        <v>0.05</v>
      </c>
      <c r="AI13" s="71">
        <f t="shared" si="5"/>
        <v>2.23</v>
      </c>
      <c r="AJ13" s="74">
        <v>0.06</v>
      </c>
      <c r="AK13" s="71">
        <f t="shared" si="6"/>
        <v>2.67</v>
      </c>
      <c r="AL13" s="75">
        <f t="shared" si="7"/>
        <v>0.27</v>
      </c>
      <c r="AM13" s="74">
        <v>0.1</v>
      </c>
      <c r="AN13" s="71">
        <f t="shared" si="8"/>
        <v>4.45</v>
      </c>
      <c r="AO13" s="74">
        <v>0.06</v>
      </c>
      <c r="AP13" s="71">
        <f t="shared" si="9"/>
        <v>2.67</v>
      </c>
      <c r="AQ13" s="74">
        <v>0</v>
      </c>
      <c r="AR13" s="71">
        <f t="shared" si="10"/>
        <v>0</v>
      </c>
      <c r="AS13" s="76">
        <f t="shared" si="18"/>
        <v>0.6</v>
      </c>
      <c r="AT13" s="74">
        <v>7.0000000000000007E-2</v>
      </c>
      <c r="AU13" s="71">
        <f t="shared" si="11"/>
        <v>3.12</v>
      </c>
      <c r="AV13" s="71">
        <f t="shared" si="19"/>
        <v>16.010000000000002</v>
      </c>
      <c r="AW13" s="71">
        <f t="shared" si="12"/>
        <v>40.03</v>
      </c>
      <c r="AX13" s="77">
        <f t="shared" si="13"/>
        <v>0.1004</v>
      </c>
      <c r="AY13" s="76">
        <v>44.5</v>
      </c>
      <c r="AZ13" s="71">
        <f t="shared" si="14"/>
        <v>46.73</v>
      </c>
      <c r="BA13" s="76">
        <v>89.99</v>
      </c>
      <c r="BB13" s="78">
        <f t="shared" si="15"/>
        <v>0.48</v>
      </c>
      <c r="BC13" s="68"/>
      <c r="BD13" s="71">
        <f t="shared" si="16"/>
        <v>0</v>
      </c>
      <c r="BE13" s="71">
        <f t="shared" si="17"/>
        <v>0</v>
      </c>
    </row>
    <row r="14" spans="1:57" s="1" customFormat="1" ht="56.1" customHeight="1">
      <c r="A14" s="79">
        <v>13</v>
      </c>
      <c r="B14" s="80"/>
      <c r="C14" s="81"/>
      <c r="D14" s="80" t="s">
        <v>2</v>
      </c>
      <c r="E14" s="80" t="s">
        <v>4</v>
      </c>
      <c r="F14" s="80" t="s">
        <v>5</v>
      </c>
      <c r="G14" s="82" t="s">
        <v>0</v>
      </c>
      <c r="H14" s="80" t="s">
        <v>61</v>
      </c>
      <c r="I14" s="80" t="s">
        <v>62</v>
      </c>
      <c r="J14" s="80" t="s">
        <v>63</v>
      </c>
      <c r="K14" s="80" t="s">
        <v>64</v>
      </c>
      <c r="L14" s="83" t="s">
        <v>65</v>
      </c>
      <c r="M14" s="84" t="s">
        <v>75</v>
      </c>
      <c r="N14" s="103" t="s">
        <v>88</v>
      </c>
      <c r="O14" s="85"/>
      <c r="P14" s="80" t="s">
        <v>67</v>
      </c>
      <c r="Q14" s="86"/>
      <c r="R14" s="87">
        <v>15.7</v>
      </c>
      <c r="S14" s="80" t="s">
        <v>68</v>
      </c>
      <c r="T14" s="88">
        <v>30</v>
      </c>
      <c r="U14" s="88">
        <v>25</v>
      </c>
      <c r="V14" s="88">
        <v>11</v>
      </c>
      <c r="W14" s="43">
        <v>2</v>
      </c>
      <c r="X14" s="90">
        <v>1</v>
      </c>
      <c r="Y14" s="91">
        <f t="shared" si="0"/>
        <v>8.3000000000000001E-3</v>
      </c>
      <c r="Z14" s="89">
        <v>56</v>
      </c>
      <c r="AA14" s="92">
        <f t="shared" si="1"/>
        <v>6747</v>
      </c>
      <c r="AB14" s="47">
        <v>3700</v>
      </c>
      <c r="AC14" s="93">
        <f t="shared" si="2"/>
        <v>0.55000000000000004</v>
      </c>
      <c r="AD14" s="94" t="s">
        <v>69</v>
      </c>
      <c r="AE14" s="95">
        <v>0.16700000000000001</v>
      </c>
      <c r="AF14" s="93">
        <f t="shared" si="3"/>
        <v>2.62</v>
      </c>
      <c r="AG14" s="93">
        <f t="shared" si="4"/>
        <v>18.87</v>
      </c>
      <c r="AH14" s="96">
        <v>0.05</v>
      </c>
      <c r="AI14" s="93">
        <f t="shared" si="5"/>
        <v>1.83</v>
      </c>
      <c r="AJ14" s="96">
        <v>0.06</v>
      </c>
      <c r="AK14" s="93">
        <f t="shared" si="6"/>
        <v>2.19</v>
      </c>
      <c r="AL14" s="97">
        <f t="shared" si="7"/>
        <v>0.67</v>
      </c>
      <c r="AM14" s="96">
        <v>0.1</v>
      </c>
      <c r="AN14" s="93">
        <f t="shared" si="8"/>
        <v>3.65</v>
      </c>
      <c r="AO14" s="96">
        <v>0.06</v>
      </c>
      <c r="AP14" s="93">
        <f t="shared" si="9"/>
        <v>2.19</v>
      </c>
      <c r="AQ14" s="96">
        <v>0</v>
      </c>
      <c r="AR14" s="93">
        <f t="shared" si="10"/>
        <v>0</v>
      </c>
      <c r="AS14" s="98">
        <f t="shared" si="18"/>
        <v>0.47</v>
      </c>
      <c r="AT14" s="96">
        <v>7.0000000000000007E-2</v>
      </c>
      <c r="AU14" s="93">
        <f t="shared" si="11"/>
        <v>2.56</v>
      </c>
      <c r="AV14" s="48">
        <f t="shared" si="19"/>
        <v>13.56</v>
      </c>
      <c r="AW14" s="93">
        <f t="shared" si="12"/>
        <v>32.43</v>
      </c>
      <c r="AX14" s="99">
        <f t="shared" si="13"/>
        <v>0.1115</v>
      </c>
      <c r="AY14" s="98">
        <v>36.5</v>
      </c>
      <c r="AZ14" s="97">
        <f t="shared" si="14"/>
        <v>38.33</v>
      </c>
      <c r="BA14" s="98">
        <v>74.989999999999995</v>
      </c>
      <c r="BB14" s="100">
        <f t="shared" si="15"/>
        <v>0.49</v>
      </c>
      <c r="BC14" s="90"/>
      <c r="BD14" s="93">
        <f t="shared" si="16"/>
        <v>0</v>
      </c>
      <c r="BE14" s="93">
        <f t="shared" si="17"/>
        <v>0</v>
      </c>
    </row>
    <row r="15" spans="1:57" s="1" customFormat="1" ht="56.1" customHeight="1">
      <c r="A15" s="33">
        <v>14</v>
      </c>
      <c r="B15" s="34"/>
      <c r="C15" s="101"/>
      <c r="D15" s="34" t="s">
        <v>2</v>
      </c>
      <c r="E15" s="34" t="s">
        <v>4</v>
      </c>
      <c r="F15" s="34" t="s">
        <v>5</v>
      </c>
      <c r="G15" s="36" t="s">
        <v>0</v>
      </c>
      <c r="H15" s="34" t="s">
        <v>61</v>
      </c>
      <c r="I15" s="34" t="s">
        <v>62</v>
      </c>
      <c r="J15" s="34" t="s">
        <v>63</v>
      </c>
      <c r="K15" s="34" t="s">
        <v>64</v>
      </c>
      <c r="L15" s="37" t="s">
        <v>70</v>
      </c>
      <c r="M15" s="56" t="s">
        <v>75</v>
      </c>
      <c r="N15" s="103" t="s">
        <v>89</v>
      </c>
      <c r="O15" s="39"/>
      <c r="P15" s="34" t="s">
        <v>67</v>
      </c>
      <c r="Q15" s="40"/>
      <c r="R15" s="41">
        <v>16.71</v>
      </c>
      <c r="S15" s="34" t="s">
        <v>68</v>
      </c>
      <c r="T15" s="42">
        <v>30</v>
      </c>
      <c r="U15" s="42">
        <v>25</v>
      </c>
      <c r="V15" s="42">
        <v>11</v>
      </c>
      <c r="W15" s="43">
        <v>2</v>
      </c>
      <c r="X15" s="44">
        <v>1</v>
      </c>
      <c r="Y15" s="45">
        <f t="shared" si="0"/>
        <v>8.3000000000000001E-3</v>
      </c>
      <c r="Z15" s="43">
        <v>56</v>
      </c>
      <c r="AA15" s="46">
        <f t="shared" si="1"/>
        <v>6747</v>
      </c>
      <c r="AB15" s="47">
        <v>3700</v>
      </c>
      <c r="AC15" s="48">
        <f t="shared" si="2"/>
        <v>0.55000000000000004</v>
      </c>
      <c r="AD15" s="49" t="s">
        <v>69</v>
      </c>
      <c r="AE15" s="50">
        <v>0.16700000000000001</v>
      </c>
      <c r="AF15" s="48">
        <f t="shared" si="3"/>
        <v>2.79</v>
      </c>
      <c r="AG15" s="48">
        <f t="shared" si="4"/>
        <v>20.05</v>
      </c>
      <c r="AH15" s="51">
        <v>0.05</v>
      </c>
      <c r="AI15" s="48">
        <f t="shared" si="5"/>
        <v>1.95</v>
      </c>
      <c r="AJ15" s="51">
        <v>0.06</v>
      </c>
      <c r="AK15" s="48">
        <f t="shared" si="6"/>
        <v>2.34</v>
      </c>
      <c r="AL15" s="52">
        <f t="shared" si="7"/>
        <v>0.55000000000000004</v>
      </c>
      <c r="AM15" s="51">
        <v>0.1</v>
      </c>
      <c r="AN15" s="48">
        <f t="shared" si="8"/>
        <v>3.9</v>
      </c>
      <c r="AO15" s="51">
        <v>0.06</v>
      </c>
      <c r="AP15" s="48">
        <f t="shared" si="9"/>
        <v>2.34</v>
      </c>
      <c r="AQ15" s="51">
        <v>0</v>
      </c>
      <c r="AR15" s="48">
        <f t="shared" si="10"/>
        <v>0</v>
      </c>
      <c r="AS15" s="53">
        <f t="shared" si="18"/>
        <v>0.5</v>
      </c>
      <c r="AT15" s="51">
        <v>7.0000000000000007E-2</v>
      </c>
      <c r="AU15" s="48">
        <f t="shared" si="11"/>
        <v>2.73</v>
      </c>
      <c r="AV15" s="48">
        <f t="shared" si="19"/>
        <v>14.31</v>
      </c>
      <c r="AW15" s="48">
        <f t="shared" si="12"/>
        <v>34.36</v>
      </c>
      <c r="AX15" s="54">
        <f t="shared" si="13"/>
        <v>0.11899999999999999</v>
      </c>
      <c r="AY15" s="53">
        <v>39</v>
      </c>
      <c r="AZ15" s="52">
        <f t="shared" si="14"/>
        <v>40.950000000000003</v>
      </c>
      <c r="BA15" s="53">
        <v>79.989999999999995</v>
      </c>
      <c r="BB15" s="55">
        <f t="shared" si="15"/>
        <v>0.49</v>
      </c>
      <c r="BC15" s="44"/>
      <c r="BD15" s="48">
        <f t="shared" si="16"/>
        <v>0</v>
      </c>
      <c r="BE15" s="48">
        <f t="shared" si="17"/>
        <v>0</v>
      </c>
    </row>
    <row r="16" spans="1:57" s="1" customFormat="1" ht="56.1" customHeight="1">
      <c r="A16" s="33">
        <v>15</v>
      </c>
      <c r="B16" s="34"/>
      <c r="C16" s="101"/>
      <c r="D16" s="34" t="s">
        <v>2</v>
      </c>
      <c r="E16" s="34" t="s">
        <v>4</v>
      </c>
      <c r="F16" s="34" t="s">
        <v>5</v>
      </c>
      <c r="G16" s="36" t="s">
        <v>0</v>
      </c>
      <c r="H16" s="34" t="s">
        <v>61</v>
      </c>
      <c r="I16" s="34" t="s">
        <v>62</v>
      </c>
      <c r="J16" s="34" t="s">
        <v>63</v>
      </c>
      <c r="K16" s="34" t="s">
        <v>64</v>
      </c>
      <c r="L16" s="37" t="s">
        <v>71</v>
      </c>
      <c r="M16" s="56" t="s">
        <v>75</v>
      </c>
      <c r="N16" s="103" t="s">
        <v>90</v>
      </c>
      <c r="O16" s="39"/>
      <c r="P16" s="34" t="s">
        <v>67</v>
      </c>
      <c r="Q16" s="40"/>
      <c r="R16" s="41">
        <v>19.690000000000001</v>
      </c>
      <c r="S16" s="34" t="s">
        <v>68</v>
      </c>
      <c r="T16" s="42">
        <v>30</v>
      </c>
      <c r="U16" s="42">
        <v>25</v>
      </c>
      <c r="V16" s="42">
        <v>13</v>
      </c>
      <c r="W16" s="43">
        <v>2</v>
      </c>
      <c r="X16" s="44">
        <v>1</v>
      </c>
      <c r="Y16" s="45">
        <f t="shared" si="0"/>
        <v>9.7999999999999997E-3</v>
      </c>
      <c r="Z16" s="43">
        <v>56</v>
      </c>
      <c r="AA16" s="46">
        <f t="shared" si="1"/>
        <v>5714</v>
      </c>
      <c r="AB16" s="47">
        <v>3700</v>
      </c>
      <c r="AC16" s="48">
        <f t="shared" si="2"/>
        <v>0.65</v>
      </c>
      <c r="AD16" s="49" t="s">
        <v>69</v>
      </c>
      <c r="AE16" s="50">
        <v>0.16700000000000001</v>
      </c>
      <c r="AF16" s="48">
        <f t="shared" si="3"/>
        <v>3.29</v>
      </c>
      <c r="AG16" s="48">
        <f t="shared" si="4"/>
        <v>23.63</v>
      </c>
      <c r="AH16" s="51">
        <v>0.05</v>
      </c>
      <c r="AI16" s="48">
        <f t="shared" si="5"/>
        <v>2.23</v>
      </c>
      <c r="AJ16" s="51">
        <v>0.06</v>
      </c>
      <c r="AK16" s="48">
        <f t="shared" si="6"/>
        <v>2.67</v>
      </c>
      <c r="AL16" s="52">
        <f t="shared" si="7"/>
        <v>0.27</v>
      </c>
      <c r="AM16" s="51">
        <v>0.1</v>
      </c>
      <c r="AN16" s="48">
        <f t="shared" si="8"/>
        <v>4.45</v>
      </c>
      <c r="AO16" s="51">
        <v>0.06</v>
      </c>
      <c r="AP16" s="48">
        <f t="shared" si="9"/>
        <v>2.67</v>
      </c>
      <c r="AQ16" s="51">
        <v>0</v>
      </c>
      <c r="AR16" s="48">
        <f t="shared" si="10"/>
        <v>0</v>
      </c>
      <c r="AS16" s="53">
        <f t="shared" si="18"/>
        <v>0.59</v>
      </c>
      <c r="AT16" s="51">
        <v>7.0000000000000007E-2</v>
      </c>
      <c r="AU16" s="48">
        <f t="shared" si="11"/>
        <v>3.12</v>
      </c>
      <c r="AV16" s="48">
        <f t="shared" si="19"/>
        <v>16</v>
      </c>
      <c r="AW16" s="48">
        <f t="shared" si="12"/>
        <v>39.630000000000003</v>
      </c>
      <c r="AX16" s="54">
        <f t="shared" si="13"/>
        <v>0.1094</v>
      </c>
      <c r="AY16" s="53">
        <v>44.5</v>
      </c>
      <c r="AZ16" s="52">
        <f t="shared" si="14"/>
        <v>46.73</v>
      </c>
      <c r="BA16" s="53">
        <v>89.99</v>
      </c>
      <c r="BB16" s="55">
        <f t="shared" si="15"/>
        <v>0.48</v>
      </c>
      <c r="BC16" s="44"/>
      <c r="BD16" s="48">
        <f t="shared" si="16"/>
        <v>0</v>
      </c>
      <c r="BE16" s="48">
        <f t="shared" si="17"/>
        <v>0</v>
      </c>
    </row>
    <row r="17" spans="1:57" s="2" customFormat="1" ht="56.1" customHeight="1">
      <c r="A17" s="57">
        <v>16</v>
      </c>
      <c r="B17" s="58"/>
      <c r="C17" s="102"/>
      <c r="D17" s="58" t="s">
        <v>2</v>
      </c>
      <c r="E17" s="58" t="s">
        <v>4</v>
      </c>
      <c r="F17" s="58" t="s">
        <v>5</v>
      </c>
      <c r="G17" s="60" t="s">
        <v>0</v>
      </c>
      <c r="H17" s="58" t="s">
        <v>61</v>
      </c>
      <c r="I17" s="58" t="s">
        <v>62</v>
      </c>
      <c r="J17" s="58" t="s">
        <v>63</v>
      </c>
      <c r="K17" s="58" t="s">
        <v>64</v>
      </c>
      <c r="L17" s="61" t="s">
        <v>72</v>
      </c>
      <c r="M17" s="62" t="s">
        <v>75</v>
      </c>
      <c r="N17" s="103" t="s">
        <v>91</v>
      </c>
      <c r="O17" s="63"/>
      <c r="P17" s="58" t="s">
        <v>67</v>
      </c>
      <c r="Q17" s="64"/>
      <c r="R17" s="65">
        <v>19.989999999999998</v>
      </c>
      <c r="S17" s="58" t="s">
        <v>68</v>
      </c>
      <c r="T17" s="66">
        <v>30</v>
      </c>
      <c r="U17" s="66">
        <v>25</v>
      </c>
      <c r="V17" s="66">
        <v>14</v>
      </c>
      <c r="W17" s="43">
        <v>2</v>
      </c>
      <c r="X17" s="68">
        <v>1</v>
      </c>
      <c r="Y17" s="69">
        <f t="shared" si="0"/>
        <v>1.0500000000000001E-2</v>
      </c>
      <c r="Z17" s="67">
        <v>56</v>
      </c>
      <c r="AA17" s="70">
        <f t="shared" si="1"/>
        <v>5333</v>
      </c>
      <c r="AB17" s="47">
        <v>3700</v>
      </c>
      <c r="AC17" s="71">
        <f t="shared" si="2"/>
        <v>0.69</v>
      </c>
      <c r="AD17" s="72" t="s">
        <v>69</v>
      </c>
      <c r="AE17" s="73">
        <v>0.16700000000000001</v>
      </c>
      <c r="AF17" s="71">
        <f t="shared" si="3"/>
        <v>3.34</v>
      </c>
      <c r="AG17" s="71">
        <f t="shared" si="4"/>
        <v>24.02</v>
      </c>
      <c r="AH17" s="74">
        <v>0.05</v>
      </c>
      <c r="AI17" s="71">
        <f t="shared" si="5"/>
        <v>2.23</v>
      </c>
      <c r="AJ17" s="74">
        <v>0.06</v>
      </c>
      <c r="AK17" s="71">
        <f t="shared" si="6"/>
        <v>2.67</v>
      </c>
      <c r="AL17" s="75">
        <f t="shared" si="7"/>
        <v>0.27</v>
      </c>
      <c r="AM17" s="74">
        <v>0.1</v>
      </c>
      <c r="AN17" s="71">
        <f t="shared" si="8"/>
        <v>4.45</v>
      </c>
      <c r="AO17" s="74">
        <v>0.06</v>
      </c>
      <c r="AP17" s="71">
        <f t="shared" si="9"/>
        <v>2.67</v>
      </c>
      <c r="AQ17" s="74">
        <v>0</v>
      </c>
      <c r="AR17" s="71">
        <f t="shared" si="10"/>
        <v>0</v>
      </c>
      <c r="AS17" s="76">
        <f t="shared" si="18"/>
        <v>0.6</v>
      </c>
      <c r="AT17" s="74">
        <v>7.0000000000000007E-2</v>
      </c>
      <c r="AU17" s="71">
        <f t="shared" si="11"/>
        <v>3.12</v>
      </c>
      <c r="AV17" s="71">
        <f t="shared" si="19"/>
        <v>16.010000000000002</v>
      </c>
      <c r="AW17" s="71">
        <f t="shared" si="12"/>
        <v>40.03</v>
      </c>
      <c r="AX17" s="77">
        <f t="shared" si="13"/>
        <v>0.1004</v>
      </c>
      <c r="AY17" s="76">
        <v>44.5</v>
      </c>
      <c r="AZ17" s="71">
        <f t="shared" si="14"/>
        <v>46.73</v>
      </c>
      <c r="BA17" s="76">
        <v>89.99</v>
      </c>
      <c r="BB17" s="78">
        <f t="shared" si="15"/>
        <v>0.48</v>
      </c>
      <c r="BC17" s="68"/>
      <c r="BD17" s="71">
        <f t="shared" si="16"/>
        <v>0</v>
      </c>
      <c r="BE17" s="71">
        <f t="shared" si="17"/>
        <v>0</v>
      </c>
    </row>
  </sheetData>
  <sheetProtection insertRows="0" deleteRows="0" sort="0"/>
  <protectedRanges>
    <protectedRange sqref="BA5 AC2:AC5 AF2:AK5 BB2:BB5 K2:L5 A2:J194 BC5 AM2:AX5 Y2:AA5 O2:S17 L18:AZ194 L6:M17 T5:V17 X6:AZ17" name="Range1"/>
    <protectedRange sqref="T2:W2 T3:V4 W3:W17" name="Range1_2"/>
    <protectedRange sqref="AB2:AB5" name="Range1_3"/>
    <protectedRange sqref="AD2:AD5" name="Range1_4"/>
    <protectedRange sqref="BA2:BA4" name="Range1_5"/>
    <protectedRange sqref="BC2:BC4" name="Range1_6"/>
    <protectedRange sqref="AL2:AL5" name="Range1_1"/>
    <protectedRange sqref="AZ2:AZ5" name="Range1_7"/>
    <protectedRange sqref="K6:K219" name="Range1_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D2:D17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E2:E17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F2:F17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P2:P17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S2:S17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1_1" rangeCreator="" othersAccessPermission="edit"/>
  </rangeList>
  <rangeList sheetStid="9" master="" otherUserPermission="visible">
    <arrUserId title="区域1_1" rangeCreator="" othersAccessPermission="edit"/>
    <arrUserId title="Range1_2" rangeCreator="" othersAccessPermission="edit"/>
    <arrUserId title="Range1" rangeCreator="" othersAccessPermission="edit"/>
  </rangeList>
  <rangeList sheetStid="14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2026-06-22T07:46:02Z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AD2C33C0AAB6438D96EDE2B6C8E09D51_12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