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3428E2F-BBEB-430A-8059-07905E8764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9" i="5" l="1"/>
  <c r="BD29" i="5"/>
  <c r="BD30" i="5"/>
  <c r="BD31" i="5"/>
  <c r="BD32" i="5"/>
  <c r="BD33" i="5"/>
  <c r="BD34" i="5"/>
  <c r="BD35" i="5"/>
  <c r="BD36" i="5"/>
  <c r="BD37" i="5"/>
  <c r="BD38" i="5"/>
  <c r="BD39" i="5"/>
  <c r="BD40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C29" i="5"/>
  <c r="AE29" i="5" s="1"/>
  <c r="AG29" i="5" s="1"/>
  <c r="AC30" i="5"/>
  <c r="AE30" i="5" s="1"/>
  <c r="AG30" i="5" s="1"/>
  <c r="AC31" i="5"/>
  <c r="AE31" i="5" s="1"/>
  <c r="AG31" i="5" s="1"/>
  <c r="AC32" i="5"/>
  <c r="AE32" i="5" s="1"/>
  <c r="AG32" i="5" s="1"/>
  <c r="AK32" i="5" s="1"/>
  <c r="AC33" i="5"/>
  <c r="AE33" i="5" s="1"/>
  <c r="AG33" i="5" s="1"/>
  <c r="AK33" i="5" s="1"/>
  <c r="AC34" i="5"/>
  <c r="AE34" i="5" s="1"/>
  <c r="AG34" i="5" s="1"/>
  <c r="AC35" i="5"/>
  <c r="AE35" i="5" s="1"/>
  <c r="AG35" i="5" s="1"/>
  <c r="AC36" i="5"/>
  <c r="AE36" i="5" s="1"/>
  <c r="AG36" i="5" s="1"/>
  <c r="AK36" i="5" s="1"/>
  <c r="AC37" i="5"/>
  <c r="AE37" i="5" s="1"/>
  <c r="AG37" i="5" s="1"/>
  <c r="AC38" i="5"/>
  <c r="AE38" i="5" s="1"/>
  <c r="AG38" i="5" s="1"/>
  <c r="AC39" i="5"/>
  <c r="AE39" i="5" s="1"/>
  <c r="AG39" i="5" s="1"/>
  <c r="AC40" i="5"/>
  <c r="AE40" i="5" s="1"/>
  <c r="AG40" i="5" s="1"/>
  <c r="AK40" i="5" s="1"/>
  <c r="BF17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AR28" i="5"/>
  <c r="AR27" i="5"/>
  <c r="AR26" i="5"/>
  <c r="AR25" i="5"/>
  <c r="AR24" i="5"/>
  <c r="AR23" i="5"/>
  <c r="AR22" i="5"/>
  <c r="AR21" i="5"/>
  <c r="AR20" i="5"/>
  <c r="AR19" i="5"/>
  <c r="AR18" i="5"/>
  <c r="AR17" i="5"/>
  <c r="AO28" i="5"/>
  <c r="AM28" i="5"/>
  <c r="AO27" i="5"/>
  <c r="AM27" i="5"/>
  <c r="AO26" i="5"/>
  <c r="AM26" i="5"/>
  <c r="AO25" i="5"/>
  <c r="AM25" i="5"/>
  <c r="AO24" i="5"/>
  <c r="AM24" i="5"/>
  <c r="AO23" i="5"/>
  <c r="AM23" i="5"/>
  <c r="AO22" i="5"/>
  <c r="AM22" i="5"/>
  <c r="AO21" i="5"/>
  <c r="AM21" i="5"/>
  <c r="AO20" i="5"/>
  <c r="AM20" i="5"/>
  <c r="AO19" i="5"/>
  <c r="AM19" i="5"/>
  <c r="AO18" i="5"/>
  <c r="AM18" i="5"/>
  <c r="AO17" i="5"/>
  <c r="AM17" i="5"/>
  <c r="AJ17" i="5"/>
  <c r="AJ18" i="5"/>
  <c r="AK18" i="5" s="1"/>
  <c r="AJ19" i="5"/>
  <c r="AK19" i="5" s="1"/>
  <c r="AJ20" i="5"/>
  <c r="AK20" i="5" s="1"/>
  <c r="AJ21" i="5"/>
  <c r="AK21" i="5" s="1"/>
  <c r="AJ22" i="5"/>
  <c r="AJ23" i="5"/>
  <c r="AJ24" i="5"/>
  <c r="AJ25" i="5"/>
  <c r="AJ26" i="5"/>
  <c r="AJ27" i="5"/>
  <c r="AJ28" i="5"/>
  <c r="AC17" i="5"/>
  <c r="AE17" i="5" s="1"/>
  <c r="AG17" i="5" s="1"/>
  <c r="AC18" i="5"/>
  <c r="AE18" i="5" s="1"/>
  <c r="AC19" i="5"/>
  <c r="AE19" i="5" s="1"/>
  <c r="AC20" i="5"/>
  <c r="AE20" i="5" s="1"/>
  <c r="AC21" i="5"/>
  <c r="AE21" i="5" s="1"/>
  <c r="AC22" i="5"/>
  <c r="AE22" i="5" s="1"/>
  <c r="AG22" i="5" s="1"/>
  <c r="AC23" i="5"/>
  <c r="AE23" i="5" s="1"/>
  <c r="AG23" i="5" s="1"/>
  <c r="AC24" i="5"/>
  <c r="AE24" i="5" s="1"/>
  <c r="AG24" i="5" s="1"/>
  <c r="AK24" i="5" s="1"/>
  <c r="AC25" i="5"/>
  <c r="AE25" i="5" s="1"/>
  <c r="AG25" i="5" s="1"/>
  <c r="AC26" i="5"/>
  <c r="AE26" i="5" s="1"/>
  <c r="AG26" i="5" s="1"/>
  <c r="AC27" i="5"/>
  <c r="AE27" i="5" s="1"/>
  <c r="AG27" i="5" s="1"/>
  <c r="AC28" i="5"/>
  <c r="AE28" i="5" s="1"/>
  <c r="AG28" i="5" s="1"/>
  <c r="AK28" i="5" s="1"/>
  <c r="BF10" i="5"/>
  <c r="BF4" i="5"/>
  <c r="BD10" i="5"/>
  <c r="BD11" i="5"/>
  <c r="BD12" i="5"/>
  <c r="BD13" i="5"/>
  <c r="BD14" i="5"/>
  <c r="BD15" i="5"/>
  <c r="BD16" i="5"/>
  <c r="AR16" i="5"/>
  <c r="AR15" i="5"/>
  <c r="AR14" i="5"/>
  <c r="AR13" i="5"/>
  <c r="AR12" i="5"/>
  <c r="AR11" i="5"/>
  <c r="AR10" i="5"/>
  <c r="AO16" i="5"/>
  <c r="AM16" i="5"/>
  <c r="AO15" i="5"/>
  <c r="AM15" i="5"/>
  <c r="AO14" i="5"/>
  <c r="AM14" i="5"/>
  <c r="AO13" i="5"/>
  <c r="AM13" i="5"/>
  <c r="AO12" i="5"/>
  <c r="AM12" i="5"/>
  <c r="AO11" i="5"/>
  <c r="AM11" i="5"/>
  <c r="AO10" i="5"/>
  <c r="AM10" i="5"/>
  <c r="AI16" i="5"/>
  <c r="AJ16" i="5" s="1"/>
  <c r="AI15" i="5"/>
  <c r="AJ15" i="5" s="1"/>
  <c r="AI14" i="5"/>
  <c r="AJ14" i="5" s="1"/>
  <c r="AI13" i="5"/>
  <c r="AJ13" i="5" s="1"/>
  <c r="AI12" i="5"/>
  <c r="AJ12" i="5" s="1"/>
  <c r="AI11" i="5"/>
  <c r="AJ11" i="5" s="1"/>
  <c r="AI10" i="5"/>
  <c r="AJ10" i="5" s="1"/>
  <c r="AC10" i="5"/>
  <c r="AE10" i="5" s="1"/>
  <c r="AG10" i="5" s="1"/>
  <c r="AC11" i="5"/>
  <c r="AE11" i="5" s="1"/>
  <c r="AG11" i="5" s="1"/>
  <c r="AC12" i="5"/>
  <c r="AE12" i="5" s="1"/>
  <c r="AG12" i="5" s="1"/>
  <c r="AC13" i="5"/>
  <c r="AE13" i="5" s="1"/>
  <c r="AG13" i="5" s="1"/>
  <c r="AC14" i="5"/>
  <c r="AE14" i="5" s="1"/>
  <c r="AG14" i="5" s="1"/>
  <c r="AC15" i="5"/>
  <c r="AE15" i="5" s="1"/>
  <c r="AG15" i="5" s="1"/>
  <c r="AC16" i="5"/>
  <c r="AE16" i="5" s="1"/>
  <c r="AG16" i="5" s="1"/>
  <c r="BD4" i="5"/>
  <c r="BD5" i="5"/>
  <c r="BD6" i="5"/>
  <c r="BD7" i="5"/>
  <c r="BD8" i="5"/>
  <c r="BD9" i="5"/>
  <c r="AR4" i="5"/>
  <c r="AR5" i="5"/>
  <c r="AR6" i="5"/>
  <c r="AR7" i="5"/>
  <c r="AR8" i="5"/>
  <c r="AR9" i="5"/>
  <c r="AO9" i="5"/>
  <c r="AO8" i="5"/>
  <c r="AO7" i="5"/>
  <c r="AO6" i="5"/>
  <c r="AO5" i="5"/>
  <c r="AO4" i="5"/>
  <c r="AM4" i="5"/>
  <c r="AM5" i="5"/>
  <c r="AM6" i="5"/>
  <c r="AM7" i="5"/>
  <c r="AM8" i="5"/>
  <c r="AM9" i="5"/>
  <c r="AI9" i="5"/>
  <c r="AJ9" i="5" s="1"/>
  <c r="AI8" i="5"/>
  <c r="AJ8" i="5" s="1"/>
  <c r="AI7" i="5"/>
  <c r="AJ7" i="5" s="1"/>
  <c r="AI6" i="5"/>
  <c r="AJ6" i="5" s="1"/>
  <c r="AI5" i="5"/>
  <c r="AJ5" i="5" s="1"/>
  <c r="AI4" i="5"/>
  <c r="AJ4" i="5" s="1"/>
  <c r="AC4" i="5"/>
  <c r="AE4" i="5" s="1"/>
  <c r="AG4" i="5" s="1"/>
  <c r="AC5" i="5"/>
  <c r="AE5" i="5" s="1"/>
  <c r="AG5" i="5" s="1"/>
  <c r="AC6" i="5"/>
  <c r="AE6" i="5" s="1"/>
  <c r="AG6" i="5" s="1"/>
  <c r="AC7" i="5"/>
  <c r="AE7" i="5" s="1"/>
  <c r="AG7" i="5" s="1"/>
  <c r="AC8" i="5"/>
  <c r="AE8" i="5" s="1"/>
  <c r="AG8" i="5" s="1"/>
  <c r="AC9" i="5"/>
  <c r="AE9" i="5" s="1"/>
  <c r="AG9" i="5" s="1"/>
  <c r="AK4" i="5" l="1"/>
  <c r="AK8" i="5"/>
  <c r="AK7" i="5"/>
  <c r="AK37" i="5"/>
  <c r="AK29" i="5"/>
  <c r="AK27" i="5"/>
  <c r="AK38" i="5"/>
  <c r="AK34" i="5"/>
  <c r="AK30" i="5"/>
  <c r="AK23" i="5"/>
  <c r="AK15" i="5"/>
  <c r="AK11" i="5"/>
  <c r="AK26" i="5"/>
  <c r="AK22" i="5"/>
  <c r="AK9" i="5"/>
  <c r="AK5" i="5"/>
  <c r="AK13" i="5"/>
  <c r="AK6" i="5"/>
  <c r="AK16" i="5"/>
  <c r="AK12" i="5"/>
  <c r="AK25" i="5"/>
  <c r="AK17" i="5"/>
  <c r="AK39" i="5"/>
  <c r="AK35" i="5"/>
  <c r="AK31" i="5"/>
  <c r="AK14" i="5"/>
  <c r="AK10" i="5"/>
  <c r="AS40" i="5"/>
  <c r="AT40" i="5" s="1"/>
  <c r="AS39" i="5"/>
  <c r="AS38" i="5"/>
  <c r="AS33" i="5"/>
  <c r="AT33" i="5" s="1"/>
  <c r="AS32" i="5"/>
  <c r="AT32" i="5" s="1"/>
  <c r="AS30" i="5"/>
  <c r="AT30" i="5" s="1"/>
  <c r="AS29" i="5"/>
  <c r="AS37" i="5"/>
  <c r="AS35" i="5"/>
  <c r="AT35" i="5" s="1"/>
  <c r="AS36" i="5"/>
  <c r="AT36" i="5" s="1"/>
  <c r="AS34" i="5"/>
  <c r="AS31" i="5"/>
  <c r="AS28" i="5"/>
  <c r="AT28" i="5" s="1"/>
  <c r="AS19" i="5"/>
  <c r="AT19" i="5" s="1"/>
  <c r="AS17" i="5"/>
  <c r="AT17" i="5" s="1"/>
  <c r="AS27" i="5"/>
  <c r="AT27" i="5" s="1"/>
  <c r="AS26" i="5"/>
  <c r="AS20" i="5"/>
  <c r="AT20" i="5" s="1"/>
  <c r="AS25" i="5"/>
  <c r="AS21" i="5"/>
  <c r="AT21" i="5" s="1"/>
  <c r="AS24" i="5"/>
  <c r="AT24" i="5" s="1"/>
  <c r="AS23" i="5"/>
  <c r="AT23" i="5" s="1"/>
  <c r="AS22" i="5"/>
  <c r="AT22" i="5" s="1"/>
  <c r="AS18" i="5"/>
  <c r="AT18" i="5" s="1"/>
  <c r="AS16" i="5"/>
  <c r="AS14" i="5"/>
  <c r="AS13" i="5"/>
  <c r="AT13" i="5" s="1"/>
  <c r="AS10" i="5"/>
  <c r="AS15" i="5"/>
  <c r="AS12" i="5"/>
  <c r="AS11" i="5"/>
  <c r="AS5" i="5"/>
  <c r="AS6" i="5"/>
  <c r="AS8" i="5"/>
  <c r="AT8" i="5" s="1"/>
  <c r="BC8" i="5" s="1"/>
  <c r="AS4" i="5"/>
  <c r="AT4" i="5" s="1"/>
  <c r="AS7" i="5"/>
  <c r="AS9" i="5"/>
  <c r="AT12" i="5" l="1"/>
  <c r="AT39" i="5"/>
  <c r="AT15" i="5"/>
  <c r="AT9" i="5"/>
  <c r="AU9" i="5" s="1"/>
  <c r="AT7" i="5"/>
  <c r="BC7" i="5" s="1"/>
  <c r="AT38" i="5"/>
  <c r="BC38" i="5" s="1"/>
  <c r="AT37" i="5"/>
  <c r="AU37" i="5" s="1"/>
  <c r="AT11" i="5"/>
  <c r="AU11" i="5" s="1"/>
  <c r="AT25" i="5"/>
  <c r="BC25" i="5" s="1"/>
  <c r="AT29" i="5"/>
  <c r="BC29" i="5" s="1"/>
  <c r="AT26" i="5"/>
  <c r="BC26" i="5" s="1"/>
  <c r="AT34" i="5"/>
  <c r="BC34" i="5" s="1"/>
  <c r="AT14" i="5"/>
  <c r="BC14" i="5" s="1"/>
  <c r="AT6" i="5"/>
  <c r="BC6" i="5" s="1"/>
  <c r="AT16" i="5"/>
  <c r="AU16" i="5" s="1"/>
  <c r="AT5" i="5"/>
  <c r="BC5" i="5" s="1"/>
  <c r="AT31" i="5"/>
  <c r="AU31" i="5" s="1"/>
  <c r="AU12" i="5"/>
  <c r="BC12" i="5"/>
  <c r="AU22" i="5"/>
  <c r="BC22" i="5"/>
  <c r="AU17" i="5"/>
  <c r="BC17" i="5"/>
  <c r="AU29" i="5"/>
  <c r="AU20" i="5"/>
  <c r="BC20" i="5"/>
  <c r="AU36" i="5"/>
  <c r="BC36" i="5"/>
  <c r="AU24" i="5"/>
  <c r="BC24" i="5"/>
  <c r="AU28" i="5"/>
  <c r="BC28" i="5"/>
  <c r="AU35" i="5"/>
  <c r="BC35" i="5"/>
  <c r="AU40" i="5"/>
  <c r="BC40" i="5"/>
  <c r="AU38" i="5"/>
  <c r="AU4" i="5"/>
  <c r="BC4" i="5"/>
  <c r="AU15" i="5"/>
  <c r="BC15" i="5"/>
  <c r="AU23" i="5"/>
  <c r="BC23" i="5"/>
  <c r="AU19" i="5"/>
  <c r="BC19" i="5"/>
  <c r="AU30" i="5"/>
  <c r="BC30" i="5"/>
  <c r="AU39" i="5"/>
  <c r="BC39" i="5"/>
  <c r="AT10" i="5"/>
  <c r="AU26" i="5"/>
  <c r="AU32" i="5"/>
  <c r="BC32" i="5"/>
  <c r="AU8" i="5"/>
  <c r="AU13" i="5"/>
  <c r="BC13" i="5"/>
  <c r="AU18" i="5"/>
  <c r="BC18" i="5"/>
  <c r="AU21" i="5"/>
  <c r="BC21" i="5"/>
  <c r="AU27" i="5"/>
  <c r="BC27" i="5"/>
  <c r="AU33" i="5"/>
  <c r="BC33" i="5"/>
  <c r="BC9" i="5" l="1"/>
  <c r="BC11" i="5"/>
  <c r="AU25" i="5"/>
  <c r="BC16" i="5"/>
  <c r="AU7" i="5"/>
  <c r="AU14" i="5"/>
  <c r="AU5" i="5"/>
  <c r="AU34" i="5"/>
  <c r="BC37" i="5"/>
  <c r="BC31" i="5"/>
  <c r="AU6" i="5"/>
  <c r="AU10" i="5"/>
  <c r="BC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3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3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O3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R3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S3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T3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U3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3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3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D3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E3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F3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<sst xmlns="http://schemas.openxmlformats.org/spreadsheetml/2006/main" count="722" uniqueCount="211">
  <si>
    <t>Brand</t>
  </si>
  <si>
    <t>Package Type</t>
  </si>
  <si>
    <t>Licensor</t>
  </si>
  <si>
    <t>China</t>
  </si>
  <si>
    <t>Normal</t>
  </si>
  <si>
    <t>Laura Ashley</t>
  </si>
  <si>
    <t>Bath Accessories</t>
  </si>
  <si>
    <t>Yantian,China</t>
  </si>
  <si>
    <t>东莞觉恒</t>
  </si>
  <si>
    <t>温州玛雅</t>
  </si>
  <si>
    <t>Piece</t>
  </si>
  <si>
    <t>free text</t>
  </si>
  <si>
    <t>Required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</si>
  <si>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</si>
  <si>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</si>
  <si>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</si>
  <si>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</si>
  <si>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</si>
  <si>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</si>
  <si>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</si>
  <si>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</si>
  <si>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</si>
  <si>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</si>
  <si>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</si>
  <si>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</si>
  <si>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</si>
  <si>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</si>
  <si>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</si>
  <si>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</si>
  <si>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</si>
  <si>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</si>
  <si>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</si>
  <si>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</si>
  <si>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</si>
  <si>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</si>
  <si>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</si>
  <si>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</si>
  <si>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</si>
  <si>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</si>
  <si>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</si>
  <si>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</si>
  <si>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</si>
  <si>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</si>
  <si>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</si>
  <si>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</si>
  <si>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</si>
  <si>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</si>
  <si>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</si>
  <si>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</si>
  <si>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</si>
  <si>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</si>
  <si>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</si>
  <si>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</si>
  <si>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</si>
  <si>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</si>
  <si>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</si>
  <si>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</si>
  <si>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</si>
  <si>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</si>
  <si>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</si>
  <si>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</t>
  </si>
  <si>
    <t>Individual Carton</t>
  </si>
  <si>
    <t>Master Carton Weight (kg)</t>
  </si>
  <si>
    <t>Container Volume</t>
  </si>
  <si>
    <t>Master Carton CBM</t>
  </si>
  <si>
    <t>UCCPM Price / FOB Cost $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</si>
  <si>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</si>
  <si>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</si>
  <si>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</si>
  <si>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</si>
  <si>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</si>
  <si>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</si>
  <si>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</si>
  <si>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</si>
  <si>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</si>
  <si>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</si>
  <si>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3x3x4.45"</t>
  </si>
  <si>
    <t>8x8x10"</t>
  </si>
  <si>
    <t>30 characters</t>
  </si>
  <si>
    <t>Material-Short</t>
  </si>
  <si>
    <t>N Natori 5%</t>
    <phoneticPr fontId="11" type="noConversion"/>
  </si>
  <si>
    <t>Resin Toothbrush holder</t>
  </si>
  <si>
    <t>3924.10.4000</t>
  </si>
  <si>
    <t>Resin Tumbler</t>
  </si>
  <si>
    <t>Resin Soap dish</t>
  </si>
  <si>
    <t>Resin Cotton jar</t>
  </si>
  <si>
    <t>3.94x3.94x4.72"</t>
  </si>
  <si>
    <t>Resin Tray</t>
  </si>
  <si>
    <t>Resin 2 Hole Organizer</t>
  </si>
  <si>
    <t>Resin Tissue cover</t>
  </si>
  <si>
    <t>Resin Wastebasket</t>
  </si>
  <si>
    <t>Natori</t>
    <phoneticPr fontId="11" type="noConversion"/>
  </si>
  <si>
    <t>HG71-5270</t>
  </si>
  <si>
    <t>HG71-5271</t>
  </si>
  <si>
    <t>HG71-5272</t>
  </si>
  <si>
    <t>HG71-5273</t>
  </si>
  <si>
    <t>HG71-5274</t>
  </si>
  <si>
    <t>HG71-5275</t>
  </si>
  <si>
    <t>HG71-5276</t>
  </si>
  <si>
    <t>HG71-5277</t>
  </si>
  <si>
    <t>HG71-5278</t>
  </si>
  <si>
    <t>HG71-5279</t>
  </si>
  <si>
    <t>HG71-5280</t>
  </si>
  <si>
    <t>HG71-5281</t>
  </si>
  <si>
    <t>HG71-5282</t>
  </si>
  <si>
    <t>HG71-5283</t>
  </si>
  <si>
    <t>HG71-5284</t>
  </si>
  <si>
    <t>HG71-5285</t>
  </si>
  <si>
    <t>HG71-5286</t>
  </si>
  <si>
    <t>HG71-5287</t>
  </si>
  <si>
    <t>HG71-5288</t>
  </si>
  <si>
    <t>HG71-5289</t>
  </si>
  <si>
    <t>HG71-5290</t>
  </si>
  <si>
    <t>HG71-5291</t>
  </si>
  <si>
    <t>HG71-5292</t>
  </si>
  <si>
    <t>HG71-5293</t>
  </si>
  <si>
    <t>HG 5.27</t>
  </si>
  <si>
    <t>JLA POE Price - 5.22</t>
  </si>
  <si>
    <t>HG QTY</t>
  </si>
  <si>
    <t>Laura Ashley 6%</t>
    <phoneticPr fontId="11" type="noConversion"/>
  </si>
  <si>
    <t>Laura Ashley 6%</t>
  </si>
  <si>
    <t>Kandice</t>
    <phoneticPr fontId="11" type="noConversion"/>
  </si>
  <si>
    <t>Kandice</t>
  </si>
  <si>
    <t>Glass lotion dispenser,plastic chormed pump head</t>
  </si>
  <si>
    <t>Lotion dispenser,plastic chromed pump head</t>
    <phoneticPr fontId="11" type="noConversion"/>
  </si>
  <si>
    <t>Glass toothbrush holder</t>
  </si>
  <si>
    <t>Glass tumbler</t>
    <phoneticPr fontId="11" type="noConversion"/>
  </si>
  <si>
    <t>Tumbler</t>
    <phoneticPr fontId="11" type="noConversion"/>
  </si>
  <si>
    <t>Glass soap dish</t>
  </si>
  <si>
    <t>Soap dish</t>
    <phoneticPr fontId="11" type="noConversion"/>
  </si>
  <si>
    <t>Glass cotton jar</t>
  </si>
  <si>
    <t>Cotton jar</t>
    <phoneticPr fontId="11" type="noConversion"/>
  </si>
  <si>
    <t>Glass tray</t>
  </si>
  <si>
    <t xml:space="preserve">Tray </t>
    <phoneticPr fontId="11" type="noConversion"/>
  </si>
  <si>
    <t>Glass</t>
  </si>
  <si>
    <r>
      <t>3.3x3.3x</t>
    </r>
    <r>
      <rPr>
        <sz val="11"/>
        <color rgb="FFFF0000"/>
        <rFont val="Calibri"/>
        <family val="2"/>
      </rPr>
      <t>8"</t>
    </r>
    <phoneticPr fontId="11" type="noConversion"/>
  </si>
  <si>
    <t>Smoke</t>
    <phoneticPr fontId="11" type="noConversion"/>
  </si>
  <si>
    <t>2.91x2.91x4.33"</t>
  </si>
  <si>
    <t>5.51x3.86x1.18"</t>
  </si>
  <si>
    <t>3.82x3.82x3.94"</t>
  </si>
  <si>
    <t>8.98x5.04x1.26"</t>
  </si>
  <si>
    <t>piece</t>
  </si>
  <si>
    <t>2 pcs LP+1 pc TBH+1 pc TUM+1 pc SD+1pc CJ+1pc Tray 7pcs,mixed into a master carton</t>
    <phoneticPr fontId="11" type="noConversion"/>
  </si>
  <si>
    <t>7013.99.5090</t>
    <phoneticPr fontId="11" type="noConversion"/>
  </si>
  <si>
    <t>7013.99.8090</t>
    <phoneticPr fontId="11" type="noConversion"/>
  </si>
  <si>
    <t xml:space="preserve">Azul </t>
    <phoneticPr fontId="11" type="noConversion"/>
  </si>
  <si>
    <t>Glass lotion dispenser,plastic printed pump head</t>
  </si>
  <si>
    <t>lotion dispenser,plastic printed pump head</t>
    <phoneticPr fontId="11" type="noConversion"/>
  </si>
  <si>
    <t>Toothbrush holder</t>
    <phoneticPr fontId="11" type="noConversion"/>
  </si>
  <si>
    <t>3.15x3.15x6.77"</t>
  </si>
  <si>
    <t>3.15x3.15x8"</t>
  </si>
  <si>
    <t>3x3x4.13"</t>
  </si>
  <si>
    <t>3x3x4.18"</t>
  </si>
  <si>
    <t>5.43x3.7x0.98"</t>
  </si>
  <si>
    <t>4.02x4.02x4.53"</t>
  </si>
  <si>
    <t>7.76x4.49x0.98"</t>
  </si>
  <si>
    <t>Olive</t>
  </si>
  <si>
    <t>2 pcs LP+2 pcs LP+1 pc TBH+1 pc TUM+1 pc SD+1pc CJ+1pc Tray 9pcs,mixed into a master carton</t>
    <phoneticPr fontId="11" type="noConversion"/>
  </si>
  <si>
    <t>Hampton Hill</t>
    <phoneticPr fontId="11" type="noConversion"/>
  </si>
  <si>
    <t>Alfie</t>
    <phoneticPr fontId="11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</si>
  <si>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</si>
  <si>
    <r>
      <rPr>
        <sz val="11"/>
        <rFont val="Calibri"/>
      </rPr>
      <t>Lotion Pump(w/</t>
    </r>
    <r>
      <rPr>
        <sz val="11"/>
        <color rgb="FFFF0000"/>
        <rFont val="Calibri"/>
        <family val="2"/>
      </rPr>
      <t xml:space="preserve">matte golden </t>
    </r>
    <r>
      <rPr>
        <sz val="11"/>
        <rFont val="Calibri"/>
      </rPr>
      <t>stainless steel pump )</t>
    </r>
    <phoneticPr fontId="11" type="noConversion"/>
  </si>
  <si>
    <t>Resin Tooth brush holder</t>
    <phoneticPr fontId="11" type="noConversion"/>
  </si>
  <si>
    <t>Tooth brush holder</t>
    <phoneticPr fontId="11" type="noConversion"/>
  </si>
  <si>
    <t>Tray</t>
    <phoneticPr fontId="11" type="noConversion"/>
  </si>
  <si>
    <t>2 Hole Organizer</t>
    <phoneticPr fontId="11" type="noConversion"/>
  </si>
  <si>
    <t>Tissue cover</t>
    <phoneticPr fontId="11" type="noConversion"/>
  </si>
  <si>
    <t>Wastebasket</t>
    <phoneticPr fontId="11" type="noConversion"/>
  </si>
  <si>
    <r>
      <rPr>
        <sz val="11"/>
        <rFont val="Calibri"/>
      </rPr>
      <t>Resin Toilet Brush</t>
    </r>
    <r>
      <rPr>
        <sz val="11"/>
        <color rgb="FFFF0000"/>
        <rFont val="Calibri"/>
        <family val="2"/>
      </rPr>
      <t>+1mm</t>
    </r>
  </si>
  <si>
    <r>
      <rPr>
        <sz val="11"/>
        <rFont val="Calibri"/>
      </rPr>
      <t>Toilet Brush</t>
    </r>
    <r>
      <rPr>
        <sz val="11"/>
        <color rgb="FFFF0000"/>
        <rFont val="Calibri"/>
        <family val="2"/>
      </rPr>
      <t>+1mm</t>
    </r>
    <phoneticPr fontId="11" type="noConversion"/>
  </si>
  <si>
    <t>Resin Spinner</t>
  </si>
  <si>
    <t>Spinner</t>
    <phoneticPr fontId="11" type="noConversion"/>
  </si>
  <si>
    <t>Resin Hook(12pcs)</t>
  </si>
  <si>
    <t>Hook(12pcs)</t>
    <phoneticPr fontId="11" type="noConversion"/>
  </si>
  <si>
    <t>Resin hand painting+embossed /matte</t>
    <phoneticPr fontId="11" type="noConversion"/>
  </si>
  <si>
    <t>Resin hand painting+embossed/matte</t>
    <phoneticPr fontId="11" type="noConversion"/>
  </si>
  <si>
    <t>3x3x8.16"</t>
  </si>
  <si>
    <t>Blue</t>
    <phoneticPr fontId="11" type="noConversion"/>
  </si>
  <si>
    <t>4.25x2.44x4.45"</t>
  </si>
  <si>
    <t>5.51x3.94x1"</t>
  </si>
  <si>
    <t>10x5.51x1"</t>
  </si>
  <si>
    <t>6x3.15x3.94"</t>
  </si>
  <si>
    <t>5.75x5.75x5.91"</t>
  </si>
  <si>
    <t>3.86x3.86x14.7"</t>
  </si>
  <si>
    <t>5.71x5.71x5.12"</t>
  </si>
  <si>
    <t>1.5x1.5x0.4"</t>
  </si>
  <si>
    <r>
      <rPr>
        <sz val="11"/>
        <rFont val="Calibri"/>
        <family val="2"/>
      </rP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1" type="noConversion"/>
  </si>
  <si>
    <t>8424.89.9000</t>
    <phoneticPr fontId="11" type="noConversion"/>
  </si>
  <si>
    <t>Harbor House</t>
    <phoneticPr fontId="11" type="noConversion"/>
  </si>
  <si>
    <t>Nikos</t>
    <phoneticPr fontId="11" type="noConversion"/>
  </si>
  <si>
    <r>
      <rPr>
        <sz val="11"/>
        <rFont val="Calibri"/>
      </rPr>
      <t>Resin  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</si>
  <si>
    <r>
      <rPr>
        <sz val="11"/>
        <rFont val="Calibri"/>
      </rPr>
      <t>Lotion Pump(w/</t>
    </r>
    <r>
      <rPr>
        <sz val="11"/>
        <color rgb="FFFF0000"/>
        <rFont val="Calibri"/>
        <family val="2"/>
      </rPr>
      <t>matte black</t>
    </r>
    <r>
      <rPr>
        <sz val="11"/>
        <rFont val="Calibri"/>
      </rPr>
      <t xml:space="preserve"> stainless steel pump )</t>
    </r>
    <phoneticPr fontId="11" type="noConversion"/>
  </si>
  <si>
    <t>Resin painting+embossed/matte</t>
    <phoneticPr fontId="11" type="noConversion"/>
  </si>
  <si>
    <t>3x3x7.85"</t>
  </si>
  <si>
    <t>3.94x3.94x4.7"</t>
  </si>
  <si>
    <t>Natural</t>
    <phoneticPr fontId="11" type="noConversion"/>
  </si>
  <si>
    <r>
      <t>2 pcs LP+1 pc TBH+1 pc TUM+1 pc SD+1pc CJ+1pc Tray+1pc 2org + 1pc TC+1pc WB+1pc BB+ 1pc Spinner+ 1box Hook 
13pcs</t>
    </r>
    <r>
      <rPr>
        <sz val="11"/>
        <rFont val="宋体"/>
        <family val="2"/>
        <charset val="134"/>
      </rPr>
      <t>混装入外箱</t>
    </r>
    <phoneticPr fontId="11" type="noConversion"/>
  </si>
  <si>
    <t>LA71-0653</t>
    <phoneticPr fontId="11" type="noConversion"/>
  </si>
  <si>
    <t>LA71-0654</t>
  </si>
  <si>
    <t>LA71-0655</t>
  </si>
  <si>
    <t>LA71-0656</t>
  </si>
  <si>
    <t>LA71-0657</t>
  </si>
  <si>
    <t>LA71-0658</t>
  </si>
  <si>
    <t>NN71-0551</t>
  </si>
  <si>
    <t>NN71-0552</t>
  </si>
  <si>
    <t>NN71-0553</t>
  </si>
  <si>
    <t>NN71-0554</t>
  </si>
  <si>
    <t>NN71-0555</t>
  </si>
  <si>
    <t>NN71-0556</t>
  </si>
  <si>
    <t>NN71-0557</t>
  </si>
  <si>
    <t xml:space="preserve">JLA POE Price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</si>
</sst>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2" formatCode="[$-409]d/mmm;@"/>
    <numFmt numFmtId="183" formatCode="0.00_ "/>
    <numFmt numFmtId="184" formatCode="\$#,##0.00;\-\$#,##0.00"/>
    <numFmt numFmtId="185" formatCode="0.0_);[Red]\(0.0\)"/>
    <numFmt numFmtId="186" formatCode="[$$-409]#,##0.000000"/>
    <numFmt numFmtId="187" formatCode="0.0"/>
    <numFmt numFmtId="188" formatCode="0.000"/>
    <numFmt numFmtId="189" formatCode="\$#,##0.00"/>
    <numFmt numFmtId="192" formatCode="_([$$-409]* #,##0.00_);_([$$-409]* \(#,##0.00\);_([$$-409]* &quot;-&quot;??_);_(@_)"/>
  </numFmts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name val="宋体"/>
      <family val="2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86" fontId="3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2" fillId="0" borderId="0"/>
    <xf numFmtId="182" fontId="8" fillId="0" borderId="0">
      <alignment vertical="center"/>
    </xf>
    <xf numFmtId="9" fontId="2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9" fillId="0" borderId="0">
      <alignment vertical="center"/>
    </xf>
    <xf numFmtId="192" fontId="3" fillId="0" borderId="0"/>
    <xf numFmtId="182" fontId="3" fillId="0" borderId="0"/>
    <xf numFmtId="9" fontId="9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78" fontId="2" fillId="0" borderId="0" xfId="0" applyNumberFormat="1" applyFont="1"/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6" fillId="0" borderId="0" xfId="4" applyFont="1"/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8" borderId="1" xfId="4" applyFont="1" applyFill="1" applyBorder="1" applyAlignment="1">
      <alignment horizontal="center" wrapText="1"/>
    </xf>
    <xf numFmtId="178" fontId="1" fillId="9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7" fillId="8" borderId="1" xfId="1" applyNumberFormat="1" applyFont="1" applyFill="1" applyBorder="1" applyAlignment="1">
      <alignment wrapText="1"/>
    </xf>
    <xf numFmtId="178" fontId="4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4" fillId="10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0" fontId="1" fillId="5" borderId="3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2" fontId="4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2" xfId="0" applyFont="1" applyFill="1" applyBorder="1" applyAlignment="1">
      <alignment horizontal="center" wrapText="1"/>
    </xf>
    <xf numFmtId="178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0" fillId="0" borderId="0" xfId="0" applyFont="1"/>
    <xf numFmtId="187" fontId="1" fillId="0" borderId="1" xfId="0" applyNumberFormat="1" applyFont="1" applyBorder="1" applyAlignment="1">
      <alignment horizontal="center" wrapText="1"/>
    </xf>
    <xf numFmtId="187" fontId="0" fillId="0" borderId="0" xfId="0" applyNumberFormat="1" applyAlignment="1">
      <alignment wrapText="1"/>
    </xf>
    <xf numFmtId="188" fontId="1" fillId="5" borderId="3" xfId="0" applyNumberFormat="1" applyFont="1" applyFill="1" applyBorder="1" applyAlignment="1">
      <alignment wrapText="1"/>
    </xf>
    <xf numFmtId="188" fontId="7" fillId="0" borderId="1" xfId="1" applyNumberFormat="1" applyFont="1" applyBorder="1" applyAlignment="1">
      <alignment wrapText="1"/>
    </xf>
    <xf numFmtId="188" fontId="0" fillId="2" borderId="1" xfId="0" applyNumberFormat="1" applyFill="1" applyBorder="1"/>
    <xf numFmtId="188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0" borderId="1" xfId="7" applyFont="1" applyBorder="1" applyAlignment="1">
      <alignment horizontal="left" wrapText="1"/>
    </xf>
    <xf numFmtId="180" fontId="2" fillId="0" borderId="1" xfId="11" applyNumberFormat="1" applyBorder="1" applyAlignment="1">
      <alignment horizontal="left"/>
    </xf>
    <xf numFmtId="189" fontId="2" fillId="0" borderId="1" xfId="11" applyNumberFormat="1" applyBorder="1"/>
    <xf numFmtId="0" fontId="2" fillId="0" borderId="1" xfId="11" applyBorder="1" applyAlignment="1">
      <alignment horizontal="left"/>
    </xf>
    <xf numFmtId="0" fontId="2" fillId="0" borderId="1" xfId="11" applyBorder="1" applyAlignment="1">
      <alignment horizontal="left" wrapText="1"/>
    </xf>
    <xf numFmtId="0" fontId="2" fillId="0" borderId="1" xfId="7" applyFont="1" applyBorder="1" applyAlignment="1">
      <alignment horizontal="left"/>
    </xf>
    <xf numFmtId="0" fontId="0" fillId="0" borderId="5" xfId="0" applyBorder="1" applyAlignment="1">
      <alignment horizontal="center" wrapText="1"/>
    </xf>
    <xf numFmtId="178" fontId="0" fillId="2" borderId="3" xfId="0" applyNumberForma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0" fontId="2" fillId="0" borderId="1" xfId="0" applyFont="1" applyBorder="1"/>
    <xf numFmtId="179" fontId="2" fillId="0" borderId="1" xfId="0" applyNumberFormat="1" applyFont="1" applyBorder="1"/>
    <xf numFmtId="178" fontId="2" fillId="8" borderId="1" xfId="11" applyNumberForma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" fontId="0" fillId="0" borderId="1" xfId="0" applyNumberFormat="1" applyBorder="1" applyAlignment="1">
      <alignment horizontal="left" wrapText="1"/>
    </xf>
    <xf numFmtId="189" fontId="0" fillId="0" borderId="1" xfId="0" applyNumberFormat="1" applyBorder="1"/>
    <xf numFmtId="185" fontId="2" fillId="0" borderId="1" xfId="0" applyNumberFormat="1" applyFont="1" applyBorder="1"/>
    <xf numFmtId="185" fontId="14" fillId="0" borderId="1" xfId="0" applyNumberFormat="1" applyFont="1" applyBorder="1"/>
    <xf numFmtId="181" fontId="2" fillId="0" borderId="1" xfId="0" applyNumberFormat="1" applyFont="1" applyBorder="1"/>
    <xf numFmtId="181" fontId="0" fillId="0" borderId="1" xfId="0" applyNumberFormat="1" applyBorder="1"/>
    <xf numFmtId="1" fontId="0" fillId="0" borderId="1" xfId="0" applyNumberFormat="1" applyBorder="1" applyAlignment="1">
      <alignment horizontal="right" wrapText="1"/>
    </xf>
    <xf numFmtId="178" fontId="16" fillId="11" borderId="1" xfId="0" applyNumberFormat="1" applyFont="1" applyFill="1" applyBorder="1" applyAlignment="1">
      <alignment horizontal="center"/>
    </xf>
    <xf numFmtId="181" fontId="14" fillId="0" borderId="1" xfId="1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0" fillId="0" borderId="1" xfId="0" applyFont="1" applyBorder="1"/>
    <xf numFmtId="178" fontId="0" fillId="8" borderId="1" xfId="0" applyNumberFormat="1" applyFill="1" applyBorder="1" applyAlignment="1">
      <alignment horizontal="center" wrapText="1"/>
    </xf>
    <xf numFmtId="0" fontId="14" fillId="0" borderId="1" xfId="0" applyFont="1" applyBorder="1"/>
    <xf numFmtId="1" fontId="0" fillId="0" borderId="1" xfId="0" applyNumberFormat="1" applyBorder="1" applyAlignment="1">
      <alignment horizontal="left" vertical="center" wrapText="1"/>
    </xf>
    <xf numFmtId="0" fontId="12" fillId="0" borderId="1" xfId="0" applyFont="1" applyBorder="1"/>
    <xf numFmtId="189" fontId="14" fillId="0" borderId="1" xfId="0" applyNumberFormat="1" applyFont="1" applyBorder="1"/>
    <xf numFmtId="181" fontId="14" fillId="0" borderId="1" xfId="0" applyNumberFormat="1" applyFont="1" applyBorder="1"/>
    <xf numFmtId="178" fontId="15" fillId="11" borderId="1" xfId="0" applyNumberFormat="1" applyFont="1" applyFill="1" applyBorder="1" applyAlignment="1">
      <alignment horizontal="center"/>
    </xf>
    <xf numFmtId="187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wrapText="1"/>
    </xf>
    <xf numFmtId="183" fontId="2" fillId="12" borderId="1" xfId="0" applyNumberFormat="1" applyFont="1" applyFill="1" applyBorder="1" applyAlignment="1">
      <alignment horizontal="left"/>
    </xf>
    <xf numFmtId="183" fontId="2" fillId="0" borderId="1" xfId="0" applyNumberFormat="1" applyFont="1" applyBorder="1" applyAlignment="1">
      <alignment horizontal="left"/>
    </xf>
    <xf numFmtId="184" fontId="2" fillId="8" borderId="1" xfId="0" applyNumberFormat="1" applyFont="1" applyFill="1" applyBorder="1" applyAlignment="1">
      <alignment horizontal="center"/>
    </xf>
    <xf numFmtId="0" fontId="14" fillId="12" borderId="1" xfId="25" applyFont="1" applyFill="1" applyBorder="1" applyAlignment="1">
      <alignment horizontal="left"/>
    </xf>
    <xf numFmtId="0" fontId="2" fillId="0" borderId="1" xfId="22" applyBorder="1" applyAlignment="1">
      <alignment horizontal="left"/>
    </xf>
    <xf numFmtId="185" fontId="2" fillId="0" borderId="1" xfId="12" applyNumberFormat="1" applyFont="1" applyBorder="1" applyAlignment="1">
      <alignment horizontal="left" wrapText="1"/>
    </xf>
    <xf numFmtId="185" fontId="2" fillId="13" borderId="1" xfId="12" applyNumberFormat="1" applyFont="1" applyFill="1" applyBorder="1" applyAlignment="1">
      <alignment horizontal="left" wrapText="1"/>
    </xf>
    <xf numFmtId="185" fontId="2" fillId="13" borderId="1" xfId="0" applyNumberFormat="1" applyFont="1" applyFill="1" applyBorder="1" applyAlignment="1">
      <alignment horizontal="left"/>
    </xf>
    <xf numFmtId="185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8" borderId="1" xfId="0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187" fontId="1" fillId="5" borderId="2" xfId="0" applyNumberFormat="1" applyFont="1" applyFill="1" applyBorder="1" applyAlignment="1">
      <alignment horizontal="center" wrapText="1"/>
    </xf>
    <xf numFmtId="187" fontId="1" fillId="5" borderId="11" xfId="0" applyNumberFormat="1" applyFont="1" applyFill="1" applyBorder="1" applyAlignment="1">
      <alignment horizontal="center" wrapText="1"/>
    </xf>
    <xf numFmtId="187" fontId="1" fillId="5" borderId="6" xfId="0" applyNumberFormat="1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1" fontId="0" fillId="0" borderId="3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11" applyFont="1" applyBorder="1" applyAlignment="1">
      <alignment vertical="center"/>
    </xf>
    <xf numFmtId="0" fontId="3" fillId="12" borderId="1" xfId="0" applyFont="1" applyFill="1" applyBorder="1"/>
    <xf numFmtId="0" fontId="2" fillId="12" borderId="1" xfId="0" applyFont="1" applyFill="1" applyBorder="1" applyAlignment="1">
      <alignment wrapText="1"/>
    </xf>
  </cellXfs>
  <cellStyles count="28">
    <cellStyle name="_ET_STYLE_NoName_00_ 2 2 2" xfId="20" xr:uid="{4F3880E3-D7BB-47D9-BC01-DE0F4ADEE8D2}"/>
    <cellStyle name="Comma 5" xfId="6" xr:uid="{214E895C-E08B-4D4A-929F-E529946AC668}"/>
    <cellStyle name="Comma 5 2" xfId="17" xr:uid="{83032FC1-0391-45AB-B5A8-39815662094E}"/>
    <cellStyle name="Comma 5 2 2" xfId="27" xr:uid="{60D0EC25-816A-4098-BC7C-57F533DCD6B7}"/>
    <cellStyle name="Comma 5 3" xfId="15" xr:uid="{2A5D9177-0B19-4A81-B171-8854DE9A019D}"/>
    <cellStyle name="Comma 5 4" xfId="26" xr:uid="{175A3904-9729-416F-B7A3-E1AB20B760D2}"/>
    <cellStyle name="Currency 15" xfId="9" xr:uid="{16B78581-3E22-4CE0-8590-B15F75E54F83}"/>
    <cellStyle name="Normal 2" xfId="4" xr:uid="{7DCAA5FD-EA4B-42A1-8489-4FAC79BED569}"/>
    <cellStyle name="Normal 2 18 2" xfId="1" xr:uid="{1BA08453-9F65-454B-A4A0-7177E70831F2}"/>
    <cellStyle name="Normal 2 2" xfId="25" xr:uid="{1F337E5B-0193-49EF-B2DD-DFC1DEFFF2C3}"/>
    <cellStyle name="Normal 3" xfId="16" xr:uid="{0BED7F4E-2EC7-4692-9CCB-D8C9A94607C4}"/>
    <cellStyle name="Normal 3 2" xfId="23" xr:uid="{4BEE941C-A9DA-496E-AE0D-C6328BBC82F6}"/>
    <cellStyle name="Normal 4" xfId="22" xr:uid="{DEAF73B1-4A5F-4409-8A1A-B174F51CF43C}"/>
    <cellStyle name="Normal 4 2" xfId="24" xr:uid="{CB9ACB6F-A206-4D02-A830-CC53C3D49170}"/>
    <cellStyle name="Normal 55" xfId="18" xr:uid="{FBC3FF88-48C4-4C95-92BA-266AC69E692A}"/>
    <cellStyle name="Normal 65" xfId="10" xr:uid="{9EF702BA-06A2-4659-AA0A-96E26EE22697}"/>
    <cellStyle name="Percent 2" xfId="5" xr:uid="{03D1C999-4950-4181-BE4E-A215D8708A70}"/>
    <cellStyle name="Percent 2 2 2 52" xfId="21" xr:uid="{1B5E85B0-D693-4138-9494-9FDC07AC3816}"/>
    <cellStyle name="Style 1" xfId="3" xr:uid="{F4609D05-B161-47A5-8040-F8D4BA086F06}"/>
    <cellStyle name="Style 1 2" xfId="8" xr:uid="{A389DC34-ED63-4514-A03F-66257C74D5C4}"/>
    <cellStyle name="百分比 2" xfId="13" xr:uid="{B4D1EB40-7E03-4FAA-9310-C7ED3E175E8A}"/>
    <cellStyle name="常规" xfId="0" builtinId="0"/>
    <cellStyle name="常规 2" xfId="11" xr:uid="{09FB2715-4578-4A98-9409-CF5CB94550EE}"/>
    <cellStyle name="常规 3" xfId="14" xr:uid="{436A2632-E69F-4652-8048-8E1481618319}"/>
    <cellStyle name="常规_quotation-Mercury  3.22.2011 (for BBB)_BBB Spring 12 Styleout Belize - Heather 102111" xfId="7" xr:uid="{2F317004-875D-4755-9FB9-482494D26A5D}"/>
    <cellStyle name="常规_TSS-TARGET Holiday 09 D67 Better damask Table linen--90327 (3)" xfId="12" xr:uid="{282506F7-DC85-4077-B46F-F0738AECA36A}"/>
    <cellStyle name="样式 1 2" xfId="2" xr:uid="{DC9B73B6-A1E9-48DB-83A0-64D6E1D16DDF}"/>
    <cellStyle name="样式 1 4" xfId="19" xr:uid="{FD1611BE-AFBB-41F2-B557-57F76823FF8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1635088</xdr:colOff>
      <xdr:row>16</xdr:row>
      <xdr:rowOff>84044</xdr:rowOff>
    </xdr:from>
    <xdr:to>
      <xdr:col>1</xdr:col>
      <xdr:colOff>2307328</xdr:colOff>
      <xdr:row>19</xdr:row>
      <xdr:rowOff>202698</xdr:rowOff>
    </xdr:to>
    <xdr:pic>
      <xdr:nvPicPr>
        <xdr:cNvPr id="10" name="Picture 2" descr="IMG_2193">
          <a:extLst>
            <a:ext uri="{FF2B5EF4-FFF2-40B4-BE49-F238E27FC236}">
              <a16:creationId xmlns:a16="http://schemas.microsoft.com/office/drawing/2014/main" id="{6D2E4C9A-78CD-4229-A0E5-2C1830BC0C99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screen">
          <a:lum/>
        </a:blip>
        <a:stretch>
          <a:fillRect/>
        </a:stretch>
      </xdr:blipFill>
      <xdr:spPr>
        <a:xfrm rot="5400000">
          <a:off x="2242081" y="4855501"/>
          <a:ext cx="880654" cy="672240"/>
        </a:xfrm>
        <a:prstGeom prst="rect">
          <a:avLst/>
        </a:prstGeom>
      </xdr:spPr>
    </xdr:pic>
    <xdr:clientData/>
  </xdr:twoCellAnchor>
  <xdr:twoCellAnchor>
    <xdr:from>
      <xdr:col>1</xdr:col>
      <xdr:colOff>1660660</xdr:colOff>
      <xdr:row>28</xdr:row>
      <xdr:rowOff>108859</xdr:rowOff>
    </xdr:from>
    <xdr:to>
      <xdr:col>1</xdr:col>
      <xdr:colOff>2258785</xdr:colOff>
      <xdr:row>32</xdr:row>
      <xdr:rowOff>167053</xdr:rowOff>
    </xdr:to>
    <xdr:pic>
      <xdr:nvPicPr>
        <xdr:cNvPr id="13" name="Picture 2" descr="IMG_2203">
          <a:extLst>
            <a:ext uri="{FF2B5EF4-FFF2-40B4-BE49-F238E27FC236}">
              <a16:creationId xmlns:a16="http://schemas.microsoft.com/office/drawing/2014/main" id="{58A08E54-778F-4D9F-874F-C50430DB60BB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 cstate="screen">
          <a:lum/>
        </a:blip>
        <a:srcRect/>
        <a:stretch>
          <a:fillRect/>
        </a:stretch>
      </xdr:blipFill>
      <xdr:spPr>
        <a:xfrm rot="5400000">
          <a:off x="2133826" y="8316143"/>
          <a:ext cx="1074194" cy="598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K40"/>
  <sheetViews>
    <sheetView tabSelected="1" topLeftCell="I3" zoomScale="85" zoomScaleNormal="85" workbookViewId="0">
      <pane ySplit="1" topLeftCell="A4" activePane="bottomLeft" state="frozen"/>
      <selection activeCell="A3" sqref="A3"/>
      <selection pane="bottomLeft" activeCell="T4" sqref="T4"/>
    </sheetView>
  </sheetViews>
  <sheetFormatPr defaultColWidth="9.140625" defaultRowHeight="15" x14ac:dyDescent="0.25"/>
  <cols>
    <col min="1" max="1" width="10.140625" style="3" customWidth="1"/>
    <col min="2" max="2" width="19.5703125" style="2" customWidth="1"/>
    <col min="3" max="3" width="8.42578125" style="2" customWidth="1"/>
    <col min="4" max="4" width="23" style="2" customWidth="1"/>
    <col min="5" max="5" width="22.140625" style="2" customWidth="1"/>
    <col min="6" max="6" width="11.28515625" style="2" customWidth="1"/>
    <col min="7" max="7" width="9.140625" style="2" customWidth="1"/>
    <col min="8" max="9" width="24" style="2" customWidth="1"/>
    <col min="10" max="10" width="8.5703125" style="2" customWidth="1"/>
    <col min="11" max="11" width="15.5703125" style="56" customWidth="1"/>
    <col min="12" max="12" width="16.42578125" style="2" customWidth="1"/>
    <col min="13" max="13" width="10.5703125" style="2" customWidth="1"/>
    <col min="14" max="14" width="6.140625" style="2" customWidth="1"/>
    <col min="15" max="15" width="20.5703125" style="2" customWidth="1"/>
    <col min="16" max="16" width="16.42578125" style="2" customWidth="1"/>
    <col min="17" max="17" width="8.85546875" style="2" customWidth="1"/>
    <col min="18" max="18" width="8.5703125" style="8" customWidth="1"/>
    <col min="19" max="19" width="9.42578125" style="2" customWidth="1"/>
    <col min="20" max="20" width="17.85546875" style="2" customWidth="1"/>
    <col min="21" max="21" width="8.140625" style="51" customWidth="1"/>
    <col min="22" max="22" width="8.7109375" style="51" customWidth="1"/>
    <col min="23" max="23" width="8.5703125" style="51" customWidth="1"/>
    <col min="24" max="24" width="8.140625" style="51" customWidth="1"/>
    <col min="25" max="25" width="8.7109375" style="51" customWidth="1"/>
    <col min="26" max="26" width="7.140625" style="51" customWidth="1"/>
    <col min="27" max="27" width="9" style="9" customWidth="1"/>
    <col min="28" max="28" width="6.28515625" style="10" customWidth="1"/>
    <col min="29" max="29" width="10" style="55" customWidth="1"/>
    <col min="30" max="30" width="10" style="9" customWidth="1"/>
    <col min="31" max="31" width="9.85546875" style="10" customWidth="1"/>
    <col min="32" max="32" width="11.5703125" style="2" customWidth="1"/>
    <col min="33" max="33" width="8.85546875" style="8" customWidth="1"/>
    <col min="34" max="34" width="12.42578125" style="2" customWidth="1"/>
    <col min="35" max="35" width="8.42578125" style="11" customWidth="1"/>
    <col min="36" max="36" width="9" style="8" customWidth="1"/>
    <col min="37" max="37" width="8.42578125" style="8" customWidth="1"/>
    <col min="38" max="38" width="7.85546875" style="11" customWidth="1"/>
    <col min="39" max="39" width="10.5703125" style="8" customWidth="1"/>
    <col min="40" max="40" width="8.140625" style="11" customWidth="1"/>
    <col min="41" max="42" width="9.28515625" style="8" customWidth="1"/>
    <col min="43" max="43" width="11.5703125" style="11" customWidth="1"/>
    <col min="44" max="44" width="10.85546875" style="8" customWidth="1"/>
    <col min="45" max="45" width="7.85546875" style="8" customWidth="1"/>
    <col min="46" max="46" width="9.5703125" style="8" customWidth="1"/>
    <col min="47" max="47" width="7.7109375" style="8" customWidth="1"/>
    <col min="48" max="51" width="12.140625" style="8" customWidth="1"/>
    <col min="52" max="52" width="9.140625" style="2" customWidth="1"/>
    <col min="53" max="54" width="9.140625" style="2"/>
    <col min="55" max="57" width="11.85546875" style="8" customWidth="1"/>
    <col min="58" max="61" width="9.140625" style="2"/>
    <col min="62" max="62" width="7.85546875" style="2" customWidth="1"/>
    <col min="63" max="16384" width="9.140625" style="2"/>
  </cols>
  <sheetData>
    <row r="1" spans="1:63" hidden="1" x14ac:dyDescent="0.25">
      <c r="D1" s="4"/>
      <c r="E1" s="4"/>
      <c r="F1" s="5"/>
      <c r="G1" s="6"/>
      <c r="I1" s="49" t="s">
        <v>78</v>
      </c>
      <c r="R1" s="7"/>
      <c r="S1" s="118" t="s">
        <v>14</v>
      </c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P1" s="47" t="s">
        <v>11</v>
      </c>
      <c r="AV1" s="7"/>
      <c r="AW1" s="7"/>
      <c r="AX1" s="7"/>
      <c r="AY1" s="7"/>
    </row>
    <row r="2" spans="1:63" hidden="1" x14ac:dyDescent="0.25">
      <c r="F2" s="12" t="s">
        <v>12</v>
      </c>
      <c r="H2" s="12" t="s">
        <v>12</v>
      </c>
      <c r="I2" s="12" t="s">
        <v>12</v>
      </c>
      <c r="J2" s="12" t="s">
        <v>12</v>
      </c>
      <c r="K2" s="12" t="s">
        <v>12</v>
      </c>
      <c r="L2" s="12" t="s">
        <v>12</v>
      </c>
      <c r="M2" s="12" t="s">
        <v>12</v>
      </c>
      <c r="Q2" s="12" t="s">
        <v>12</v>
      </c>
      <c r="R2" s="46" t="s">
        <v>13</v>
      </c>
      <c r="S2" s="42"/>
      <c r="T2" s="42"/>
      <c r="U2" s="119" t="s">
        <v>60</v>
      </c>
      <c r="V2" s="120"/>
      <c r="W2" s="121"/>
      <c r="X2" s="122" t="s">
        <v>61</v>
      </c>
      <c r="Y2" s="123"/>
      <c r="Z2" s="123"/>
      <c r="AA2" s="124"/>
      <c r="AB2" s="42"/>
      <c r="AC2" s="52"/>
      <c r="AD2" s="42"/>
      <c r="AE2" s="42"/>
      <c r="AF2" s="42"/>
      <c r="AG2" s="43"/>
      <c r="AH2" s="114" t="s">
        <v>15</v>
      </c>
      <c r="AI2" s="114"/>
      <c r="AJ2" s="114"/>
      <c r="AL2" s="115" t="s">
        <v>16</v>
      </c>
      <c r="AM2" s="116"/>
      <c r="AN2" s="116"/>
      <c r="AO2" s="116"/>
      <c r="AP2" s="116"/>
      <c r="AQ2" s="116"/>
      <c r="AR2" s="116"/>
      <c r="AS2" s="117"/>
      <c r="AT2" s="110" t="s">
        <v>17</v>
      </c>
      <c r="AU2" s="111"/>
      <c r="AV2" s="111"/>
      <c r="AW2" s="111"/>
      <c r="AX2" s="111"/>
      <c r="AY2" s="111"/>
      <c r="AZ2" s="111"/>
      <c r="BA2" s="112"/>
      <c r="BB2" s="13"/>
      <c r="BC2" s="14"/>
      <c r="BD2" s="14"/>
      <c r="BE2" s="14"/>
      <c r="BF2" s="113" t="s">
        <v>14</v>
      </c>
      <c r="BG2" s="113"/>
      <c r="BH2" s="3"/>
    </row>
    <row r="3" spans="1:63" ht="68.099999999999994" customHeight="1" x14ac:dyDescent="0.25">
      <c r="A3" s="15" t="s">
        <v>18</v>
      </c>
      <c r="B3" s="15" t="s">
        <v>19</v>
      </c>
      <c r="C3" s="16" t="s">
        <v>20</v>
      </c>
      <c r="D3" s="17" t="s">
        <v>0</v>
      </c>
      <c r="E3" s="17" t="s">
        <v>2</v>
      </c>
      <c r="F3" s="18" t="s">
        <v>21</v>
      </c>
      <c r="G3" s="16" t="s">
        <v>22</v>
      </c>
      <c r="H3" s="19" t="s">
        <v>23</v>
      </c>
      <c r="I3" s="20" t="s">
        <v>24</v>
      </c>
      <c r="J3" s="19" t="s">
        <v>25</v>
      </c>
      <c r="K3" s="20" t="s">
        <v>79</v>
      </c>
      <c r="L3" s="19" t="s">
        <v>26</v>
      </c>
      <c r="M3" s="19" t="s">
        <v>27</v>
      </c>
      <c r="N3" s="16" t="s">
        <v>28</v>
      </c>
      <c r="O3" s="16" t="s">
        <v>29</v>
      </c>
      <c r="P3" s="16" t="s">
        <v>30</v>
      </c>
      <c r="Q3" s="20" t="s">
        <v>31</v>
      </c>
      <c r="R3" s="21" t="s">
        <v>65</v>
      </c>
      <c r="S3" s="22" t="s">
        <v>1</v>
      </c>
      <c r="T3" s="15" t="s">
        <v>56</v>
      </c>
      <c r="U3" s="50" t="s">
        <v>57</v>
      </c>
      <c r="V3" s="50" t="s">
        <v>58</v>
      </c>
      <c r="W3" s="50" t="s">
        <v>59</v>
      </c>
      <c r="X3" s="50" t="s">
        <v>32</v>
      </c>
      <c r="Y3" s="50" t="s">
        <v>33</v>
      </c>
      <c r="Z3" s="50" t="s">
        <v>34</v>
      </c>
      <c r="AA3" s="23" t="s">
        <v>35</v>
      </c>
      <c r="AB3" s="24" t="s">
        <v>36</v>
      </c>
      <c r="AC3" s="53" t="s">
        <v>37</v>
      </c>
      <c r="AD3" s="44" t="s">
        <v>63</v>
      </c>
      <c r="AE3" s="26" t="s">
        <v>38</v>
      </c>
      <c r="AF3" s="15" t="s">
        <v>39</v>
      </c>
      <c r="AG3" s="27" t="s">
        <v>40</v>
      </c>
      <c r="AH3" s="15" t="s">
        <v>41</v>
      </c>
      <c r="AI3" s="28" t="s">
        <v>42</v>
      </c>
      <c r="AJ3" s="29" t="s">
        <v>43</v>
      </c>
      <c r="AK3" s="27" t="s">
        <v>44</v>
      </c>
      <c r="AL3" s="28" t="s">
        <v>45</v>
      </c>
      <c r="AM3" s="27" t="s">
        <v>46</v>
      </c>
      <c r="AN3" s="28" t="s">
        <v>66</v>
      </c>
      <c r="AO3" s="27" t="s">
        <v>67</v>
      </c>
      <c r="AP3" s="30" t="s">
        <v>68</v>
      </c>
      <c r="AQ3" s="28" t="s">
        <v>69</v>
      </c>
      <c r="AR3" s="27" t="s">
        <v>70</v>
      </c>
      <c r="AS3" s="27" t="s">
        <v>47</v>
      </c>
      <c r="AT3" s="31" t="s">
        <v>48</v>
      </c>
      <c r="AU3" s="32" t="s">
        <v>49</v>
      </c>
      <c r="AV3" s="33" t="s">
        <v>210</v>
      </c>
      <c r="AW3" s="33"/>
      <c r="AX3" s="33" t="s">
        <v>116</v>
      </c>
      <c r="AY3" s="33" t="s">
        <v>117</v>
      </c>
      <c r="AZ3" s="34" t="s">
        <v>50</v>
      </c>
      <c r="BA3" s="32" t="s">
        <v>51</v>
      </c>
      <c r="BB3" s="15" t="s">
        <v>118</v>
      </c>
      <c r="BC3" s="27" t="s">
        <v>52</v>
      </c>
      <c r="BD3" s="27" t="s">
        <v>53</v>
      </c>
      <c r="BE3" s="27" t="s">
        <v>54</v>
      </c>
      <c r="BF3" s="25" t="s">
        <v>64</v>
      </c>
      <c r="BG3" s="45" t="s">
        <v>62</v>
      </c>
      <c r="BH3" s="45" t="s">
        <v>74</v>
      </c>
      <c r="BI3" s="48" t="s">
        <v>71</v>
      </c>
      <c r="BJ3" s="48" t="s">
        <v>72</v>
      </c>
      <c r="BK3" s="48" t="s">
        <v>73</v>
      </c>
    </row>
    <row r="4" spans="1:63" ht="17.100000000000001" customHeight="1" x14ac:dyDescent="0.25">
      <c r="A4" s="35">
        <v>49</v>
      </c>
      <c r="B4" s="109"/>
      <c r="C4" s="36"/>
      <c r="D4" s="67" t="s">
        <v>5</v>
      </c>
      <c r="E4" s="67" t="s">
        <v>119</v>
      </c>
      <c r="F4" s="1" t="s">
        <v>6</v>
      </c>
      <c r="G4" s="68" t="s">
        <v>121</v>
      </c>
      <c r="H4" s="60" t="s">
        <v>123</v>
      </c>
      <c r="I4" s="67" t="s">
        <v>124</v>
      </c>
      <c r="J4" s="61" t="s">
        <v>134</v>
      </c>
      <c r="K4" s="61" t="s">
        <v>134</v>
      </c>
      <c r="L4" s="61" t="s">
        <v>135</v>
      </c>
      <c r="M4" s="61" t="s">
        <v>136</v>
      </c>
      <c r="N4" s="36"/>
      <c r="O4" s="129" t="s">
        <v>197</v>
      </c>
      <c r="P4" s="36"/>
      <c r="Q4" s="61" t="s">
        <v>141</v>
      </c>
      <c r="R4" s="69">
        <v>2.3199999999999998</v>
      </c>
      <c r="S4" s="70" t="s">
        <v>4</v>
      </c>
      <c r="T4" s="67" t="s">
        <v>142</v>
      </c>
      <c r="U4" s="125">
        <v>23</v>
      </c>
      <c r="V4" s="125">
        <v>26</v>
      </c>
      <c r="W4" s="125">
        <v>29</v>
      </c>
      <c r="X4" s="71">
        <v>9</v>
      </c>
      <c r="Y4" s="71">
        <v>9</v>
      </c>
      <c r="Z4" s="71">
        <v>16</v>
      </c>
      <c r="AA4" s="37">
        <v>8</v>
      </c>
      <c r="AB4" s="71">
        <v>2</v>
      </c>
      <c r="AC4" s="54">
        <f t="shared" ref="AC4:AC28" si="0">IF(X4="","",X4*Y4*Z4/1000000)</f>
        <v>1E-3</v>
      </c>
      <c r="AD4" s="1">
        <v>63</v>
      </c>
      <c r="AE4" s="40">
        <f t="shared" ref="AE4:AE28" si="1">IF(AB4="","",AD4/AC4*AB4)</f>
        <v>126000</v>
      </c>
      <c r="AF4" s="72">
        <v>3000</v>
      </c>
      <c r="AG4" s="38">
        <f t="shared" ref="AG4:AG22" si="2">IF(ISERROR(AF4/AE4),"",AF4/AE4)</f>
        <v>0.02</v>
      </c>
      <c r="AH4" s="73" t="s">
        <v>55</v>
      </c>
      <c r="AI4" s="75">
        <f>1.8%+15%</f>
        <v>0.16800000000000001</v>
      </c>
      <c r="AJ4" s="64">
        <f t="shared" ref="AJ4:AJ40" si="3">IF(ISERROR(R4*AI4),"",R4*AI4)</f>
        <v>0.39</v>
      </c>
      <c r="AK4" s="38">
        <f t="shared" ref="AK4:AK40" si="4">IF(ISERROR(R4+AG4+AJ4),"",R4+AG4+AJ4)</f>
        <v>2.73</v>
      </c>
      <c r="AL4" s="76">
        <v>0</v>
      </c>
      <c r="AM4" s="59">
        <f t="shared" ref="AM4:AM9" si="5">IF(ISERROR(AV4*AL4),"",AV4*AL4)</f>
        <v>0</v>
      </c>
      <c r="AN4" s="79">
        <v>0.06</v>
      </c>
      <c r="AO4" s="72">
        <f t="shared" ref="AO4:AO9" si="6">IF(ISERROR(AV4*AN4),"",AV4*AN4)</f>
        <v>0.32</v>
      </c>
      <c r="AP4" s="14"/>
      <c r="AQ4" s="76">
        <v>0</v>
      </c>
      <c r="AR4" s="59">
        <f t="shared" ref="AR4:AR9" si="7">IF(ISERROR(AV4*AQ4),"",AV4*AQ4)</f>
        <v>0</v>
      </c>
      <c r="AS4" s="59">
        <f t="shared" ref="AS4:AS9" si="8">IF(ISERROR(AM4+AO4+AR4),"",AM4+AO4+AR4)</f>
        <v>0.32</v>
      </c>
      <c r="AT4" s="59">
        <f t="shared" ref="AT4:AT9" si="9">IF(ISERROR(AK4+AS4),"",AK4+AS4)</f>
        <v>3.05</v>
      </c>
      <c r="AU4" s="76">
        <f t="shared" ref="AU4:AU9" si="10">IF(ISERROR((AV4-AT4)/AV4),"",(AV4-AT4)/AV4)</f>
        <v>0.41899999999999998</v>
      </c>
      <c r="AV4" s="78">
        <v>5.25</v>
      </c>
      <c r="AW4" s="66"/>
      <c r="AX4" s="66"/>
      <c r="AY4" s="66"/>
      <c r="AZ4" s="66"/>
      <c r="BA4" s="65"/>
      <c r="BB4" s="77">
        <v>1200</v>
      </c>
      <c r="BC4" s="41">
        <f t="shared" ref="BC4:BC40" si="11">IF(ISERROR(AT4*BB4),"",AT4*BB4)</f>
        <v>3660</v>
      </c>
      <c r="BD4" s="38">
        <f t="shared" ref="BD4:BD40" si="12">IF(ISERROR(AV4*BB4),"",AV4*BB4)</f>
        <v>6300</v>
      </c>
      <c r="BE4" s="14"/>
      <c r="BF4" s="39">
        <f>IF(U4="","",U4*V4*W4/1000000/AB4*BB4)</f>
        <v>10.41</v>
      </c>
      <c r="BG4" s="36"/>
      <c r="BH4" s="36"/>
      <c r="BI4" s="95" t="s">
        <v>7</v>
      </c>
      <c r="BJ4" s="96" t="s">
        <v>3</v>
      </c>
      <c r="BK4" s="1" t="s">
        <v>9</v>
      </c>
    </row>
    <row r="5" spans="1:63" ht="17.100000000000001" customHeight="1" x14ac:dyDescent="0.25">
      <c r="A5" s="63">
        <v>50</v>
      </c>
      <c r="B5" s="109"/>
      <c r="C5" s="36"/>
      <c r="D5" s="67" t="s">
        <v>5</v>
      </c>
      <c r="E5" s="67" t="s">
        <v>120</v>
      </c>
      <c r="F5" s="1" t="s">
        <v>6</v>
      </c>
      <c r="G5" s="68" t="s">
        <v>122</v>
      </c>
      <c r="H5" s="61" t="s">
        <v>125</v>
      </c>
      <c r="I5" s="67" t="s">
        <v>75</v>
      </c>
      <c r="J5" s="61" t="s">
        <v>134</v>
      </c>
      <c r="K5" s="61" t="s">
        <v>134</v>
      </c>
      <c r="L5" s="61" t="s">
        <v>137</v>
      </c>
      <c r="M5" s="61" t="s">
        <v>136</v>
      </c>
      <c r="N5" s="36"/>
      <c r="O5" s="129" t="s">
        <v>198</v>
      </c>
      <c r="P5" s="36"/>
      <c r="Q5" s="61" t="s">
        <v>141</v>
      </c>
      <c r="R5" s="69">
        <v>2.4</v>
      </c>
      <c r="S5" s="70" t="s">
        <v>4</v>
      </c>
      <c r="T5" s="67" t="s">
        <v>142</v>
      </c>
      <c r="U5" s="125">
        <v>23</v>
      </c>
      <c r="V5" s="125">
        <v>26</v>
      </c>
      <c r="W5" s="125">
        <v>29</v>
      </c>
      <c r="X5" s="71">
        <v>8</v>
      </c>
      <c r="Y5" s="71">
        <v>8</v>
      </c>
      <c r="Z5" s="71">
        <v>12</v>
      </c>
      <c r="AA5" s="37">
        <v>8</v>
      </c>
      <c r="AB5" s="71">
        <v>1</v>
      </c>
      <c r="AC5" s="54">
        <f t="shared" si="0"/>
        <v>1E-3</v>
      </c>
      <c r="AD5" s="1">
        <v>63</v>
      </c>
      <c r="AE5" s="40">
        <f t="shared" si="1"/>
        <v>63000</v>
      </c>
      <c r="AF5" s="72">
        <v>3000</v>
      </c>
      <c r="AG5" s="38">
        <f t="shared" si="2"/>
        <v>0.05</v>
      </c>
      <c r="AH5" s="73" t="s">
        <v>143</v>
      </c>
      <c r="AI5" s="75">
        <f>30%+15%</f>
        <v>0.45</v>
      </c>
      <c r="AJ5" s="64">
        <f t="shared" si="3"/>
        <v>1.08</v>
      </c>
      <c r="AK5" s="38">
        <f t="shared" si="4"/>
        <v>3.53</v>
      </c>
      <c r="AL5" s="76">
        <v>0</v>
      </c>
      <c r="AM5" s="59">
        <f t="shared" si="5"/>
        <v>0</v>
      </c>
      <c r="AN5" s="79">
        <v>0.06</v>
      </c>
      <c r="AO5" s="72">
        <f t="shared" si="6"/>
        <v>0.32</v>
      </c>
      <c r="AP5" s="14"/>
      <c r="AQ5" s="76">
        <v>0</v>
      </c>
      <c r="AR5" s="59">
        <f t="shared" si="7"/>
        <v>0</v>
      </c>
      <c r="AS5" s="59">
        <f t="shared" si="8"/>
        <v>0.32</v>
      </c>
      <c r="AT5" s="59">
        <f t="shared" si="9"/>
        <v>3.85</v>
      </c>
      <c r="AU5" s="76">
        <f t="shared" si="10"/>
        <v>0.28000000000000003</v>
      </c>
      <c r="AV5" s="78">
        <v>5.35</v>
      </c>
      <c r="AW5" s="14"/>
      <c r="AX5" s="14"/>
      <c r="AY5" s="14"/>
      <c r="AZ5" s="36"/>
      <c r="BA5" s="36"/>
      <c r="BB5" s="77">
        <v>600</v>
      </c>
      <c r="BC5" s="41">
        <f t="shared" si="11"/>
        <v>2310</v>
      </c>
      <c r="BD5" s="38">
        <f t="shared" si="12"/>
        <v>3210</v>
      </c>
      <c r="BE5" s="14"/>
      <c r="BF5" s="90"/>
      <c r="BG5" s="36"/>
      <c r="BH5" s="36"/>
      <c r="BI5" s="95" t="s">
        <v>7</v>
      </c>
      <c r="BJ5" s="96" t="s">
        <v>3</v>
      </c>
      <c r="BK5" s="1" t="s">
        <v>9</v>
      </c>
    </row>
    <row r="6" spans="1:63" ht="17.100000000000001" customHeight="1" x14ac:dyDescent="0.25">
      <c r="A6" s="35">
        <v>51</v>
      </c>
      <c r="B6" s="109"/>
      <c r="C6" s="36"/>
      <c r="D6" s="67" t="s">
        <v>5</v>
      </c>
      <c r="E6" s="67" t="s">
        <v>120</v>
      </c>
      <c r="F6" s="1" t="s">
        <v>6</v>
      </c>
      <c r="G6" s="68" t="s">
        <v>122</v>
      </c>
      <c r="H6" s="61" t="s">
        <v>126</v>
      </c>
      <c r="I6" s="67" t="s">
        <v>127</v>
      </c>
      <c r="J6" s="61" t="s">
        <v>134</v>
      </c>
      <c r="K6" s="61" t="s">
        <v>134</v>
      </c>
      <c r="L6" s="61" t="s">
        <v>137</v>
      </c>
      <c r="M6" s="61" t="s">
        <v>136</v>
      </c>
      <c r="N6" s="36"/>
      <c r="O6" s="129" t="s">
        <v>199</v>
      </c>
      <c r="P6" s="36"/>
      <c r="Q6" s="61" t="s">
        <v>141</v>
      </c>
      <c r="R6" s="69">
        <v>1.89</v>
      </c>
      <c r="S6" s="70" t="s">
        <v>4</v>
      </c>
      <c r="T6" s="67" t="s">
        <v>142</v>
      </c>
      <c r="U6" s="125">
        <v>23</v>
      </c>
      <c r="V6" s="125">
        <v>26</v>
      </c>
      <c r="W6" s="125">
        <v>29</v>
      </c>
      <c r="X6" s="71">
        <v>8</v>
      </c>
      <c r="Y6" s="71">
        <v>8</v>
      </c>
      <c r="Z6" s="71">
        <v>12</v>
      </c>
      <c r="AA6" s="37">
        <v>8</v>
      </c>
      <c r="AB6" s="71">
        <v>1</v>
      </c>
      <c r="AC6" s="54">
        <f t="shared" si="0"/>
        <v>1E-3</v>
      </c>
      <c r="AD6" s="1">
        <v>63</v>
      </c>
      <c r="AE6" s="40">
        <f t="shared" si="1"/>
        <v>63000</v>
      </c>
      <c r="AF6" s="72">
        <v>3000</v>
      </c>
      <c r="AG6" s="38">
        <f t="shared" si="2"/>
        <v>0.05</v>
      </c>
      <c r="AH6" s="73" t="s">
        <v>143</v>
      </c>
      <c r="AI6" s="75">
        <f>30%+15%</f>
        <v>0.45</v>
      </c>
      <c r="AJ6" s="64">
        <f t="shared" si="3"/>
        <v>0.85</v>
      </c>
      <c r="AK6" s="38">
        <f t="shared" si="4"/>
        <v>2.79</v>
      </c>
      <c r="AL6" s="76">
        <v>0</v>
      </c>
      <c r="AM6" s="59">
        <f t="shared" si="5"/>
        <v>0</v>
      </c>
      <c r="AN6" s="79">
        <v>0.06</v>
      </c>
      <c r="AO6" s="72">
        <f t="shared" si="6"/>
        <v>0.27</v>
      </c>
      <c r="AP6" s="14"/>
      <c r="AQ6" s="76">
        <v>0</v>
      </c>
      <c r="AR6" s="59">
        <f t="shared" si="7"/>
        <v>0</v>
      </c>
      <c r="AS6" s="59">
        <f t="shared" si="8"/>
        <v>0.27</v>
      </c>
      <c r="AT6" s="59">
        <f t="shared" si="9"/>
        <v>3.06</v>
      </c>
      <c r="AU6" s="76">
        <f t="shared" si="10"/>
        <v>0.32</v>
      </c>
      <c r="AV6" s="78">
        <v>4.5</v>
      </c>
      <c r="AW6" s="14"/>
      <c r="AX6" s="14"/>
      <c r="AY6" s="14"/>
      <c r="AZ6" s="36"/>
      <c r="BA6" s="36"/>
      <c r="BB6" s="77">
        <v>600</v>
      </c>
      <c r="BC6" s="41">
        <f t="shared" si="11"/>
        <v>1836</v>
      </c>
      <c r="BD6" s="38">
        <f t="shared" si="12"/>
        <v>2700</v>
      </c>
      <c r="BE6" s="14"/>
      <c r="BF6" s="90"/>
      <c r="BG6" s="36"/>
      <c r="BH6" s="36"/>
      <c r="BI6" s="95" t="s">
        <v>7</v>
      </c>
      <c r="BJ6" s="96" t="s">
        <v>3</v>
      </c>
      <c r="BK6" s="1" t="s">
        <v>9</v>
      </c>
    </row>
    <row r="7" spans="1:63" ht="17.100000000000001" customHeight="1" x14ac:dyDescent="0.25">
      <c r="A7" s="35">
        <v>52</v>
      </c>
      <c r="B7" s="109"/>
      <c r="C7" s="36"/>
      <c r="D7" s="67" t="s">
        <v>5</v>
      </c>
      <c r="E7" s="67" t="s">
        <v>120</v>
      </c>
      <c r="F7" s="1" t="s">
        <v>6</v>
      </c>
      <c r="G7" s="68" t="s">
        <v>122</v>
      </c>
      <c r="H7" s="61" t="s">
        <v>128</v>
      </c>
      <c r="I7" s="67" t="s">
        <v>129</v>
      </c>
      <c r="J7" s="61" t="s">
        <v>134</v>
      </c>
      <c r="K7" s="61" t="s">
        <v>134</v>
      </c>
      <c r="L7" s="61" t="s">
        <v>138</v>
      </c>
      <c r="M7" s="61" t="s">
        <v>136</v>
      </c>
      <c r="N7" s="36"/>
      <c r="O7" s="129" t="s">
        <v>200</v>
      </c>
      <c r="P7" s="36"/>
      <c r="Q7" s="61" t="s">
        <v>141</v>
      </c>
      <c r="R7" s="69">
        <v>1.55</v>
      </c>
      <c r="S7" s="70" t="s">
        <v>4</v>
      </c>
      <c r="T7" s="67" t="s">
        <v>142</v>
      </c>
      <c r="U7" s="125">
        <v>23</v>
      </c>
      <c r="V7" s="125">
        <v>26</v>
      </c>
      <c r="W7" s="125">
        <v>29</v>
      </c>
      <c r="X7" s="71">
        <v>15</v>
      </c>
      <c r="Y7" s="71">
        <v>11</v>
      </c>
      <c r="Z7" s="71">
        <v>4</v>
      </c>
      <c r="AA7" s="37">
        <v>8</v>
      </c>
      <c r="AB7" s="71">
        <v>1</v>
      </c>
      <c r="AC7" s="54">
        <f t="shared" si="0"/>
        <v>1E-3</v>
      </c>
      <c r="AD7" s="1">
        <v>63</v>
      </c>
      <c r="AE7" s="40">
        <f t="shared" si="1"/>
        <v>63000</v>
      </c>
      <c r="AF7" s="72">
        <v>3000</v>
      </c>
      <c r="AG7" s="38">
        <f t="shared" si="2"/>
        <v>0.05</v>
      </c>
      <c r="AH7" s="73" t="s">
        <v>143</v>
      </c>
      <c r="AI7" s="75">
        <f>30%+15%</f>
        <v>0.45</v>
      </c>
      <c r="AJ7" s="64">
        <f t="shared" si="3"/>
        <v>0.7</v>
      </c>
      <c r="AK7" s="38">
        <f t="shared" si="4"/>
        <v>2.2999999999999998</v>
      </c>
      <c r="AL7" s="76">
        <v>0</v>
      </c>
      <c r="AM7" s="59">
        <f t="shared" si="5"/>
        <v>0</v>
      </c>
      <c r="AN7" s="79">
        <v>0.06</v>
      </c>
      <c r="AO7" s="72">
        <f t="shared" si="6"/>
        <v>0.23</v>
      </c>
      <c r="AP7" s="14"/>
      <c r="AQ7" s="76">
        <v>0</v>
      </c>
      <c r="AR7" s="59">
        <f t="shared" si="7"/>
        <v>0</v>
      </c>
      <c r="AS7" s="59">
        <f t="shared" si="8"/>
        <v>0.23</v>
      </c>
      <c r="AT7" s="59">
        <f t="shared" si="9"/>
        <v>2.5299999999999998</v>
      </c>
      <c r="AU7" s="76">
        <f t="shared" si="10"/>
        <v>0.32500000000000001</v>
      </c>
      <c r="AV7" s="78">
        <v>3.75</v>
      </c>
      <c r="AW7" s="14"/>
      <c r="AX7" s="14"/>
      <c r="AY7" s="14"/>
      <c r="AZ7" s="36"/>
      <c r="BA7" s="36"/>
      <c r="BB7" s="77">
        <v>600</v>
      </c>
      <c r="BC7" s="41">
        <f t="shared" si="11"/>
        <v>1518</v>
      </c>
      <c r="BD7" s="38">
        <f t="shared" si="12"/>
        <v>2250</v>
      </c>
      <c r="BE7" s="14"/>
      <c r="BF7" s="90"/>
      <c r="BG7" s="36"/>
      <c r="BH7" s="36"/>
      <c r="BI7" s="95" t="s">
        <v>7</v>
      </c>
      <c r="BJ7" s="96" t="s">
        <v>3</v>
      </c>
      <c r="BK7" s="1" t="s">
        <v>9</v>
      </c>
    </row>
    <row r="8" spans="1:63" ht="17.100000000000001" customHeight="1" x14ac:dyDescent="0.25">
      <c r="A8" s="35">
        <v>53</v>
      </c>
      <c r="B8" s="109"/>
      <c r="C8" s="36"/>
      <c r="D8" s="67" t="s">
        <v>5</v>
      </c>
      <c r="E8" s="67" t="s">
        <v>120</v>
      </c>
      <c r="F8" s="1" t="s">
        <v>6</v>
      </c>
      <c r="G8" s="68" t="s">
        <v>122</v>
      </c>
      <c r="H8" s="61" t="s">
        <v>130</v>
      </c>
      <c r="I8" s="67" t="s">
        <v>131</v>
      </c>
      <c r="J8" s="61" t="s">
        <v>134</v>
      </c>
      <c r="K8" s="61" t="s">
        <v>134</v>
      </c>
      <c r="L8" s="61" t="s">
        <v>139</v>
      </c>
      <c r="M8" s="61" t="s">
        <v>136</v>
      </c>
      <c r="N8" s="36"/>
      <c r="O8" s="129" t="s">
        <v>201</v>
      </c>
      <c r="P8" s="36"/>
      <c r="Q8" s="61" t="s">
        <v>141</v>
      </c>
      <c r="R8" s="69">
        <v>3.26</v>
      </c>
      <c r="S8" s="70" t="s">
        <v>4</v>
      </c>
      <c r="T8" s="67" t="s">
        <v>142</v>
      </c>
      <c r="U8" s="125">
        <v>23</v>
      </c>
      <c r="V8" s="125">
        <v>26</v>
      </c>
      <c r="W8" s="125">
        <v>29</v>
      </c>
      <c r="X8" s="71">
        <v>24</v>
      </c>
      <c r="Y8" s="71">
        <v>14</v>
      </c>
      <c r="Z8" s="71">
        <v>4</v>
      </c>
      <c r="AA8" s="37">
        <v>8</v>
      </c>
      <c r="AB8" s="71">
        <v>1</v>
      </c>
      <c r="AC8" s="54">
        <f t="shared" si="0"/>
        <v>1E-3</v>
      </c>
      <c r="AD8" s="1">
        <v>63</v>
      </c>
      <c r="AE8" s="40">
        <f t="shared" si="1"/>
        <v>63000</v>
      </c>
      <c r="AF8" s="72">
        <v>3000</v>
      </c>
      <c r="AG8" s="38">
        <f t="shared" si="2"/>
        <v>0.05</v>
      </c>
      <c r="AH8" s="74" t="s">
        <v>144</v>
      </c>
      <c r="AI8" s="75">
        <f>11.3%+15%</f>
        <v>0.26300000000000001</v>
      </c>
      <c r="AJ8" s="64">
        <f t="shared" si="3"/>
        <v>0.86</v>
      </c>
      <c r="AK8" s="38">
        <f t="shared" si="4"/>
        <v>4.17</v>
      </c>
      <c r="AL8" s="76">
        <v>0</v>
      </c>
      <c r="AM8" s="59">
        <f t="shared" si="5"/>
        <v>0</v>
      </c>
      <c r="AN8" s="79">
        <v>0.06</v>
      </c>
      <c r="AO8" s="72">
        <f t="shared" si="6"/>
        <v>0.42</v>
      </c>
      <c r="AP8" s="14"/>
      <c r="AQ8" s="76">
        <v>0</v>
      </c>
      <c r="AR8" s="59">
        <f t="shared" si="7"/>
        <v>0</v>
      </c>
      <c r="AS8" s="59">
        <f t="shared" si="8"/>
        <v>0.42</v>
      </c>
      <c r="AT8" s="59">
        <f t="shared" si="9"/>
        <v>4.59</v>
      </c>
      <c r="AU8" s="76">
        <f t="shared" si="10"/>
        <v>0.34399999999999997</v>
      </c>
      <c r="AV8" s="78">
        <v>7</v>
      </c>
      <c r="AW8" s="14"/>
      <c r="AX8" s="14"/>
      <c r="AY8" s="14"/>
      <c r="AZ8" s="36"/>
      <c r="BA8" s="36"/>
      <c r="BB8" s="77">
        <v>600</v>
      </c>
      <c r="BC8" s="41">
        <f t="shared" si="11"/>
        <v>2754</v>
      </c>
      <c r="BD8" s="38">
        <f t="shared" si="12"/>
        <v>4200</v>
      </c>
      <c r="BE8" s="14"/>
      <c r="BF8" s="90"/>
      <c r="BG8" s="36"/>
      <c r="BH8" s="36"/>
      <c r="BI8" s="95" t="s">
        <v>7</v>
      </c>
      <c r="BJ8" s="96" t="s">
        <v>3</v>
      </c>
      <c r="BK8" s="1" t="s">
        <v>9</v>
      </c>
    </row>
    <row r="9" spans="1:63" ht="17.100000000000001" customHeight="1" x14ac:dyDescent="0.25">
      <c r="A9" s="35">
        <v>54</v>
      </c>
      <c r="B9" s="109"/>
      <c r="C9" s="36"/>
      <c r="D9" s="67" t="s">
        <v>5</v>
      </c>
      <c r="E9" s="67" t="s">
        <v>120</v>
      </c>
      <c r="F9" s="1" t="s">
        <v>6</v>
      </c>
      <c r="G9" s="68" t="s">
        <v>122</v>
      </c>
      <c r="H9" s="61" t="s">
        <v>132</v>
      </c>
      <c r="I9" s="67" t="s">
        <v>133</v>
      </c>
      <c r="J9" s="61" t="s">
        <v>134</v>
      </c>
      <c r="K9" s="61" t="s">
        <v>134</v>
      </c>
      <c r="L9" s="61" t="s">
        <v>140</v>
      </c>
      <c r="M9" s="61" t="s">
        <v>136</v>
      </c>
      <c r="N9" s="36"/>
      <c r="O9" s="129" t="s">
        <v>202</v>
      </c>
      <c r="P9" s="36"/>
      <c r="Q9" s="61" t="s">
        <v>141</v>
      </c>
      <c r="R9" s="69">
        <v>3.78</v>
      </c>
      <c r="S9" s="70" t="s">
        <v>4</v>
      </c>
      <c r="T9" s="67" t="s">
        <v>142</v>
      </c>
      <c r="U9" s="125">
        <v>23</v>
      </c>
      <c r="V9" s="125">
        <v>26</v>
      </c>
      <c r="W9" s="125">
        <v>29</v>
      </c>
      <c r="X9" s="71">
        <v>11</v>
      </c>
      <c r="Y9" s="71">
        <v>11</v>
      </c>
      <c r="Z9" s="71">
        <v>11</v>
      </c>
      <c r="AA9" s="37">
        <v>8</v>
      </c>
      <c r="AB9" s="71">
        <v>1</v>
      </c>
      <c r="AC9" s="54">
        <f t="shared" si="0"/>
        <v>1E-3</v>
      </c>
      <c r="AD9" s="1">
        <v>63</v>
      </c>
      <c r="AE9" s="40">
        <f t="shared" si="1"/>
        <v>63000</v>
      </c>
      <c r="AF9" s="72">
        <v>3000</v>
      </c>
      <c r="AG9" s="38">
        <f t="shared" si="2"/>
        <v>0.05</v>
      </c>
      <c r="AH9" s="74" t="s">
        <v>144</v>
      </c>
      <c r="AI9" s="75">
        <f>11.3%+15%</f>
        <v>0.26300000000000001</v>
      </c>
      <c r="AJ9" s="38">
        <f t="shared" si="3"/>
        <v>0.99</v>
      </c>
      <c r="AK9" s="38">
        <f t="shared" si="4"/>
        <v>4.82</v>
      </c>
      <c r="AL9" s="76">
        <v>0</v>
      </c>
      <c r="AM9" s="59">
        <f t="shared" si="5"/>
        <v>0</v>
      </c>
      <c r="AN9" s="79">
        <v>0.06</v>
      </c>
      <c r="AO9" s="72">
        <f t="shared" si="6"/>
        <v>0.41</v>
      </c>
      <c r="AP9" s="14"/>
      <c r="AQ9" s="76">
        <v>0</v>
      </c>
      <c r="AR9" s="59">
        <f t="shared" si="7"/>
        <v>0</v>
      </c>
      <c r="AS9" s="59">
        <f t="shared" si="8"/>
        <v>0.41</v>
      </c>
      <c r="AT9" s="59">
        <f t="shared" si="9"/>
        <v>5.23</v>
      </c>
      <c r="AU9" s="76">
        <f t="shared" si="10"/>
        <v>0.22500000000000001</v>
      </c>
      <c r="AV9" s="78">
        <v>6.75</v>
      </c>
      <c r="AW9" s="14"/>
      <c r="AX9" s="14"/>
      <c r="AY9" s="14"/>
      <c r="AZ9" s="36"/>
      <c r="BA9" s="36"/>
      <c r="BB9" s="77">
        <v>600</v>
      </c>
      <c r="BC9" s="41">
        <f t="shared" si="11"/>
        <v>3138</v>
      </c>
      <c r="BD9" s="38">
        <f t="shared" si="12"/>
        <v>4050</v>
      </c>
      <c r="BE9" s="14"/>
      <c r="BF9" s="90"/>
      <c r="BG9" s="36"/>
      <c r="BH9" s="36"/>
      <c r="BI9" s="95" t="s">
        <v>7</v>
      </c>
      <c r="BJ9" s="96" t="s">
        <v>3</v>
      </c>
      <c r="BK9" s="1" t="s">
        <v>9</v>
      </c>
    </row>
    <row r="10" spans="1:63" ht="17.100000000000001" customHeight="1" x14ac:dyDescent="0.25">
      <c r="A10" s="35">
        <v>56</v>
      </c>
      <c r="B10" s="109"/>
      <c r="C10" s="1"/>
      <c r="D10" s="67" t="s">
        <v>91</v>
      </c>
      <c r="E10" s="67" t="s">
        <v>80</v>
      </c>
      <c r="F10" s="1" t="s">
        <v>6</v>
      </c>
      <c r="G10" s="67" t="s">
        <v>145</v>
      </c>
      <c r="H10" s="80" t="s">
        <v>146</v>
      </c>
      <c r="I10" s="80" t="s">
        <v>147</v>
      </c>
      <c r="J10" s="81" t="s">
        <v>134</v>
      </c>
      <c r="K10" s="81" t="s">
        <v>134</v>
      </c>
      <c r="L10" s="81" t="s">
        <v>149</v>
      </c>
      <c r="M10" s="81" t="s">
        <v>156</v>
      </c>
      <c r="N10" s="36"/>
      <c r="O10" s="129" t="s">
        <v>203</v>
      </c>
      <c r="P10" s="36"/>
      <c r="Q10" s="1" t="s">
        <v>10</v>
      </c>
      <c r="R10" s="83">
        <v>2.06</v>
      </c>
      <c r="S10" s="1" t="s">
        <v>4</v>
      </c>
      <c r="T10" s="84" t="s">
        <v>157</v>
      </c>
      <c r="U10" s="126">
        <v>33</v>
      </c>
      <c r="V10" s="126">
        <v>30</v>
      </c>
      <c r="W10" s="126">
        <v>25</v>
      </c>
      <c r="X10" s="85">
        <v>17</v>
      </c>
      <c r="Y10" s="85">
        <v>9</v>
      </c>
      <c r="Z10" s="85">
        <v>18</v>
      </c>
      <c r="AA10" s="37">
        <v>8</v>
      </c>
      <c r="AB10" s="85">
        <v>2</v>
      </c>
      <c r="AC10" s="54">
        <f t="shared" si="0"/>
        <v>3.0000000000000001E-3</v>
      </c>
      <c r="AD10" s="1">
        <v>63</v>
      </c>
      <c r="AE10" s="40">
        <f t="shared" si="1"/>
        <v>42000</v>
      </c>
      <c r="AF10" s="72">
        <v>3000</v>
      </c>
      <c r="AG10" s="38">
        <f t="shared" si="2"/>
        <v>7.0000000000000007E-2</v>
      </c>
      <c r="AH10" s="73" t="s">
        <v>55</v>
      </c>
      <c r="AI10" s="75">
        <f>1.8%+15%</f>
        <v>0.16800000000000001</v>
      </c>
      <c r="AJ10" s="38">
        <f t="shared" si="3"/>
        <v>0.35</v>
      </c>
      <c r="AK10" s="38">
        <f t="shared" si="4"/>
        <v>2.48</v>
      </c>
      <c r="AL10" s="76">
        <v>0</v>
      </c>
      <c r="AM10" s="72">
        <f t="shared" ref="AM10:AM16" si="13">IF(ISERROR(AV10*AL10),"",AV10*AL10)</f>
        <v>0</v>
      </c>
      <c r="AN10" s="88">
        <v>0.05</v>
      </c>
      <c r="AO10" s="87">
        <f t="shared" ref="AO10:AO16" si="14">IF(ISERROR(AV10*AN10),"",AV10*AN10)</f>
        <v>0.26</v>
      </c>
      <c r="AP10" s="1"/>
      <c r="AQ10" s="76">
        <v>0</v>
      </c>
      <c r="AR10" s="72">
        <f t="shared" ref="AR10:AR16" si="15">IF(ISERROR(AV10*AQ10),"",AV10*AQ10)</f>
        <v>0</v>
      </c>
      <c r="AS10" s="72">
        <f t="shared" ref="AS10:AS16" si="16">IF(ISERROR(AM10+AO10+AR10),"",AM10+AO10+AR10)</f>
        <v>0.26</v>
      </c>
      <c r="AT10" s="72">
        <f t="shared" ref="AT10:AT16" si="17">IF(ISERROR(AK10+AS10),"",AK10+AS10)</f>
        <v>2.74</v>
      </c>
      <c r="AU10" s="76">
        <f t="shared" ref="AU10:AU16" si="18">IF(ISERROR((AV10-AT10)/AV10),"",(AV10-AT10)/AV10)</f>
        <v>0.46800000000000003</v>
      </c>
      <c r="AV10" s="89">
        <v>5.15</v>
      </c>
      <c r="AW10" s="14"/>
      <c r="AX10" s="14"/>
      <c r="AY10" s="14"/>
      <c r="AZ10" s="36"/>
      <c r="BA10" s="36"/>
      <c r="BB10" s="77">
        <v>1200</v>
      </c>
      <c r="BC10" s="41">
        <f t="shared" si="11"/>
        <v>3288</v>
      </c>
      <c r="BD10" s="38">
        <f t="shared" si="12"/>
        <v>6180</v>
      </c>
      <c r="BE10" s="14"/>
      <c r="BF10" s="39">
        <f>IF(U10="","",U10*V10*W10/1000000/AB10*BB10)</f>
        <v>14.85</v>
      </c>
      <c r="BG10" s="36"/>
      <c r="BH10" s="36"/>
      <c r="BI10" s="95" t="s">
        <v>7</v>
      </c>
      <c r="BJ10" s="96" t="s">
        <v>3</v>
      </c>
      <c r="BK10" s="1" t="s">
        <v>9</v>
      </c>
    </row>
    <row r="11" spans="1:63" ht="17.100000000000001" customHeight="1" x14ac:dyDescent="0.25">
      <c r="A11" s="35">
        <v>57</v>
      </c>
      <c r="B11" s="109"/>
      <c r="C11" s="1"/>
      <c r="D11" s="67" t="s">
        <v>91</v>
      </c>
      <c r="E11" s="67" t="s">
        <v>80</v>
      </c>
      <c r="F11" s="1" t="s">
        <v>6</v>
      </c>
      <c r="G11" s="67" t="s">
        <v>145</v>
      </c>
      <c r="H11" s="80" t="s">
        <v>146</v>
      </c>
      <c r="I11" s="80" t="s">
        <v>147</v>
      </c>
      <c r="J11" s="81" t="s">
        <v>134</v>
      </c>
      <c r="K11" s="81" t="s">
        <v>134</v>
      </c>
      <c r="L11" s="81" t="s">
        <v>150</v>
      </c>
      <c r="M11" s="81" t="s">
        <v>156</v>
      </c>
      <c r="N11" s="36"/>
      <c r="O11" s="129" t="s">
        <v>204</v>
      </c>
      <c r="P11" s="36"/>
      <c r="Q11" s="1" t="s">
        <v>10</v>
      </c>
      <c r="R11" s="83">
        <v>2.61</v>
      </c>
      <c r="S11" s="1" t="s">
        <v>4</v>
      </c>
      <c r="T11" s="84" t="s">
        <v>157</v>
      </c>
      <c r="U11" s="126">
        <v>33</v>
      </c>
      <c r="V11" s="126">
        <v>30</v>
      </c>
      <c r="W11" s="126">
        <v>25</v>
      </c>
      <c r="X11" s="85">
        <v>17</v>
      </c>
      <c r="Y11" s="85">
        <v>9</v>
      </c>
      <c r="Z11" s="85">
        <v>21</v>
      </c>
      <c r="AA11" s="37">
        <v>8</v>
      </c>
      <c r="AB11" s="85">
        <v>2</v>
      </c>
      <c r="AC11" s="54">
        <f t="shared" si="0"/>
        <v>3.0000000000000001E-3</v>
      </c>
      <c r="AD11" s="1">
        <v>63</v>
      </c>
      <c r="AE11" s="40">
        <f t="shared" si="1"/>
        <v>42000</v>
      </c>
      <c r="AF11" s="72">
        <v>3000</v>
      </c>
      <c r="AG11" s="38">
        <f t="shared" si="2"/>
        <v>7.0000000000000007E-2</v>
      </c>
      <c r="AH11" s="73" t="s">
        <v>55</v>
      </c>
      <c r="AI11" s="75">
        <f>1.8%+15%</f>
        <v>0.16800000000000001</v>
      </c>
      <c r="AJ11" s="38">
        <f t="shared" si="3"/>
        <v>0.44</v>
      </c>
      <c r="AK11" s="38">
        <f t="shared" si="4"/>
        <v>3.12</v>
      </c>
      <c r="AL11" s="76">
        <v>0</v>
      </c>
      <c r="AM11" s="72">
        <f t="shared" si="13"/>
        <v>0</v>
      </c>
      <c r="AN11" s="88">
        <v>0.05</v>
      </c>
      <c r="AO11" s="87">
        <f t="shared" si="14"/>
        <v>0.28000000000000003</v>
      </c>
      <c r="AP11" s="1"/>
      <c r="AQ11" s="76">
        <v>0</v>
      </c>
      <c r="AR11" s="72">
        <f t="shared" si="15"/>
        <v>0</v>
      </c>
      <c r="AS11" s="72">
        <f t="shared" si="16"/>
        <v>0.28000000000000003</v>
      </c>
      <c r="AT11" s="72">
        <f t="shared" si="17"/>
        <v>3.4</v>
      </c>
      <c r="AU11" s="76">
        <f t="shared" si="18"/>
        <v>0.38700000000000001</v>
      </c>
      <c r="AV11" s="89">
        <v>5.55</v>
      </c>
      <c r="AW11" s="14"/>
      <c r="AX11" s="14"/>
      <c r="AY11" s="14"/>
      <c r="AZ11" s="36"/>
      <c r="BA11" s="36"/>
      <c r="BB11" s="77">
        <v>1200</v>
      </c>
      <c r="BC11" s="41">
        <f t="shared" si="11"/>
        <v>4080</v>
      </c>
      <c r="BD11" s="38">
        <f t="shared" si="12"/>
        <v>6660</v>
      </c>
      <c r="BE11" s="14"/>
      <c r="BF11" s="91"/>
      <c r="BG11" s="36"/>
      <c r="BH11" s="36"/>
      <c r="BI11" s="95" t="s">
        <v>7</v>
      </c>
      <c r="BJ11" s="96" t="s">
        <v>3</v>
      </c>
      <c r="BK11" s="1" t="s">
        <v>9</v>
      </c>
    </row>
    <row r="12" spans="1:63" ht="17.100000000000001" customHeight="1" x14ac:dyDescent="0.25">
      <c r="A12" s="35">
        <v>58</v>
      </c>
      <c r="B12" s="109"/>
      <c r="C12" s="1"/>
      <c r="D12" s="67" t="s">
        <v>91</v>
      </c>
      <c r="E12" s="67" t="s">
        <v>80</v>
      </c>
      <c r="F12" s="1" t="s">
        <v>6</v>
      </c>
      <c r="G12" s="67" t="s">
        <v>145</v>
      </c>
      <c r="H12" s="80" t="s">
        <v>125</v>
      </c>
      <c r="I12" s="80" t="s">
        <v>148</v>
      </c>
      <c r="J12" s="81" t="s">
        <v>134</v>
      </c>
      <c r="K12" s="81" t="s">
        <v>134</v>
      </c>
      <c r="L12" s="36" t="s">
        <v>151</v>
      </c>
      <c r="M12" s="81" t="s">
        <v>156</v>
      </c>
      <c r="N12" s="36"/>
      <c r="O12" s="129" t="s">
        <v>205</v>
      </c>
      <c r="P12" s="36"/>
      <c r="Q12" s="1" t="s">
        <v>10</v>
      </c>
      <c r="R12" s="83">
        <v>2.3199999999999998</v>
      </c>
      <c r="S12" s="1" t="s">
        <v>4</v>
      </c>
      <c r="T12" s="84" t="s">
        <v>157</v>
      </c>
      <c r="U12" s="126">
        <v>33</v>
      </c>
      <c r="V12" s="126">
        <v>30</v>
      </c>
      <c r="W12" s="126">
        <v>25</v>
      </c>
      <c r="X12" s="85">
        <v>9</v>
      </c>
      <c r="Y12" s="85">
        <v>9</v>
      </c>
      <c r="Z12" s="85">
        <v>12</v>
      </c>
      <c r="AA12" s="37">
        <v>8</v>
      </c>
      <c r="AB12" s="85">
        <v>1</v>
      </c>
      <c r="AC12" s="54">
        <f t="shared" si="0"/>
        <v>1E-3</v>
      </c>
      <c r="AD12" s="1">
        <v>63</v>
      </c>
      <c r="AE12" s="40">
        <f t="shared" si="1"/>
        <v>63000</v>
      </c>
      <c r="AF12" s="72">
        <v>3000</v>
      </c>
      <c r="AG12" s="38">
        <f t="shared" si="2"/>
        <v>0.05</v>
      </c>
      <c r="AH12" s="73" t="s">
        <v>143</v>
      </c>
      <c r="AI12" s="75">
        <f>30%+15%</f>
        <v>0.45</v>
      </c>
      <c r="AJ12" s="38">
        <f t="shared" si="3"/>
        <v>1.04</v>
      </c>
      <c r="AK12" s="38">
        <f t="shared" si="4"/>
        <v>3.41</v>
      </c>
      <c r="AL12" s="76">
        <v>0</v>
      </c>
      <c r="AM12" s="72">
        <f t="shared" si="13"/>
        <v>0</v>
      </c>
      <c r="AN12" s="88">
        <v>0.05</v>
      </c>
      <c r="AO12" s="87">
        <f t="shared" si="14"/>
        <v>0.27</v>
      </c>
      <c r="AP12" s="1"/>
      <c r="AQ12" s="76">
        <v>0</v>
      </c>
      <c r="AR12" s="72">
        <f t="shared" si="15"/>
        <v>0</v>
      </c>
      <c r="AS12" s="72">
        <f t="shared" si="16"/>
        <v>0.27</v>
      </c>
      <c r="AT12" s="72">
        <f t="shared" si="17"/>
        <v>3.68</v>
      </c>
      <c r="AU12" s="76">
        <f t="shared" si="18"/>
        <v>0.32500000000000001</v>
      </c>
      <c r="AV12" s="89">
        <v>5.45</v>
      </c>
      <c r="AW12" s="14"/>
      <c r="AX12" s="14"/>
      <c r="AY12" s="14"/>
      <c r="AZ12" s="36"/>
      <c r="BA12" s="36"/>
      <c r="BB12" s="77">
        <v>600</v>
      </c>
      <c r="BC12" s="41">
        <f t="shared" si="11"/>
        <v>2208</v>
      </c>
      <c r="BD12" s="38">
        <f t="shared" si="12"/>
        <v>3270</v>
      </c>
      <c r="BE12" s="14"/>
      <c r="BF12" s="91"/>
      <c r="BG12" s="36"/>
      <c r="BH12" s="36"/>
      <c r="BI12" s="95" t="s">
        <v>7</v>
      </c>
      <c r="BJ12" s="96" t="s">
        <v>3</v>
      </c>
      <c r="BK12" s="1" t="s">
        <v>9</v>
      </c>
    </row>
    <row r="13" spans="1:63" ht="17.100000000000001" customHeight="1" x14ac:dyDescent="0.25">
      <c r="A13" s="35">
        <v>59</v>
      </c>
      <c r="B13" s="109"/>
      <c r="C13" s="1"/>
      <c r="D13" s="67" t="s">
        <v>91</v>
      </c>
      <c r="E13" s="67" t="s">
        <v>80</v>
      </c>
      <c r="F13" s="1" t="s">
        <v>6</v>
      </c>
      <c r="G13" s="67" t="s">
        <v>145</v>
      </c>
      <c r="H13" s="80" t="s">
        <v>126</v>
      </c>
      <c r="I13" s="80" t="s">
        <v>127</v>
      </c>
      <c r="J13" s="81" t="s">
        <v>134</v>
      </c>
      <c r="K13" s="81" t="s">
        <v>134</v>
      </c>
      <c r="L13" s="36" t="s">
        <v>152</v>
      </c>
      <c r="M13" s="81" t="s">
        <v>156</v>
      </c>
      <c r="N13" s="36"/>
      <c r="O13" s="129" t="s">
        <v>206</v>
      </c>
      <c r="P13" s="36"/>
      <c r="Q13" s="1" t="s">
        <v>10</v>
      </c>
      <c r="R13" s="83">
        <v>1.75</v>
      </c>
      <c r="S13" s="1" t="s">
        <v>4</v>
      </c>
      <c r="T13" s="84" t="s">
        <v>157</v>
      </c>
      <c r="U13" s="126">
        <v>33</v>
      </c>
      <c r="V13" s="126">
        <v>30</v>
      </c>
      <c r="W13" s="126">
        <v>25</v>
      </c>
      <c r="X13" s="85">
        <v>9</v>
      </c>
      <c r="Y13" s="85">
        <v>9</v>
      </c>
      <c r="Z13" s="85">
        <v>12</v>
      </c>
      <c r="AA13" s="37">
        <v>8</v>
      </c>
      <c r="AB13" s="85">
        <v>1</v>
      </c>
      <c r="AC13" s="54">
        <f t="shared" si="0"/>
        <v>1E-3</v>
      </c>
      <c r="AD13" s="1">
        <v>63</v>
      </c>
      <c r="AE13" s="40">
        <f t="shared" si="1"/>
        <v>63000</v>
      </c>
      <c r="AF13" s="72">
        <v>3000</v>
      </c>
      <c r="AG13" s="38">
        <f t="shared" si="2"/>
        <v>0.05</v>
      </c>
      <c r="AH13" s="73" t="s">
        <v>143</v>
      </c>
      <c r="AI13" s="75">
        <f>30%+15%</f>
        <v>0.45</v>
      </c>
      <c r="AJ13" s="38">
        <f t="shared" si="3"/>
        <v>0.79</v>
      </c>
      <c r="AK13" s="38">
        <f t="shared" si="4"/>
        <v>2.59</v>
      </c>
      <c r="AL13" s="76">
        <v>0</v>
      </c>
      <c r="AM13" s="72">
        <f t="shared" si="13"/>
        <v>0</v>
      </c>
      <c r="AN13" s="88">
        <v>0.05</v>
      </c>
      <c r="AO13" s="87">
        <f t="shared" si="14"/>
        <v>0.21</v>
      </c>
      <c r="AP13" s="1"/>
      <c r="AQ13" s="76">
        <v>0</v>
      </c>
      <c r="AR13" s="72">
        <f t="shared" si="15"/>
        <v>0</v>
      </c>
      <c r="AS13" s="72">
        <f t="shared" si="16"/>
        <v>0.21</v>
      </c>
      <c r="AT13" s="72">
        <f t="shared" si="17"/>
        <v>2.8</v>
      </c>
      <c r="AU13" s="76">
        <f t="shared" si="18"/>
        <v>0.32500000000000001</v>
      </c>
      <c r="AV13" s="89">
        <v>4.1500000000000004</v>
      </c>
      <c r="AW13" s="14"/>
      <c r="AX13" s="14"/>
      <c r="AY13" s="14"/>
      <c r="AZ13" s="36"/>
      <c r="BA13" s="36"/>
      <c r="BB13" s="77">
        <v>600</v>
      </c>
      <c r="BC13" s="41">
        <f t="shared" si="11"/>
        <v>1680</v>
      </c>
      <c r="BD13" s="38">
        <f t="shared" si="12"/>
        <v>2490</v>
      </c>
      <c r="BE13" s="14"/>
      <c r="BF13" s="91"/>
      <c r="BG13" s="36"/>
      <c r="BH13" s="36"/>
      <c r="BI13" s="95" t="s">
        <v>7</v>
      </c>
      <c r="BJ13" s="96" t="s">
        <v>3</v>
      </c>
      <c r="BK13" s="1" t="s">
        <v>9</v>
      </c>
    </row>
    <row r="14" spans="1:63" ht="17.100000000000001" customHeight="1" x14ac:dyDescent="0.25">
      <c r="A14" s="35">
        <v>60</v>
      </c>
      <c r="B14" s="109"/>
      <c r="C14" s="1"/>
      <c r="D14" s="67" t="s">
        <v>91</v>
      </c>
      <c r="E14" s="67" t="s">
        <v>80</v>
      </c>
      <c r="F14" s="1" t="s">
        <v>6</v>
      </c>
      <c r="G14" s="67" t="s">
        <v>145</v>
      </c>
      <c r="H14" s="80" t="s">
        <v>128</v>
      </c>
      <c r="I14" s="80" t="s">
        <v>129</v>
      </c>
      <c r="J14" s="81" t="s">
        <v>134</v>
      </c>
      <c r="K14" s="81" t="s">
        <v>134</v>
      </c>
      <c r="L14" s="1" t="s">
        <v>153</v>
      </c>
      <c r="M14" s="81" t="s">
        <v>156</v>
      </c>
      <c r="N14" s="36"/>
      <c r="O14" s="129" t="s">
        <v>207</v>
      </c>
      <c r="P14" s="36"/>
      <c r="Q14" s="1" t="s">
        <v>10</v>
      </c>
      <c r="R14" s="83">
        <v>1.37</v>
      </c>
      <c r="S14" s="1" t="s">
        <v>4</v>
      </c>
      <c r="T14" s="84" t="s">
        <v>157</v>
      </c>
      <c r="U14" s="126">
        <v>33</v>
      </c>
      <c r="V14" s="126">
        <v>30</v>
      </c>
      <c r="W14" s="126">
        <v>25</v>
      </c>
      <c r="X14" s="85">
        <v>15</v>
      </c>
      <c r="Y14" s="85">
        <v>10</v>
      </c>
      <c r="Z14" s="85">
        <v>4</v>
      </c>
      <c r="AA14" s="37">
        <v>8</v>
      </c>
      <c r="AB14" s="85">
        <v>1</v>
      </c>
      <c r="AC14" s="54">
        <f t="shared" si="0"/>
        <v>1E-3</v>
      </c>
      <c r="AD14" s="1">
        <v>63</v>
      </c>
      <c r="AE14" s="40">
        <f t="shared" si="1"/>
        <v>63000</v>
      </c>
      <c r="AF14" s="72">
        <v>3000</v>
      </c>
      <c r="AG14" s="38">
        <f t="shared" si="2"/>
        <v>0.05</v>
      </c>
      <c r="AH14" s="73" t="s">
        <v>143</v>
      </c>
      <c r="AI14" s="75">
        <f>30%+15%</f>
        <v>0.45</v>
      </c>
      <c r="AJ14" s="38">
        <f t="shared" si="3"/>
        <v>0.62</v>
      </c>
      <c r="AK14" s="38">
        <f t="shared" si="4"/>
        <v>2.04</v>
      </c>
      <c r="AL14" s="76">
        <v>0</v>
      </c>
      <c r="AM14" s="72">
        <f t="shared" si="13"/>
        <v>0</v>
      </c>
      <c r="AN14" s="88">
        <v>0.05</v>
      </c>
      <c r="AO14" s="87">
        <f t="shared" si="14"/>
        <v>0.17</v>
      </c>
      <c r="AP14" s="1"/>
      <c r="AQ14" s="76">
        <v>0</v>
      </c>
      <c r="AR14" s="72">
        <f t="shared" si="15"/>
        <v>0</v>
      </c>
      <c r="AS14" s="72">
        <f t="shared" si="16"/>
        <v>0.17</v>
      </c>
      <c r="AT14" s="72">
        <f t="shared" si="17"/>
        <v>2.21</v>
      </c>
      <c r="AU14" s="76">
        <f t="shared" si="18"/>
        <v>0.34</v>
      </c>
      <c r="AV14" s="89">
        <v>3.35</v>
      </c>
      <c r="AW14" s="14"/>
      <c r="AX14" s="14"/>
      <c r="AY14" s="14"/>
      <c r="AZ14" s="36"/>
      <c r="BA14" s="36"/>
      <c r="BB14" s="77">
        <v>600</v>
      </c>
      <c r="BC14" s="41">
        <f t="shared" si="11"/>
        <v>1326</v>
      </c>
      <c r="BD14" s="38">
        <f t="shared" si="12"/>
        <v>2010</v>
      </c>
      <c r="BE14" s="14"/>
      <c r="BF14" s="91"/>
      <c r="BG14" s="36"/>
      <c r="BH14" s="36"/>
      <c r="BI14" s="95" t="s">
        <v>7</v>
      </c>
      <c r="BJ14" s="96" t="s">
        <v>3</v>
      </c>
      <c r="BK14" s="1" t="s">
        <v>9</v>
      </c>
    </row>
    <row r="15" spans="1:63" ht="17.100000000000001" customHeight="1" x14ac:dyDescent="0.25">
      <c r="A15" s="35">
        <v>61</v>
      </c>
      <c r="B15" s="109"/>
      <c r="C15" s="1"/>
      <c r="D15" s="67" t="s">
        <v>91</v>
      </c>
      <c r="E15" s="67" t="s">
        <v>80</v>
      </c>
      <c r="F15" s="1" t="s">
        <v>6</v>
      </c>
      <c r="G15" s="67" t="s">
        <v>145</v>
      </c>
      <c r="H15" s="80" t="s">
        <v>130</v>
      </c>
      <c r="I15" s="80" t="s">
        <v>131</v>
      </c>
      <c r="J15" s="81" t="s">
        <v>134</v>
      </c>
      <c r="K15" s="81" t="s">
        <v>134</v>
      </c>
      <c r="L15" s="82" t="s">
        <v>154</v>
      </c>
      <c r="M15" s="81" t="s">
        <v>156</v>
      </c>
      <c r="N15" s="36"/>
      <c r="O15" s="129" t="s">
        <v>208</v>
      </c>
      <c r="P15" s="36"/>
      <c r="Q15" s="1" t="s">
        <v>10</v>
      </c>
      <c r="R15" s="83">
        <v>3.61</v>
      </c>
      <c r="S15" s="1" t="s">
        <v>4</v>
      </c>
      <c r="T15" s="84" t="s">
        <v>157</v>
      </c>
      <c r="U15" s="126">
        <v>33</v>
      </c>
      <c r="V15" s="126">
        <v>30</v>
      </c>
      <c r="W15" s="126">
        <v>25</v>
      </c>
      <c r="X15" s="85">
        <v>12</v>
      </c>
      <c r="Y15" s="85">
        <v>12</v>
      </c>
      <c r="Z15" s="85">
        <v>13</v>
      </c>
      <c r="AA15" s="37">
        <v>8</v>
      </c>
      <c r="AB15" s="85">
        <v>1</v>
      </c>
      <c r="AC15" s="54">
        <f t="shared" si="0"/>
        <v>2E-3</v>
      </c>
      <c r="AD15" s="1">
        <v>63</v>
      </c>
      <c r="AE15" s="40">
        <f t="shared" si="1"/>
        <v>31500</v>
      </c>
      <c r="AF15" s="72">
        <v>3000</v>
      </c>
      <c r="AG15" s="38">
        <f t="shared" si="2"/>
        <v>0.1</v>
      </c>
      <c r="AH15" s="74" t="s">
        <v>144</v>
      </c>
      <c r="AI15" s="75">
        <f>11.3%+15%</f>
        <v>0.26300000000000001</v>
      </c>
      <c r="AJ15" s="38">
        <f t="shared" si="3"/>
        <v>0.95</v>
      </c>
      <c r="AK15" s="38">
        <f t="shared" si="4"/>
        <v>4.66</v>
      </c>
      <c r="AL15" s="76">
        <v>0</v>
      </c>
      <c r="AM15" s="72">
        <f t="shared" si="13"/>
        <v>0</v>
      </c>
      <c r="AN15" s="88">
        <v>0.05</v>
      </c>
      <c r="AO15" s="87">
        <f t="shared" si="14"/>
        <v>0.37</v>
      </c>
      <c r="AP15" s="1"/>
      <c r="AQ15" s="76">
        <v>0</v>
      </c>
      <c r="AR15" s="72">
        <f t="shared" si="15"/>
        <v>0</v>
      </c>
      <c r="AS15" s="72">
        <f t="shared" si="16"/>
        <v>0.37</v>
      </c>
      <c r="AT15" s="72">
        <f t="shared" si="17"/>
        <v>5.03</v>
      </c>
      <c r="AU15" s="76">
        <f t="shared" si="18"/>
        <v>0.316</v>
      </c>
      <c r="AV15" s="89">
        <v>7.35</v>
      </c>
      <c r="AW15" s="14"/>
      <c r="AX15" s="14"/>
      <c r="AY15" s="14"/>
      <c r="AZ15" s="36"/>
      <c r="BA15" s="36"/>
      <c r="BB15" s="77">
        <v>600</v>
      </c>
      <c r="BC15" s="41">
        <f t="shared" si="11"/>
        <v>3018</v>
      </c>
      <c r="BD15" s="38">
        <f t="shared" si="12"/>
        <v>4410</v>
      </c>
      <c r="BE15" s="14"/>
      <c r="BF15" s="91"/>
      <c r="BG15" s="36"/>
      <c r="BH15" s="36"/>
      <c r="BI15" s="95" t="s">
        <v>7</v>
      </c>
      <c r="BJ15" s="96" t="s">
        <v>3</v>
      </c>
      <c r="BK15" s="1" t="s">
        <v>9</v>
      </c>
    </row>
    <row r="16" spans="1:63" ht="17.100000000000001" customHeight="1" x14ac:dyDescent="0.25">
      <c r="A16" s="35">
        <v>62</v>
      </c>
      <c r="B16" s="109"/>
      <c r="C16" s="1"/>
      <c r="D16" s="67" t="s">
        <v>91</v>
      </c>
      <c r="E16" s="67" t="s">
        <v>80</v>
      </c>
      <c r="F16" s="1" t="s">
        <v>6</v>
      </c>
      <c r="G16" s="67" t="s">
        <v>145</v>
      </c>
      <c r="H16" s="80" t="s">
        <v>132</v>
      </c>
      <c r="I16" s="80" t="s">
        <v>133</v>
      </c>
      <c r="J16" s="81" t="s">
        <v>134</v>
      </c>
      <c r="K16" s="81" t="s">
        <v>134</v>
      </c>
      <c r="L16" s="81" t="s">
        <v>155</v>
      </c>
      <c r="M16" s="81" t="s">
        <v>156</v>
      </c>
      <c r="N16" s="36"/>
      <c r="O16" s="129" t="s">
        <v>209</v>
      </c>
      <c r="P16" s="36"/>
      <c r="Q16" s="1" t="s">
        <v>10</v>
      </c>
      <c r="R16" s="83">
        <v>3.35</v>
      </c>
      <c r="S16" s="1" t="s">
        <v>4</v>
      </c>
      <c r="T16" s="84" t="s">
        <v>157</v>
      </c>
      <c r="U16" s="126">
        <v>33</v>
      </c>
      <c r="V16" s="126">
        <v>30</v>
      </c>
      <c r="W16" s="126">
        <v>25</v>
      </c>
      <c r="X16" s="85">
        <v>21</v>
      </c>
      <c r="Y16" s="85">
        <v>12</v>
      </c>
      <c r="Z16" s="85">
        <v>4</v>
      </c>
      <c r="AA16" s="37">
        <v>8</v>
      </c>
      <c r="AB16" s="85">
        <v>1</v>
      </c>
      <c r="AC16" s="54">
        <f t="shared" si="0"/>
        <v>1E-3</v>
      </c>
      <c r="AD16" s="1">
        <v>63</v>
      </c>
      <c r="AE16" s="40">
        <f t="shared" si="1"/>
        <v>63000</v>
      </c>
      <c r="AF16" s="72">
        <v>3000</v>
      </c>
      <c r="AG16" s="38">
        <f t="shared" si="2"/>
        <v>0.05</v>
      </c>
      <c r="AH16" s="74" t="s">
        <v>144</v>
      </c>
      <c r="AI16" s="75">
        <f>11.3%+15%</f>
        <v>0.26300000000000001</v>
      </c>
      <c r="AJ16" s="38">
        <f t="shared" si="3"/>
        <v>0.88</v>
      </c>
      <c r="AK16" s="38">
        <f t="shared" si="4"/>
        <v>4.28</v>
      </c>
      <c r="AL16" s="76">
        <v>0</v>
      </c>
      <c r="AM16" s="72">
        <f t="shared" si="13"/>
        <v>0</v>
      </c>
      <c r="AN16" s="88">
        <v>0.05</v>
      </c>
      <c r="AO16" s="87">
        <f t="shared" si="14"/>
        <v>0.35</v>
      </c>
      <c r="AP16" s="1"/>
      <c r="AQ16" s="76">
        <v>0</v>
      </c>
      <c r="AR16" s="72">
        <f t="shared" si="15"/>
        <v>0</v>
      </c>
      <c r="AS16" s="72">
        <f t="shared" si="16"/>
        <v>0.35</v>
      </c>
      <c r="AT16" s="72">
        <f t="shared" si="17"/>
        <v>4.63</v>
      </c>
      <c r="AU16" s="76">
        <f t="shared" si="18"/>
        <v>0.33900000000000002</v>
      </c>
      <c r="AV16" s="89">
        <v>7</v>
      </c>
      <c r="AW16" s="14"/>
      <c r="AX16" s="14"/>
      <c r="AY16" s="14"/>
      <c r="AZ16" s="36"/>
      <c r="BA16" s="36"/>
      <c r="BB16" s="77">
        <v>600</v>
      </c>
      <c r="BC16" s="41">
        <f t="shared" si="11"/>
        <v>2778</v>
      </c>
      <c r="BD16" s="38">
        <f t="shared" si="12"/>
        <v>4200</v>
      </c>
      <c r="BE16" s="14"/>
      <c r="BF16" s="91"/>
      <c r="BG16" s="36"/>
      <c r="BH16" s="36"/>
      <c r="BI16" s="95" t="s">
        <v>7</v>
      </c>
      <c r="BJ16" s="96" t="s">
        <v>3</v>
      </c>
      <c r="BK16" s="1" t="s">
        <v>9</v>
      </c>
    </row>
    <row r="17" spans="1:63" ht="17.100000000000001" customHeight="1" x14ac:dyDescent="0.25">
      <c r="A17" s="35">
        <v>64</v>
      </c>
      <c r="B17" s="104"/>
      <c r="C17" s="1"/>
      <c r="D17" s="67" t="s">
        <v>158</v>
      </c>
      <c r="E17" s="67"/>
      <c r="F17" s="1" t="s">
        <v>6</v>
      </c>
      <c r="G17" s="67" t="s">
        <v>159</v>
      </c>
      <c r="H17" s="62" t="s">
        <v>160</v>
      </c>
      <c r="I17" s="62" t="s">
        <v>161</v>
      </c>
      <c r="J17" s="67" t="s">
        <v>174</v>
      </c>
      <c r="K17" s="67" t="s">
        <v>175</v>
      </c>
      <c r="L17" s="93" t="s">
        <v>176</v>
      </c>
      <c r="M17" s="84" t="s">
        <v>177</v>
      </c>
      <c r="N17" s="36"/>
      <c r="O17" s="130" t="s">
        <v>92</v>
      </c>
      <c r="P17" s="36"/>
      <c r="Q17" s="1" t="s">
        <v>10</v>
      </c>
      <c r="R17" s="94">
        <v>2.75</v>
      </c>
      <c r="S17" s="1" t="s">
        <v>4</v>
      </c>
      <c r="T17" s="86" t="s">
        <v>186</v>
      </c>
      <c r="U17" s="127">
        <v>41</v>
      </c>
      <c r="V17" s="127">
        <v>35</v>
      </c>
      <c r="W17" s="127">
        <v>41.5</v>
      </c>
      <c r="X17" s="97">
        <v>17.5</v>
      </c>
      <c r="Y17" s="97">
        <v>9</v>
      </c>
      <c r="Z17" s="97">
        <v>22</v>
      </c>
      <c r="AA17" s="37">
        <v>8</v>
      </c>
      <c r="AB17" s="71">
        <v>2</v>
      </c>
      <c r="AC17" s="54">
        <f t="shared" si="0"/>
        <v>3.0000000000000001E-3</v>
      </c>
      <c r="AD17" s="1">
        <v>63</v>
      </c>
      <c r="AE17" s="40">
        <f t="shared" si="1"/>
        <v>42000</v>
      </c>
      <c r="AF17" s="72">
        <v>3000</v>
      </c>
      <c r="AG17" s="38">
        <f t="shared" si="2"/>
        <v>7.0000000000000007E-2</v>
      </c>
      <c r="AH17" s="84" t="s">
        <v>187</v>
      </c>
      <c r="AI17" s="88">
        <v>0.16800000000000001</v>
      </c>
      <c r="AJ17" s="38">
        <f t="shared" si="3"/>
        <v>0.46</v>
      </c>
      <c r="AK17" s="38">
        <f t="shared" si="4"/>
        <v>3.28</v>
      </c>
      <c r="AL17" s="76">
        <v>0</v>
      </c>
      <c r="AM17" s="72">
        <f t="shared" ref="AM17:AM28" si="19">IF(ISERROR(AV17*AL17),"",AV17*AL17)</f>
        <v>0</v>
      </c>
      <c r="AN17" s="76">
        <v>0</v>
      </c>
      <c r="AO17" s="72">
        <f t="shared" ref="AO17:AO28" si="20">IF(ISERROR(AV17*AN17),"",AV17*AN17)</f>
        <v>0</v>
      </c>
      <c r="AP17" s="1"/>
      <c r="AQ17" s="76">
        <v>0</v>
      </c>
      <c r="AR17" s="72">
        <f t="shared" ref="AR17:AR28" si="21">IF(ISERROR(AV17*AQ17),"",AV17*AQ17)</f>
        <v>0</v>
      </c>
      <c r="AS17" s="72">
        <f t="shared" ref="AS17:AS28" si="22">IF(ISERROR(AM17+AO17+AR17),"",AM17+AO17+AR17)</f>
        <v>0</v>
      </c>
      <c r="AT17" s="72">
        <f t="shared" ref="AT17:AT28" si="23">IF(ISERROR(AK17+AS17),"",AK17+AS17)</f>
        <v>3.28</v>
      </c>
      <c r="AU17" s="76">
        <f t="shared" ref="AU17:AU28" si="24">IF(ISERROR((AV17-AT17)/AV17),"",(AV17-AT17)/AV17)</f>
        <v>0.35699999999999998</v>
      </c>
      <c r="AV17" s="89">
        <v>5.0999999999999996</v>
      </c>
      <c r="AW17" s="14"/>
      <c r="AX17" s="14"/>
      <c r="AY17" s="14"/>
      <c r="AZ17" s="36"/>
      <c r="BA17" s="36"/>
      <c r="BB17" s="102">
        <v>1000</v>
      </c>
      <c r="BC17" s="41">
        <f t="shared" si="11"/>
        <v>3280</v>
      </c>
      <c r="BD17" s="38">
        <f t="shared" si="12"/>
        <v>5100</v>
      </c>
      <c r="BE17" s="14"/>
      <c r="BF17" s="39">
        <f>IF(U17="","",U17*V17*W17/1000000/AB17*BB17)</f>
        <v>29.78</v>
      </c>
      <c r="BG17" s="36"/>
      <c r="BH17" s="36"/>
      <c r="BI17" s="80" t="s">
        <v>7</v>
      </c>
      <c r="BJ17" s="80" t="s">
        <v>3</v>
      </c>
      <c r="BK17" s="1" t="s">
        <v>8</v>
      </c>
    </row>
    <row r="18" spans="1:63" ht="17.100000000000001" customHeight="1" x14ac:dyDescent="0.25">
      <c r="A18" s="35">
        <v>65</v>
      </c>
      <c r="B18" s="105"/>
      <c r="C18" s="1"/>
      <c r="D18" s="67" t="s">
        <v>158</v>
      </c>
      <c r="E18" s="67"/>
      <c r="F18" s="1" t="s">
        <v>6</v>
      </c>
      <c r="G18" s="67" t="s">
        <v>159</v>
      </c>
      <c r="H18" s="57" t="s">
        <v>162</v>
      </c>
      <c r="I18" s="57" t="s">
        <v>163</v>
      </c>
      <c r="J18" s="67" t="s">
        <v>174</v>
      </c>
      <c r="K18" s="67" t="s">
        <v>175</v>
      </c>
      <c r="L18" s="93" t="s">
        <v>178</v>
      </c>
      <c r="M18" s="84" t="s">
        <v>177</v>
      </c>
      <c r="N18" s="36"/>
      <c r="O18" s="130" t="s">
        <v>93</v>
      </c>
      <c r="P18" s="36"/>
      <c r="Q18" s="1" t="s">
        <v>10</v>
      </c>
      <c r="R18" s="94">
        <v>1.79</v>
      </c>
      <c r="S18" s="1" t="s">
        <v>4</v>
      </c>
      <c r="T18" s="86" t="s">
        <v>186</v>
      </c>
      <c r="U18" s="127">
        <v>41</v>
      </c>
      <c r="V18" s="127">
        <v>35</v>
      </c>
      <c r="W18" s="127">
        <v>41.5</v>
      </c>
      <c r="X18" s="98">
        <v>12</v>
      </c>
      <c r="Y18" s="98">
        <v>7</v>
      </c>
      <c r="Z18" s="98">
        <v>13</v>
      </c>
      <c r="AA18" s="37">
        <v>8</v>
      </c>
      <c r="AB18" s="71">
        <v>1</v>
      </c>
      <c r="AC18" s="54">
        <f t="shared" si="0"/>
        <v>1E-3</v>
      </c>
      <c r="AD18" s="1">
        <v>63</v>
      </c>
      <c r="AE18" s="40">
        <f t="shared" si="1"/>
        <v>63000</v>
      </c>
      <c r="AF18" s="72">
        <v>3000</v>
      </c>
      <c r="AG18" s="38"/>
      <c r="AH18" s="84" t="s">
        <v>82</v>
      </c>
      <c r="AI18" s="88">
        <v>0.184</v>
      </c>
      <c r="AJ18" s="38">
        <f t="shared" si="3"/>
        <v>0.33</v>
      </c>
      <c r="AK18" s="38">
        <f t="shared" si="4"/>
        <v>2.12</v>
      </c>
      <c r="AL18" s="76">
        <v>0</v>
      </c>
      <c r="AM18" s="72">
        <f t="shared" si="19"/>
        <v>0</v>
      </c>
      <c r="AN18" s="76">
        <v>0</v>
      </c>
      <c r="AO18" s="72">
        <f t="shared" si="20"/>
        <v>0</v>
      </c>
      <c r="AP18" s="1"/>
      <c r="AQ18" s="76">
        <v>0</v>
      </c>
      <c r="AR18" s="72">
        <f t="shared" si="21"/>
        <v>0</v>
      </c>
      <c r="AS18" s="72">
        <f t="shared" si="22"/>
        <v>0</v>
      </c>
      <c r="AT18" s="72">
        <f t="shared" si="23"/>
        <v>2.12</v>
      </c>
      <c r="AU18" s="76">
        <f t="shared" si="24"/>
        <v>0.38600000000000001</v>
      </c>
      <c r="AV18" s="89">
        <v>3.45</v>
      </c>
      <c r="AW18" s="14"/>
      <c r="AX18" s="14"/>
      <c r="AY18" s="14"/>
      <c r="AZ18" s="36"/>
      <c r="BA18" s="36"/>
      <c r="BB18" s="102">
        <v>500</v>
      </c>
      <c r="BC18" s="41">
        <f t="shared" si="11"/>
        <v>1060</v>
      </c>
      <c r="BD18" s="38">
        <f t="shared" si="12"/>
        <v>1725</v>
      </c>
      <c r="BE18" s="14"/>
      <c r="BF18" s="91"/>
      <c r="BG18" s="36"/>
      <c r="BH18" s="36"/>
      <c r="BI18" s="80" t="s">
        <v>7</v>
      </c>
      <c r="BJ18" s="80" t="s">
        <v>3</v>
      </c>
      <c r="BK18" s="1" t="s">
        <v>8</v>
      </c>
    </row>
    <row r="19" spans="1:63" ht="17.100000000000001" customHeight="1" x14ac:dyDescent="0.25">
      <c r="A19" s="35">
        <v>66</v>
      </c>
      <c r="B19" s="105"/>
      <c r="C19" s="1"/>
      <c r="D19" s="67" t="s">
        <v>158</v>
      </c>
      <c r="E19" s="67"/>
      <c r="F19" s="1" t="s">
        <v>6</v>
      </c>
      <c r="G19" s="67" t="s">
        <v>159</v>
      </c>
      <c r="H19" s="57" t="s">
        <v>83</v>
      </c>
      <c r="I19" s="57" t="s">
        <v>127</v>
      </c>
      <c r="J19" s="67" t="s">
        <v>174</v>
      </c>
      <c r="K19" s="67" t="s">
        <v>175</v>
      </c>
      <c r="L19" s="93" t="s">
        <v>76</v>
      </c>
      <c r="M19" s="84" t="s">
        <v>177</v>
      </c>
      <c r="N19" s="36"/>
      <c r="O19" s="130" t="s">
        <v>94</v>
      </c>
      <c r="P19" s="36"/>
      <c r="Q19" s="1" t="s">
        <v>10</v>
      </c>
      <c r="R19" s="94">
        <v>1.68</v>
      </c>
      <c r="S19" s="1" t="s">
        <v>4</v>
      </c>
      <c r="T19" s="86" t="s">
        <v>186</v>
      </c>
      <c r="U19" s="127">
        <v>41</v>
      </c>
      <c r="V19" s="127">
        <v>35</v>
      </c>
      <c r="W19" s="127">
        <v>41.5</v>
      </c>
      <c r="X19" s="98">
        <v>8.5</v>
      </c>
      <c r="Y19" s="98">
        <v>8.5</v>
      </c>
      <c r="Z19" s="98">
        <v>12.5</v>
      </c>
      <c r="AA19" s="37">
        <v>8</v>
      </c>
      <c r="AB19" s="71">
        <v>1</v>
      </c>
      <c r="AC19" s="54">
        <f t="shared" si="0"/>
        <v>1E-3</v>
      </c>
      <c r="AD19" s="1">
        <v>63</v>
      </c>
      <c r="AE19" s="40">
        <f t="shared" si="1"/>
        <v>63000</v>
      </c>
      <c r="AF19" s="72">
        <v>3000</v>
      </c>
      <c r="AG19" s="38"/>
      <c r="AH19" s="84" t="s">
        <v>82</v>
      </c>
      <c r="AI19" s="88">
        <v>0.184</v>
      </c>
      <c r="AJ19" s="38">
        <f t="shared" si="3"/>
        <v>0.31</v>
      </c>
      <c r="AK19" s="38">
        <f t="shared" si="4"/>
        <v>1.99</v>
      </c>
      <c r="AL19" s="76">
        <v>0</v>
      </c>
      <c r="AM19" s="72">
        <f t="shared" si="19"/>
        <v>0</v>
      </c>
      <c r="AN19" s="76">
        <v>0</v>
      </c>
      <c r="AO19" s="72">
        <f t="shared" si="20"/>
        <v>0</v>
      </c>
      <c r="AP19" s="1"/>
      <c r="AQ19" s="76">
        <v>0</v>
      </c>
      <c r="AR19" s="72">
        <f t="shared" si="21"/>
        <v>0</v>
      </c>
      <c r="AS19" s="72">
        <f t="shared" si="22"/>
        <v>0</v>
      </c>
      <c r="AT19" s="72">
        <f t="shared" si="23"/>
        <v>1.99</v>
      </c>
      <c r="AU19" s="76">
        <f t="shared" si="24"/>
        <v>0.38800000000000001</v>
      </c>
      <c r="AV19" s="89">
        <v>3.25</v>
      </c>
      <c r="AW19" s="14"/>
      <c r="AX19" s="14"/>
      <c r="AY19" s="14"/>
      <c r="AZ19" s="36"/>
      <c r="BA19" s="36"/>
      <c r="BB19" s="102">
        <v>500</v>
      </c>
      <c r="BC19" s="41">
        <f t="shared" si="11"/>
        <v>995</v>
      </c>
      <c r="BD19" s="38">
        <f t="shared" si="12"/>
        <v>1625</v>
      </c>
      <c r="BE19" s="14"/>
      <c r="BF19" s="91"/>
      <c r="BG19" s="36"/>
      <c r="BH19" s="36"/>
      <c r="BI19" s="80" t="s">
        <v>7</v>
      </c>
      <c r="BJ19" s="80" t="s">
        <v>3</v>
      </c>
      <c r="BK19" s="1" t="s">
        <v>8</v>
      </c>
    </row>
    <row r="20" spans="1:63" ht="17.100000000000001" customHeight="1" x14ac:dyDescent="0.25">
      <c r="A20" s="35">
        <v>67</v>
      </c>
      <c r="B20" s="105"/>
      <c r="C20" s="1"/>
      <c r="D20" s="67" t="s">
        <v>158</v>
      </c>
      <c r="E20" s="67"/>
      <c r="F20" s="1" t="s">
        <v>6</v>
      </c>
      <c r="G20" s="67" t="s">
        <v>159</v>
      </c>
      <c r="H20" s="57" t="s">
        <v>84</v>
      </c>
      <c r="I20" s="57" t="s">
        <v>129</v>
      </c>
      <c r="J20" s="67" t="s">
        <v>174</v>
      </c>
      <c r="K20" s="67" t="s">
        <v>175</v>
      </c>
      <c r="L20" s="93" t="s">
        <v>179</v>
      </c>
      <c r="M20" s="84" t="s">
        <v>177</v>
      </c>
      <c r="N20" s="36"/>
      <c r="O20" s="130" t="s">
        <v>95</v>
      </c>
      <c r="P20" s="36"/>
      <c r="Q20" s="1" t="s">
        <v>10</v>
      </c>
      <c r="R20" s="94">
        <v>1.68</v>
      </c>
      <c r="S20" s="1" t="s">
        <v>4</v>
      </c>
      <c r="T20" s="86" t="s">
        <v>186</v>
      </c>
      <c r="U20" s="127">
        <v>41</v>
      </c>
      <c r="V20" s="127">
        <v>35</v>
      </c>
      <c r="W20" s="127">
        <v>41.5</v>
      </c>
      <c r="X20" s="98">
        <v>15</v>
      </c>
      <c r="Y20" s="98">
        <v>4</v>
      </c>
      <c r="Z20" s="98">
        <v>11.5</v>
      </c>
      <c r="AA20" s="37">
        <v>8</v>
      </c>
      <c r="AB20" s="71">
        <v>1</v>
      </c>
      <c r="AC20" s="54">
        <f t="shared" si="0"/>
        <v>1E-3</v>
      </c>
      <c r="AD20" s="1">
        <v>63</v>
      </c>
      <c r="AE20" s="40">
        <f t="shared" si="1"/>
        <v>63000</v>
      </c>
      <c r="AF20" s="72">
        <v>3000</v>
      </c>
      <c r="AG20" s="38"/>
      <c r="AH20" s="84" t="s">
        <v>82</v>
      </c>
      <c r="AI20" s="88">
        <v>0.184</v>
      </c>
      <c r="AJ20" s="38">
        <f t="shared" si="3"/>
        <v>0.31</v>
      </c>
      <c r="AK20" s="38">
        <f t="shared" si="4"/>
        <v>1.99</v>
      </c>
      <c r="AL20" s="76">
        <v>0</v>
      </c>
      <c r="AM20" s="72">
        <f t="shared" si="19"/>
        <v>0</v>
      </c>
      <c r="AN20" s="76">
        <v>0</v>
      </c>
      <c r="AO20" s="72">
        <f t="shared" si="20"/>
        <v>0</v>
      </c>
      <c r="AP20" s="1"/>
      <c r="AQ20" s="76">
        <v>0</v>
      </c>
      <c r="AR20" s="72">
        <f t="shared" si="21"/>
        <v>0</v>
      </c>
      <c r="AS20" s="72">
        <f t="shared" si="22"/>
        <v>0</v>
      </c>
      <c r="AT20" s="72">
        <f t="shared" si="23"/>
        <v>1.99</v>
      </c>
      <c r="AU20" s="76">
        <f t="shared" si="24"/>
        <v>0.35799999999999998</v>
      </c>
      <c r="AV20" s="89">
        <v>3.1</v>
      </c>
      <c r="AW20" s="14"/>
      <c r="AX20" s="14"/>
      <c r="AY20" s="14"/>
      <c r="AZ20" s="36"/>
      <c r="BA20" s="36"/>
      <c r="BB20" s="102">
        <v>500</v>
      </c>
      <c r="BC20" s="41">
        <f t="shared" si="11"/>
        <v>995</v>
      </c>
      <c r="BD20" s="38">
        <f t="shared" si="12"/>
        <v>1550</v>
      </c>
      <c r="BE20" s="14"/>
      <c r="BF20" s="91"/>
      <c r="BG20" s="36"/>
      <c r="BH20" s="36"/>
      <c r="BI20" s="80" t="s">
        <v>7</v>
      </c>
      <c r="BJ20" s="80" t="s">
        <v>3</v>
      </c>
      <c r="BK20" s="1" t="s">
        <v>8</v>
      </c>
    </row>
    <row r="21" spans="1:63" ht="17.100000000000001" customHeight="1" x14ac:dyDescent="0.25">
      <c r="A21" s="35">
        <v>68</v>
      </c>
      <c r="B21" s="105"/>
      <c r="C21" s="1"/>
      <c r="D21" s="67" t="s">
        <v>158</v>
      </c>
      <c r="E21" s="67"/>
      <c r="F21" s="1" t="s">
        <v>6</v>
      </c>
      <c r="G21" s="67" t="s">
        <v>159</v>
      </c>
      <c r="H21" s="57" t="s">
        <v>85</v>
      </c>
      <c r="I21" s="57" t="s">
        <v>131</v>
      </c>
      <c r="J21" s="67" t="s">
        <v>174</v>
      </c>
      <c r="K21" s="67" t="s">
        <v>175</v>
      </c>
      <c r="L21" s="93" t="s">
        <v>86</v>
      </c>
      <c r="M21" s="84" t="s">
        <v>177</v>
      </c>
      <c r="N21" s="36"/>
      <c r="O21" s="130" t="s">
        <v>96</v>
      </c>
      <c r="P21" s="36"/>
      <c r="Q21" s="1" t="s">
        <v>10</v>
      </c>
      <c r="R21" s="94">
        <v>2.58</v>
      </c>
      <c r="S21" s="1" t="s">
        <v>4</v>
      </c>
      <c r="T21" s="86" t="s">
        <v>186</v>
      </c>
      <c r="U21" s="127">
        <v>41</v>
      </c>
      <c r="V21" s="127">
        <v>35</v>
      </c>
      <c r="W21" s="127">
        <v>41.5</v>
      </c>
      <c r="X21" s="99">
        <v>11.5</v>
      </c>
      <c r="Y21" s="99">
        <v>11.5</v>
      </c>
      <c r="Z21" s="99">
        <v>13.5</v>
      </c>
      <c r="AA21" s="37">
        <v>8</v>
      </c>
      <c r="AB21" s="71">
        <v>1</v>
      </c>
      <c r="AC21" s="54">
        <f t="shared" si="0"/>
        <v>2E-3</v>
      </c>
      <c r="AD21" s="1">
        <v>63</v>
      </c>
      <c r="AE21" s="40">
        <f t="shared" si="1"/>
        <v>31500</v>
      </c>
      <c r="AF21" s="72">
        <v>3000</v>
      </c>
      <c r="AG21" s="38"/>
      <c r="AH21" s="84" t="s">
        <v>82</v>
      </c>
      <c r="AI21" s="88">
        <v>0.184</v>
      </c>
      <c r="AJ21" s="38">
        <f t="shared" si="3"/>
        <v>0.47</v>
      </c>
      <c r="AK21" s="38">
        <f t="shared" si="4"/>
        <v>3.05</v>
      </c>
      <c r="AL21" s="76">
        <v>0</v>
      </c>
      <c r="AM21" s="72">
        <f t="shared" si="19"/>
        <v>0</v>
      </c>
      <c r="AN21" s="76">
        <v>0</v>
      </c>
      <c r="AO21" s="72">
        <f t="shared" si="20"/>
        <v>0</v>
      </c>
      <c r="AP21" s="1"/>
      <c r="AQ21" s="76">
        <v>0</v>
      </c>
      <c r="AR21" s="72">
        <f t="shared" si="21"/>
        <v>0</v>
      </c>
      <c r="AS21" s="72">
        <f t="shared" si="22"/>
        <v>0</v>
      </c>
      <c r="AT21" s="72">
        <f t="shared" si="23"/>
        <v>3.05</v>
      </c>
      <c r="AU21" s="76">
        <f t="shared" si="24"/>
        <v>0.47</v>
      </c>
      <c r="AV21" s="89">
        <v>5.75</v>
      </c>
      <c r="AW21" s="14"/>
      <c r="AX21" s="14"/>
      <c r="AY21" s="14"/>
      <c r="AZ21" s="36"/>
      <c r="BA21" s="36"/>
      <c r="BB21" s="102">
        <v>500</v>
      </c>
      <c r="BC21" s="41">
        <f t="shared" si="11"/>
        <v>1525</v>
      </c>
      <c r="BD21" s="38">
        <f t="shared" si="12"/>
        <v>2875</v>
      </c>
      <c r="BE21" s="14"/>
      <c r="BF21" s="91"/>
      <c r="BG21" s="36"/>
      <c r="BH21" s="36"/>
      <c r="BI21" s="80" t="s">
        <v>7</v>
      </c>
      <c r="BJ21" s="80" t="s">
        <v>3</v>
      </c>
      <c r="BK21" s="1" t="s">
        <v>8</v>
      </c>
    </row>
    <row r="22" spans="1:63" ht="17.100000000000001" customHeight="1" x14ac:dyDescent="0.25">
      <c r="A22" s="35">
        <v>69</v>
      </c>
      <c r="B22" s="105"/>
      <c r="C22" s="1"/>
      <c r="D22" s="67" t="s">
        <v>158</v>
      </c>
      <c r="E22" s="67"/>
      <c r="F22" s="1" t="s">
        <v>6</v>
      </c>
      <c r="G22" s="67" t="s">
        <v>159</v>
      </c>
      <c r="H22" s="57" t="s">
        <v>87</v>
      </c>
      <c r="I22" s="57" t="s">
        <v>164</v>
      </c>
      <c r="J22" s="67" t="s">
        <v>174</v>
      </c>
      <c r="K22" s="67" t="s">
        <v>175</v>
      </c>
      <c r="L22" s="93" t="s">
        <v>180</v>
      </c>
      <c r="M22" s="84" t="s">
        <v>177</v>
      </c>
      <c r="N22" s="36"/>
      <c r="O22" s="130" t="s">
        <v>97</v>
      </c>
      <c r="P22" s="36"/>
      <c r="Q22" s="1" t="s">
        <v>10</v>
      </c>
      <c r="R22" s="94">
        <v>2.95</v>
      </c>
      <c r="S22" s="1" t="s">
        <v>4</v>
      </c>
      <c r="T22" s="86" t="s">
        <v>186</v>
      </c>
      <c r="U22" s="127">
        <v>41</v>
      </c>
      <c r="V22" s="127">
        <v>35</v>
      </c>
      <c r="W22" s="127">
        <v>41.5</v>
      </c>
      <c r="X22" s="97">
        <v>26.5</v>
      </c>
      <c r="Y22" s="97">
        <v>4</v>
      </c>
      <c r="Z22" s="97">
        <v>15.5</v>
      </c>
      <c r="AA22" s="37">
        <v>8</v>
      </c>
      <c r="AB22" s="71">
        <v>1</v>
      </c>
      <c r="AC22" s="54">
        <f t="shared" si="0"/>
        <v>2E-3</v>
      </c>
      <c r="AD22" s="1">
        <v>63</v>
      </c>
      <c r="AE22" s="40">
        <f t="shared" si="1"/>
        <v>31500</v>
      </c>
      <c r="AF22" s="72">
        <v>3000</v>
      </c>
      <c r="AG22" s="38">
        <f t="shared" si="2"/>
        <v>0.1</v>
      </c>
      <c r="AH22" s="84" t="s">
        <v>82</v>
      </c>
      <c r="AI22" s="88">
        <v>0.184</v>
      </c>
      <c r="AJ22" s="38">
        <f t="shared" si="3"/>
        <v>0.54</v>
      </c>
      <c r="AK22" s="38">
        <f t="shared" si="4"/>
        <v>3.59</v>
      </c>
      <c r="AL22" s="76">
        <v>0</v>
      </c>
      <c r="AM22" s="72">
        <f t="shared" si="19"/>
        <v>0</v>
      </c>
      <c r="AN22" s="76">
        <v>0</v>
      </c>
      <c r="AO22" s="72">
        <f t="shared" si="20"/>
        <v>0</v>
      </c>
      <c r="AP22" s="1"/>
      <c r="AQ22" s="76">
        <v>0</v>
      </c>
      <c r="AR22" s="72">
        <f t="shared" si="21"/>
        <v>0</v>
      </c>
      <c r="AS22" s="72">
        <f t="shared" si="22"/>
        <v>0</v>
      </c>
      <c r="AT22" s="72">
        <f t="shared" si="23"/>
        <v>3.59</v>
      </c>
      <c r="AU22" s="76">
        <f t="shared" si="24"/>
        <v>0.443</v>
      </c>
      <c r="AV22" s="89">
        <v>6.45</v>
      </c>
      <c r="AW22" s="14"/>
      <c r="AX22" s="14"/>
      <c r="AY22" s="14"/>
      <c r="AZ22" s="36"/>
      <c r="BA22" s="36"/>
      <c r="BB22" s="102">
        <v>500</v>
      </c>
      <c r="BC22" s="41">
        <f t="shared" si="11"/>
        <v>1795</v>
      </c>
      <c r="BD22" s="38">
        <f t="shared" si="12"/>
        <v>3225</v>
      </c>
      <c r="BE22" s="14"/>
      <c r="BF22" s="91"/>
      <c r="BG22" s="36"/>
      <c r="BH22" s="36"/>
      <c r="BI22" s="80" t="s">
        <v>7</v>
      </c>
      <c r="BJ22" s="80" t="s">
        <v>3</v>
      </c>
      <c r="BK22" s="1" t="s">
        <v>8</v>
      </c>
    </row>
    <row r="23" spans="1:63" ht="17.100000000000001" customHeight="1" x14ac:dyDescent="0.25">
      <c r="A23" s="35">
        <v>70</v>
      </c>
      <c r="B23" s="105"/>
      <c r="C23" s="1"/>
      <c r="D23" s="67" t="s">
        <v>158</v>
      </c>
      <c r="E23" s="67"/>
      <c r="F23" s="1" t="s">
        <v>6</v>
      </c>
      <c r="G23" s="67" t="s">
        <v>159</v>
      </c>
      <c r="H23" s="57" t="s">
        <v>88</v>
      </c>
      <c r="I23" s="57" t="s">
        <v>165</v>
      </c>
      <c r="J23" s="67" t="s">
        <v>174</v>
      </c>
      <c r="K23" s="67" t="s">
        <v>175</v>
      </c>
      <c r="L23" s="93" t="s">
        <v>181</v>
      </c>
      <c r="M23" s="84" t="s">
        <v>177</v>
      </c>
      <c r="N23" s="36"/>
      <c r="O23" s="130" t="s">
        <v>98</v>
      </c>
      <c r="P23" s="36"/>
      <c r="Q23" s="1" t="s">
        <v>10</v>
      </c>
      <c r="R23" s="94">
        <v>2.8</v>
      </c>
      <c r="S23" s="1" t="s">
        <v>4</v>
      </c>
      <c r="T23" s="86" t="s">
        <v>186</v>
      </c>
      <c r="U23" s="127">
        <v>41</v>
      </c>
      <c r="V23" s="127">
        <v>35</v>
      </c>
      <c r="W23" s="127">
        <v>41.5</v>
      </c>
      <c r="X23" s="100">
        <v>16</v>
      </c>
      <c r="Y23" s="100">
        <v>9</v>
      </c>
      <c r="Z23" s="100">
        <v>11.5</v>
      </c>
      <c r="AA23" s="37">
        <v>8</v>
      </c>
      <c r="AB23" s="71">
        <v>1</v>
      </c>
      <c r="AC23" s="54">
        <f t="shared" si="0"/>
        <v>2E-3</v>
      </c>
      <c r="AD23" s="1">
        <v>63</v>
      </c>
      <c r="AE23" s="40">
        <f t="shared" si="1"/>
        <v>31500</v>
      </c>
      <c r="AF23" s="72">
        <v>3000</v>
      </c>
      <c r="AG23" s="38">
        <f t="shared" ref="AG23:AG40" si="25">IF(ISERROR(AF23/AE23),"",AF23/AE23)</f>
        <v>0.1</v>
      </c>
      <c r="AH23" s="84" t="s">
        <v>82</v>
      </c>
      <c r="AI23" s="88">
        <v>0.184</v>
      </c>
      <c r="AJ23" s="38">
        <f t="shared" si="3"/>
        <v>0.52</v>
      </c>
      <c r="AK23" s="38">
        <f t="shared" si="4"/>
        <v>3.42</v>
      </c>
      <c r="AL23" s="76">
        <v>0</v>
      </c>
      <c r="AM23" s="72">
        <f t="shared" si="19"/>
        <v>0</v>
      </c>
      <c r="AN23" s="76">
        <v>0</v>
      </c>
      <c r="AO23" s="72">
        <f t="shared" si="20"/>
        <v>0</v>
      </c>
      <c r="AP23" s="1"/>
      <c r="AQ23" s="76">
        <v>0</v>
      </c>
      <c r="AR23" s="72">
        <f t="shared" si="21"/>
        <v>0</v>
      </c>
      <c r="AS23" s="72">
        <f t="shared" si="22"/>
        <v>0</v>
      </c>
      <c r="AT23" s="72">
        <f t="shared" si="23"/>
        <v>3.42</v>
      </c>
      <c r="AU23" s="76">
        <f t="shared" si="24"/>
        <v>0.47399999999999998</v>
      </c>
      <c r="AV23" s="89">
        <v>6.5</v>
      </c>
      <c r="AW23" s="14"/>
      <c r="AX23" s="14"/>
      <c r="AY23" s="14"/>
      <c r="AZ23" s="36"/>
      <c r="BA23" s="36"/>
      <c r="BB23" s="102">
        <v>500</v>
      </c>
      <c r="BC23" s="41">
        <f t="shared" si="11"/>
        <v>1710</v>
      </c>
      <c r="BD23" s="38">
        <f t="shared" si="12"/>
        <v>3250</v>
      </c>
      <c r="BE23" s="14"/>
      <c r="BF23" s="91"/>
      <c r="BG23" s="36"/>
      <c r="BH23" s="36"/>
      <c r="BI23" s="80" t="s">
        <v>7</v>
      </c>
      <c r="BJ23" s="80" t="s">
        <v>3</v>
      </c>
      <c r="BK23" s="1" t="s">
        <v>8</v>
      </c>
    </row>
    <row r="24" spans="1:63" ht="17.100000000000001" customHeight="1" x14ac:dyDescent="0.25">
      <c r="A24" s="35">
        <v>71</v>
      </c>
      <c r="B24" s="105"/>
      <c r="C24" s="1"/>
      <c r="D24" s="67" t="s">
        <v>158</v>
      </c>
      <c r="E24" s="67"/>
      <c r="F24" s="1" t="s">
        <v>6</v>
      </c>
      <c r="G24" s="67" t="s">
        <v>159</v>
      </c>
      <c r="H24" s="57" t="s">
        <v>89</v>
      </c>
      <c r="I24" s="57" t="s">
        <v>166</v>
      </c>
      <c r="J24" s="67" t="s">
        <v>174</v>
      </c>
      <c r="K24" s="67" t="s">
        <v>175</v>
      </c>
      <c r="L24" s="81" t="s">
        <v>182</v>
      </c>
      <c r="M24" s="84" t="s">
        <v>177</v>
      </c>
      <c r="N24" s="36"/>
      <c r="O24" s="130" t="s">
        <v>99</v>
      </c>
      <c r="P24" s="36"/>
      <c r="Q24" s="1" t="s">
        <v>10</v>
      </c>
      <c r="R24" s="94">
        <v>4.45</v>
      </c>
      <c r="S24" s="1" t="s">
        <v>4</v>
      </c>
      <c r="T24" s="86" t="s">
        <v>186</v>
      </c>
      <c r="U24" s="127">
        <v>41</v>
      </c>
      <c r="V24" s="127">
        <v>35</v>
      </c>
      <c r="W24" s="127">
        <v>41.5</v>
      </c>
      <c r="X24" s="100">
        <v>17</v>
      </c>
      <c r="Y24" s="100">
        <v>17</v>
      </c>
      <c r="Z24" s="100">
        <v>16.5</v>
      </c>
      <c r="AA24" s="37">
        <v>8</v>
      </c>
      <c r="AB24" s="101">
        <v>1</v>
      </c>
      <c r="AC24" s="54">
        <f t="shared" si="0"/>
        <v>5.0000000000000001E-3</v>
      </c>
      <c r="AD24" s="1">
        <v>63</v>
      </c>
      <c r="AE24" s="40">
        <f t="shared" si="1"/>
        <v>12600</v>
      </c>
      <c r="AF24" s="72">
        <v>3000</v>
      </c>
      <c r="AG24" s="38">
        <f t="shared" si="25"/>
        <v>0.24</v>
      </c>
      <c r="AH24" s="84" t="s">
        <v>82</v>
      </c>
      <c r="AI24" s="88">
        <v>0.184</v>
      </c>
      <c r="AJ24" s="38">
        <f t="shared" si="3"/>
        <v>0.82</v>
      </c>
      <c r="AK24" s="38">
        <f t="shared" si="4"/>
        <v>5.51</v>
      </c>
      <c r="AL24" s="76">
        <v>0</v>
      </c>
      <c r="AM24" s="72">
        <f t="shared" si="19"/>
        <v>0</v>
      </c>
      <c r="AN24" s="76">
        <v>0</v>
      </c>
      <c r="AO24" s="72">
        <f t="shared" si="20"/>
        <v>0</v>
      </c>
      <c r="AP24" s="1"/>
      <c r="AQ24" s="76">
        <v>0</v>
      </c>
      <c r="AR24" s="72">
        <f t="shared" si="21"/>
        <v>0</v>
      </c>
      <c r="AS24" s="72">
        <f t="shared" si="22"/>
        <v>0</v>
      </c>
      <c r="AT24" s="72">
        <f t="shared" si="23"/>
        <v>5.51</v>
      </c>
      <c r="AU24" s="76">
        <f t="shared" si="24"/>
        <v>0.38400000000000001</v>
      </c>
      <c r="AV24" s="89">
        <v>8.9499999999999993</v>
      </c>
      <c r="AW24" s="14"/>
      <c r="AX24" s="14"/>
      <c r="AY24" s="14"/>
      <c r="AZ24" s="36"/>
      <c r="BA24" s="36"/>
      <c r="BB24" s="102">
        <v>500</v>
      </c>
      <c r="BC24" s="41">
        <f t="shared" si="11"/>
        <v>2755</v>
      </c>
      <c r="BD24" s="38">
        <f t="shared" si="12"/>
        <v>4475</v>
      </c>
      <c r="BE24" s="14"/>
      <c r="BF24" s="91"/>
      <c r="BG24" s="36"/>
      <c r="BH24" s="36"/>
      <c r="BI24" s="80" t="s">
        <v>7</v>
      </c>
      <c r="BJ24" s="80" t="s">
        <v>3</v>
      </c>
      <c r="BK24" s="1" t="s">
        <v>8</v>
      </c>
    </row>
    <row r="25" spans="1:63" ht="17.100000000000001" customHeight="1" x14ac:dyDescent="0.25">
      <c r="A25" s="35">
        <v>72</v>
      </c>
      <c r="B25" s="105"/>
      <c r="C25" s="1"/>
      <c r="D25" s="67" t="s">
        <v>158</v>
      </c>
      <c r="E25" s="67"/>
      <c r="F25" s="1" t="s">
        <v>6</v>
      </c>
      <c r="G25" s="67" t="s">
        <v>159</v>
      </c>
      <c r="H25" s="57" t="s">
        <v>90</v>
      </c>
      <c r="I25" s="57" t="s">
        <v>167</v>
      </c>
      <c r="J25" s="67" t="s">
        <v>174</v>
      </c>
      <c r="K25" s="67" t="s">
        <v>175</v>
      </c>
      <c r="L25" s="81" t="s">
        <v>77</v>
      </c>
      <c r="M25" s="84" t="s">
        <v>177</v>
      </c>
      <c r="N25" s="36"/>
      <c r="O25" s="130" t="s">
        <v>100</v>
      </c>
      <c r="P25" s="36"/>
      <c r="Q25" s="1" t="s">
        <v>10</v>
      </c>
      <c r="R25" s="94">
        <v>6.98</v>
      </c>
      <c r="S25" s="1" t="s">
        <v>4</v>
      </c>
      <c r="T25" s="86" t="s">
        <v>186</v>
      </c>
      <c r="U25" s="127">
        <v>41</v>
      </c>
      <c r="V25" s="127">
        <v>35</v>
      </c>
      <c r="W25" s="127">
        <v>41.5</v>
      </c>
      <c r="X25" s="100">
        <v>21.5</v>
      </c>
      <c r="Y25" s="100">
        <v>21.5</v>
      </c>
      <c r="Z25" s="100">
        <v>27</v>
      </c>
      <c r="AA25" s="37">
        <v>8</v>
      </c>
      <c r="AB25" s="71">
        <v>1</v>
      </c>
      <c r="AC25" s="54">
        <f t="shared" si="0"/>
        <v>1.2E-2</v>
      </c>
      <c r="AD25" s="1">
        <v>63</v>
      </c>
      <c r="AE25" s="40">
        <f t="shared" si="1"/>
        <v>5250</v>
      </c>
      <c r="AF25" s="72">
        <v>3000</v>
      </c>
      <c r="AG25" s="38">
        <f t="shared" si="25"/>
        <v>0.56999999999999995</v>
      </c>
      <c r="AH25" s="84" t="s">
        <v>82</v>
      </c>
      <c r="AI25" s="88">
        <v>0.184</v>
      </c>
      <c r="AJ25" s="38">
        <f t="shared" si="3"/>
        <v>1.28</v>
      </c>
      <c r="AK25" s="38">
        <f t="shared" si="4"/>
        <v>8.83</v>
      </c>
      <c r="AL25" s="76">
        <v>0</v>
      </c>
      <c r="AM25" s="72">
        <f t="shared" si="19"/>
        <v>0</v>
      </c>
      <c r="AN25" s="76">
        <v>0</v>
      </c>
      <c r="AO25" s="72">
        <f t="shared" si="20"/>
        <v>0</v>
      </c>
      <c r="AP25" s="1"/>
      <c r="AQ25" s="76">
        <v>0</v>
      </c>
      <c r="AR25" s="72">
        <f t="shared" si="21"/>
        <v>0</v>
      </c>
      <c r="AS25" s="72">
        <f t="shared" si="22"/>
        <v>0</v>
      </c>
      <c r="AT25" s="72">
        <f t="shared" si="23"/>
        <v>8.83</v>
      </c>
      <c r="AU25" s="76">
        <f t="shared" si="24"/>
        <v>0.439</v>
      </c>
      <c r="AV25" s="89">
        <v>15.75</v>
      </c>
      <c r="AW25" s="14"/>
      <c r="AX25" s="14"/>
      <c r="AY25" s="14"/>
      <c r="AZ25" s="36"/>
      <c r="BA25" s="36"/>
      <c r="BB25" s="102">
        <v>500</v>
      </c>
      <c r="BC25" s="41">
        <f t="shared" si="11"/>
        <v>4415</v>
      </c>
      <c r="BD25" s="38">
        <f t="shared" si="12"/>
        <v>7875</v>
      </c>
      <c r="BE25" s="14"/>
      <c r="BF25" s="91"/>
      <c r="BG25" s="36"/>
      <c r="BH25" s="36"/>
      <c r="BI25" s="80" t="s">
        <v>7</v>
      </c>
      <c r="BJ25" s="80" t="s">
        <v>3</v>
      </c>
      <c r="BK25" s="1" t="s">
        <v>8</v>
      </c>
    </row>
    <row r="26" spans="1:63" ht="17.100000000000001" customHeight="1" x14ac:dyDescent="0.25">
      <c r="A26" s="35">
        <v>73</v>
      </c>
      <c r="B26" s="105"/>
      <c r="C26" s="1"/>
      <c r="D26" s="67" t="s">
        <v>158</v>
      </c>
      <c r="E26" s="67"/>
      <c r="F26" s="1" t="s">
        <v>6</v>
      </c>
      <c r="G26" s="67" t="s">
        <v>159</v>
      </c>
      <c r="H26" s="57" t="s">
        <v>168</v>
      </c>
      <c r="I26" s="57" t="s">
        <v>169</v>
      </c>
      <c r="J26" s="67" t="s">
        <v>174</v>
      </c>
      <c r="K26" s="67" t="s">
        <v>175</v>
      </c>
      <c r="L26" s="81" t="s">
        <v>183</v>
      </c>
      <c r="M26" s="84" t="s">
        <v>177</v>
      </c>
      <c r="N26" s="36"/>
      <c r="O26" s="130" t="s">
        <v>101</v>
      </c>
      <c r="P26" s="36"/>
      <c r="Q26" s="1" t="s">
        <v>10</v>
      </c>
      <c r="R26" s="94">
        <v>4.45</v>
      </c>
      <c r="S26" s="1" t="s">
        <v>4</v>
      </c>
      <c r="T26" s="86" t="s">
        <v>186</v>
      </c>
      <c r="U26" s="127">
        <v>41</v>
      </c>
      <c r="V26" s="127">
        <v>35</v>
      </c>
      <c r="W26" s="127">
        <v>41.5</v>
      </c>
      <c r="X26" s="100">
        <v>12.5</v>
      </c>
      <c r="Y26" s="100">
        <v>12.5</v>
      </c>
      <c r="Z26" s="100">
        <v>38.5</v>
      </c>
      <c r="AA26" s="37">
        <v>8</v>
      </c>
      <c r="AB26" s="71">
        <v>1</v>
      </c>
      <c r="AC26" s="54">
        <f t="shared" si="0"/>
        <v>6.0000000000000001E-3</v>
      </c>
      <c r="AD26" s="1">
        <v>63</v>
      </c>
      <c r="AE26" s="40">
        <f t="shared" si="1"/>
        <v>10500</v>
      </c>
      <c r="AF26" s="72">
        <v>3000</v>
      </c>
      <c r="AG26" s="38">
        <f t="shared" si="25"/>
        <v>0.28999999999999998</v>
      </c>
      <c r="AH26" s="84" t="s">
        <v>82</v>
      </c>
      <c r="AI26" s="88">
        <v>0.184</v>
      </c>
      <c r="AJ26" s="38">
        <f t="shared" si="3"/>
        <v>0.82</v>
      </c>
      <c r="AK26" s="38">
        <f t="shared" si="4"/>
        <v>5.56</v>
      </c>
      <c r="AL26" s="76">
        <v>0</v>
      </c>
      <c r="AM26" s="72">
        <f t="shared" si="19"/>
        <v>0</v>
      </c>
      <c r="AN26" s="76">
        <v>0</v>
      </c>
      <c r="AO26" s="72">
        <f t="shared" si="20"/>
        <v>0</v>
      </c>
      <c r="AP26" s="1"/>
      <c r="AQ26" s="76">
        <v>0</v>
      </c>
      <c r="AR26" s="72">
        <f t="shared" si="21"/>
        <v>0</v>
      </c>
      <c r="AS26" s="72">
        <f t="shared" si="22"/>
        <v>0</v>
      </c>
      <c r="AT26" s="72">
        <f t="shared" si="23"/>
        <v>5.56</v>
      </c>
      <c r="AU26" s="76">
        <f t="shared" si="24"/>
        <v>0.30499999999999999</v>
      </c>
      <c r="AV26" s="89">
        <v>8</v>
      </c>
      <c r="AW26" s="14"/>
      <c r="AX26" s="14"/>
      <c r="AY26" s="14"/>
      <c r="AZ26" s="36"/>
      <c r="BA26" s="36"/>
      <c r="BB26" s="102">
        <v>500</v>
      </c>
      <c r="BC26" s="41">
        <f t="shared" si="11"/>
        <v>2780</v>
      </c>
      <c r="BD26" s="38">
        <f t="shared" si="12"/>
        <v>4000</v>
      </c>
      <c r="BE26" s="14"/>
      <c r="BF26" s="91"/>
      <c r="BG26" s="36"/>
      <c r="BH26" s="36"/>
      <c r="BI26" s="80" t="s">
        <v>7</v>
      </c>
      <c r="BJ26" s="80" t="s">
        <v>3</v>
      </c>
      <c r="BK26" s="1" t="s">
        <v>8</v>
      </c>
    </row>
    <row r="27" spans="1:63" ht="17.100000000000001" customHeight="1" x14ac:dyDescent="0.25">
      <c r="A27" s="35">
        <v>74</v>
      </c>
      <c r="B27" s="105"/>
      <c r="C27" s="1"/>
      <c r="D27" s="67" t="s">
        <v>158</v>
      </c>
      <c r="E27" s="67"/>
      <c r="F27" s="1" t="s">
        <v>6</v>
      </c>
      <c r="G27" s="67" t="s">
        <v>159</v>
      </c>
      <c r="H27" s="57" t="s">
        <v>170</v>
      </c>
      <c r="I27" s="57" t="s">
        <v>171</v>
      </c>
      <c r="J27" s="67" t="s">
        <v>174</v>
      </c>
      <c r="K27" s="67" t="s">
        <v>175</v>
      </c>
      <c r="L27" s="92" t="s">
        <v>184</v>
      </c>
      <c r="M27" s="84" t="s">
        <v>177</v>
      </c>
      <c r="N27" s="36"/>
      <c r="O27" s="130" t="s">
        <v>102</v>
      </c>
      <c r="P27" s="36"/>
      <c r="Q27" s="1" t="s">
        <v>10</v>
      </c>
      <c r="R27" s="94">
        <v>4.7</v>
      </c>
      <c r="S27" s="1" t="s">
        <v>4</v>
      </c>
      <c r="T27" s="86" t="s">
        <v>186</v>
      </c>
      <c r="U27" s="127">
        <v>41</v>
      </c>
      <c r="V27" s="127">
        <v>35</v>
      </c>
      <c r="W27" s="127">
        <v>41.5</v>
      </c>
      <c r="X27" s="100">
        <v>16.5</v>
      </c>
      <c r="Y27" s="100">
        <v>16.5</v>
      </c>
      <c r="Z27" s="100">
        <v>15.5</v>
      </c>
      <c r="AA27" s="37">
        <v>8</v>
      </c>
      <c r="AB27" s="71">
        <v>1</v>
      </c>
      <c r="AC27" s="54">
        <f t="shared" si="0"/>
        <v>4.0000000000000001E-3</v>
      </c>
      <c r="AD27" s="1">
        <v>63</v>
      </c>
      <c r="AE27" s="40">
        <f t="shared" si="1"/>
        <v>15750</v>
      </c>
      <c r="AF27" s="72">
        <v>3000</v>
      </c>
      <c r="AG27" s="38">
        <f t="shared" si="25"/>
        <v>0.19</v>
      </c>
      <c r="AH27" s="84" t="s">
        <v>82</v>
      </c>
      <c r="AI27" s="88">
        <v>0.184</v>
      </c>
      <c r="AJ27" s="38">
        <f t="shared" si="3"/>
        <v>0.86</v>
      </c>
      <c r="AK27" s="38">
        <f t="shared" si="4"/>
        <v>5.75</v>
      </c>
      <c r="AL27" s="76">
        <v>0</v>
      </c>
      <c r="AM27" s="72">
        <f t="shared" si="19"/>
        <v>0</v>
      </c>
      <c r="AN27" s="76">
        <v>0</v>
      </c>
      <c r="AO27" s="72">
        <f t="shared" si="20"/>
        <v>0</v>
      </c>
      <c r="AP27" s="1"/>
      <c r="AQ27" s="76">
        <v>0</v>
      </c>
      <c r="AR27" s="72">
        <f t="shared" si="21"/>
        <v>0</v>
      </c>
      <c r="AS27" s="72">
        <f t="shared" si="22"/>
        <v>0</v>
      </c>
      <c r="AT27" s="72">
        <f t="shared" si="23"/>
        <v>5.75</v>
      </c>
      <c r="AU27" s="76">
        <f t="shared" si="24"/>
        <v>0.32400000000000001</v>
      </c>
      <c r="AV27" s="89">
        <v>8.5</v>
      </c>
      <c r="AW27" s="14"/>
      <c r="AX27" s="14"/>
      <c r="AY27" s="14"/>
      <c r="AZ27" s="36"/>
      <c r="BA27" s="36"/>
      <c r="BB27" s="102">
        <v>500</v>
      </c>
      <c r="BC27" s="41">
        <f t="shared" si="11"/>
        <v>2875</v>
      </c>
      <c r="BD27" s="38">
        <f t="shared" si="12"/>
        <v>4250</v>
      </c>
      <c r="BE27" s="14"/>
      <c r="BF27" s="91"/>
      <c r="BG27" s="36"/>
      <c r="BH27" s="36"/>
      <c r="BI27" s="80" t="s">
        <v>7</v>
      </c>
      <c r="BJ27" s="80" t="s">
        <v>3</v>
      </c>
      <c r="BK27" s="1" t="s">
        <v>8</v>
      </c>
    </row>
    <row r="28" spans="1:63" ht="17.100000000000001" customHeight="1" x14ac:dyDescent="0.25">
      <c r="A28" s="35">
        <v>75</v>
      </c>
      <c r="B28" s="106"/>
      <c r="C28" s="1"/>
      <c r="D28" s="67" t="s">
        <v>158</v>
      </c>
      <c r="E28" s="67"/>
      <c r="F28" s="1" t="s">
        <v>6</v>
      </c>
      <c r="G28" s="67" t="s">
        <v>159</v>
      </c>
      <c r="H28" s="57" t="s">
        <v>172</v>
      </c>
      <c r="I28" s="57" t="s">
        <v>173</v>
      </c>
      <c r="J28" s="67" t="s">
        <v>174</v>
      </c>
      <c r="K28" s="67" t="s">
        <v>175</v>
      </c>
      <c r="L28" s="92" t="s">
        <v>185</v>
      </c>
      <c r="M28" s="84" t="s">
        <v>177</v>
      </c>
      <c r="N28" s="36"/>
      <c r="O28" s="130" t="s">
        <v>103</v>
      </c>
      <c r="P28" s="36"/>
      <c r="Q28" s="1" t="s">
        <v>10</v>
      </c>
      <c r="R28" s="94">
        <v>2.0499999999999998</v>
      </c>
      <c r="S28" s="1" t="s">
        <v>4</v>
      </c>
      <c r="T28" s="86" t="s">
        <v>186</v>
      </c>
      <c r="U28" s="127">
        <v>41</v>
      </c>
      <c r="V28" s="127">
        <v>35</v>
      </c>
      <c r="W28" s="127">
        <v>41.5</v>
      </c>
      <c r="X28" s="100">
        <v>10</v>
      </c>
      <c r="Y28" s="100">
        <v>8</v>
      </c>
      <c r="Z28" s="100">
        <v>18.5</v>
      </c>
      <c r="AA28" s="37">
        <v>8</v>
      </c>
      <c r="AB28" s="71">
        <v>1</v>
      </c>
      <c r="AC28" s="54">
        <f t="shared" si="0"/>
        <v>1E-3</v>
      </c>
      <c r="AD28" s="1">
        <v>63</v>
      </c>
      <c r="AE28" s="40">
        <f t="shared" si="1"/>
        <v>63000</v>
      </c>
      <c r="AF28" s="72">
        <v>3000</v>
      </c>
      <c r="AG28" s="38">
        <f t="shared" si="25"/>
        <v>0.05</v>
      </c>
      <c r="AH28" s="84" t="s">
        <v>82</v>
      </c>
      <c r="AI28" s="88">
        <v>0.184</v>
      </c>
      <c r="AJ28" s="38">
        <f t="shared" si="3"/>
        <v>0.38</v>
      </c>
      <c r="AK28" s="38">
        <f t="shared" si="4"/>
        <v>2.48</v>
      </c>
      <c r="AL28" s="76">
        <v>0</v>
      </c>
      <c r="AM28" s="72">
        <f t="shared" si="19"/>
        <v>0</v>
      </c>
      <c r="AN28" s="76">
        <v>0</v>
      </c>
      <c r="AO28" s="72">
        <f t="shared" si="20"/>
        <v>0</v>
      </c>
      <c r="AP28" s="1"/>
      <c r="AQ28" s="76">
        <v>0</v>
      </c>
      <c r="AR28" s="72">
        <f t="shared" si="21"/>
        <v>0</v>
      </c>
      <c r="AS28" s="72">
        <f t="shared" si="22"/>
        <v>0</v>
      </c>
      <c r="AT28" s="72">
        <f t="shared" si="23"/>
        <v>2.48</v>
      </c>
      <c r="AU28" s="76">
        <f t="shared" si="24"/>
        <v>0.33900000000000002</v>
      </c>
      <c r="AV28" s="89">
        <v>3.75</v>
      </c>
      <c r="AW28" s="14"/>
      <c r="AX28" s="14"/>
      <c r="AY28" s="14"/>
      <c r="AZ28" s="36"/>
      <c r="BA28" s="36"/>
      <c r="BB28" s="102">
        <v>500</v>
      </c>
      <c r="BC28" s="41">
        <f t="shared" si="11"/>
        <v>1240</v>
      </c>
      <c r="BD28" s="38">
        <f t="shared" si="12"/>
        <v>1875</v>
      </c>
      <c r="BE28" s="14"/>
      <c r="BF28" s="91"/>
      <c r="BG28" s="36"/>
      <c r="BH28" s="36"/>
      <c r="BI28" s="80" t="s">
        <v>7</v>
      </c>
      <c r="BJ28" s="80" t="s">
        <v>3</v>
      </c>
      <c r="BK28" s="1" t="s">
        <v>8</v>
      </c>
    </row>
    <row r="29" spans="1:63" ht="17.100000000000001" customHeight="1" x14ac:dyDescent="0.25">
      <c r="A29" s="35">
        <v>77</v>
      </c>
      <c r="B29" s="104"/>
      <c r="C29" s="1"/>
      <c r="D29" s="84" t="s">
        <v>188</v>
      </c>
      <c r="E29" s="82"/>
      <c r="F29" s="1" t="s">
        <v>6</v>
      </c>
      <c r="G29" s="67" t="s">
        <v>189</v>
      </c>
      <c r="H29" s="62" t="s">
        <v>190</v>
      </c>
      <c r="I29" s="62" t="s">
        <v>191</v>
      </c>
      <c r="J29" s="84" t="s">
        <v>192</v>
      </c>
      <c r="K29" s="84" t="s">
        <v>192</v>
      </c>
      <c r="L29" s="93" t="s">
        <v>193</v>
      </c>
      <c r="M29" s="67" t="s">
        <v>195</v>
      </c>
      <c r="N29" s="36"/>
      <c r="O29" s="130" t="s">
        <v>104</v>
      </c>
      <c r="P29" s="36"/>
      <c r="Q29" s="1" t="s">
        <v>10</v>
      </c>
      <c r="R29" s="94">
        <v>2.4500000000000002</v>
      </c>
      <c r="S29" s="1" t="s">
        <v>4</v>
      </c>
      <c r="T29" s="67" t="s">
        <v>196</v>
      </c>
      <c r="U29" s="128">
        <v>41</v>
      </c>
      <c r="V29" s="128">
        <v>35</v>
      </c>
      <c r="W29" s="128">
        <v>41.5</v>
      </c>
      <c r="X29" s="97">
        <v>17.5</v>
      </c>
      <c r="Y29" s="97">
        <v>9</v>
      </c>
      <c r="Z29" s="97">
        <v>22</v>
      </c>
      <c r="AA29" s="37">
        <v>8</v>
      </c>
      <c r="AB29" s="58">
        <v>2</v>
      </c>
      <c r="AC29" s="54">
        <f t="shared" ref="AC29:AC40" si="26">IF(X29="","",X29*Y29*Z29/1000000)</f>
        <v>3.0000000000000001E-3</v>
      </c>
      <c r="AD29" s="1">
        <v>63</v>
      </c>
      <c r="AE29" s="40">
        <f t="shared" ref="AE29:AE40" si="27">IF(AB29="","",AD29/AC29*AB29)</f>
        <v>42000</v>
      </c>
      <c r="AF29" s="72">
        <v>3000</v>
      </c>
      <c r="AG29" s="38">
        <f t="shared" si="25"/>
        <v>7.0000000000000007E-2</v>
      </c>
      <c r="AH29" s="84" t="s">
        <v>187</v>
      </c>
      <c r="AI29" s="88">
        <v>0.16800000000000001</v>
      </c>
      <c r="AJ29" s="38">
        <f t="shared" si="3"/>
        <v>0.41</v>
      </c>
      <c r="AK29" s="38">
        <f t="shared" si="4"/>
        <v>2.93</v>
      </c>
      <c r="AL29" s="76">
        <v>0</v>
      </c>
      <c r="AM29" s="72">
        <f t="shared" ref="AM29:AM40" si="28">IF(ISERROR(AV29*AL29),"",AV29*AL29)</f>
        <v>0</v>
      </c>
      <c r="AN29" s="88">
        <v>0</v>
      </c>
      <c r="AO29" s="87">
        <f t="shared" ref="AO29:AO40" si="29">IF(ISERROR(AV29*AN29),"",AV29*AN29)</f>
        <v>0</v>
      </c>
      <c r="AP29" s="1"/>
      <c r="AQ29" s="76">
        <v>0</v>
      </c>
      <c r="AR29" s="72">
        <f t="shared" ref="AR29:AR40" si="30">IF(ISERROR(AV29*AQ29),"",AV29*AQ29)</f>
        <v>0</v>
      </c>
      <c r="AS29" s="72">
        <f t="shared" ref="AS29:AS40" si="31">IF(ISERROR(AM29+AO29+AR29),"",AM29+AO29+AR29)</f>
        <v>0</v>
      </c>
      <c r="AT29" s="72">
        <f t="shared" ref="AT29:AT40" si="32">IF(ISERROR(AK29+AS29),"",AK29+AS29)</f>
        <v>2.93</v>
      </c>
      <c r="AU29" s="76">
        <f t="shared" ref="AU29:AU40" si="33">IF(ISERROR((AV29-AT29)/AV29),"",(AV29-AT29)/AV29)</f>
        <v>0.36299999999999999</v>
      </c>
      <c r="AV29" s="89">
        <v>4.5999999999999996</v>
      </c>
      <c r="AW29" s="14"/>
      <c r="AX29" s="14"/>
      <c r="AY29" s="14"/>
      <c r="AZ29" s="36"/>
      <c r="BA29" s="36"/>
      <c r="BB29" s="103">
        <v>500</v>
      </c>
      <c r="BC29" s="41">
        <f t="shared" si="11"/>
        <v>1465</v>
      </c>
      <c r="BD29" s="38">
        <f t="shared" si="12"/>
        <v>2300</v>
      </c>
      <c r="BE29" s="14"/>
      <c r="BF29" s="39">
        <f>IF(U29="","",U29*V29*W29/1000000/AB29*BB29)</f>
        <v>14.89</v>
      </c>
      <c r="BG29" s="36"/>
      <c r="BH29" s="36"/>
      <c r="BI29" s="80" t="s">
        <v>7</v>
      </c>
      <c r="BJ29" s="80" t="s">
        <v>3</v>
      </c>
      <c r="BK29" s="1" t="s">
        <v>8</v>
      </c>
    </row>
    <row r="30" spans="1:63" ht="17.100000000000001" customHeight="1" x14ac:dyDescent="0.25">
      <c r="A30" s="35">
        <v>78</v>
      </c>
      <c r="B30" s="107"/>
      <c r="C30" s="1"/>
      <c r="D30" s="84" t="s">
        <v>188</v>
      </c>
      <c r="E30" s="82"/>
      <c r="F30" s="1" t="s">
        <v>6</v>
      </c>
      <c r="G30" s="67" t="s">
        <v>189</v>
      </c>
      <c r="H30" s="62" t="s">
        <v>81</v>
      </c>
      <c r="I30" s="62" t="s">
        <v>148</v>
      </c>
      <c r="J30" s="84" t="s">
        <v>192</v>
      </c>
      <c r="K30" s="84" t="s">
        <v>192</v>
      </c>
      <c r="L30" s="93" t="s">
        <v>178</v>
      </c>
      <c r="M30" s="67" t="s">
        <v>195</v>
      </c>
      <c r="N30" s="36"/>
      <c r="O30" s="130" t="s">
        <v>105</v>
      </c>
      <c r="P30" s="36"/>
      <c r="Q30" s="1" t="s">
        <v>10</v>
      </c>
      <c r="R30" s="94">
        <v>1.5</v>
      </c>
      <c r="S30" s="1" t="s">
        <v>4</v>
      </c>
      <c r="T30" s="67" t="s">
        <v>196</v>
      </c>
      <c r="U30" s="128">
        <v>41</v>
      </c>
      <c r="V30" s="128">
        <v>35</v>
      </c>
      <c r="W30" s="128">
        <v>41.5</v>
      </c>
      <c r="X30" s="98">
        <v>12</v>
      </c>
      <c r="Y30" s="98">
        <v>7</v>
      </c>
      <c r="Z30" s="98">
        <v>13</v>
      </c>
      <c r="AA30" s="37">
        <v>8</v>
      </c>
      <c r="AB30" s="58">
        <v>1</v>
      </c>
      <c r="AC30" s="54">
        <f t="shared" si="26"/>
        <v>1E-3</v>
      </c>
      <c r="AD30" s="1">
        <v>63</v>
      </c>
      <c r="AE30" s="40">
        <f t="shared" si="27"/>
        <v>63000</v>
      </c>
      <c r="AF30" s="72">
        <v>3000</v>
      </c>
      <c r="AG30" s="38">
        <f t="shared" si="25"/>
        <v>0.05</v>
      </c>
      <c r="AH30" s="84" t="s">
        <v>82</v>
      </c>
      <c r="AI30" s="88">
        <v>0.184</v>
      </c>
      <c r="AJ30" s="38">
        <f t="shared" si="3"/>
        <v>0.28000000000000003</v>
      </c>
      <c r="AK30" s="38">
        <f t="shared" si="4"/>
        <v>1.83</v>
      </c>
      <c r="AL30" s="76">
        <v>0</v>
      </c>
      <c r="AM30" s="72">
        <f t="shared" si="28"/>
        <v>0</v>
      </c>
      <c r="AN30" s="88">
        <v>0</v>
      </c>
      <c r="AO30" s="87">
        <f t="shared" si="29"/>
        <v>0</v>
      </c>
      <c r="AP30" s="1"/>
      <c r="AQ30" s="76">
        <v>0</v>
      </c>
      <c r="AR30" s="72">
        <f t="shared" si="30"/>
        <v>0</v>
      </c>
      <c r="AS30" s="72">
        <f t="shared" si="31"/>
        <v>0</v>
      </c>
      <c r="AT30" s="72">
        <f t="shared" si="32"/>
        <v>1.83</v>
      </c>
      <c r="AU30" s="76">
        <f t="shared" si="33"/>
        <v>0.39</v>
      </c>
      <c r="AV30" s="89">
        <v>3</v>
      </c>
      <c r="AW30" s="14"/>
      <c r="AX30" s="14"/>
      <c r="AY30" s="14"/>
      <c r="AZ30" s="36"/>
      <c r="BA30" s="36"/>
      <c r="BB30" s="103">
        <v>250</v>
      </c>
      <c r="BC30" s="41">
        <f t="shared" si="11"/>
        <v>457.5</v>
      </c>
      <c r="BD30" s="38">
        <f t="shared" si="12"/>
        <v>750</v>
      </c>
      <c r="BE30" s="14"/>
      <c r="BF30" s="91"/>
      <c r="BG30" s="36"/>
      <c r="BH30" s="36"/>
      <c r="BI30" s="80" t="s">
        <v>7</v>
      </c>
      <c r="BJ30" s="80" t="s">
        <v>3</v>
      </c>
      <c r="BK30" s="1" t="s">
        <v>8</v>
      </c>
    </row>
    <row r="31" spans="1:63" ht="17.100000000000001" customHeight="1" x14ac:dyDescent="0.25">
      <c r="A31" s="35">
        <v>79</v>
      </c>
      <c r="B31" s="107"/>
      <c r="C31" s="1"/>
      <c r="D31" s="84" t="s">
        <v>188</v>
      </c>
      <c r="E31" s="82"/>
      <c r="F31" s="1" t="s">
        <v>6</v>
      </c>
      <c r="G31" s="67" t="s">
        <v>189</v>
      </c>
      <c r="H31" s="62" t="s">
        <v>83</v>
      </c>
      <c r="I31" s="62" t="s">
        <v>127</v>
      </c>
      <c r="J31" s="84" t="s">
        <v>192</v>
      </c>
      <c r="K31" s="84" t="s">
        <v>192</v>
      </c>
      <c r="L31" s="93" t="s">
        <v>76</v>
      </c>
      <c r="M31" s="67" t="s">
        <v>195</v>
      </c>
      <c r="N31" s="36"/>
      <c r="O31" s="130" t="s">
        <v>106</v>
      </c>
      <c r="P31" s="36"/>
      <c r="Q31" s="1" t="s">
        <v>10</v>
      </c>
      <c r="R31" s="94">
        <v>1.4</v>
      </c>
      <c r="S31" s="1" t="s">
        <v>4</v>
      </c>
      <c r="T31" s="67" t="s">
        <v>196</v>
      </c>
      <c r="U31" s="128">
        <v>41</v>
      </c>
      <c r="V31" s="128">
        <v>35</v>
      </c>
      <c r="W31" s="128">
        <v>41.5</v>
      </c>
      <c r="X31" s="98">
        <v>8.5</v>
      </c>
      <c r="Y31" s="98">
        <v>8.5</v>
      </c>
      <c r="Z31" s="98">
        <v>12.5</v>
      </c>
      <c r="AA31" s="37">
        <v>8</v>
      </c>
      <c r="AB31" s="58">
        <v>1</v>
      </c>
      <c r="AC31" s="54">
        <f t="shared" si="26"/>
        <v>1E-3</v>
      </c>
      <c r="AD31" s="1">
        <v>63</v>
      </c>
      <c r="AE31" s="40">
        <f t="shared" si="27"/>
        <v>63000</v>
      </c>
      <c r="AF31" s="72">
        <v>3000</v>
      </c>
      <c r="AG31" s="38">
        <f t="shared" si="25"/>
        <v>0.05</v>
      </c>
      <c r="AH31" s="84" t="s">
        <v>82</v>
      </c>
      <c r="AI31" s="88">
        <v>0.184</v>
      </c>
      <c r="AJ31" s="38">
        <f t="shared" si="3"/>
        <v>0.26</v>
      </c>
      <c r="AK31" s="38">
        <f t="shared" si="4"/>
        <v>1.71</v>
      </c>
      <c r="AL31" s="76">
        <v>0</v>
      </c>
      <c r="AM31" s="72">
        <f t="shared" si="28"/>
        <v>0</v>
      </c>
      <c r="AN31" s="88">
        <v>0</v>
      </c>
      <c r="AO31" s="87">
        <f t="shared" si="29"/>
        <v>0</v>
      </c>
      <c r="AP31" s="1"/>
      <c r="AQ31" s="76">
        <v>0</v>
      </c>
      <c r="AR31" s="72">
        <f t="shared" si="30"/>
        <v>0</v>
      </c>
      <c r="AS31" s="72">
        <f t="shared" si="31"/>
        <v>0</v>
      </c>
      <c r="AT31" s="72">
        <f t="shared" si="32"/>
        <v>1.71</v>
      </c>
      <c r="AU31" s="76">
        <f t="shared" si="33"/>
        <v>0.38900000000000001</v>
      </c>
      <c r="AV31" s="89">
        <v>2.8</v>
      </c>
      <c r="AW31" s="14"/>
      <c r="AX31" s="14"/>
      <c r="AY31" s="14"/>
      <c r="AZ31" s="36"/>
      <c r="BA31" s="36"/>
      <c r="BB31" s="103">
        <v>250</v>
      </c>
      <c r="BC31" s="41">
        <f t="shared" si="11"/>
        <v>427.5</v>
      </c>
      <c r="BD31" s="38">
        <f t="shared" si="12"/>
        <v>700</v>
      </c>
      <c r="BE31" s="14"/>
      <c r="BF31" s="91"/>
      <c r="BG31" s="36"/>
      <c r="BH31" s="36"/>
      <c r="BI31" s="80" t="s">
        <v>7</v>
      </c>
      <c r="BJ31" s="80" t="s">
        <v>3</v>
      </c>
      <c r="BK31" s="1" t="s">
        <v>8</v>
      </c>
    </row>
    <row r="32" spans="1:63" ht="17.100000000000001" customHeight="1" x14ac:dyDescent="0.25">
      <c r="A32" s="35">
        <v>80</v>
      </c>
      <c r="B32" s="107"/>
      <c r="C32" s="1"/>
      <c r="D32" s="84" t="s">
        <v>188</v>
      </c>
      <c r="E32" s="82"/>
      <c r="F32" s="1" t="s">
        <v>6</v>
      </c>
      <c r="G32" s="67" t="s">
        <v>189</v>
      </c>
      <c r="H32" s="62" t="s">
        <v>84</v>
      </c>
      <c r="I32" s="62" t="s">
        <v>129</v>
      </c>
      <c r="J32" s="84" t="s">
        <v>192</v>
      </c>
      <c r="K32" s="84" t="s">
        <v>192</v>
      </c>
      <c r="L32" s="93" t="s">
        <v>179</v>
      </c>
      <c r="M32" s="67" t="s">
        <v>195</v>
      </c>
      <c r="N32" s="36"/>
      <c r="O32" s="130" t="s">
        <v>107</v>
      </c>
      <c r="P32" s="36"/>
      <c r="Q32" s="1" t="s">
        <v>10</v>
      </c>
      <c r="R32" s="94">
        <v>1.4</v>
      </c>
      <c r="S32" s="1" t="s">
        <v>4</v>
      </c>
      <c r="T32" s="67" t="s">
        <v>196</v>
      </c>
      <c r="U32" s="128">
        <v>41</v>
      </c>
      <c r="V32" s="128">
        <v>35</v>
      </c>
      <c r="W32" s="128">
        <v>41.5</v>
      </c>
      <c r="X32" s="98">
        <v>15</v>
      </c>
      <c r="Y32" s="98">
        <v>4</v>
      </c>
      <c r="Z32" s="98">
        <v>11.5</v>
      </c>
      <c r="AA32" s="37">
        <v>8</v>
      </c>
      <c r="AB32" s="58">
        <v>1</v>
      </c>
      <c r="AC32" s="54">
        <f t="shared" si="26"/>
        <v>1E-3</v>
      </c>
      <c r="AD32" s="1">
        <v>63</v>
      </c>
      <c r="AE32" s="40">
        <f t="shared" si="27"/>
        <v>63000</v>
      </c>
      <c r="AF32" s="72">
        <v>3000</v>
      </c>
      <c r="AG32" s="38">
        <f t="shared" si="25"/>
        <v>0.05</v>
      </c>
      <c r="AH32" s="84" t="s">
        <v>82</v>
      </c>
      <c r="AI32" s="88">
        <v>0.184</v>
      </c>
      <c r="AJ32" s="38">
        <f t="shared" si="3"/>
        <v>0.26</v>
      </c>
      <c r="AK32" s="38">
        <f t="shared" si="4"/>
        <v>1.71</v>
      </c>
      <c r="AL32" s="76">
        <v>0</v>
      </c>
      <c r="AM32" s="72">
        <f t="shared" si="28"/>
        <v>0</v>
      </c>
      <c r="AN32" s="88">
        <v>0</v>
      </c>
      <c r="AO32" s="87">
        <f t="shared" si="29"/>
        <v>0</v>
      </c>
      <c r="AP32" s="1"/>
      <c r="AQ32" s="76">
        <v>0</v>
      </c>
      <c r="AR32" s="72">
        <f t="shared" si="30"/>
        <v>0</v>
      </c>
      <c r="AS32" s="72">
        <f t="shared" si="31"/>
        <v>0</v>
      </c>
      <c r="AT32" s="72">
        <f t="shared" si="32"/>
        <v>1.71</v>
      </c>
      <c r="AU32" s="76">
        <f t="shared" si="33"/>
        <v>0.36699999999999999</v>
      </c>
      <c r="AV32" s="89">
        <v>2.7</v>
      </c>
      <c r="AW32" s="14"/>
      <c r="AX32" s="14"/>
      <c r="AY32" s="14"/>
      <c r="AZ32" s="36"/>
      <c r="BA32" s="36"/>
      <c r="BB32" s="103">
        <v>250</v>
      </c>
      <c r="BC32" s="41">
        <f t="shared" si="11"/>
        <v>427.5</v>
      </c>
      <c r="BD32" s="38">
        <f t="shared" si="12"/>
        <v>675</v>
      </c>
      <c r="BE32" s="14"/>
      <c r="BF32" s="91"/>
      <c r="BG32" s="36"/>
      <c r="BH32" s="36"/>
      <c r="BI32" s="80" t="s">
        <v>7</v>
      </c>
      <c r="BJ32" s="80" t="s">
        <v>3</v>
      </c>
      <c r="BK32" s="1" t="s">
        <v>8</v>
      </c>
    </row>
    <row r="33" spans="1:63" ht="17.100000000000001" customHeight="1" x14ac:dyDescent="0.25">
      <c r="A33" s="35">
        <v>81</v>
      </c>
      <c r="B33" s="107"/>
      <c r="C33" s="1"/>
      <c r="D33" s="84" t="s">
        <v>188</v>
      </c>
      <c r="E33" s="82"/>
      <c r="F33" s="1" t="s">
        <v>6</v>
      </c>
      <c r="G33" s="67" t="s">
        <v>189</v>
      </c>
      <c r="H33" s="62" t="s">
        <v>85</v>
      </c>
      <c r="I33" s="62" t="s">
        <v>131</v>
      </c>
      <c r="J33" s="84" t="s">
        <v>192</v>
      </c>
      <c r="K33" s="84" t="s">
        <v>192</v>
      </c>
      <c r="L33" s="93" t="s">
        <v>194</v>
      </c>
      <c r="M33" s="67" t="s">
        <v>195</v>
      </c>
      <c r="N33" s="36"/>
      <c r="O33" s="130" t="s">
        <v>108</v>
      </c>
      <c r="P33" s="36"/>
      <c r="Q33" s="1" t="s">
        <v>10</v>
      </c>
      <c r="R33" s="94">
        <v>2.15</v>
      </c>
      <c r="S33" s="1" t="s">
        <v>4</v>
      </c>
      <c r="T33" s="67" t="s">
        <v>196</v>
      </c>
      <c r="U33" s="128">
        <v>41</v>
      </c>
      <c r="V33" s="128">
        <v>35</v>
      </c>
      <c r="W33" s="128">
        <v>41.5</v>
      </c>
      <c r="X33" s="99">
        <v>11.5</v>
      </c>
      <c r="Y33" s="99">
        <v>11.5</v>
      </c>
      <c r="Z33" s="99">
        <v>13.5</v>
      </c>
      <c r="AA33" s="37">
        <v>8</v>
      </c>
      <c r="AB33" s="58">
        <v>1</v>
      </c>
      <c r="AC33" s="54">
        <f t="shared" si="26"/>
        <v>2E-3</v>
      </c>
      <c r="AD33" s="1">
        <v>63</v>
      </c>
      <c r="AE33" s="40">
        <f t="shared" si="27"/>
        <v>31500</v>
      </c>
      <c r="AF33" s="72">
        <v>3000</v>
      </c>
      <c r="AG33" s="38">
        <f t="shared" si="25"/>
        <v>0.1</v>
      </c>
      <c r="AH33" s="84" t="s">
        <v>82</v>
      </c>
      <c r="AI33" s="88">
        <v>0.184</v>
      </c>
      <c r="AJ33" s="38">
        <f t="shared" si="3"/>
        <v>0.4</v>
      </c>
      <c r="AK33" s="38">
        <f t="shared" si="4"/>
        <v>2.65</v>
      </c>
      <c r="AL33" s="76">
        <v>0</v>
      </c>
      <c r="AM33" s="72">
        <f t="shared" si="28"/>
        <v>0</v>
      </c>
      <c r="AN33" s="88">
        <v>0</v>
      </c>
      <c r="AO33" s="87">
        <f t="shared" si="29"/>
        <v>0</v>
      </c>
      <c r="AP33" s="1"/>
      <c r="AQ33" s="76">
        <v>0</v>
      </c>
      <c r="AR33" s="72">
        <f t="shared" si="30"/>
        <v>0</v>
      </c>
      <c r="AS33" s="72">
        <f t="shared" si="31"/>
        <v>0</v>
      </c>
      <c r="AT33" s="72">
        <f t="shared" si="32"/>
        <v>2.65</v>
      </c>
      <c r="AU33" s="76">
        <f t="shared" si="33"/>
        <v>0.39100000000000001</v>
      </c>
      <c r="AV33" s="89">
        <v>4.3499999999999996</v>
      </c>
      <c r="AW33" s="14"/>
      <c r="AX33" s="14"/>
      <c r="AY33" s="14"/>
      <c r="AZ33" s="36"/>
      <c r="BA33" s="36"/>
      <c r="BB33" s="103">
        <v>250</v>
      </c>
      <c r="BC33" s="41">
        <f t="shared" si="11"/>
        <v>662.5</v>
      </c>
      <c r="BD33" s="38">
        <f t="shared" si="12"/>
        <v>1087.5</v>
      </c>
      <c r="BE33" s="14"/>
      <c r="BF33" s="91"/>
      <c r="BG33" s="36"/>
      <c r="BH33" s="36"/>
      <c r="BI33" s="80" t="s">
        <v>7</v>
      </c>
      <c r="BJ33" s="80" t="s">
        <v>3</v>
      </c>
      <c r="BK33" s="1" t="s">
        <v>8</v>
      </c>
    </row>
    <row r="34" spans="1:63" ht="17.100000000000001" customHeight="1" x14ac:dyDescent="0.25">
      <c r="A34" s="35">
        <v>82</v>
      </c>
      <c r="B34" s="107"/>
      <c r="C34" s="1"/>
      <c r="D34" s="84" t="s">
        <v>188</v>
      </c>
      <c r="E34" s="82"/>
      <c r="F34" s="1" t="s">
        <v>6</v>
      </c>
      <c r="G34" s="67" t="s">
        <v>189</v>
      </c>
      <c r="H34" s="62" t="s">
        <v>87</v>
      </c>
      <c r="I34" s="62" t="s">
        <v>164</v>
      </c>
      <c r="J34" s="84" t="s">
        <v>192</v>
      </c>
      <c r="K34" s="84" t="s">
        <v>192</v>
      </c>
      <c r="L34" s="93" t="s">
        <v>180</v>
      </c>
      <c r="M34" s="67" t="s">
        <v>195</v>
      </c>
      <c r="N34" s="36"/>
      <c r="O34" s="130" t="s">
        <v>109</v>
      </c>
      <c r="P34" s="36"/>
      <c r="Q34" s="1" t="s">
        <v>10</v>
      </c>
      <c r="R34" s="94">
        <v>2.8</v>
      </c>
      <c r="S34" s="1" t="s">
        <v>4</v>
      </c>
      <c r="T34" s="67" t="s">
        <v>196</v>
      </c>
      <c r="U34" s="128">
        <v>41</v>
      </c>
      <c r="V34" s="128">
        <v>35</v>
      </c>
      <c r="W34" s="128">
        <v>41.5</v>
      </c>
      <c r="X34" s="97">
        <v>26.5</v>
      </c>
      <c r="Y34" s="97">
        <v>4</v>
      </c>
      <c r="Z34" s="97">
        <v>15.5</v>
      </c>
      <c r="AA34" s="37">
        <v>8</v>
      </c>
      <c r="AB34" s="58">
        <v>1</v>
      </c>
      <c r="AC34" s="54">
        <f t="shared" si="26"/>
        <v>2E-3</v>
      </c>
      <c r="AD34" s="1">
        <v>63</v>
      </c>
      <c r="AE34" s="40">
        <f t="shared" si="27"/>
        <v>31500</v>
      </c>
      <c r="AF34" s="72">
        <v>3000</v>
      </c>
      <c r="AG34" s="38">
        <f t="shared" si="25"/>
        <v>0.1</v>
      </c>
      <c r="AH34" s="84" t="s">
        <v>82</v>
      </c>
      <c r="AI34" s="88">
        <v>0.184</v>
      </c>
      <c r="AJ34" s="38">
        <f t="shared" si="3"/>
        <v>0.52</v>
      </c>
      <c r="AK34" s="38">
        <f t="shared" si="4"/>
        <v>3.42</v>
      </c>
      <c r="AL34" s="76">
        <v>0</v>
      </c>
      <c r="AM34" s="72">
        <f t="shared" si="28"/>
        <v>0</v>
      </c>
      <c r="AN34" s="88">
        <v>0</v>
      </c>
      <c r="AO34" s="87">
        <f t="shared" si="29"/>
        <v>0</v>
      </c>
      <c r="AP34" s="1"/>
      <c r="AQ34" s="76">
        <v>0</v>
      </c>
      <c r="AR34" s="72">
        <f t="shared" si="30"/>
        <v>0</v>
      </c>
      <c r="AS34" s="72">
        <f t="shared" si="31"/>
        <v>0</v>
      </c>
      <c r="AT34" s="72">
        <f t="shared" si="32"/>
        <v>3.42</v>
      </c>
      <c r="AU34" s="88">
        <f t="shared" si="33"/>
        <v>0.316</v>
      </c>
      <c r="AV34" s="89">
        <v>5</v>
      </c>
      <c r="AW34" s="14"/>
      <c r="AX34" s="14"/>
      <c r="AY34" s="14"/>
      <c r="AZ34" s="36"/>
      <c r="BA34" s="36"/>
      <c r="BB34" s="103">
        <v>250</v>
      </c>
      <c r="BC34" s="41">
        <f t="shared" si="11"/>
        <v>855</v>
      </c>
      <c r="BD34" s="38">
        <f t="shared" si="12"/>
        <v>1250</v>
      </c>
      <c r="BE34" s="14"/>
      <c r="BF34" s="91"/>
      <c r="BG34" s="36"/>
      <c r="BH34" s="36"/>
      <c r="BI34" s="80" t="s">
        <v>7</v>
      </c>
      <c r="BJ34" s="80" t="s">
        <v>3</v>
      </c>
      <c r="BK34" s="1" t="s">
        <v>8</v>
      </c>
    </row>
    <row r="35" spans="1:63" ht="17.100000000000001" customHeight="1" x14ac:dyDescent="0.25">
      <c r="A35" s="35">
        <v>83</v>
      </c>
      <c r="B35" s="107"/>
      <c r="C35" s="1"/>
      <c r="D35" s="84" t="s">
        <v>188</v>
      </c>
      <c r="E35" s="82"/>
      <c r="F35" s="1" t="s">
        <v>6</v>
      </c>
      <c r="G35" s="67" t="s">
        <v>189</v>
      </c>
      <c r="H35" s="62" t="s">
        <v>88</v>
      </c>
      <c r="I35" s="62" t="s">
        <v>165</v>
      </c>
      <c r="J35" s="84" t="s">
        <v>192</v>
      </c>
      <c r="K35" s="84" t="s">
        <v>192</v>
      </c>
      <c r="L35" s="93" t="s">
        <v>181</v>
      </c>
      <c r="M35" s="67" t="s">
        <v>195</v>
      </c>
      <c r="N35" s="36"/>
      <c r="O35" s="130" t="s">
        <v>110</v>
      </c>
      <c r="P35" s="36"/>
      <c r="Q35" s="1" t="s">
        <v>10</v>
      </c>
      <c r="R35" s="94">
        <v>2.6</v>
      </c>
      <c r="S35" s="1" t="s">
        <v>4</v>
      </c>
      <c r="T35" s="67" t="s">
        <v>196</v>
      </c>
      <c r="U35" s="128">
        <v>41</v>
      </c>
      <c r="V35" s="128">
        <v>35</v>
      </c>
      <c r="W35" s="128">
        <v>41.5</v>
      </c>
      <c r="X35" s="100">
        <v>16</v>
      </c>
      <c r="Y35" s="100">
        <v>9</v>
      </c>
      <c r="Z35" s="100">
        <v>11.5</v>
      </c>
      <c r="AA35" s="37">
        <v>8</v>
      </c>
      <c r="AB35" s="58">
        <v>1</v>
      </c>
      <c r="AC35" s="54">
        <f t="shared" si="26"/>
        <v>2E-3</v>
      </c>
      <c r="AD35" s="1">
        <v>63</v>
      </c>
      <c r="AE35" s="40">
        <f t="shared" si="27"/>
        <v>31500</v>
      </c>
      <c r="AF35" s="72">
        <v>3000</v>
      </c>
      <c r="AG35" s="38">
        <f t="shared" si="25"/>
        <v>0.1</v>
      </c>
      <c r="AH35" s="84" t="s">
        <v>82</v>
      </c>
      <c r="AI35" s="88">
        <v>0.184</v>
      </c>
      <c r="AJ35" s="38">
        <f t="shared" si="3"/>
        <v>0.48</v>
      </c>
      <c r="AK35" s="38">
        <f t="shared" si="4"/>
        <v>3.18</v>
      </c>
      <c r="AL35" s="76">
        <v>0</v>
      </c>
      <c r="AM35" s="72">
        <f t="shared" si="28"/>
        <v>0</v>
      </c>
      <c r="AN35" s="88">
        <v>0</v>
      </c>
      <c r="AO35" s="87">
        <f t="shared" si="29"/>
        <v>0</v>
      </c>
      <c r="AP35" s="1"/>
      <c r="AQ35" s="76">
        <v>0</v>
      </c>
      <c r="AR35" s="72">
        <f t="shared" si="30"/>
        <v>0</v>
      </c>
      <c r="AS35" s="72">
        <f t="shared" si="31"/>
        <v>0</v>
      </c>
      <c r="AT35" s="72">
        <f t="shared" si="32"/>
        <v>3.18</v>
      </c>
      <c r="AU35" s="76">
        <f t="shared" si="33"/>
        <v>0.309</v>
      </c>
      <c r="AV35" s="89">
        <v>4.5999999999999996</v>
      </c>
      <c r="AW35" s="14"/>
      <c r="AX35" s="14"/>
      <c r="AY35" s="14"/>
      <c r="AZ35" s="36"/>
      <c r="BA35" s="36"/>
      <c r="BB35" s="103">
        <v>250</v>
      </c>
      <c r="BC35" s="41">
        <f t="shared" si="11"/>
        <v>795</v>
      </c>
      <c r="BD35" s="38">
        <f t="shared" si="12"/>
        <v>1150</v>
      </c>
      <c r="BE35" s="14"/>
      <c r="BF35" s="91"/>
      <c r="BG35" s="36"/>
      <c r="BH35" s="36"/>
      <c r="BI35" s="80" t="s">
        <v>7</v>
      </c>
      <c r="BJ35" s="80" t="s">
        <v>3</v>
      </c>
      <c r="BK35" s="1" t="s">
        <v>8</v>
      </c>
    </row>
    <row r="36" spans="1:63" ht="17.100000000000001" customHeight="1" x14ac:dyDescent="0.25">
      <c r="A36" s="35">
        <v>84</v>
      </c>
      <c r="B36" s="107"/>
      <c r="C36" s="1"/>
      <c r="D36" s="84" t="s">
        <v>188</v>
      </c>
      <c r="E36" s="82"/>
      <c r="F36" s="1" t="s">
        <v>6</v>
      </c>
      <c r="G36" s="67" t="s">
        <v>189</v>
      </c>
      <c r="H36" s="62" t="s">
        <v>89</v>
      </c>
      <c r="I36" s="62" t="s">
        <v>166</v>
      </c>
      <c r="J36" s="84" t="s">
        <v>192</v>
      </c>
      <c r="K36" s="84" t="s">
        <v>192</v>
      </c>
      <c r="L36" s="81" t="s">
        <v>182</v>
      </c>
      <c r="M36" s="67" t="s">
        <v>195</v>
      </c>
      <c r="N36" s="36"/>
      <c r="O36" s="130" t="s">
        <v>111</v>
      </c>
      <c r="P36" s="36"/>
      <c r="Q36" s="1" t="s">
        <v>10</v>
      </c>
      <c r="R36" s="94">
        <v>3.9</v>
      </c>
      <c r="S36" s="1" t="s">
        <v>4</v>
      </c>
      <c r="T36" s="67" t="s">
        <v>196</v>
      </c>
      <c r="U36" s="128">
        <v>41</v>
      </c>
      <c r="V36" s="128">
        <v>35</v>
      </c>
      <c r="W36" s="128">
        <v>41.5</v>
      </c>
      <c r="X36" s="100">
        <v>17</v>
      </c>
      <c r="Y36" s="100">
        <v>17</v>
      </c>
      <c r="Z36" s="100">
        <v>16.5</v>
      </c>
      <c r="AA36" s="37">
        <v>8</v>
      </c>
      <c r="AB36" s="58">
        <v>1</v>
      </c>
      <c r="AC36" s="54">
        <f t="shared" si="26"/>
        <v>5.0000000000000001E-3</v>
      </c>
      <c r="AD36" s="1">
        <v>63</v>
      </c>
      <c r="AE36" s="40">
        <f t="shared" si="27"/>
        <v>12600</v>
      </c>
      <c r="AF36" s="72">
        <v>3000</v>
      </c>
      <c r="AG36" s="38">
        <f t="shared" si="25"/>
        <v>0.24</v>
      </c>
      <c r="AH36" s="84" t="s">
        <v>82</v>
      </c>
      <c r="AI36" s="88">
        <v>0.184</v>
      </c>
      <c r="AJ36" s="38">
        <f t="shared" si="3"/>
        <v>0.72</v>
      </c>
      <c r="AK36" s="38">
        <f t="shared" si="4"/>
        <v>4.8600000000000003</v>
      </c>
      <c r="AL36" s="76">
        <v>0</v>
      </c>
      <c r="AM36" s="72">
        <f t="shared" si="28"/>
        <v>0</v>
      </c>
      <c r="AN36" s="88">
        <v>0</v>
      </c>
      <c r="AO36" s="87">
        <f t="shared" si="29"/>
        <v>0</v>
      </c>
      <c r="AP36" s="1"/>
      <c r="AQ36" s="76">
        <v>0</v>
      </c>
      <c r="AR36" s="72">
        <f t="shared" si="30"/>
        <v>0</v>
      </c>
      <c r="AS36" s="72">
        <f t="shared" si="31"/>
        <v>0</v>
      </c>
      <c r="AT36" s="72">
        <f t="shared" si="32"/>
        <v>4.8600000000000003</v>
      </c>
      <c r="AU36" s="76">
        <f t="shared" si="33"/>
        <v>0.30599999999999999</v>
      </c>
      <c r="AV36" s="89">
        <v>7</v>
      </c>
      <c r="AW36" s="14"/>
      <c r="AX36" s="14"/>
      <c r="AY36" s="14"/>
      <c r="AZ36" s="36"/>
      <c r="BA36" s="36"/>
      <c r="BB36" s="103">
        <v>250</v>
      </c>
      <c r="BC36" s="41">
        <f t="shared" si="11"/>
        <v>1215</v>
      </c>
      <c r="BD36" s="38">
        <f t="shared" si="12"/>
        <v>1750</v>
      </c>
      <c r="BE36" s="14"/>
      <c r="BF36" s="91"/>
      <c r="BG36" s="36"/>
      <c r="BH36" s="36"/>
      <c r="BI36" s="80" t="s">
        <v>7</v>
      </c>
      <c r="BJ36" s="80" t="s">
        <v>3</v>
      </c>
      <c r="BK36" s="1" t="s">
        <v>8</v>
      </c>
    </row>
    <row r="37" spans="1:63" ht="17.100000000000001" customHeight="1" x14ac:dyDescent="0.25">
      <c r="A37" s="35">
        <v>85</v>
      </c>
      <c r="B37" s="107"/>
      <c r="C37" s="1"/>
      <c r="D37" s="84" t="s">
        <v>188</v>
      </c>
      <c r="E37" s="82"/>
      <c r="F37" s="1" t="s">
        <v>6</v>
      </c>
      <c r="G37" s="67" t="s">
        <v>189</v>
      </c>
      <c r="H37" s="62" t="s">
        <v>90</v>
      </c>
      <c r="I37" s="62" t="s">
        <v>167</v>
      </c>
      <c r="J37" s="84" t="s">
        <v>192</v>
      </c>
      <c r="K37" s="84" t="s">
        <v>192</v>
      </c>
      <c r="L37" s="81" t="s">
        <v>77</v>
      </c>
      <c r="M37" s="67" t="s">
        <v>195</v>
      </c>
      <c r="N37" s="36"/>
      <c r="O37" s="130" t="s">
        <v>112</v>
      </c>
      <c r="P37" s="36"/>
      <c r="Q37" s="1" t="s">
        <v>10</v>
      </c>
      <c r="R37" s="94">
        <v>6.5</v>
      </c>
      <c r="S37" s="1" t="s">
        <v>4</v>
      </c>
      <c r="T37" s="67" t="s">
        <v>196</v>
      </c>
      <c r="U37" s="128">
        <v>41</v>
      </c>
      <c r="V37" s="128">
        <v>35</v>
      </c>
      <c r="W37" s="128">
        <v>41.5</v>
      </c>
      <c r="X37" s="100">
        <v>21.5</v>
      </c>
      <c r="Y37" s="100">
        <v>21.5</v>
      </c>
      <c r="Z37" s="100">
        <v>27</v>
      </c>
      <c r="AA37" s="37">
        <v>8</v>
      </c>
      <c r="AB37" s="58">
        <v>1</v>
      </c>
      <c r="AC37" s="54">
        <f t="shared" si="26"/>
        <v>1.2E-2</v>
      </c>
      <c r="AD37" s="1">
        <v>63</v>
      </c>
      <c r="AE37" s="40">
        <f t="shared" si="27"/>
        <v>5250</v>
      </c>
      <c r="AF37" s="72">
        <v>3000</v>
      </c>
      <c r="AG37" s="38">
        <f t="shared" si="25"/>
        <v>0.56999999999999995</v>
      </c>
      <c r="AH37" s="84" t="s">
        <v>82</v>
      </c>
      <c r="AI37" s="88">
        <v>0.184</v>
      </c>
      <c r="AJ37" s="38">
        <f t="shared" si="3"/>
        <v>1.2</v>
      </c>
      <c r="AK37" s="38">
        <f t="shared" si="4"/>
        <v>8.27</v>
      </c>
      <c r="AL37" s="76">
        <v>0</v>
      </c>
      <c r="AM37" s="72">
        <f t="shared" si="28"/>
        <v>0</v>
      </c>
      <c r="AN37" s="88">
        <v>0</v>
      </c>
      <c r="AO37" s="87">
        <f t="shared" si="29"/>
        <v>0</v>
      </c>
      <c r="AP37" s="1"/>
      <c r="AQ37" s="76">
        <v>0</v>
      </c>
      <c r="AR37" s="72">
        <f t="shared" si="30"/>
        <v>0</v>
      </c>
      <c r="AS37" s="72">
        <f t="shared" si="31"/>
        <v>0</v>
      </c>
      <c r="AT37" s="72">
        <f t="shared" si="32"/>
        <v>8.27</v>
      </c>
      <c r="AU37" s="76">
        <f t="shared" si="33"/>
        <v>0.32200000000000001</v>
      </c>
      <c r="AV37" s="89">
        <v>12.2</v>
      </c>
      <c r="AW37" s="14"/>
      <c r="AX37" s="14"/>
      <c r="AY37" s="14"/>
      <c r="AZ37" s="36"/>
      <c r="BA37" s="36"/>
      <c r="BB37" s="103">
        <v>250</v>
      </c>
      <c r="BC37" s="41">
        <f t="shared" si="11"/>
        <v>2067.5</v>
      </c>
      <c r="BD37" s="38">
        <f t="shared" si="12"/>
        <v>3050</v>
      </c>
      <c r="BE37" s="14"/>
      <c r="BF37" s="91"/>
      <c r="BG37" s="36"/>
      <c r="BH37" s="36"/>
      <c r="BI37" s="80" t="s">
        <v>7</v>
      </c>
      <c r="BJ37" s="80" t="s">
        <v>3</v>
      </c>
      <c r="BK37" s="1" t="s">
        <v>8</v>
      </c>
    </row>
    <row r="38" spans="1:63" ht="17.100000000000001" customHeight="1" x14ac:dyDescent="0.25">
      <c r="A38" s="35">
        <v>86</v>
      </c>
      <c r="B38" s="107"/>
      <c r="C38" s="1"/>
      <c r="D38" s="84" t="s">
        <v>188</v>
      </c>
      <c r="E38" s="82"/>
      <c r="F38" s="1" t="s">
        <v>6</v>
      </c>
      <c r="G38" s="67" t="s">
        <v>189</v>
      </c>
      <c r="H38" s="62" t="s">
        <v>168</v>
      </c>
      <c r="I38" s="62" t="s">
        <v>169</v>
      </c>
      <c r="J38" s="84" t="s">
        <v>192</v>
      </c>
      <c r="K38" s="84" t="s">
        <v>192</v>
      </c>
      <c r="L38" s="81" t="s">
        <v>183</v>
      </c>
      <c r="M38" s="67" t="s">
        <v>195</v>
      </c>
      <c r="N38" s="36"/>
      <c r="O38" s="130" t="s">
        <v>113</v>
      </c>
      <c r="P38" s="36"/>
      <c r="Q38" s="1" t="s">
        <v>10</v>
      </c>
      <c r="R38" s="94">
        <v>3.9</v>
      </c>
      <c r="S38" s="61" t="s">
        <v>4</v>
      </c>
      <c r="T38" s="67" t="s">
        <v>196</v>
      </c>
      <c r="U38" s="128">
        <v>41</v>
      </c>
      <c r="V38" s="128">
        <v>35</v>
      </c>
      <c r="W38" s="128">
        <v>41.5</v>
      </c>
      <c r="X38" s="100">
        <v>12.5</v>
      </c>
      <c r="Y38" s="100">
        <v>12.5</v>
      </c>
      <c r="Z38" s="100">
        <v>38.5</v>
      </c>
      <c r="AA38" s="37">
        <v>8</v>
      </c>
      <c r="AB38" s="58">
        <v>1</v>
      </c>
      <c r="AC38" s="54">
        <f t="shared" si="26"/>
        <v>6.0000000000000001E-3</v>
      </c>
      <c r="AD38" s="1">
        <v>63</v>
      </c>
      <c r="AE38" s="40">
        <f t="shared" si="27"/>
        <v>10500</v>
      </c>
      <c r="AF38" s="72">
        <v>3000</v>
      </c>
      <c r="AG38" s="38">
        <f t="shared" si="25"/>
        <v>0.28999999999999998</v>
      </c>
      <c r="AH38" s="84" t="s">
        <v>82</v>
      </c>
      <c r="AI38" s="88">
        <v>0.184</v>
      </c>
      <c r="AJ38" s="38">
        <f t="shared" si="3"/>
        <v>0.72</v>
      </c>
      <c r="AK38" s="38">
        <f t="shared" si="4"/>
        <v>4.91</v>
      </c>
      <c r="AL38" s="76">
        <v>0</v>
      </c>
      <c r="AM38" s="72">
        <f t="shared" si="28"/>
        <v>0</v>
      </c>
      <c r="AN38" s="88">
        <v>0</v>
      </c>
      <c r="AO38" s="87">
        <f t="shared" si="29"/>
        <v>0</v>
      </c>
      <c r="AP38" s="1"/>
      <c r="AQ38" s="76">
        <v>0</v>
      </c>
      <c r="AR38" s="72">
        <f t="shared" si="30"/>
        <v>0</v>
      </c>
      <c r="AS38" s="72">
        <f t="shared" si="31"/>
        <v>0</v>
      </c>
      <c r="AT38" s="72">
        <f t="shared" si="32"/>
        <v>4.91</v>
      </c>
      <c r="AU38" s="76">
        <f t="shared" si="33"/>
        <v>0.29899999999999999</v>
      </c>
      <c r="AV38" s="89">
        <v>7</v>
      </c>
      <c r="AW38" s="14"/>
      <c r="AX38" s="14"/>
      <c r="AY38" s="14"/>
      <c r="AZ38" s="36"/>
      <c r="BA38" s="36"/>
      <c r="BB38" s="103">
        <v>250</v>
      </c>
      <c r="BC38" s="41">
        <f t="shared" si="11"/>
        <v>1227.5</v>
      </c>
      <c r="BD38" s="38">
        <f t="shared" si="12"/>
        <v>1750</v>
      </c>
      <c r="BE38" s="14"/>
      <c r="BF38" s="91"/>
      <c r="BG38" s="36"/>
      <c r="BH38" s="36"/>
      <c r="BI38" s="80" t="s">
        <v>7</v>
      </c>
      <c r="BJ38" s="80" t="s">
        <v>3</v>
      </c>
      <c r="BK38" s="1" t="s">
        <v>8</v>
      </c>
    </row>
    <row r="39" spans="1:63" ht="17.100000000000001" customHeight="1" x14ac:dyDescent="0.25">
      <c r="A39" s="35">
        <v>87</v>
      </c>
      <c r="B39" s="107"/>
      <c r="C39" s="1"/>
      <c r="D39" s="84" t="s">
        <v>188</v>
      </c>
      <c r="E39" s="82"/>
      <c r="F39" s="1" t="s">
        <v>6</v>
      </c>
      <c r="G39" s="67" t="s">
        <v>189</v>
      </c>
      <c r="H39" s="62" t="s">
        <v>170</v>
      </c>
      <c r="I39" s="62" t="s">
        <v>171</v>
      </c>
      <c r="J39" s="84" t="s">
        <v>192</v>
      </c>
      <c r="K39" s="84" t="s">
        <v>192</v>
      </c>
      <c r="L39" s="92" t="s">
        <v>184</v>
      </c>
      <c r="M39" s="67" t="s">
        <v>195</v>
      </c>
      <c r="N39" s="36"/>
      <c r="O39" s="130" t="s">
        <v>114</v>
      </c>
      <c r="P39" s="36"/>
      <c r="Q39" s="1" t="s">
        <v>10</v>
      </c>
      <c r="R39" s="94">
        <v>4.5</v>
      </c>
      <c r="S39" s="61" t="s">
        <v>4</v>
      </c>
      <c r="T39" s="67" t="s">
        <v>196</v>
      </c>
      <c r="U39" s="128">
        <v>41</v>
      </c>
      <c r="V39" s="128">
        <v>35</v>
      </c>
      <c r="W39" s="128">
        <v>41.5</v>
      </c>
      <c r="X39" s="100">
        <v>16.5</v>
      </c>
      <c r="Y39" s="100">
        <v>16.5</v>
      </c>
      <c r="Z39" s="100">
        <v>15.5</v>
      </c>
      <c r="AA39" s="37">
        <v>8</v>
      </c>
      <c r="AB39" s="58">
        <v>1</v>
      </c>
      <c r="AC39" s="54">
        <f t="shared" si="26"/>
        <v>4.0000000000000001E-3</v>
      </c>
      <c r="AD39" s="1">
        <v>63</v>
      </c>
      <c r="AE39" s="40">
        <f t="shared" si="27"/>
        <v>15750</v>
      </c>
      <c r="AF39" s="72">
        <v>3000</v>
      </c>
      <c r="AG39" s="38">
        <f t="shared" si="25"/>
        <v>0.19</v>
      </c>
      <c r="AH39" s="84" t="s">
        <v>82</v>
      </c>
      <c r="AI39" s="88">
        <v>0.184</v>
      </c>
      <c r="AJ39" s="38">
        <f t="shared" si="3"/>
        <v>0.83</v>
      </c>
      <c r="AK39" s="38">
        <f t="shared" si="4"/>
        <v>5.52</v>
      </c>
      <c r="AL39" s="76">
        <v>0</v>
      </c>
      <c r="AM39" s="72">
        <f t="shared" si="28"/>
        <v>0</v>
      </c>
      <c r="AN39" s="88">
        <v>0</v>
      </c>
      <c r="AO39" s="87">
        <f t="shared" si="29"/>
        <v>0</v>
      </c>
      <c r="AP39" s="1"/>
      <c r="AQ39" s="76">
        <v>0</v>
      </c>
      <c r="AR39" s="72">
        <f t="shared" si="30"/>
        <v>0</v>
      </c>
      <c r="AS39" s="72">
        <f t="shared" si="31"/>
        <v>0</v>
      </c>
      <c r="AT39" s="72">
        <f t="shared" si="32"/>
        <v>5.52</v>
      </c>
      <c r="AU39" s="76">
        <f t="shared" si="33"/>
        <v>0.33500000000000002</v>
      </c>
      <c r="AV39" s="89">
        <v>8.3000000000000007</v>
      </c>
      <c r="AW39" s="14"/>
      <c r="AX39" s="14"/>
      <c r="AY39" s="14"/>
      <c r="AZ39" s="36"/>
      <c r="BA39" s="36"/>
      <c r="BB39" s="103">
        <v>250</v>
      </c>
      <c r="BC39" s="41">
        <f t="shared" si="11"/>
        <v>1380</v>
      </c>
      <c r="BD39" s="38">
        <f t="shared" si="12"/>
        <v>2075</v>
      </c>
      <c r="BE39" s="14"/>
      <c r="BF39" s="91"/>
      <c r="BG39" s="36"/>
      <c r="BH39" s="36"/>
      <c r="BI39" s="80" t="s">
        <v>7</v>
      </c>
      <c r="BJ39" s="80" t="s">
        <v>3</v>
      </c>
      <c r="BK39" s="1" t="s">
        <v>8</v>
      </c>
    </row>
    <row r="40" spans="1:63" ht="17.100000000000001" customHeight="1" x14ac:dyDescent="0.25">
      <c r="A40" s="35">
        <v>88</v>
      </c>
      <c r="B40" s="108"/>
      <c r="C40" s="1"/>
      <c r="D40" s="84" t="s">
        <v>188</v>
      </c>
      <c r="E40" s="82"/>
      <c r="F40" s="1" t="s">
        <v>6</v>
      </c>
      <c r="G40" s="67" t="s">
        <v>189</v>
      </c>
      <c r="H40" s="62" t="s">
        <v>172</v>
      </c>
      <c r="I40" s="62" t="s">
        <v>172</v>
      </c>
      <c r="J40" s="84" t="s">
        <v>192</v>
      </c>
      <c r="K40" s="84" t="s">
        <v>192</v>
      </c>
      <c r="L40" s="92" t="s">
        <v>185</v>
      </c>
      <c r="M40" s="67" t="s">
        <v>195</v>
      </c>
      <c r="N40" s="36"/>
      <c r="O40" s="130" t="s">
        <v>115</v>
      </c>
      <c r="P40" s="36"/>
      <c r="Q40" s="1" t="s">
        <v>10</v>
      </c>
      <c r="R40" s="94">
        <v>1.88</v>
      </c>
      <c r="S40" s="1" t="s">
        <v>4</v>
      </c>
      <c r="T40" s="67" t="s">
        <v>196</v>
      </c>
      <c r="U40" s="128">
        <v>41</v>
      </c>
      <c r="V40" s="128">
        <v>35</v>
      </c>
      <c r="W40" s="128">
        <v>41.5</v>
      </c>
      <c r="X40" s="100">
        <v>10</v>
      </c>
      <c r="Y40" s="100">
        <v>8</v>
      </c>
      <c r="Z40" s="100">
        <v>18.5</v>
      </c>
      <c r="AA40" s="37">
        <v>8</v>
      </c>
      <c r="AB40" s="58">
        <v>1</v>
      </c>
      <c r="AC40" s="54">
        <f t="shared" si="26"/>
        <v>1E-3</v>
      </c>
      <c r="AD40" s="1">
        <v>63</v>
      </c>
      <c r="AE40" s="40">
        <f t="shared" si="27"/>
        <v>63000</v>
      </c>
      <c r="AF40" s="72">
        <v>3000</v>
      </c>
      <c r="AG40" s="38">
        <f t="shared" si="25"/>
        <v>0.05</v>
      </c>
      <c r="AH40" s="84" t="s">
        <v>82</v>
      </c>
      <c r="AI40" s="88">
        <v>0.184</v>
      </c>
      <c r="AJ40" s="38">
        <f t="shared" si="3"/>
        <v>0.35</v>
      </c>
      <c r="AK40" s="38">
        <f t="shared" si="4"/>
        <v>2.2799999999999998</v>
      </c>
      <c r="AL40" s="76">
        <v>0</v>
      </c>
      <c r="AM40" s="72">
        <f t="shared" si="28"/>
        <v>0</v>
      </c>
      <c r="AN40" s="88">
        <v>0</v>
      </c>
      <c r="AO40" s="87">
        <f t="shared" si="29"/>
        <v>0</v>
      </c>
      <c r="AP40" s="1"/>
      <c r="AQ40" s="76">
        <v>0</v>
      </c>
      <c r="AR40" s="72">
        <f t="shared" si="30"/>
        <v>0</v>
      </c>
      <c r="AS40" s="72">
        <f t="shared" si="31"/>
        <v>0</v>
      </c>
      <c r="AT40" s="72">
        <f t="shared" si="32"/>
        <v>2.2799999999999998</v>
      </c>
      <c r="AU40" s="76">
        <f t="shared" si="33"/>
        <v>0.33900000000000002</v>
      </c>
      <c r="AV40" s="89">
        <v>3.45</v>
      </c>
      <c r="AW40" s="14"/>
      <c r="AX40" s="14"/>
      <c r="AY40" s="14"/>
      <c r="AZ40" s="36"/>
      <c r="BA40" s="36"/>
      <c r="BB40" s="103">
        <v>250</v>
      </c>
      <c r="BC40" s="41">
        <f t="shared" si="11"/>
        <v>570</v>
      </c>
      <c r="BD40" s="38">
        <f t="shared" si="12"/>
        <v>862.5</v>
      </c>
      <c r="BE40" s="14"/>
      <c r="BF40" s="91"/>
      <c r="BG40" s="36"/>
      <c r="BH40" s="36"/>
      <c r="BI40" s="80" t="s">
        <v>7</v>
      </c>
      <c r="BJ40" s="80" t="s">
        <v>3</v>
      </c>
      <c r="BK40" s="1" t="s">
        <v>8</v>
      </c>
    </row>
  </sheetData>
  <sheetProtection insertRows="0" deleteRows="0" sort="0"/>
  <protectedRanges>
    <protectedRange sqref="AJ4:AK40 BF29 BF17 AC4:AC40 AA4:AA40 AZ4:BA4 U29:W40 B4:C9 P4:P40 N4:N40 AP4:AP9 B10:B16 AG4:AG40 AE4:AE40 BF4 BF10 A4:A40 AW5:AY40" name="Range1"/>
    <protectedRange sqref="J4:K9" name="Range1_9_6"/>
    <protectedRange sqref="M4:M9" name="Range1_14"/>
    <protectedRange sqref="L4:L9" name="Range1_18_1"/>
    <protectedRange sqref="Q4:Q9" name="Range1_15"/>
    <protectedRange sqref="R4:R9" name="Range1_3_1"/>
    <protectedRange sqref="U4:W9" name="Range1_16"/>
    <protectedRange sqref="X5:Z9" name="Range1_2_1_1"/>
    <protectedRange sqref="X4:Z4" name="Range1_2_1_1_1"/>
    <protectedRange sqref="AB4:AB9" name="Range1_18"/>
    <protectedRange sqref="BB4:BB9" name="Range1_19"/>
    <protectedRange sqref="E10:E16" name="Range1_20"/>
    <protectedRange sqref="H11:I11" name="Range1_20_1"/>
    <protectedRange sqref="H12:I16 H10:I10" name="Range1_17_1"/>
    <protectedRange sqref="J10:J16" name="Range1_21"/>
    <protectedRange sqref="K10:K16" name="Range1_22"/>
    <protectedRange sqref="L10:L16" name="Range1_23"/>
    <protectedRange sqref="M10:M16" name="Range1_24"/>
    <protectedRange sqref="R10:R16" name="Range1_25"/>
    <protectedRange sqref="U10:W16" name="Range1_26"/>
    <protectedRange sqref="X10:Z16" name="Range1_4_1"/>
    <protectedRange sqref="AB10:AB16" name="Range1_27"/>
    <protectedRange sqref="BB10" name="Range1_28_1"/>
    <protectedRange sqref="E17" name="Range1_2_2"/>
    <protectedRange sqref="E18" name="Range1_3_2"/>
    <protectedRange sqref="E19" name="Range1_4_2"/>
    <protectedRange sqref="E20" name="Range1_5_1"/>
    <protectedRange sqref="E21" name="Range1_6_1"/>
    <protectedRange sqref="E22" name="Range1_7_2"/>
    <protectedRange sqref="E23" name="Range1_8_1"/>
    <protectedRange sqref="E24" name="Range1_10_1"/>
    <protectedRange sqref="E25" name="Range1_11_1"/>
    <protectedRange sqref="E26:E28" name="Range1_12_1"/>
    <protectedRange sqref="E29:E40" name="Range1_29"/>
  </protectedRanges>
  <mergeCells count="11">
    <mergeCell ref="B4:B9"/>
    <mergeCell ref="S1:AG1"/>
    <mergeCell ref="U2:W2"/>
    <mergeCell ref="X2:AA2"/>
    <mergeCell ref="AT2:BA2"/>
    <mergeCell ref="BF2:BG2"/>
    <mergeCell ref="AH2:AJ2"/>
    <mergeCell ref="AL2:AS2"/>
    <mergeCell ref="B10:B16"/>
    <mergeCell ref="B17:B28"/>
    <mergeCell ref="B29:B40"/>
  </mergeCells>
  <phoneticPr fontId="11" type="noConversion"/>
  <pageMargins left="0.7" right="0.7" top="0.75" bottom="0.75" header="0.3" footer="0.3"/>
  <pageSetup paperSize="9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04A58F-63B7-4B25-ADBA-A85CEEB19407}">
          <x14:formula1>
            <xm:f>#REF!</xm:f>
          </x14:formula1>
          <xm:sqref>BK10:BK16 BK17:BK28 BK29:BK40 BK4:BK9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2026-06-04T08:41:34Z</dcterms:modified>
</cp:coreProperties>
</file>