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CED13861-3560-4E1D-AC81-38A32F9090A0}" xr6:coauthVersionLast="47" xr6:coauthVersionMax="47" xr10:uidLastSave="{00000000-0000-0000-0000-000000000000}"/>
  <bookViews>
    <workbookView xWindow="-110" yWindow="-110" windowWidth="19420" windowHeight="11500" xr2:uid="{DD764675-C992-4FC9-B2A6-6D4E6F439C12}"/>
  </bookViews>
  <sheets>
    <sheet name="1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7" i="1" l="1"/>
  <c r="BJ7" i="1" s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H6" i="1"/>
  <c r="BJ6" i="1" s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H5" i="1"/>
  <c r="BJ5" i="1" s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H4" i="1"/>
  <c r="BJ4" i="1" s="1"/>
  <c r="BG4" i="1"/>
  <c r="BA4" i="1"/>
  <c r="AX4" i="1"/>
  <c r="AU4" i="1"/>
  <c r="AR4" i="1"/>
  <c r="AP4" i="1"/>
  <c r="AN4" i="1"/>
  <c r="BB4" i="1" s="1"/>
  <c r="AL4" i="1"/>
  <c r="AH4" i="1"/>
  <c r="AC4" i="1"/>
  <c r="AD4" i="1" s="1"/>
  <c r="AF4" i="1" s="1"/>
  <c r="U4" i="1"/>
  <c r="T4" i="1"/>
  <c r="BH3" i="1"/>
  <c r="BJ3" i="1" s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H2" i="1"/>
  <c r="BJ2" i="1" s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BB3" i="1"/>
  <c r="AI6" i="1"/>
  <c r="AI5" i="1"/>
  <c r="AJ5" i="1" s="1"/>
  <c r="AI4" i="1"/>
  <c r="AJ4" i="1" s="1"/>
  <c r="BC4" i="1" s="1"/>
  <c r="AJ6" i="1"/>
  <c r="BB7" i="1"/>
  <c r="AI3" i="1"/>
  <c r="AJ3" i="1" s="1"/>
  <c r="AI7" i="1"/>
  <c r="AJ7" i="1" s="1"/>
  <c r="BC7" i="1" s="1"/>
  <c r="AI2" i="1"/>
  <c r="AJ2" i="1" s="1"/>
  <c r="BB6" i="1"/>
  <c r="BC6" i="1" s="1"/>
  <c r="BB5" i="1"/>
  <c r="BC3" i="1" l="1"/>
  <c r="BD3" i="1" s="1"/>
  <c r="BC2" i="1"/>
  <c r="BC5" i="1"/>
  <c r="BI5" i="1" s="1"/>
  <c r="BI4" i="1"/>
  <c r="BD4" i="1"/>
  <c r="BI2" i="1"/>
  <c r="BD2" i="1"/>
  <c r="BI7" i="1"/>
  <c r="BD7" i="1"/>
  <c r="BD6" i="1"/>
  <c r="BI6" i="1"/>
  <c r="BD5" i="1"/>
  <c r="BI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145ED2FC-F1B7-473A-A0B9-156CD592215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5E922543-DD2E-450F-ABC5-C82B66D56CF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9034A66-F398-4111-A54B-95092B48EA5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B6337CE8-4468-4D64-8A1A-145A72A83BE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9987493-1F51-4147-AB36-D9DB9CD044D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9E9F95CD-D743-46BE-BCA9-EF252E565B5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7CA83B3C-02B5-4CD8-8052-7480983D7717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C25DDABD-9DC1-4966-B084-32740DD50714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AF292815-1125-4FA2-B108-0D92138703BC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C8CC59CE-A7E3-493D-9131-6B572406A92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C3B15695-69F2-412A-B5C4-BFC258194A81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57A85B9-9EE9-42DA-A480-53F177EAF36C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210E02F9-4DC7-4711-9CCF-1D86902E4F36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52959DDA-FCB6-485A-A882-B6D562A549A2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DCAC7B0-7439-41DA-AD10-BEFF249F66F2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9B7EE5D6-5AC2-46D5-A5CB-53BEA3F8FECE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E466F24D-3C49-42EF-AE80-F9747F15BA4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A751E3D2-72DF-46D7-B0E0-12B6082A3CFF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D4700C68-53A7-4F7B-B914-5123618466A6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48D7CDED-532E-4C38-8704-8D0020110009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<sst xmlns="http://schemas.openxmlformats.org/spreadsheetml/2006/main" count="154" uniqueCount="90">
  <si>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</si>
  <si>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</si>
  <si>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</si>
  <si>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</si>
  <si>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</si>
  <si>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</si>
  <si>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</si>
  <si>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</si>
  <si>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</si>
  <si>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</si>
  <si>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</si>
  <si>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</si>
  <si>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</si>
  <si>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</si>
  <si>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</si>
  <si>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</si>
  <si>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</si>
  <si>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</si>
  <si>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</si>
  <si>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</si>
  <si>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</si>
  <si>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</si>
  <si>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</si>
  <si>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</si>
  <si>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</si>
  <si>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</si>
  <si>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</si>
  <si>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</si>
  <si>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</si>
  <si>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</si>
  <si>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</si>
  <si>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</si>
  <si>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</si>
  <si>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</si>
  <si>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</si>
  <si>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</si>
  <si>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</si>
  <si>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</si>
  <si>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</si>
  <si>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</si>
  <si>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</si>
  <si>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</si>
  <si>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</si>
  <si>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</si>
  <si>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</si>
  <si>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</si>
  <si>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</si>
  <si>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</si>
  <si>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</si>
  <si>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</si>
  <si>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</si>
  <si>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</si>
  <si>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</si>
  <si>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</si>
  <si>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</si>
  <si>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</si>
  <si>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</si>
  <si>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</si>
  <si>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</si>
  <si>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</si>
  <si>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</si>
  <si>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</si>
  <si>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Oct-26 qty #1</t>
  </si>
  <si>
    <t>Oct-26 qty #2</t>
  </si>
  <si>
    <t>Sharper Image</t>
  </si>
  <si>
    <t>Sharper Image Nonheated 5%+1%</t>
    <phoneticPr fontId="1" type="noConversion"/>
  </si>
  <si>
    <t>MATT PAD/TOPPER</t>
    <phoneticPr fontId="1" type="noConversion"/>
  </si>
  <si>
    <t>Sweater Knit</t>
  </si>
  <si>
    <t>100% polyester Knit WP Mattress Protector</t>
  </si>
  <si>
    <t>BR Sweater Knit WP MPTR</t>
  </si>
  <si>
    <t>300gsm polyester circular knit+ TPU waterproof layer; Skirt: 75gsm 100% polyester knitted fabric 15" GTF 18"; Packaging:  soft VZB + insert</t>
  </si>
  <si>
    <t>100% polyester knit</t>
  </si>
  <si>
    <t>Twin Matt Protecor 39"W x 75"L + 15”H</t>
  </si>
  <si>
    <t>white</t>
  </si>
  <si>
    <t>SI16-0188</t>
    <phoneticPr fontId="1" type="noConversion"/>
  </si>
  <si>
    <t>Piece</t>
  </si>
  <si>
    <t>Normal</t>
  </si>
  <si>
    <t>6302.10.0020</t>
  </si>
  <si>
    <t>royalty</t>
  </si>
  <si>
    <t>Sharper Image Nonheated 5%+1%</t>
  </si>
  <si>
    <t>Twin-XL Matt Protector 39"W x 80"L + 15”H</t>
  </si>
  <si>
    <t>SI16-0189</t>
  </si>
  <si>
    <t>Full Matt Protector 54"W x 75"L + 15”H</t>
  </si>
  <si>
    <t>SI16-0190</t>
  </si>
  <si>
    <t>Queen Matt Protector 60"W x 80"L + 15”H</t>
  </si>
  <si>
    <t>SI16-0191</t>
  </si>
  <si>
    <t>King Matt Protector 78"W x 80"L + 15"H</t>
  </si>
  <si>
    <t>SI16-0192</t>
  </si>
  <si>
    <t>Cal-King Matt Protector 72"W x 84"L + 15"H</t>
  </si>
  <si>
    <t>SI16-0193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</si>
</sst>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0" fillId="5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8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Currency 2" xfId="3" xr:uid="{BADEF03F-D2BF-42FB-9A78-886D6DE41198}"/>
    <cellStyle name="Normal 2" xfId="1" xr:uid="{57C4DB63-4889-4CB1-84F1-07FF5972FDAA}"/>
    <cellStyle name="Normal 2 18 2" xfId="2" xr:uid="{467790FB-8591-4C19-B639-180AD39E2140}"/>
    <cellStyle name="Percent 2" xfId="4" xr:uid="{E7C62DA0-0416-4603-9572-D4BBC29E9ED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552450</xdr:rowOff>
    </xdr:from>
    <xdr:to>
      <xdr:col>2</xdr:col>
      <xdr:colOff>495300</xdr:colOff>
      <xdr:row>3</xdr:row>
      <xdr:rowOff>271077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4E46F-3812-48BC-B4FF-A05B0B00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09575" y="1784350"/>
          <a:ext cx="1298575" cy="13569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SI%20Comfort%20Knit%20Sweater%20Knit%20MPTR%20POE%20commit%2010tariff%206.04.2026.xlsx" TargetMode="External"/><Relationship Id="rId2" Type="http://schemas.openxmlformats.org/officeDocument/2006/relationships/externalLinkPath" Target="file:///C:\Users\liujie\Downloads\RS%20SI%20Comfort%20Knit%20Sweater%20Knit%20MPTR%20POE%20commit%2010tariff%206.04.2026.xlsx" TargetMode="External"/><Relationship Id="rId1" Type="http://schemas.openxmlformats.org/officeDocument/2006/relationships/externalLinkPath" Target="/Users/liujie/Downloads/RS%20SI%20Comfort%20Knit%20Sweater%20Knit%20MPTR%20POE%20commit%2010tariff%206.04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10%tariff QS"/>
      <sheetName val="HZ CCD 10.19.25"/>
      <sheetName val="HZO JLA MPads &amp; protector"/>
      <sheetName val="Oct26 proj"/>
      <sheetName val="ValueSelection"/>
      <sheetName val="Data"/>
    </sheetNames>
    <sheetDataSet>
      <sheetData sheetId="0"/>
      <sheetData sheetId="1"/>
      <sheetData sheetId="2">
        <row r="82">
          <cell r="B82">
            <v>4.0599999999999996</v>
          </cell>
          <cell r="C82">
            <v>4.8499999999999996</v>
          </cell>
          <cell r="D82">
            <v>5.58</v>
          </cell>
          <cell r="E82">
            <v>6.77</v>
          </cell>
          <cell r="F82">
            <v>6.77</v>
          </cell>
        </row>
      </sheetData>
      <sheetData sheetId="3">
        <row r="89">
          <cell r="N89">
            <v>4.16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5367-465F-42BE-89A3-224F2D23446C}">
  <dimension ref="A1:BM7"/>
  <sheetViews>
    <sheetView tabSelected="1" workbookViewId="0"/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453125" style="2" customWidth="1"/>
    <col min="7" max="7" width="8.453125" style="2" customWidth="1"/>
    <col min="8" max="8" width="9.453125" style="2" customWidth="1"/>
    <col min="9" max="9" width="9" style="2" customWidth="1"/>
    <col min="10" max="10" width="34" style="2" customWidth="1"/>
    <col min="11" max="11" width="9.26953125" style="3" customWidth="1"/>
    <col min="12" max="12" width="12" style="2" customWidth="1"/>
    <col min="13" max="14" width="6.1796875" style="2" customWidth="1"/>
    <col min="15" max="16" width="13.7265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6" width="9.1796875" style="2"/>
    <col min="57" max="58" width="9.1796875" style="6"/>
    <col min="59" max="60" width="9.1796875" style="2"/>
    <col min="61" max="61" width="10.1796875" style="2" bestFit="1" customWidth="1"/>
    <col min="62" max="62" width="11.1796875" style="2" bestFit="1" customWidth="1"/>
    <col min="63" max="63" width="4.453125" style="2" customWidth="1"/>
    <col min="64" max="16384" width="9.1796875" style="2"/>
  </cols>
  <sheetData>
    <row r="1" spans="1:65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  <c r="BL1" s="40" t="s">
        <v>62</v>
      </c>
      <c r="BM1" s="40" t="s">
        <v>63</v>
      </c>
    </row>
    <row r="2" spans="1:65" ht="64.5" customHeight="1" x14ac:dyDescent="0.35">
      <c r="A2" s="41">
        <v>1</v>
      </c>
      <c r="B2" s="42"/>
      <c r="C2" s="42"/>
      <c r="D2" s="42" t="s">
        <v>64</v>
      </c>
      <c r="E2" s="43" t="s">
        <v>65</v>
      </c>
      <c r="F2" s="43" t="s">
        <v>66</v>
      </c>
      <c r="G2" s="44" t="s">
        <v>67</v>
      </c>
      <c r="H2" s="44" t="s">
        <v>68</v>
      </c>
      <c r="I2" s="44" t="s">
        <v>69</v>
      </c>
      <c r="J2" s="43" t="s">
        <v>70</v>
      </c>
      <c r="K2" s="45" t="s">
        <v>71</v>
      </c>
      <c r="L2" s="42" t="s">
        <v>72</v>
      </c>
      <c r="M2" s="43" t="s">
        <v>73</v>
      </c>
      <c r="N2" s="42"/>
      <c r="O2" s="46" t="s">
        <v>74</v>
      </c>
      <c r="P2" s="46"/>
      <c r="Q2" s="42" t="s">
        <v>75</v>
      </c>
      <c r="R2" s="47"/>
      <c r="S2" s="48">
        <v>8.1</v>
      </c>
      <c r="T2" s="49">
        <f>IF(ISERROR(R2/S2),"",R2/S2)</f>
        <v>0</v>
      </c>
      <c r="U2" s="50">
        <f>'[1]HZ CCD 10.19.25'!B82</f>
        <v>4.0599999999999996</v>
      </c>
      <c r="V2" s="12">
        <v>3.9</v>
      </c>
      <c r="W2" s="42" t="s">
        <v>76</v>
      </c>
      <c r="X2" s="51">
        <v>58</v>
      </c>
      <c r="Y2" s="51">
        <v>29</v>
      </c>
      <c r="Z2" s="51">
        <v>27</v>
      </c>
      <c r="AA2" s="48"/>
      <c r="AB2" s="52">
        <v>6</v>
      </c>
      <c r="AC2" s="53">
        <f>IF(X2="","",X2*Y2*Z2/1000000)</f>
        <v>4.5414000000000003E-2</v>
      </c>
      <c r="AD2" s="54">
        <f>IF(AB2="","",65/AC2*AB2)</f>
        <v>8587.6601928920591</v>
      </c>
      <c r="AE2" s="40">
        <v>2250</v>
      </c>
      <c r="AF2" s="55">
        <f>IF(ISERROR(AE2/AD2),"",AE2/AD2)</f>
        <v>0.2620038461538462</v>
      </c>
      <c r="AG2" s="42" t="s">
        <v>77</v>
      </c>
      <c r="AH2" s="56">
        <f>13.5%+10%</f>
        <v>0.23500000000000001</v>
      </c>
      <c r="AI2" s="55">
        <f>IF(ISERROR(U2*AH2),"",U2*AH2)</f>
        <v>0.95409999999999995</v>
      </c>
      <c r="AJ2" s="55">
        <f t="shared" ref="AJ2:AJ7" si="0">IF(ISERROR(U2+AF2+AI2),"",U2+AF2+AI2)</f>
        <v>5.2761038461538465</v>
      </c>
      <c r="AK2" s="57">
        <v>0.01</v>
      </c>
      <c r="AL2" s="55">
        <f t="shared" ref="AL2:AL7" si="1">IF(ISERROR(BE2*AK2),"",BE2*AK2)</f>
        <v>7.1500000000000008E-2</v>
      </c>
      <c r="AM2" s="57"/>
      <c r="AN2" s="55">
        <f t="shared" ref="AN2:AN7" si="2">IF(ISERROR(BE2*AM2),"",BE2*AM2)</f>
        <v>0</v>
      </c>
      <c r="AO2" s="57"/>
      <c r="AP2" s="55">
        <f t="shared" ref="AP2:AP7" si="3">IF(ISERROR(BE2*AO2),"",BE2*AO2)</f>
        <v>0</v>
      </c>
      <c r="AQ2" s="57"/>
      <c r="AR2" s="55">
        <f>IF(ISERROR(BE2*AQ2),"",BE2*AQ2)</f>
        <v>0</v>
      </c>
      <c r="AS2" s="43" t="s">
        <v>78</v>
      </c>
      <c r="AT2" s="56">
        <v>0.06</v>
      </c>
      <c r="AU2" s="55">
        <f t="shared" ref="AU2:AU7" si="4">IF(ISERROR(BE2*AT2),"",BE2*AT2)</f>
        <v>0.42899999999999999</v>
      </c>
      <c r="AV2" s="55"/>
      <c r="AW2" s="57"/>
      <c r="AX2" s="55">
        <f>IF(ISERROR(BE2*AW2),"",BE2*AW2)</f>
        <v>0</v>
      </c>
      <c r="AY2" s="55"/>
      <c r="AZ2" s="57"/>
      <c r="BA2" s="55">
        <f>IF(ISERROR(BE2*AZ2),"",BE2*AZ2)</f>
        <v>0</v>
      </c>
      <c r="BB2" s="55">
        <f t="shared" ref="BB2:BB7" si="5">IF(ISERROR(AL2+AN2+AP2+AU2),"",AL2+AN2+AP2+AU2)</f>
        <v>0.50049999999999994</v>
      </c>
      <c r="BC2" s="55">
        <f t="shared" ref="BC2:BC7" si="6">IF(ISERROR(AJ2+BB2),"",AJ2+BB2)</f>
        <v>5.7766038461538463</v>
      </c>
      <c r="BD2" s="58">
        <f t="shared" ref="BD2:BD7" si="7">IF(ISERROR((BE2-BC2)/BE2),"",(BE2-BC2)/BE2)</f>
        <v>0.19208337816030127</v>
      </c>
      <c r="BE2" s="59">
        <v>7.15</v>
      </c>
      <c r="BF2" s="12">
        <v>14.99</v>
      </c>
      <c r="BG2" s="58">
        <f>IF(ISERROR((BF2-BE2)/BF2),"",(BF2-BE2)/BF2)</f>
        <v>0.52301534356237489</v>
      </c>
      <c r="BH2" s="11">
        <f>SUM(BL2:BM2)</f>
        <v>2004</v>
      </c>
      <c r="BI2" s="55">
        <f>IF(ISERROR(BC2*BH2),"",BC2*BH2)</f>
        <v>11576.314107692308</v>
      </c>
      <c r="BJ2" s="55">
        <f>IF(ISERROR(BE2*BH2),"",BE2*BH2)</f>
        <v>14328.6</v>
      </c>
      <c r="BL2" s="60">
        <v>1002</v>
      </c>
      <c r="BM2" s="60">
        <v>1002</v>
      </c>
    </row>
    <row r="3" spans="1:65" ht="64.5" customHeight="1" x14ac:dyDescent="0.35">
      <c r="A3" s="41">
        <v>2</v>
      </c>
      <c r="B3" s="42"/>
      <c r="C3" s="42"/>
      <c r="D3" s="42" t="s">
        <v>64</v>
      </c>
      <c r="E3" s="42" t="s">
        <v>79</v>
      </c>
      <c r="F3" s="43" t="s">
        <v>66</v>
      </c>
      <c r="G3" s="44" t="s">
        <v>67</v>
      </c>
      <c r="H3" s="44" t="s">
        <v>68</v>
      </c>
      <c r="I3" s="44" t="s">
        <v>69</v>
      </c>
      <c r="J3" s="43" t="s">
        <v>70</v>
      </c>
      <c r="K3" s="45" t="s">
        <v>71</v>
      </c>
      <c r="L3" s="42" t="s">
        <v>80</v>
      </c>
      <c r="M3" s="43" t="s">
        <v>73</v>
      </c>
      <c r="N3" s="42"/>
      <c r="O3" s="46" t="s">
        <v>81</v>
      </c>
      <c r="P3" s="46"/>
      <c r="Q3" s="42" t="s">
        <v>75</v>
      </c>
      <c r="R3" s="47"/>
      <c r="S3" s="48">
        <v>8.1</v>
      </c>
      <c r="T3" s="49">
        <f t="shared" ref="T3:T7" si="8">IF(ISERROR(R3/S3),"",R3/S3)</f>
        <v>0</v>
      </c>
      <c r="U3" s="50">
        <f>'[1]HZO JLA MPads &amp; protector'!N89</f>
        <v>4.16</v>
      </c>
      <c r="V3" s="12">
        <v>4</v>
      </c>
      <c r="W3" s="42" t="s">
        <v>76</v>
      </c>
      <c r="X3" s="51">
        <v>58</v>
      </c>
      <c r="Y3" s="51">
        <v>29</v>
      </c>
      <c r="Z3" s="51">
        <v>27</v>
      </c>
      <c r="AA3" s="48"/>
      <c r="AB3" s="11">
        <v>6</v>
      </c>
      <c r="AC3" s="53">
        <f t="shared" ref="AC3:AC7" si="9">IF(X3="","",X3*Y3*Z3/1000000)</f>
        <v>4.5414000000000003E-2</v>
      </c>
      <c r="AD3" s="54">
        <f t="shared" ref="AD3:AD7" si="10">IF(AB3="","",65/AC3*AB3)</f>
        <v>8587.6601928920591</v>
      </c>
      <c r="AE3" s="40">
        <v>2250</v>
      </c>
      <c r="AF3" s="55">
        <f t="shared" ref="AF3:AF7" si="11">IF(ISERROR(AE3/AD3),"",AE3/AD3)</f>
        <v>0.2620038461538462</v>
      </c>
      <c r="AG3" s="42" t="s">
        <v>77</v>
      </c>
      <c r="AH3" s="56">
        <f t="shared" ref="AH3:AH7" si="12">13.5%+10%</f>
        <v>0.23500000000000001</v>
      </c>
      <c r="AI3" s="55">
        <f>IF(ISERROR(U3*AH3),"",U3*AH3)</f>
        <v>0.97760000000000014</v>
      </c>
      <c r="AJ3" s="55">
        <f t="shared" si="0"/>
        <v>5.3996038461538465</v>
      </c>
      <c r="AK3" s="57">
        <v>0.01</v>
      </c>
      <c r="AL3" s="55">
        <f t="shared" si="1"/>
        <v>7.4400000000000008E-2</v>
      </c>
      <c r="AM3" s="57"/>
      <c r="AN3" s="55">
        <f t="shared" si="2"/>
        <v>0</v>
      </c>
      <c r="AO3" s="57"/>
      <c r="AP3" s="55">
        <f t="shared" si="3"/>
        <v>0</v>
      </c>
      <c r="AQ3" s="57"/>
      <c r="AR3" s="55">
        <f t="shared" ref="AR3:AR7" si="13">IF(ISERROR(BE3*AQ3),"",BE3*AQ3)</f>
        <v>0</v>
      </c>
      <c r="AS3" s="43" t="s">
        <v>78</v>
      </c>
      <c r="AT3" s="56">
        <v>0.06</v>
      </c>
      <c r="AU3" s="55">
        <f t="shared" si="4"/>
        <v>0.44640000000000002</v>
      </c>
      <c r="AV3" s="55"/>
      <c r="AW3" s="57"/>
      <c r="AX3" s="55">
        <f t="shared" ref="AX3:AX7" si="14">IF(ISERROR(BE3*AW3),"",BE3*AW3)</f>
        <v>0</v>
      </c>
      <c r="AY3" s="55"/>
      <c r="AZ3" s="57"/>
      <c r="BA3" s="55">
        <f t="shared" ref="BA3:BA7" si="15">IF(ISERROR(BE3*AZ3),"",BE3*AZ3)</f>
        <v>0</v>
      </c>
      <c r="BB3" s="55">
        <f t="shared" si="5"/>
        <v>0.52080000000000004</v>
      </c>
      <c r="BC3" s="55">
        <f t="shared" si="6"/>
        <v>5.9204038461538468</v>
      </c>
      <c r="BD3" s="58">
        <f t="shared" si="7"/>
        <v>0.20424679487179481</v>
      </c>
      <c r="BE3" s="59">
        <v>7.44</v>
      </c>
      <c r="BF3" s="12">
        <v>15.99</v>
      </c>
      <c r="BG3" s="58">
        <f t="shared" ref="BG3:BG7" si="16">IF(ISERROR((BF3-BE3)/BF3),"",(BF3-BE3)/BF3)</f>
        <v>0.5347091932457787</v>
      </c>
      <c r="BH3" s="11">
        <f t="shared" ref="BH3:BH7" si="17">SUM(BL3:BM3)</f>
        <v>0</v>
      </c>
      <c r="BI3" s="55">
        <f t="shared" ref="BI3:BI7" si="18">IF(ISERROR(BC3*BH3),"",BC3*BH3)</f>
        <v>0</v>
      </c>
      <c r="BJ3" s="55">
        <f t="shared" ref="BJ3:BJ7" si="19">IF(ISERROR(BE3*BH3),"",BE3*BH3)</f>
        <v>0</v>
      </c>
      <c r="BL3" s="61">
        <v>0</v>
      </c>
      <c r="BM3" s="61">
        <v>0</v>
      </c>
    </row>
    <row r="4" spans="1:65" ht="64.5" customHeight="1" x14ac:dyDescent="0.35">
      <c r="A4" s="41">
        <v>3</v>
      </c>
      <c r="B4" s="42"/>
      <c r="C4" s="42"/>
      <c r="D4" s="42" t="s">
        <v>64</v>
      </c>
      <c r="E4" s="42" t="s">
        <v>79</v>
      </c>
      <c r="F4" s="43" t="s">
        <v>66</v>
      </c>
      <c r="G4" s="44" t="s">
        <v>67</v>
      </c>
      <c r="H4" s="44" t="s">
        <v>68</v>
      </c>
      <c r="I4" s="44" t="s">
        <v>69</v>
      </c>
      <c r="J4" s="43" t="s">
        <v>70</v>
      </c>
      <c r="K4" s="45" t="s">
        <v>71</v>
      </c>
      <c r="L4" s="42" t="s">
        <v>82</v>
      </c>
      <c r="M4" s="43" t="s">
        <v>73</v>
      </c>
      <c r="N4" s="42"/>
      <c r="O4" s="46" t="s">
        <v>83</v>
      </c>
      <c r="P4" s="46"/>
      <c r="Q4" s="42" t="s">
        <v>75</v>
      </c>
      <c r="R4" s="47"/>
      <c r="S4" s="48">
        <v>8.1</v>
      </c>
      <c r="T4" s="49">
        <f t="shared" si="8"/>
        <v>0</v>
      </c>
      <c r="U4" s="50">
        <f>'[1]HZ CCD 10.19.25'!C82</f>
        <v>4.8499999999999996</v>
      </c>
      <c r="V4" s="12">
        <v>4.7</v>
      </c>
      <c r="W4" s="42" t="s">
        <v>76</v>
      </c>
      <c r="X4" s="51">
        <v>58</v>
      </c>
      <c r="Y4" s="51">
        <v>29</v>
      </c>
      <c r="Z4" s="51">
        <v>36</v>
      </c>
      <c r="AA4" s="48"/>
      <c r="AB4" s="11">
        <v>6</v>
      </c>
      <c r="AC4" s="53">
        <f t="shared" si="9"/>
        <v>6.0552000000000002E-2</v>
      </c>
      <c r="AD4" s="54">
        <f t="shared" si="10"/>
        <v>6440.7451446690447</v>
      </c>
      <c r="AE4" s="40">
        <v>2250</v>
      </c>
      <c r="AF4" s="55">
        <f t="shared" si="11"/>
        <v>0.34933846153846154</v>
      </c>
      <c r="AG4" s="42" t="s">
        <v>77</v>
      </c>
      <c r="AH4" s="56">
        <f t="shared" si="12"/>
        <v>0.23500000000000001</v>
      </c>
      <c r="AI4" s="55">
        <f t="shared" ref="AI4:AI7" si="20">IF(ISERROR(U4*AH4),"",U4*AH4)</f>
        <v>1.13975</v>
      </c>
      <c r="AJ4" s="55">
        <f t="shared" si="0"/>
        <v>6.3390884615384611</v>
      </c>
      <c r="AK4" s="57">
        <v>0.01</v>
      </c>
      <c r="AL4" s="55">
        <f t="shared" si="1"/>
        <v>8.6599999999999996E-2</v>
      </c>
      <c r="AM4" s="57"/>
      <c r="AN4" s="55">
        <f t="shared" si="2"/>
        <v>0</v>
      </c>
      <c r="AO4" s="57"/>
      <c r="AP4" s="55">
        <f t="shared" si="3"/>
        <v>0</v>
      </c>
      <c r="AQ4" s="57"/>
      <c r="AR4" s="55">
        <f t="shared" si="13"/>
        <v>0</v>
      </c>
      <c r="AS4" s="43" t="s">
        <v>78</v>
      </c>
      <c r="AT4" s="56">
        <v>0.06</v>
      </c>
      <c r="AU4" s="55">
        <f t="shared" si="4"/>
        <v>0.51959999999999995</v>
      </c>
      <c r="AV4" s="55"/>
      <c r="AW4" s="57"/>
      <c r="AX4" s="55">
        <f t="shared" si="14"/>
        <v>0</v>
      </c>
      <c r="AY4" s="55"/>
      <c r="AZ4" s="57"/>
      <c r="BA4" s="55">
        <f t="shared" si="15"/>
        <v>0</v>
      </c>
      <c r="BB4" s="55">
        <f t="shared" si="5"/>
        <v>0.60619999999999996</v>
      </c>
      <c r="BC4" s="55">
        <f t="shared" si="6"/>
        <v>6.9452884615384614</v>
      </c>
      <c r="BD4" s="58">
        <f t="shared" si="7"/>
        <v>0.19800364185468114</v>
      </c>
      <c r="BE4" s="59">
        <v>8.66</v>
      </c>
      <c r="BF4" s="12">
        <v>17.989999999999998</v>
      </c>
      <c r="BG4" s="58">
        <f t="shared" si="16"/>
        <v>0.51862145636464696</v>
      </c>
      <c r="BH4" s="11">
        <f t="shared" si="17"/>
        <v>2208</v>
      </c>
      <c r="BI4" s="55">
        <f t="shared" si="18"/>
        <v>15335.196923076923</v>
      </c>
      <c r="BJ4" s="55">
        <f t="shared" si="19"/>
        <v>19121.28</v>
      </c>
      <c r="BL4" s="60">
        <v>1104</v>
      </c>
      <c r="BM4" s="60">
        <v>1104</v>
      </c>
    </row>
    <row r="5" spans="1:65" ht="64.5" customHeight="1" x14ac:dyDescent="0.35">
      <c r="A5" s="41">
        <v>4</v>
      </c>
      <c r="B5" s="42"/>
      <c r="C5" s="42"/>
      <c r="D5" s="42" t="s">
        <v>64</v>
      </c>
      <c r="E5" s="42" t="s">
        <v>79</v>
      </c>
      <c r="F5" s="43" t="s">
        <v>66</v>
      </c>
      <c r="G5" s="44" t="s">
        <v>67</v>
      </c>
      <c r="H5" s="44" t="s">
        <v>68</v>
      </c>
      <c r="I5" s="44" t="s">
        <v>69</v>
      </c>
      <c r="J5" s="43" t="s">
        <v>70</v>
      </c>
      <c r="K5" s="45" t="s">
        <v>71</v>
      </c>
      <c r="L5" s="42" t="s">
        <v>84</v>
      </c>
      <c r="M5" s="43" t="s">
        <v>73</v>
      </c>
      <c r="N5" s="42"/>
      <c r="O5" s="46" t="s">
        <v>85</v>
      </c>
      <c r="P5" s="46"/>
      <c r="Q5" s="42" t="s">
        <v>75</v>
      </c>
      <c r="R5" s="47"/>
      <c r="S5" s="48">
        <v>8.1</v>
      </c>
      <c r="T5" s="49">
        <f t="shared" si="8"/>
        <v>0</v>
      </c>
      <c r="U5" s="50">
        <f>'[1]HZ CCD 10.19.25'!D82</f>
        <v>5.58</v>
      </c>
      <c r="V5" s="12">
        <v>5.35</v>
      </c>
      <c r="W5" s="42" t="s">
        <v>76</v>
      </c>
      <c r="X5" s="51">
        <v>58</v>
      </c>
      <c r="Y5" s="51">
        <v>29</v>
      </c>
      <c r="Z5" s="51">
        <v>39</v>
      </c>
      <c r="AA5" s="48"/>
      <c r="AB5" s="11">
        <v>6</v>
      </c>
      <c r="AC5" s="53">
        <f t="shared" si="9"/>
        <v>6.5598000000000004E-2</v>
      </c>
      <c r="AD5" s="54">
        <f t="shared" si="10"/>
        <v>5945.3032104637332</v>
      </c>
      <c r="AE5" s="40">
        <v>2250</v>
      </c>
      <c r="AF5" s="55">
        <f t="shared" si="11"/>
        <v>0.37845000000000001</v>
      </c>
      <c r="AG5" s="42" t="s">
        <v>77</v>
      </c>
      <c r="AH5" s="56">
        <f t="shared" si="12"/>
        <v>0.23500000000000001</v>
      </c>
      <c r="AI5" s="55">
        <f t="shared" si="20"/>
        <v>1.3113000000000001</v>
      </c>
      <c r="AJ5" s="55">
        <f t="shared" si="0"/>
        <v>7.2697500000000002</v>
      </c>
      <c r="AK5" s="57">
        <v>0.01</v>
      </c>
      <c r="AL5" s="55">
        <f t="shared" si="1"/>
        <v>0.1037</v>
      </c>
      <c r="AM5" s="57"/>
      <c r="AN5" s="55">
        <f t="shared" si="2"/>
        <v>0</v>
      </c>
      <c r="AO5" s="57"/>
      <c r="AP5" s="55">
        <f t="shared" si="3"/>
        <v>0</v>
      </c>
      <c r="AQ5" s="57"/>
      <c r="AR5" s="55">
        <f t="shared" si="13"/>
        <v>0</v>
      </c>
      <c r="AS5" s="43" t="s">
        <v>78</v>
      </c>
      <c r="AT5" s="56">
        <v>0.06</v>
      </c>
      <c r="AU5" s="55">
        <f t="shared" si="4"/>
        <v>0.62219999999999998</v>
      </c>
      <c r="AV5" s="55"/>
      <c r="AW5" s="57"/>
      <c r="AX5" s="55">
        <f t="shared" si="14"/>
        <v>0</v>
      </c>
      <c r="AY5" s="55"/>
      <c r="AZ5" s="57"/>
      <c r="BA5" s="55">
        <f t="shared" si="15"/>
        <v>0</v>
      </c>
      <c r="BB5" s="55">
        <f t="shared" si="5"/>
        <v>0.72589999999999999</v>
      </c>
      <c r="BC5" s="55">
        <f t="shared" si="6"/>
        <v>7.9956500000000004</v>
      </c>
      <c r="BD5" s="58">
        <f t="shared" si="7"/>
        <v>0.22896335583413685</v>
      </c>
      <c r="BE5" s="59">
        <v>10.37</v>
      </c>
      <c r="BF5" s="12">
        <v>19.989999999999998</v>
      </c>
      <c r="BG5" s="58">
        <f t="shared" si="16"/>
        <v>0.48124062031015508</v>
      </c>
      <c r="BH5" s="11">
        <f t="shared" si="17"/>
        <v>6324</v>
      </c>
      <c r="BI5" s="55">
        <f t="shared" si="18"/>
        <v>50564.490600000005</v>
      </c>
      <c r="BJ5" s="55">
        <f t="shared" si="19"/>
        <v>65579.87999999999</v>
      </c>
      <c r="BL5" s="60">
        <v>3162</v>
      </c>
      <c r="BM5" s="60">
        <v>3162</v>
      </c>
    </row>
    <row r="6" spans="1:65" ht="64.5" customHeight="1" x14ac:dyDescent="0.35">
      <c r="A6" s="41">
        <v>5</v>
      </c>
      <c r="B6" s="42"/>
      <c r="C6" s="42"/>
      <c r="D6" s="42" t="s">
        <v>64</v>
      </c>
      <c r="E6" s="42" t="s">
        <v>79</v>
      </c>
      <c r="F6" s="43" t="s">
        <v>66</v>
      </c>
      <c r="G6" s="44" t="s">
        <v>67</v>
      </c>
      <c r="H6" s="44" t="s">
        <v>68</v>
      </c>
      <c r="I6" s="44" t="s">
        <v>69</v>
      </c>
      <c r="J6" s="43" t="s">
        <v>70</v>
      </c>
      <c r="K6" s="45" t="s">
        <v>71</v>
      </c>
      <c r="L6" s="42" t="s">
        <v>86</v>
      </c>
      <c r="M6" s="43" t="s">
        <v>73</v>
      </c>
      <c r="N6" s="42"/>
      <c r="O6" s="46" t="s">
        <v>87</v>
      </c>
      <c r="P6" s="46"/>
      <c r="Q6" s="42" t="s">
        <v>75</v>
      </c>
      <c r="R6" s="47"/>
      <c r="S6" s="48">
        <v>8.1</v>
      </c>
      <c r="T6" s="49">
        <f t="shared" si="8"/>
        <v>0</v>
      </c>
      <c r="U6" s="50">
        <f>'[1]HZ CCD 10.19.25'!E82</f>
        <v>6.77</v>
      </c>
      <c r="V6" s="12">
        <v>6.5</v>
      </c>
      <c r="W6" s="42" t="s">
        <v>76</v>
      </c>
      <c r="X6" s="51">
        <v>58</v>
      </c>
      <c r="Y6" s="51">
        <v>29</v>
      </c>
      <c r="Z6" s="51">
        <v>46</v>
      </c>
      <c r="AA6" s="48"/>
      <c r="AB6" s="11">
        <v>6</v>
      </c>
      <c r="AC6" s="53">
        <f t="shared" si="9"/>
        <v>7.7371999999999996E-2</v>
      </c>
      <c r="AD6" s="54">
        <f t="shared" si="10"/>
        <v>5040.5831566975139</v>
      </c>
      <c r="AE6" s="40">
        <v>2250</v>
      </c>
      <c r="AF6" s="55">
        <f t="shared" si="11"/>
        <v>0.446376923076923</v>
      </c>
      <c r="AG6" s="42" t="s">
        <v>77</v>
      </c>
      <c r="AH6" s="56">
        <f t="shared" si="12"/>
        <v>0.23500000000000001</v>
      </c>
      <c r="AI6" s="55">
        <f t="shared" si="20"/>
        <v>1.5909500000000001</v>
      </c>
      <c r="AJ6" s="55">
        <f t="shared" si="0"/>
        <v>8.8073269230769231</v>
      </c>
      <c r="AK6" s="57">
        <v>0.01</v>
      </c>
      <c r="AL6" s="55">
        <f t="shared" si="1"/>
        <v>0.12590000000000001</v>
      </c>
      <c r="AM6" s="57"/>
      <c r="AN6" s="55">
        <f t="shared" si="2"/>
        <v>0</v>
      </c>
      <c r="AO6" s="57"/>
      <c r="AP6" s="55">
        <f t="shared" si="3"/>
        <v>0</v>
      </c>
      <c r="AQ6" s="57"/>
      <c r="AR6" s="55">
        <f t="shared" si="13"/>
        <v>0</v>
      </c>
      <c r="AS6" s="43" t="s">
        <v>78</v>
      </c>
      <c r="AT6" s="56">
        <v>0.06</v>
      </c>
      <c r="AU6" s="55">
        <f t="shared" si="4"/>
        <v>0.75539999999999996</v>
      </c>
      <c r="AV6" s="55"/>
      <c r="AW6" s="57"/>
      <c r="AX6" s="55">
        <f t="shared" si="14"/>
        <v>0</v>
      </c>
      <c r="AY6" s="55"/>
      <c r="AZ6" s="57"/>
      <c r="BA6" s="55">
        <f t="shared" si="15"/>
        <v>0</v>
      </c>
      <c r="BB6" s="55">
        <f t="shared" si="5"/>
        <v>0.88129999999999997</v>
      </c>
      <c r="BC6" s="55">
        <f t="shared" si="6"/>
        <v>9.6886269230769226</v>
      </c>
      <c r="BD6" s="58">
        <f t="shared" si="7"/>
        <v>0.23045060182073687</v>
      </c>
      <c r="BE6" s="59">
        <v>12.59</v>
      </c>
      <c r="BF6" s="12">
        <v>24.99</v>
      </c>
      <c r="BG6" s="58">
        <f t="shared" si="16"/>
        <v>0.49619847939175665</v>
      </c>
      <c r="BH6" s="11">
        <f t="shared" si="17"/>
        <v>2088</v>
      </c>
      <c r="BI6" s="55">
        <f t="shared" si="18"/>
        <v>20229.853015384615</v>
      </c>
      <c r="BJ6" s="55">
        <f t="shared" si="19"/>
        <v>26287.919999999998</v>
      </c>
      <c r="BL6" s="60">
        <v>1044</v>
      </c>
      <c r="BM6" s="60">
        <v>1044</v>
      </c>
    </row>
    <row r="7" spans="1:65" ht="64.5" customHeight="1" x14ac:dyDescent="0.35">
      <c r="A7" s="41">
        <v>6</v>
      </c>
      <c r="B7" s="42"/>
      <c r="C7" s="42"/>
      <c r="D7" s="42" t="s">
        <v>64</v>
      </c>
      <c r="E7" s="42" t="s">
        <v>79</v>
      </c>
      <c r="F7" s="43" t="s">
        <v>66</v>
      </c>
      <c r="G7" s="44" t="s">
        <v>67</v>
      </c>
      <c r="H7" s="44" t="s">
        <v>68</v>
      </c>
      <c r="I7" s="44" t="s">
        <v>69</v>
      </c>
      <c r="J7" s="43" t="s">
        <v>70</v>
      </c>
      <c r="K7" s="45" t="s">
        <v>71</v>
      </c>
      <c r="L7" s="42" t="s">
        <v>88</v>
      </c>
      <c r="M7" s="43" t="s">
        <v>73</v>
      </c>
      <c r="N7" s="42"/>
      <c r="O7" s="46" t="s">
        <v>89</v>
      </c>
      <c r="P7" s="46"/>
      <c r="Q7" s="42" t="s">
        <v>75</v>
      </c>
      <c r="R7" s="47"/>
      <c r="S7" s="48">
        <v>8.1</v>
      </c>
      <c r="T7" s="49">
        <f t="shared" si="8"/>
        <v>0</v>
      </c>
      <c r="U7" s="50">
        <f>'[1]HZ CCD 10.19.25'!F82</f>
        <v>6.77</v>
      </c>
      <c r="V7" s="12">
        <v>6.5</v>
      </c>
      <c r="W7" s="42" t="s">
        <v>76</v>
      </c>
      <c r="X7" s="51">
        <v>58</v>
      </c>
      <c r="Y7" s="51">
        <v>29</v>
      </c>
      <c r="Z7" s="51">
        <v>46</v>
      </c>
      <c r="AA7" s="48"/>
      <c r="AB7" s="11">
        <v>6</v>
      </c>
      <c r="AC7" s="53">
        <f t="shared" si="9"/>
        <v>7.7371999999999996E-2</v>
      </c>
      <c r="AD7" s="54">
        <f t="shared" si="10"/>
        <v>5040.5831566975139</v>
      </c>
      <c r="AE7" s="40">
        <v>2250</v>
      </c>
      <c r="AF7" s="55">
        <f t="shared" si="11"/>
        <v>0.446376923076923</v>
      </c>
      <c r="AG7" s="42" t="s">
        <v>77</v>
      </c>
      <c r="AH7" s="56">
        <f t="shared" si="12"/>
        <v>0.23500000000000001</v>
      </c>
      <c r="AI7" s="55">
        <f t="shared" si="20"/>
        <v>1.5909500000000001</v>
      </c>
      <c r="AJ7" s="55">
        <f t="shared" si="0"/>
        <v>8.8073269230769231</v>
      </c>
      <c r="AK7" s="57">
        <v>0.01</v>
      </c>
      <c r="AL7" s="55">
        <f t="shared" si="1"/>
        <v>0.12590000000000001</v>
      </c>
      <c r="AM7" s="57"/>
      <c r="AN7" s="55">
        <f t="shared" si="2"/>
        <v>0</v>
      </c>
      <c r="AO7" s="57"/>
      <c r="AP7" s="55">
        <f t="shared" si="3"/>
        <v>0</v>
      </c>
      <c r="AQ7" s="57"/>
      <c r="AR7" s="55">
        <f t="shared" si="13"/>
        <v>0</v>
      </c>
      <c r="AS7" s="43" t="s">
        <v>78</v>
      </c>
      <c r="AT7" s="56">
        <v>0.06</v>
      </c>
      <c r="AU7" s="55">
        <f t="shared" si="4"/>
        <v>0.75539999999999996</v>
      </c>
      <c r="AV7" s="55"/>
      <c r="AW7" s="57"/>
      <c r="AX7" s="55">
        <f t="shared" si="14"/>
        <v>0</v>
      </c>
      <c r="AY7" s="55"/>
      <c r="AZ7" s="57"/>
      <c r="BA7" s="55">
        <f t="shared" si="15"/>
        <v>0</v>
      </c>
      <c r="BB7" s="55">
        <f t="shared" si="5"/>
        <v>0.88129999999999997</v>
      </c>
      <c r="BC7" s="55">
        <f t="shared" si="6"/>
        <v>9.6886269230769226</v>
      </c>
      <c r="BD7" s="58">
        <f t="shared" si="7"/>
        <v>0.23045060182073687</v>
      </c>
      <c r="BE7" s="59">
        <v>12.59</v>
      </c>
      <c r="BF7" s="12">
        <v>24.99</v>
      </c>
      <c r="BG7" s="58">
        <f t="shared" si="16"/>
        <v>0.49619847939175665</v>
      </c>
      <c r="BH7" s="11">
        <f t="shared" si="17"/>
        <v>0</v>
      </c>
      <c r="BI7" s="55">
        <f t="shared" si="18"/>
        <v>0</v>
      </c>
      <c r="BJ7" s="55">
        <f t="shared" si="19"/>
        <v>0</v>
      </c>
      <c r="BL7" s="61">
        <v>0</v>
      </c>
      <c r="BM7" s="61">
        <v>0</v>
      </c>
    </row>
  </sheetData>
  <protectedRanges>
    <protectedRange sqref="A2:J246 AQ1:AR1 AV1 AY1 L8:BA246 Q2:BD7 BF2:BH7 L2:N7" name="Range1"/>
    <protectedRange sqref="K2:K251" name="Range1_1"/>
    <protectedRange sqref="P2:P7" name="Range1_2"/>
  </protectedRanges>
  <phoneticPr fontId="1" type="noConversion"/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2026-06-04T05:18:31Z</dcterms:created>
  <dcterms:modified xsi:type="dcterms:W3CDTF">2026-06-04T05:19:06Z</dcterms:modified>
</cp:coreProperties>
</file>