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ld">[9]Sheet1!$EF$2:$EF$3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T7" i="1"/>
  <c r="AR7" i="1"/>
  <c r="AP7" i="1"/>
  <c r="BC7" i="1" s="1"/>
  <c r="AH7" i="1"/>
  <c r="AC7" i="1"/>
  <c r="AD7" i="1" s="1"/>
  <c r="AF7" i="1" s="1"/>
  <c r="U7" i="1"/>
  <c r="AI7" i="1" s="1"/>
  <c r="T7" i="1"/>
  <c r="AX6" i="1"/>
  <c r="AT6" i="1"/>
  <c r="AR6" i="1"/>
  <c r="AP6" i="1"/>
  <c r="AH6" i="1"/>
  <c r="AC6" i="1"/>
  <c r="AD6" i="1" s="1"/>
  <c r="AF6" i="1" s="1"/>
  <c r="U6" i="1"/>
  <c r="AI6" i="1" s="1"/>
  <c r="T6" i="1"/>
  <c r="AX5" i="1"/>
  <c r="AT5" i="1"/>
  <c r="AR5" i="1"/>
  <c r="AP5" i="1"/>
  <c r="BC5" i="1" s="1"/>
  <c r="AH5" i="1"/>
  <c r="AC5" i="1"/>
  <c r="AD5" i="1" s="1"/>
  <c r="AF5" i="1" s="1"/>
  <c r="U5" i="1"/>
  <c r="AI5" i="1" s="1"/>
  <c r="T5" i="1"/>
  <c r="AX4" i="1"/>
  <c r="AT4" i="1"/>
  <c r="AR4" i="1"/>
  <c r="AP4" i="1"/>
  <c r="AH4" i="1"/>
  <c r="AC4" i="1"/>
  <c r="AD4" i="1" s="1"/>
  <c r="AF4" i="1" s="1"/>
  <c r="U4" i="1"/>
  <c r="AI4" i="1" s="1"/>
  <c r="T4" i="1"/>
  <c r="AX3" i="1"/>
  <c r="AT3" i="1"/>
  <c r="AR3" i="1"/>
  <c r="AP3" i="1"/>
  <c r="BC3" i="1" s="1"/>
  <c r="AH3" i="1"/>
  <c r="AC3" i="1"/>
  <c r="AD3" i="1" s="1"/>
  <c r="AF3" i="1" s="1"/>
  <c r="U3" i="1"/>
  <c r="AI3" i="1" s="1"/>
  <c r="T3" i="1"/>
  <c r="AX2" i="1"/>
  <c r="AT2" i="1"/>
  <c r="AR2" i="1"/>
  <c r="AP2" i="1"/>
  <c r="AH2" i="1"/>
  <c r="AC2" i="1"/>
  <c r="AD2" i="1" s="1"/>
  <c r="AF2" i="1" s="1"/>
  <c r="U2" i="1"/>
  <c r="AI2" i="1" s="1"/>
  <c r="T2" i="1"/>
  <c r="AJ2" i="1" l="1"/>
  <c r="AJ4" i="1"/>
  <c r="AJ6" i="1"/>
  <c r="AN6" i="1" s="1"/>
  <c r="AJ3" i="1"/>
  <c r="AJ5" i="1"/>
  <c r="AN5" i="1" s="1"/>
  <c r="AJ7" i="1"/>
  <c r="AN7" i="1" s="1"/>
  <c r="BC2" i="1"/>
  <c r="BC4" i="1"/>
  <c r="BC6" i="1"/>
  <c r="AN2" i="1"/>
  <c r="AN3" i="1"/>
  <c r="AN4" i="1"/>
  <c r="BB3" i="1"/>
  <c r="BB5" i="1"/>
  <c r="BB2" i="1"/>
  <c r="BB4" i="1"/>
  <c r="BB6" i="1"/>
  <c r="BB7" i="1"/>
  <c r="BD3" i="1" l="1"/>
  <c r="BE3" i="1" s="1"/>
  <c r="AK3" i="1"/>
  <c r="AL3" i="1" s="1"/>
  <c r="AM3" i="1" s="1"/>
  <c r="BD4" i="1"/>
  <c r="BE4" i="1" s="1"/>
  <c r="AK4" i="1"/>
  <c r="AL4" i="1" s="1"/>
  <c r="AM4" i="1" s="1"/>
  <c r="BD2" i="1"/>
  <c r="BE2" i="1" s="1"/>
  <c r="AK2" i="1"/>
  <c r="AL2" i="1" s="1"/>
  <c r="AM2" i="1" s="1"/>
  <c r="BD5" i="1"/>
  <c r="BE5" i="1" s="1"/>
  <c r="AK5" i="1"/>
  <c r="AL5" i="1" s="1"/>
  <c r="AM5" i="1" s="1"/>
  <c r="BD7" i="1"/>
  <c r="BE7" i="1" s="1"/>
  <c r="AK7" i="1"/>
  <c r="AL7" i="1" s="1"/>
  <c r="AM7" i="1" s="1"/>
  <c r="BD6" i="1"/>
  <c r="BE6" i="1" s="1"/>
  <c r="AK6" i="1"/>
  <c r="AL6" i="1" s="1"/>
  <c r="AM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<sst xmlns="http://schemas.openxmlformats.org/spreadsheetml/2006/main" count="154" uniqueCount="82">
  <si>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</si>
  <si>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</si>
  <si>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</si>
  <si>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</si>
  <si>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</si>
  <si>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</si>
  <si>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</si>
  <si>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</si>
  <si>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</si>
  <si>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</si>
  <si>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</si>
  <si>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</si>
  <si>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</si>
  <si>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</si>
  <si>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</si>
  <si>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</si>
  <si>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</si>
  <si>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</si>
  <si>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</si>
  <si>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</si>
  <si>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</si>
  <si>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</si>
  <si>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</si>
  <si>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</si>
  <si>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</si>
  <si>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</si>
  <si>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</si>
  <si>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</si>
  <si>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</si>
  <si>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</si>
  <si>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</si>
  <si>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</si>
  <si>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</si>
  <si>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</si>
  <si>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</si>
  <si>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</si>
  <si>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</si>
  <si>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</si>
  <si>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</si>
  <si>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</si>
  <si>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</si>
  <si>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</si>
  <si>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</si>
  <si>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</si>
  <si>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</si>
  <si>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</si>
  <si>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</si>
  <si>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</si>
  <si>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</si>
  <si>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</si>
  <si>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</si>
  <si>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</si>
  <si>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</si>
  <si>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</si>
  <si>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</si>
  <si>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</si>
  <si>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</si>
  <si>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 (kg)</t>
  </si>
  <si>
    <t>Regency Heights</t>
  </si>
  <si>
    <t>COMFORTER (SET)</t>
  </si>
  <si>
    <t>Sunniva</t>
  </si>
  <si>
    <t>100% Polyester Printed Microfiber to Plush Comforter Mini Set</t>
  </si>
  <si>
    <t>100% Polyester Comforter Mini Set</t>
  </si>
  <si>
    <t>85gsm print microfiber to 220gsm solid plush, 200gsm poly fiber filling, knife edge, 12'' ETE box quilting
Sham: knife edge with 2'' flange, overlap opening at back; 
compress in PE bag, gift box, 3pc per carton</t>
  </si>
  <si>
    <t>comforter set made of 100% polyester man-made fiber</t>
  </si>
  <si>
    <t>Twin
1 comforter: 66''W x 90''L
1 sham: 20''W x 26''L(1)</t>
  </si>
  <si>
    <t>Multi</t>
  </si>
  <si>
    <t>RH10-1237</t>
  </si>
  <si>
    <t>Yes</t>
  </si>
  <si>
    <t>Set</t>
  </si>
  <si>
    <t>Compressed/Knocked Down</t>
  </si>
  <si>
    <t>9404.40.9022</t>
  </si>
  <si>
    <t>Marketing</t>
  </si>
  <si>
    <t>Shipping</t>
  </si>
  <si>
    <t>Full/Queen
1 comforter: 90''W x 90''L
2 shams: 20''W x 26''L(2)</t>
  </si>
  <si>
    <t>RH10-1238</t>
  </si>
  <si>
    <t>King
1 comforter: 104''W x 90''L
2 shams: 20''W x 36''L(2)</t>
  </si>
  <si>
    <t>RH10-1239</t>
  </si>
  <si>
    <t>Red/Clay</t>
  </si>
  <si>
    <t>RH10-1240</t>
  </si>
  <si>
    <t>RH10-1241</t>
  </si>
  <si>
    <t>RH10-1242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</si>
</sst>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8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9" fontId="4" fillId="3" borderId="1" xfId="5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6" applyNumberFormat="1" applyFont="1" applyFill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81" fontId="3" fillId="3" borderId="1" xfId="0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2" fillId="4" borderId="1" xfId="5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wrapText="1"/>
    </xf>
  </cellXfs>
  <cellStyles count="7">
    <cellStyle name="Currency 2" xfId="6"/>
    <cellStyle name="Normal 2" xfId="3"/>
    <cellStyle name="Normal 2 18 2" xfId="4"/>
    <cellStyle name="Percent 2" xfId="5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H%20Sunniva%20Print%20Microfiber%20to%20Plush%20Comforter%20Set%20Commitment%2026062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CCD"/>
      <sheetName val="Forecast"/>
    </sheetNames>
    <sheetDataSet>
      <sheetData sheetId="0"/>
      <sheetData sheetId="1"/>
      <sheetData sheetId="2"/>
      <sheetData sheetId="3"/>
      <sheetData sheetId="4">
        <row r="73">
          <cell r="B73">
            <v>9.5</v>
          </cell>
          <cell r="D73">
            <v>12.05</v>
          </cell>
          <cell r="F73">
            <v>13.65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7"/>
  <sheetViews>
    <sheetView tabSelected="1" topLeftCell="D1" zoomScale="95" zoomScaleNormal="95" workbookViewId="0">
      <selection activeCell="H2" sqref="H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9.42578125" style="2" customWidth="1"/>
    <col min="5" max="5" width="12.140625" style="2" customWidth="1"/>
    <col min="6" max="6" width="12.5703125" style="2" customWidth="1"/>
    <col min="7" max="7" width="9.140625" style="2" customWidth="1"/>
    <col min="8" max="9" width="17.7109375" style="2" customWidth="1"/>
    <col min="10" max="10" width="40.140625" style="2" customWidth="1"/>
    <col min="11" max="11" width="19.42578125" style="3" customWidth="1"/>
    <col min="12" max="12" width="23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2.28515625" style="2" customWidth="1"/>
    <col min="17" max="17" width="8.85546875" style="2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13.7109375" style="2" customWidth="1"/>
    <col min="24" max="24" width="11" style="7" customWidth="1"/>
    <col min="25" max="25" width="13.140625" style="7" customWidth="1"/>
    <col min="26" max="26" width="11.140625" style="7" customWidth="1"/>
    <col min="27" max="27" width="12.85546875" style="5" customWidth="1"/>
    <col min="28" max="28" width="9.42578125" style="8" customWidth="1"/>
    <col min="29" max="29" width="13" style="9" customWidth="1"/>
    <col min="30" max="30" width="14.140625" style="8" customWidth="1"/>
    <col min="31" max="31" width="13.85546875" style="2" customWidth="1"/>
    <col min="32" max="32" width="13.85546875" style="6" customWidth="1"/>
    <col min="33" max="33" width="12.85546875" style="2" customWidth="1"/>
    <col min="34" max="34" width="9.5703125" style="10" bestFit="1" customWidth="1"/>
    <col min="35" max="35" width="12.42578125" style="6" customWidth="1"/>
    <col min="36" max="36" width="8.85546875" style="6" customWidth="1"/>
    <col min="37" max="40" width="11.42578125" style="6" customWidth="1"/>
    <col min="41" max="41" width="7.85546875" style="10" customWidth="1"/>
    <col min="42" max="42" width="5.85546875" style="6" customWidth="1"/>
    <col min="43" max="43" width="12.5703125" style="10" customWidth="1"/>
    <col min="44" max="44" width="8.5703125" style="6" customWidth="1"/>
    <col min="45" max="45" width="12.85546875" style="10" customWidth="1"/>
    <col min="46" max="46" width="12.140625" style="6" customWidth="1"/>
    <col min="47" max="47" width="10.85546875" style="6" customWidth="1"/>
    <col min="48" max="48" width="12.28515625" style="2" customWidth="1"/>
    <col min="49" max="49" width="9.5703125" style="10" customWidth="1"/>
    <col min="50" max="50" width="10" style="6" customWidth="1"/>
    <col min="51" max="51" width="9.5703125" style="6" customWidth="1"/>
    <col min="52" max="52" width="11.85546875" style="10" customWidth="1"/>
    <col min="53" max="53" width="11.140625" style="10" customWidth="1"/>
    <col min="54" max="54" width="11.42578125" style="6" customWidth="1"/>
    <col min="55" max="56" width="11.5703125" style="6" customWidth="1"/>
    <col min="57" max="57" width="8.7109375" style="6" customWidth="1"/>
    <col min="58" max="58" width="10.85546875" style="2" customWidth="1"/>
    <col min="59" max="59" width="16" style="2" customWidth="1"/>
    <col min="60" max="16384" width="9.140625" style="2"/>
  </cols>
  <sheetData>
    <row r="1" spans="1:60" ht="63.6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1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2" t="s">
        <v>52</v>
      </c>
      <c r="BD1" s="32" t="s">
        <v>53</v>
      </c>
      <c r="BE1" s="33" t="s">
        <v>54</v>
      </c>
      <c r="BF1" s="34" t="s">
        <v>55</v>
      </c>
      <c r="BG1" s="33" t="s">
        <v>56</v>
      </c>
      <c r="BH1" s="25" t="s">
        <v>57</v>
      </c>
    </row>
    <row r="2" spans="1:60" ht="90" x14ac:dyDescent="0.25">
      <c r="A2" s="35">
        <v>1</v>
      </c>
      <c r="B2" s="36"/>
      <c r="C2" s="36"/>
      <c r="D2" s="36" t="s">
        <v>58</v>
      </c>
      <c r="E2" s="36"/>
      <c r="F2" s="36" t="s">
        <v>59</v>
      </c>
      <c r="G2" s="37" t="s">
        <v>60</v>
      </c>
      <c r="H2" s="36" t="s">
        <v>61</v>
      </c>
      <c r="I2" s="36" t="s">
        <v>62</v>
      </c>
      <c r="J2" s="37" t="s">
        <v>63</v>
      </c>
      <c r="K2" s="38" t="s">
        <v>64</v>
      </c>
      <c r="L2" s="37" t="s">
        <v>65</v>
      </c>
      <c r="M2" s="37" t="s">
        <v>66</v>
      </c>
      <c r="N2" s="39" t="s">
        <v>67</v>
      </c>
      <c r="O2" s="39"/>
      <c r="P2" s="36" t="s">
        <v>68</v>
      </c>
      <c r="Q2" s="36" t="s">
        <v>69</v>
      </c>
      <c r="R2" s="40"/>
      <c r="S2" s="41">
        <v>7.7</v>
      </c>
      <c r="T2" s="42">
        <f>IF(ISERROR(R2/S2),"",R2/S2)</f>
        <v>0</v>
      </c>
      <c r="U2" s="43">
        <f>[1]CCD!B73</f>
        <v>9.5</v>
      </c>
      <c r="V2" s="44">
        <v>9.5</v>
      </c>
      <c r="W2" s="36" t="s">
        <v>70</v>
      </c>
      <c r="X2" s="45">
        <v>45</v>
      </c>
      <c r="Y2" s="45">
        <v>30</v>
      </c>
      <c r="Z2" s="45">
        <v>30</v>
      </c>
      <c r="AA2" s="41">
        <v>10</v>
      </c>
      <c r="AB2" s="46">
        <v>3</v>
      </c>
      <c r="AC2" s="47">
        <f>IF(X2="","",X2*Y2*Z2/1000000)</f>
        <v>4.0500000000000001E-2</v>
      </c>
      <c r="AD2" s="48">
        <f>IF(AB2="","",65/AC2*AB2)</f>
        <v>4814.8148148148139</v>
      </c>
      <c r="AE2" s="36">
        <v>3700</v>
      </c>
      <c r="AF2" s="49">
        <f>IF(ISERROR(AE2/AD2),"",AE2/AD2)</f>
        <v>0.76846153846153864</v>
      </c>
      <c r="AG2" s="37" t="s">
        <v>71</v>
      </c>
      <c r="AH2" s="50">
        <f>12.8%+10%</f>
        <v>0.22800000000000001</v>
      </c>
      <c r="AI2" s="49">
        <f>IF(ISERROR(U2*AH2),"",U2*AH2)</f>
        <v>2.1659999999999999</v>
      </c>
      <c r="AJ2" s="49">
        <f>IF(ISERROR(U2+AF2+AI2),"",U2+AF2+AI2)</f>
        <v>12.434461538461539</v>
      </c>
      <c r="AK2" s="49">
        <f>AN2*$AK$1</f>
        <v>0.99475692307692321</v>
      </c>
      <c r="AL2" s="49">
        <f t="shared" ref="AL2:AL7" si="0">AJ2+AK2</f>
        <v>13.429218461538463</v>
      </c>
      <c r="AM2" s="51">
        <f>(AN2-AL2)/AN2</f>
        <v>-8.0000000000000071E-2</v>
      </c>
      <c r="AN2" s="49">
        <f>AJ2</f>
        <v>12.434461538461539</v>
      </c>
      <c r="AO2" s="50">
        <v>0.05</v>
      </c>
      <c r="AP2" s="49">
        <f>BF2*AO2</f>
        <v>1.9995000000000003</v>
      </c>
      <c r="AQ2" s="50">
        <v>0.08</v>
      </c>
      <c r="AR2" s="49">
        <f>BF2*AQ2</f>
        <v>3.1992000000000003</v>
      </c>
      <c r="AS2" s="50">
        <v>0.06</v>
      </c>
      <c r="AT2" s="49">
        <f>BF2*AS2</f>
        <v>2.3994</v>
      </c>
      <c r="AU2" s="49">
        <v>0</v>
      </c>
      <c r="AV2" s="37" t="s">
        <v>72</v>
      </c>
      <c r="AW2" s="50">
        <v>0.25</v>
      </c>
      <c r="AX2" s="49">
        <f>BF2*AW2</f>
        <v>9.9975000000000005</v>
      </c>
      <c r="AY2" s="37" t="s">
        <v>73</v>
      </c>
      <c r="AZ2" s="50">
        <v>0</v>
      </c>
      <c r="BA2" s="52">
        <v>13</v>
      </c>
      <c r="BB2" s="49">
        <f>IF(ISERROR(AP2+AR2+AT2+AU2+AX2+BA2),"",AP2+AR2+AT2+AU2+AX2+BA2)</f>
        <v>30.595600000000001</v>
      </c>
      <c r="BC2" s="49">
        <f>AP2+AT2+AX2+BA2</f>
        <v>27.3964</v>
      </c>
      <c r="BD2" s="49">
        <f>AN2+AR2+BC2</f>
        <v>43.030061538461538</v>
      </c>
      <c r="BE2" s="53">
        <f t="shared" ref="BE2:BE7" si="1">(BF2-BD2)/BF2</f>
        <v>-7.6020543597437762E-2</v>
      </c>
      <c r="BF2" s="54">
        <v>39.99</v>
      </c>
      <c r="BG2" s="55"/>
      <c r="BH2" s="56"/>
    </row>
    <row r="3" spans="1:60" ht="90" x14ac:dyDescent="0.25">
      <c r="A3" s="35">
        <v>2</v>
      </c>
      <c r="B3" s="36"/>
      <c r="C3" s="36"/>
      <c r="D3" s="36" t="s">
        <v>58</v>
      </c>
      <c r="E3" s="36"/>
      <c r="F3" s="36" t="s">
        <v>59</v>
      </c>
      <c r="G3" s="37" t="s">
        <v>60</v>
      </c>
      <c r="H3" s="36" t="s">
        <v>61</v>
      </c>
      <c r="I3" s="36" t="s">
        <v>62</v>
      </c>
      <c r="J3" s="37" t="s">
        <v>63</v>
      </c>
      <c r="K3" s="38" t="s">
        <v>64</v>
      </c>
      <c r="L3" s="37" t="s">
        <v>74</v>
      </c>
      <c r="M3" s="37" t="s">
        <v>66</v>
      </c>
      <c r="N3" s="39" t="s">
        <v>75</v>
      </c>
      <c r="O3" s="39"/>
      <c r="P3" s="36" t="s">
        <v>68</v>
      </c>
      <c r="Q3" s="36" t="s">
        <v>69</v>
      </c>
      <c r="R3" s="40"/>
      <c r="S3" s="41">
        <v>7.7</v>
      </c>
      <c r="T3" s="42">
        <f t="shared" ref="T3:T7" si="2">IF(ISERROR(R3/S3),"",R3/S3)</f>
        <v>0</v>
      </c>
      <c r="U3" s="43">
        <f>[1]CCD!D73</f>
        <v>12.05</v>
      </c>
      <c r="V3" s="44">
        <v>12.05</v>
      </c>
      <c r="W3" s="36" t="s">
        <v>70</v>
      </c>
      <c r="X3" s="45">
        <v>45</v>
      </c>
      <c r="Y3" s="45">
        <v>30</v>
      </c>
      <c r="Z3" s="45">
        <v>36</v>
      </c>
      <c r="AA3" s="41">
        <v>10</v>
      </c>
      <c r="AB3" s="46">
        <v>3</v>
      </c>
      <c r="AC3" s="47">
        <f t="shared" ref="AC3:AC7" si="3">IF(X3="","",X3*Y3*Z3/1000000)</f>
        <v>4.8599999999999997E-2</v>
      </c>
      <c r="AD3" s="48">
        <f t="shared" ref="AD3:AD7" si="4">IF(AB3="","",65/AC3*AB3)</f>
        <v>4012.3456790123464</v>
      </c>
      <c r="AE3" s="36">
        <v>3700</v>
      </c>
      <c r="AF3" s="49">
        <f t="shared" ref="AF3:AF7" si="5">IF(ISERROR(AE3/AD3),"",AE3/AD3)</f>
        <v>0.92215384615384599</v>
      </c>
      <c r="AG3" s="37" t="s">
        <v>71</v>
      </c>
      <c r="AH3" s="50">
        <f t="shared" ref="AH3:AH7" si="6">12.8%+10%</f>
        <v>0.22800000000000001</v>
      </c>
      <c r="AI3" s="49">
        <f t="shared" ref="AI3:AI7" si="7">IF(ISERROR(U3*AH3),"",U3*AH3)</f>
        <v>2.7474000000000003</v>
      </c>
      <c r="AJ3" s="49">
        <f t="shared" ref="AJ3:AJ7" si="8">IF(ISERROR(U3+AF3+AI3),"",U3+AF3+AI3)</f>
        <v>15.719553846153847</v>
      </c>
      <c r="AK3" s="49">
        <f t="shared" ref="AK3:AK4" si="9">AN3*$AK$1</f>
        <v>1.2575643076923078</v>
      </c>
      <c r="AL3" s="49">
        <f t="shared" si="0"/>
        <v>16.977118153846156</v>
      </c>
      <c r="AM3" s="51">
        <f t="shared" ref="AM3:AM7" si="10">(AN3-AL3)/AN3</f>
        <v>-8.0000000000000099E-2</v>
      </c>
      <c r="AN3" s="49">
        <f t="shared" ref="AN3:AN7" si="11">AJ3</f>
        <v>15.719553846153847</v>
      </c>
      <c r="AO3" s="50">
        <v>0.05</v>
      </c>
      <c r="AP3" s="49">
        <f t="shared" ref="AP3:AP4" si="12">BF3*AO3</f>
        <v>2.4995000000000003</v>
      </c>
      <c r="AQ3" s="50">
        <v>0.08</v>
      </c>
      <c r="AR3" s="49">
        <f t="shared" ref="AR3:AR4" si="13">BF3*AQ3</f>
        <v>3.9992000000000001</v>
      </c>
      <c r="AS3" s="50">
        <v>0.06</v>
      </c>
      <c r="AT3" s="49">
        <f t="shared" ref="AT3:AT4" si="14">BF3*AS3</f>
        <v>2.9994000000000001</v>
      </c>
      <c r="AU3" s="49">
        <v>0</v>
      </c>
      <c r="AV3" s="37" t="s">
        <v>72</v>
      </c>
      <c r="AW3" s="50">
        <v>0.25</v>
      </c>
      <c r="AX3" s="49">
        <f t="shared" ref="AX3:AX4" si="15">BF3*AW3</f>
        <v>12.4975</v>
      </c>
      <c r="AY3" s="37" t="s">
        <v>73</v>
      </c>
      <c r="AZ3" s="50">
        <v>0</v>
      </c>
      <c r="BA3" s="52">
        <v>13</v>
      </c>
      <c r="BB3" s="49">
        <f t="shared" ref="BB3:BB4" si="16">IF(ISERROR(AP3+AR3+AT3+AU3+AX3+BA3),"",AP3+AR3+AT3+AU3+AX3+BA3)</f>
        <v>34.995600000000003</v>
      </c>
      <c r="BC3" s="49">
        <f t="shared" ref="BC3:BC4" si="17">AP3+AT3+AX3+BA3</f>
        <v>30.996400000000001</v>
      </c>
      <c r="BD3" s="49">
        <f t="shared" ref="BD3:BD4" si="18">AN3+AR3+BC3</f>
        <v>50.715153846153846</v>
      </c>
      <c r="BE3" s="53">
        <f t="shared" si="1"/>
        <v>-1.4505978118700628E-2</v>
      </c>
      <c r="BF3" s="54">
        <v>49.99</v>
      </c>
      <c r="BG3" s="55"/>
      <c r="BH3" s="56"/>
    </row>
    <row r="4" spans="1:60" ht="105" x14ac:dyDescent="0.25">
      <c r="A4" s="35">
        <v>3</v>
      </c>
      <c r="B4" s="36"/>
      <c r="C4" s="36"/>
      <c r="D4" s="36" t="s">
        <v>58</v>
      </c>
      <c r="E4" s="36"/>
      <c r="F4" s="36" t="s">
        <v>59</v>
      </c>
      <c r="G4" s="37" t="s">
        <v>60</v>
      </c>
      <c r="H4" s="36" t="s">
        <v>61</v>
      </c>
      <c r="I4" s="36" t="s">
        <v>62</v>
      </c>
      <c r="J4" s="37" t="s">
        <v>63</v>
      </c>
      <c r="K4" s="38" t="s">
        <v>64</v>
      </c>
      <c r="L4" s="37" t="s">
        <v>76</v>
      </c>
      <c r="M4" s="37" t="s">
        <v>66</v>
      </c>
      <c r="N4" s="39" t="s">
        <v>77</v>
      </c>
      <c r="O4" s="39"/>
      <c r="P4" s="36" t="s">
        <v>68</v>
      </c>
      <c r="Q4" s="36" t="s">
        <v>69</v>
      </c>
      <c r="R4" s="40"/>
      <c r="S4" s="41">
        <v>7.7</v>
      </c>
      <c r="T4" s="42">
        <f t="shared" si="2"/>
        <v>0</v>
      </c>
      <c r="U4" s="43">
        <f>[1]CCD!F73</f>
        <v>13.65</v>
      </c>
      <c r="V4" s="44">
        <v>13.65</v>
      </c>
      <c r="W4" s="36" t="s">
        <v>70</v>
      </c>
      <c r="X4" s="45">
        <v>45</v>
      </c>
      <c r="Y4" s="45">
        <v>30</v>
      </c>
      <c r="Z4" s="45">
        <v>42</v>
      </c>
      <c r="AA4" s="41">
        <v>10</v>
      </c>
      <c r="AB4" s="46">
        <v>3</v>
      </c>
      <c r="AC4" s="47">
        <f t="shared" si="3"/>
        <v>5.67E-2</v>
      </c>
      <c r="AD4" s="48">
        <f t="shared" si="4"/>
        <v>3439.1534391534392</v>
      </c>
      <c r="AE4" s="36">
        <v>3700</v>
      </c>
      <c r="AF4" s="49">
        <f t="shared" si="5"/>
        <v>1.0758461538461539</v>
      </c>
      <c r="AG4" s="37" t="s">
        <v>71</v>
      </c>
      <c r="AH4" s="50">
        <f t="shared" si="6"/>
        <v>0.22800000000000001</v>
      </c>
      <c r="AI4" s="49">
        <f t="shared" si="7"/>
        <v>3.1122000000000001</v>
      </c>
      <c r="AJ4" s="49">
        <f t="shared" si="8"/>
        <v>17.838046153846154</v>
      </c>
      <c r="AK4" s="49">
        <f t="shared" si="9"/>
        <v>1.4270436923076923</v>
      </c>
      <c r="AL4" s="49">
        <f t="shared" si="0"/>
        <v>19.265089846153845</v>
      </c>
      <c r="AM4" s="51">
        <f t="shared" si="10"/>
        <v>-7.9999999999999946E-2</v>
      </c>
      <c r="AN4" s="49">
        <f t="shared" si="11"/>
        <v>17.838046153846154</v>
      </c>
      <c r="AO4" s="50">
        <v>0.05</v>
      </c>
      <c r="AP4" s="49">
        <f t="shared" si="12"/>
        <v>2.7495000000000003</v>
      </c>
      <c r="AQ4" s="50">
        <v>0.08</v>
      </c>
      <c r="AR4" s="49">
        <f t="shared" si="13"/>
        <v>4.3992000000000004</v>
      </c>
      <c r="AS4" s="50">
        <v>0.06</v>
      </c>
      <c r="AT4" s="49">
        <f t="shared" si="14"/>
        <v>3.2993999999999999</v>
      </c>
      <c r="AU4" s="49">
        <v>0</v>
      </c>
      <c r="AV4" s="37" t="s">
        <v>72</v>
      </c>
      <c r="AW4" s="50">
        <v>0.25</v>
      </c>
      <c r="AX4" s="49">
        <f t="shared" si="15"/>
        <v>13.7475</v>
      </c>
      <c r="AY4" s="37" t="s">
        <v>73</v>
      </c>
      <c r="AZ4" s="50">
        <v>0</v>
      </c>
      <c r="BA4" s="52">
        <v>13</v>
      </c>
      <c r="BB4" s="49">
        <f t="shared" si="16"/>
        <v>37.195599999999999</v>
      </c>
      <c r="BC4" s="49">
        <f t="shared" si="17"/>
        <v>32.796399999999998</v>
      </c>
      <c r="BD4" s="49">
        <f t="shared" si="18"/>
        <v>55.033646153846149</v>
      </c>
      <c r="BE4" s="53">
        <f t="shared" si="1"/>
        <v>-7.9371074461078795E-4</v>
      </c>
      <c r="BF4" s="54">
        <v>54.99</v>
      </c>
      <c r="BG4" s="55"/>
      <c r="BH4" s="56"/>
    </row>
    <row r="5" spans="1:60" ht="105" x14ac:dyDescent="0.25">
      <c r="A5" s="35">
        <v>4</v>
      </c>
      <c r="B5" s="36"/>
      <c r="C5" s="36"/>
      <c r="D5" s="36" t="s">
        <v>58</v>
      </c>
      <c r="E5" s="36"/>
      <c r="F5" s="36" t="s">
        <v>59</v>
      </c>
      <c r="G5" s="37" t="s">
        <v>60</v>
      </c>
      <c r="H5" s="36" t="s">
        <v>61</v>
      </c>
      <c r="I5" s="36" t="s">
        <v>62</v>
      </c>
      <c r="J5" s="37" t="s">
        <v>63</v>
      </c>
      <c r="K5" s="38" t="s">
        <v>64</v>
      </c>
      <c r="L5" s="37" t="s">
        <v>65</v>
      </c>
      <c r="M5" s="37" t="s">
        <v>78</v>
      </c>
      <c r="N5" s="39" t="s">
        <v>79</v>
      </c>
      <c r="O5" s="39"/>
      <c r="P5" s="36" t="s">
        <v>68</v>
      </c>
      <c r="Q5" s="36" t="s">
        <v>69</v>
      </c>
      <c r="R5" s="40"/>
      <c r="S5" s="41">
        <v>7.7</v>
      </c>
      <c r="T5" s="42">
        <f t="shared" si="2"/>
        <v>0</v>
      </c>
      <c r="U5" s="43">
        <f>[1]CCD!B73</f>
        <v>9.5</v>
      </c>
      <c r="V5" s="44">
        <v>9.5</v>
      </c>
      <c r="W5" s="36" t="s">
        <v>70</v>
      </c>
      <c r="X5" s="45">
        <v>45</v>
      </c>
      <c r="Y5" s="45">
        <v>41</v>
      </c>
      <c r="Z5" s="45">
        <v>33</v>
      </c>
      <c r="AA5" s="41">
        <v>10</v>
      </c>
      <c r="AB5" s="46">
        <v>3</v>
      </c>
      <c r="AC5" s="47">
        <f t="shared" si="3"/>
        <v>6.0885000000000002E-2</v>
      </c>
      <c r="AD5" s="48">
        <f t="shared" si="4"/>
        <v>3202.7593003202755</v>
      </c>
      <c r="AE5" s="36">
        <v>3700</v>
      </c>
      <c r="AF5" s="49">
        <f t="shared" si="5"/>
        <v>1.1552538461538462</v>
      </c>
      <c r="AG5" s="37" t="s">
        <v>71</v>
      </c>
      <c r="AH5" s="50">
        <f t="shared" si="6"/>
        <v>0.22800000000000001</v>
      </c>
      <c r="AI5" s="49">
        <f t="shared" si="7"/>
        <v>2.1659999999999999</v>
      </c>
      <c r="AJ5" s="49">
        <f t="shared" si="8"/>
        <v>12.821253846153846</v>
      </c>
      <c r="AK5" s="49">
        <f>AN5*$AK$1</f>
        <v>1.0257003076923077</v>
      </c>
      <c r="AL5" s="49">
        <f t="shared" si="0"/>
        <v>13.846954153846154</v>
      </c>
      <c r="AM5" s="51">
        <f>(AN5-AL5)/AN5</f>
        <v>-0.08</v>
      </c>
      <c r="AN5" s="49">
        <f t="shared" si="11"/>
        <v>12.821253846153846</v>
      </c>
      <c r="AO5" s="50">
        <v>0.05</v>
      </c>
      <c r="AP5" s="49">
        <f>BF5*AO5</f>
        <v>1.9995000000000003</v>
      </c>
      <c r="AQ5" s="50">
        <v>0.08</v>
      </c>
      <c r="AR5" s="49">
        <f>BF5*AQ5</f>
        <v>3.1992000000000003</v>
      </c>
      <c r="AS5" s="50">
        <v>0.06</v>
      </c>
      <c r="AT5" s="49">
        <f>BF5*AS5</f>
        <v>2.3994</v>
      </c>
      <c r="AU5" s="49">
        <v>0</v>
      </c>
      <c r="AV5" s="37" t="s">
        <v>72</v>
      </c>
      <c r="AW5" s="50">
        <v>0.25</v>
      </c>
      <c r="AX5" s="49">
        <f>BF5*AW5</f>
        <v>9.9975000000000005</v>
      </c>
      <c r="AY5" s="37" t="s">
        <v>73</v>
      </c>
      <c r="AZ5" s="50">
        <v>0</v>
      </c>
      <c r="BA5" s="52">
        <v>13</v>
      </c>
      <c r="BB5" s="49">
        <f>IF(ISERROR(AP5+AR5+AT5+AU5+AX5+BA5),"",AP5+AR5+AT5+AU5+AX5+BA5)</f>
        <v>30.595600000000001</v>
      </c>
      <c r="BC5" s="49">
        <f>AP5+AT5+AX5+BA5</f>
        <v>27.3964</v>
      </c>
      <c r="BD5" s="49">
        <f>AN5+AR5+BC5</f>
        <v>43.416853846153842</v>
      </c>
      <c r="BE5" s="53">
        <f t="shared" si="1"/>
        <v>-8.5692769346182543E-2</v>
      </c>
      <c r="BF5" s="54">
        <v>39.99</v>
      </c>
      <c r="BG5" s="55"/>
      <c r="BH5" s="56"/>
    </row>
    <row r="6" spans="1:60" ht="105" x14ac:dyDescent="0.25">
      <c r="A6" s="35">
        <v>5</v>
      </c>
      <c r="B6" s="36"/>
      <c r="C6" s="36"/>
      <c r="D6" s="36" t="s">
        <v>58</v>
      </c>
      <c r="E6" s="36"/>
      <c r="F6" s="36" t="s">
        <v>59</v>
      </c>
      <c r="G6" s="37" t="s">
        <v>60</v>
      </c>
      <c r="H6" s="36" t="s">
        <v>61</v>
      </c>
      <c r="I6" s="36" t="s">
        <v>62</v>
      </c>
      <c r="J6" s="37" t="s">
        <v>63</v>
      </c>
      <c r="K6" s="38" t="s">
        <v>64</v>
      </c>
      <c r="L6" s="37" t="s">
        <v>74</v>
      </c>
      <c r="M6" s="37" t="s">
        <v>78</v>
      </c>
      <c r="N6" s="39" t="s">
        <v>80</v>
      </c>
      <c r="O6" s="39"/>
      <c r="P6" s="36" t="s">
        <v>68</v>
      </c>
      <c r="Q6" s="36" t="s">
        <v>69</v>
      </c>
      <c r="R6" s="40"/>
      <c r="S6" s="41">
        <v>7.7</v>
      </c>
      <c r="T6" s="42">
        <f t="shared" si="2"/>
        <v>0</v>
      </c>
      <c r="U6" s="43">
        <f>[1]CCD!D73</f>
        <v>12.05</v>
      </c>
      <c r="V6" s="44">
        <v>12.05</v>
      </c>
      <c r="W6" s="36" t="s">
        <v>70</v>
      </c>
      <c r="X6" s="45">
        <v>45</v>
      </c>
      <c r="Y6" s="45">
        <v>41</v>
      </c>
      <c r="Z6" s="45">
        <v>33</v>
      </c>
      <c r="AA6" s="41">
        <v>10</v>
      </c>
      <c r="AB6" s="46">
        <v>3</v>
      </c>
      <c r="AC6" s="47">
        <f t="shared" si="3"/>
        <v>6.0885000000000002E-2</v>
      </c>
      <c r="AD6" s="48">
        <f t="shared" si="4"/>
        <v>3202.7593003202755</v>
      </c>
      <c r="AE6" s="36">
        <v>3700</v>
      </c>
      <c r="AF6" s="49">
        <f t="shared" si="5"/>
        <v>1.1552538461538462</v>
      </c>
      <c r="AG6" s="37" t="s">
        <v>71</v>
      </c>
      <c r="AH6" s="50">
        <f t="shared" si="6"/>
        <v>0.22800000000000001</v>
      </c>
      <c r="AI6" s="49">
        <f t="shared" si="7"/>
        <v>2.7474000000000003</v>
      </c>
      <c r="AJ6" s="49">
        <f t="shared" si="8"/>
        <v>15.952653846153847</v>
      </c>
      <c r="AK6" s="49">
        <f t="shared" ref="AK6:AK7" si="19">AN6*$AK$1</f>
        <v>1.2762123076923078</v>
      </c>
      <c r="AL6" s="49">
        <f t="shared" si="0"/>
        <v>17.228866153846155</v>
      </c>
      <c r="AM6" s="51">
        <f t="shared" si="10"/>
        <v>-8.0000000000000029E-2</v>
      </c>
      <c r="AN6" s="49">
        <f t="shared" si="11"/>
        <v>15.952653846153847</v>
      </c>
      <c r="AO6" s="50">
        <v>0.05</v>
      </c>
      <c r="AP6" s="49">
        <f t="shared" ref="AP6:AP7" si="20">BF6*AO6</f>
        <v>2.4995000000000003</v>
      </c>
      <c r="AQ6" s="50">
        <v>0.08</v>
      </c>
      <c r="AR6" s="49">
        <f t="shared" ref="AR6:AR7" si="21">BF6*AQ6</f>
        <v>3.9992000000000001</v>
      </c>
      <c r="AS6" s="50">
        <v>0.06</v>
      </c>
      <c r="AT6" s="49">
        <f t="shared" ref="AT6:AT7" si="22">BF6*AS6</f>
        <v>2.9994000000000001</v>
      </c>
      <c r="AU6" s="49">
        <v>0</v>
      </c>
      <c r="AV6" s="37" t="s">
        <v>72</v>
      </c>
      <c r="AW6" s="50">
        <v>0.25</v>
      </c>
      <c r="AX6" s="49">
        <f t="shared" ref="AX6:AX7" si="23">BF6*AW6</f>
        <v>12.4975</v>
      </c>
      <c r="AY6" s="37" t="s">
        <v>73</v>
      </c>
      <c r="AZ6" s="50">
        <v>0</v>
      </c>
      <c r="BA6" s="52">
        <v>13</v>
      </c>
      <c r="BB6" s="49">
        <f t="shared" ref="BB6:BB7" si="24">IF(ISERROR(AP6+AR6+AT6+AU6+AX6+BA6),"",AP6+AR6+AT6+AU6+AX6+BA6)</f>
        <v>34.995600000000003</v>
      </c>
      <c r="BC6" s="49">
        <f t="shared" ref="BC6:BC7" si="25">AP6+AT6+AX6+BA6</f>
        <v>30.996400000000001</v>
      </c>
      <c r="BD6" s="49">
        <f t="shared" ref="BD6:BD7" si="26">AN6+AR6+BC6</f>
        <v>50.948253846153847</v>
      </c>
      <c r="BE6" s="53">
        <f t="shared" si="1"/>
        <v>-1.9168910705217937E-2</v>
      </c>
      <c r="BF6" s="54">
        <v>49.99</v>
      </c>
      <c r="BG6" s="55"/>
      <c r="BH6" s="56"/>
    </row>
    <row r="7" spans="1:60" ht="105" x14ac:dyDescent="0.25">
      <c r="A7" s="35">
        <v>6</v>
      </c>
      <c r="B7" s="36"/>
      <c r="C7" s="36"/>
      <c r="D7" s="36" t="s">
        <v>58</v>
      </c>
      <c r="E7" s="36"/>
      <c r="F7" s="36" t="s">
        <v>59</v>
      </c>
      <c r="G7" s="37" t="s">
        <v>60</v>
      </c>
      <c r="H7" s="36" t="s">
        <v>61</v>
      </c>
      <c r="I7" s="36" t="s">
        <v>62</v>
      </c>
      <c r="J7" s="37" t="s">
        <v>63</v>
      </c>
      <c r="K7" s="38" t="s">
        <v>64</v>
      </c>
      <c r="L7" s="37" t="s">
        <v>76</v>
      </c>
      <c r="M7" s="37" t="s">
        <v>78</v>
      </c>
      <c r="N7" s="39" t="s">
        <v>81</v>
      </c>
      <c r="O7" s="39"/>
      <c r="P7" s="36" t="s">
        <v>68</v>
      </c>
      <c r="Q7" s="36" t="s">
        <v>69</v>
      </c>
      <c r="R7" s="40"/>
      <c r="S7" s="41">
        <v>7.7</v>
      </c>
      <c r="T7" s="42">
        <f t="shared" si="2"/>
        <v>0</v>
      </c>
      <c r="U7" s="43">
        <f>[1]CCD!F73</f>
        <v>13.65</v>
      </c>
      <c r="V7" s="44">
        <v>13.65</v>
      </c>
      <c r="W7" s="36" t="s">
        <v>70</v>
      </c>
      <c r="X7" s="45">
        <v>44</v>
      </c>
      <c r="Y7" s="45">
        <v>48</v>
      </c>
      <c r="Z7" s="45">
        <v>33</v>
      </c>
      <c r="AA7" s="41">
        <v>10</v>
      </c>
      <c r="AB7" s="46">
        <v>3</v>
      </c>
      <c r="AC7" s="47">
        <f t="shared" si="3"/>
        <v>6.9695999999999994E-2</v>
      </c>
      <c r="AD7" s="48">
        <f t="shared" si="4"/>
        <v>2797.8650137741051</v>
      </c>
      <c r="AE7" s="36">
        <v>3700</v>
      </c>
      <c r="AF7" s="49">
        <f t="shared" si="5"/>
        <v>1.3224369230769228</v>
      </c>
      <c r="AG7" s="37" t="s">
        <v>71</v>
      </c>
      <c r="AH7" s="50">
        <f t="shared" si="6"/>
        <v>0.22800000000000001</v>
      </c>
      <c r="AI7" s="49">
        <f t="shared" si="7"/>
        <v>3.1122000000000001</v>
      </c>
      <c r="AJ7" s="49">
        <f t="shared" si="8"/>
        <v>18.084636923076925</v>
      </c>
      <c r="AK7" s="49">
        <f t="shared" si="19"/>
        <v>1.446770953846154</v>
      </c>
      <c r="AL7" s="49">
        <f t="shared" si="0"/>
        <v>19.53140787692308</v>
      </c>
      <c r="AM7" s="51">
        <f t="shared" si="10"/>
        <v>-8.0000000000000043E-2</v>
      </c>
      <c r="AN7" s="49">
        <f t="shared" si="11"/>
        <v>18.084636923076925</v>
      </c>
      <c r="AO7" s="50">
        <v>0.05</v>
      </c>
      <c r="AP7" s="49">
        <f t="shared" si="20"/>
        <v>2.7495000000000003</v>
      </c>
      <c r="AQ7" s="50">
        <v>0.08</v>
      </c>
      <c r="AR7" s="49">
        <f t="shared" si="21"/>
        <v>4.3992000000000004</v>
      </c>
      <c r="AS7" s="50">
        <v>0.06</v>
      </c>
      <c r="AT7" s="49">
        <f t="shared" si="22"/>
        <v>3.2993999999999999</v>
      </c>
      <c r="AU7" s="49">
        <v>0</v>
      </c>
      <c r="AV7" s="37" t="s">
        <v>72</v>
      </c>
      <c r="AW7" s="50">
        <v>0.25</v>
      </c>
      <c r="AX7" s="49">
        <f t="shared" si="23"/>
        <v>13.7475</v>
      </c>
      <c r="AY7" s="37" t="s">
        <v>73</v>
      </c>
      <c r="AZ7" s="50">
        <v>0</v>
      </c>
      <c r="BA7" s="52">
        <v>13</v>
      </c>
      <c r="BB7" s="49">
        <f t="shared" si="24"/>
        <v>37.195599999999999</v>
      </c>
      <c r="BC7" s="49">
        <f t="shared" si="25"/>
        <v>32.796399999999998</v>
      </c>
      <c r="BD7" s="49">
        <f t="shared" si="26"/>
        <v>55.280236923076927</v>
      </c>
      <c r="BE7" s="53">
        <f t="shared" si="1"/>
        <v>-5.2779946004168988E-3</v>
      </c>
      <c r="BF7" s="54">
        <v>54.99</v>
      </c>
      <c r="BG7" s="55"/>
      <c r="BH7" s="56"/>
    </row>
  </sheetData>
  <sheetProtection insertRows="0" deleteRows="0" sort="0"/>
  <protectedRanges>
    <protectedRange sqref="BF2:BH4 O3:AN7 L8:BE246 O2:BE2 AO3:BE4 A8:J246 L3:L4 L6:L7 A2:G7 M2:M7 AO5:BH7" name="Range1"/>
    <protectedRange sqref="K8:K251" name="Range1_1"/>
    <protectedRange sqref="L2 L5" name="Range1_4"/>
    <protectedRange sqref="H2:J7" name="Range1_2"/>
    <protectedRange sqref="K2:K7" name="Range1_1_1"/>
  </protectedRanges>
  <phoneticPr fontId="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2026-06-30T06:59:56Z</dcterms:created>
  <dcterms:modified xsi:type="dcterms:W3CDTF">2026-06-30T07:00:26Z</dcterms:modified>
</cp:coreProperties>
</file>